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mc:AlternateContent xmlns:mc="http://schemas.openxmlformats.org/markup-compatibility/2006">
    <mc:Choice Requires="x15">
      <x15ac:absPath xmlns:x15ac="http://schemas.microsoft.com/office/spreadsheetml/2010/11/ac" url="https://lelystad.sharepoint.com/sites/portal-org-wiz/wiz/BO/Contractbeheer WIZ/1. Overeenkomsten/3. WMO/0. Werkmap aanbestedingen 2025/4. HH/4. Inkoopdocument/"/>
    </mc:Choice>
  </mc:AlternateContent>
  <xr:revisionPtr revIDLastSave="82" documentId="8_{B07FA196-DF3D-4CC0-A316-EAB0CE784291}" xr6:coauthVersionLast="47" xr6:coauthVersionMax="47" xr10:uidLastSave="{932AD6A7-2644-42A8-8AC4-8773299A49D4}"/>
  <bookViews>
    <workbookView xWindow="-3135" yWindow="-16320" windowWidth="29040" windowHeight="15720" tabRatio="917" activeTab="1" xr2:uid="{996AD8EC-8311-4867-A07D-71970398654B}"/>
  </bookViews>
  <sheets>
    <sheet name="1_Kostprijs_hbh" sheetId="13" r:id="rId1"/>
    <sheet name="Maandtarief HH" sheetId="20" r:id="rId2"/>
    <sheet name="Uitgangspunten" sheetId="3" r:id="rId3"/>
    <sheet name="Handleiding" sheetId="10" r:id="rId4"/>
    <sheet name="FWG" sheetId="19" r:id="rId5"/>
    <sheet name="CAO_VVT" sheetId="1" r:id="rId6"/>
    <sheet name="Data_overig" sheetId="18" r:id="rId7"/>
  </sheets>
  <definedNames>
    <definedName name="_xlchart.v1.0" hidden="1">'1_Kostprijs_hbh'!$B$243:$B$254</definedName>
    <definedName name="_xlchart.v1.1" hidden="1">'1_Kostprijs_hbh'!$C$243:$C$254</definedName>
    <definedName name="Pensioen_dropdown">Data_overig!$B$7:$B$8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20" l="1"/>
  <c r="B8" i="20"/>
  <c r="B5" i="20"/>
  <c r="D125" i="13"/>
  <c r="C68" i="13" l="1"/>
  <c r="C72" i="13"/>
  <c r="G122" i="13" l="1"/>
  <c r="D6" i="1" l="1"/>
  <c r="D7" i="1"/>
  <c r="D9" i="1" s="1"/>
  <c r="D8" i="1"/>
  <c r="D16" i="1"/>
  <c r="E16" i="1" s="1"/>
  <c r="K16" i="1"/>
  <c r="L16" i="1"/>
  <c r="R16" i="1"/>
  <c r="S16" i="1" s="1"/>
  <c r="Y16" i="1"/>
  <c r="Z16" i="1" s="1"/>
  <c r="AF16" i="1"/>
  <c r="AG16" i="1" s="1"/>
  <c r="AM16" i="1"/>
  <c r="AN16" i="1" s="1"/>
  <c r="AT16" i="1"/>
  <c r="AU16" i="1" s="1"/>
  <c r="BA16" i="1"/>
  <c r="BB16" i="1" s="1"/>
  <c r="BH16" i="1"/>
  <c r="BJ16" i="1" s="1"/>
  <c r="D17" i="1"/>
  <c r="E17" i="1" s="1"/>
  <c r="K17" i="1"/>
  <c r="L17" i="1" s="1"/>
  <c r="R17" i="1"/>
  <c r="S17" i="1"/>
  <c r="Y17" i="1"/>
  <c r="Z17" i="1" s="1"/>
  <c r="AF17" i="1"/>
  <c r="AG17" i="1" s="1"/>
  <c r="AM17" i="1"/>
  <c r="AN17" i="1" s="1"/>
  <c r="AT17" i="1"/>
  <c r="AU17" i="1" s="1"/>
  <c r="BA17" i="1"/>
  <c r="BB17" i="1" s="1"/>
  <c r="BH17" i="1"/>
  <c r="BJ17" i="1" s="1"/>
  <c r="BM17" i="1" s="1"/>
  <c r="D18" i="1"/>
  <c r="E18" i="1" s="1"/>
  <c r="K18" i="1"/>
  <c r="L18" i="1" s="1"/>
  <c r="R18" i="1"/>
  <c r="S18" i="1" s="1"/>
  <c r="Y18" i="1"/>
  <c r="Z18" i="1"/>
  <c r="AF18" i="1"/>
  <c r="AG18" i="1" s="1"/>
  <c r="AM18" i="1"/>
  <c r="AN18" i="1" s="1"/>
  <c r="AT18" i="1"/>
  <c r="AU18" i="1" s="1"/>
  <c r="BA18" i="1"/>
  <c r="BB18" i="1" s="1"/>
  <c r="BH18" i="1"/>
  <c r="BJ18" i="1" s="1"/>
  <c r="D19" i="1"/>
  <c r="E19" i="1"/>
  <c r="K19" i="1"/>
  <c r="L19" i="1" s="1"/>
  <c r="R19" i="1"/>
  <c r="S19" i="1" s="1"/>
  <c r="Y19" i="1"/>
  <c r="Z19" i="1" s="1"/>
  <c r="AF19" i="1"/>
  <c r="AG19" i="1" s="1"/>
  <c r="AM19" i="1"/>
  <c r="AN19" i="1" s="1"/>
  <c r="AT19" i="1"/>
  <c r="AU19" i="1" s="1"/>
  <c r="BA19" i="1"/>
  <c r="BB19" i="1" s="1"/>
  <c r="BH19" i="1"/>
  <c r="BJ19" i="1" s="1"/>
  <c r="D20" i="1"/>
  <c r="E20" i="1" s="1"/>
  <c r="K20" i="1"/>
  <c r="L20" i="1" s="1"/>
  <c r="R20" i="1"/>
  <c r="S20" i="1" s="1"/>
  <c r="Y20" i="1"/>
  <c r="Z20" i="1" s="1"/>
  <c r="AF20" i="1"/>
  <c r="AG20" i="1" s="1"/>
  <c r="AM20" i="1"/>
  <c r="AN20" i="1" s="1"/>
  <c r="AT20" i="1"/>
  <c r="AU20" i="1" s="1"/>
  <c r="BA20" i="1"/>
  <c r="BB20" i="1" s="1"/>
  <c r="BH20" i="1"/>
  <c r="BJ20" i="1" s="1"/>
  <c r="D21" i="1"/>
  <c r="E21" i="1" s="1"/>
  <c r="K21" i="1"/>
  <c r="L21" i="1" s="1"/>
  <c r="R21" i="1"/>
  <c r="S21" i="1"/>
  <c r="Y21" i="1"/>
  <c r="Z21" i="1" s="1"/>
  <c r="AF21" i="1"/>
  <c r="AG21" i="1" s="1"/>
  <c r="AM21" i="1"/>
  <c r="AN21" i="1" s="1"/>
  <c r="AT21" i="1"/>
  <c r="AU21" i="1"/>
  <c r="BA21" i="1"/>
  <c r="BB21" i="1" s="1"/>
  <c r="BH21" i="1"/>
  <c r="BJ21" i="1" s="1"/>
  <c r="D22" i="1"/>
  <c r="E22" i="1" s="1"/>
  <c r="K22" i="1"/>
  <c r="L22" i="1" s="1"/>
  <c r="R22" i="1"/>
  <c r="S22" i="1" s="1"/>
  <c r="Y22" i="1"/>
  <c r="Z22" i="1" s="1"/>
  <c r="AF22" i="1"/>
  <c r="AG22" i="1" s="1"/>
  <c r="AM22" i="1"/>
  <c r="AN22" i="1" s="1"/>
  <c r="AT22" i="1"/>
  <c r="AU22" i="1" s="1"/>
  <c r="BA22" i="1"/>
  <c r="BB22" i="1" s="1"/>
  <c r="BH22" i="1"/>
  <c r="BJ22" i="1" s="1"/>
  <c r="D23" i="1"/>
  <c r="E23" i="1"/>
  <c r="K23" i="1"/>
  <c r="L23" i="1" s="1"/>
  <c r="R23" i="1"/>
  <c r="S23" i="1" s="1"/>
  <c r="Y23" i="1"/>
  <c r="Z23" i="1" s="1"/>
  <c r="AF23" i="1"/>
  <c r="AG23" i="1" s="1"/>
  <c r="AM23" i="1"/>
  <c r="AN23" i="1" s="1"/>
  <c r="AT23" i="1"/>
  <c r="AU23" i="1" s="1"/>
  <c r="BA23" i="1"/>
  <c r="BB23" i="1" s="1"/>
  <c r="BH23" i="1"/>
  <c r="BJ23" i="1"/>
  <c r="D24" i="1"/>
  <c r="E24" i="1" s="1"/>
  <c r="K24" i="1"/>
  <c r="L24" i="1" s="1"/>
  <c r="R24" i="1"/>
  <c r="S24" i="1" s="1"/>
  <c r="Y24" i="1"/>
  <c r="Z24" i="1" s="1"/>
  <c r="AF24" i="1"/>
  <c r="AG24" i="1" s="1"/>
  <c r="AM24" i="1"/>
  <c r="AN24" i="1"/>
  <c r="AT24" i="1"/>
  <c r="AU24" i="1" s="1"/>
  <c r="BA24" i="1"/>
  <c r="BB24" i="1" s="1"/>
  <c r="BH24" i="1"/>
  <c r="BJ24" i="1" s="1"/>
  <c r="D25" i="1"/>
  <c r="E25" i="1" s="1"/>
  <c r="K25" i="1"/>
  <c r="L25" i="1" s="1"/>
  <c r="R25" i="1"/>
  <c r="S25" i="1"/>
  <c r="Y25" i="1"/>
  <c r="Z25" i="1" s="1"/>
  <c r="AF25" i="1"/>
  <c r="AG25" i="1" s="1"/>
  <c r="AM25" i="1"/>
  <c r="AN25" i="1" s="1"/>
  <c r="AT25" i="1"/>
  <c r="AU25" i="1" s="1"/>
  <c r="BA25" i="1"/>
  <c r="BB25" i="1" s="1"/>
  <c r="BH25" i="1"/>
  <c r="BJ25" i="1" s="1"/>
  <c r="BM25" i="1"/>
  <c r="D26" i="1"/>
  <c r="E26" i="1" s="1"/>
  <c r="K26" i="1"/>
  <c r="L26" i="1" s="1"/>
  <c r="R26" i="1"/>
  <c r="S26" i="1" s="1"/>
  <c r="Y26" i="1"/>
  <c r="Z26" i="1" s="1"/>
  <c r="AF26" i="1"/>
  <c r="AG26" i="1" s="1"/>
  <c r="AM26" i="1"/>
  <c r="AN26" i="1" s="1"/>
  <c r="AT26" i="1"/>
  <c r="AU26" i="1" s="1"/>
  <c r="BA26" i="1"/>
  <c r="BB26" i="1" s="1"/>
  <c r="BH26" i="1"/>
  <c r="BJ26" i="1" s="1"/>
  <c r="D27" i="1"/>
  <c r="E27" i="1" s="1"/>
  <c r="K27" i="1"/>
  <c r="L27" i="1" s="1"/>
  <c r="R27" i="1"/>
  <c r="S27" i="1" s="1"/>
  <c r="Y27" i="1"/>
  <c r="Z27" i="1" s="1"/>
  <c r="AF27" i="1"/>
  <c r="AG27" i="1" s="1"/>
  <c r="AM27" i="1"/>
  <c r="AN27" i="1" s="1"/>
  <c r="AT27" i="1"/>
  <c r="AU27" i="1" s="1"/>
  <c r="BA27" i="1"/>
  <c r="BB27" i="1" s="1"/>
  <c r="BH27" i="1"/>
  <c r="BJ27" i="1"/>
  <c r="D28" i="1"/>
  <c r="E28" i="1" s="1"/>
  <c r="K28" i="1"/>
  <c r="L28" i="1" s="1"/>
  <c r="R28" i="1"/>
  <c r="S28" i="1" s="1"/>
  <c r="Y28" i="1"/>
  <c r="Z28" i="1" s="1"/>
  <c r="AF28" i="1"/>
  <c r="AG28" i="1" s="1"/>
  <c r="AM28" i="1"/>
  <c r="AN28" i="1"/>
  <c r="AT28" i="1"/>
  <c r="AU28" i="1" s="1"/>
  <c r="BA28" i="1"/>
  <c r="BB28" i="1" s="1"/>
  <c r="BH28" i="1"/>
  <c r="BJ28" i="1" s="1"/>
  <c r="D29" i="1"/>
  <c r="E29" i="1" s="1"/>
  <c r="K29" i="1"/>
  <c r="L29" i="1" s="1"/>
  <c r="R29" i="1"/>
  <c r="S29" i="1" s="1"/>
  <c r="Y29" i="1"/>
  <c r="Z29" i="1" s="1"/>
  <c r="AF29" i="1"/>
  <c r="AG29" i="1" s="1"/>
  <c r="AM29" i="1"/>
  <c r="AN29" i="1" s="1"/>
  <c r="AT29" i="1"/>
  <c r="AU29" i="1" s="1"/>
  <c r="BA29" i="1"/>
  <c r="BB29" i="1" s="1"/>
  <c r="BH29" i="1"/>
  <c r="BJ29" i="1" s="1"/>
  <c r="D30" i="1"/>
  <c r="E30" i="1" s="1"/>
  <c r="K30" i="1"/>
  <c r="L30" i="1" s="1"/>
  <c r="R30" i="1"/>
  <c r="S30" i="1" s="1"/>
  <c r="Y30" i="1"/>
  <c r="Z30" i="1"/>
  <c r="AF30" i="1"/>
  <c r="AG30" i="1" s="1"/>
  <c r="AM30" i="1"/>
  <c r="AN30" i="1" s="1"/>
  <c r="AT30" i="1"/>
  <c r="AU30" i="1" s="1"/>
  <c r="BA30" i="1"/>
  <c r="BB30" i="1"/>
  <c r="BH30" i="1"/>
  <c r="BJ30" i="1" s="1"/>
  <c r="D31" i="1"/>
  <c r="E31" i="1"/>
  <c r="K31" i="1"/>
  <c r="L31" i="1" s="1"/>
  <c r="R31" i="1"/>
  <c r="S31" i="1" s="1"/>
  <c r="Y31" i="1"/>
  <c r="Z31" i="1" s="1"/>
  <c r="AF31" i="1"/>
  <c r="AG31" i="1" s="1"/>
  <c r="AM31" i="1"/>
  <c r="AN31" i="1" s="1"/>
  <c r="AT31" i="1"/>
  <c r="AU31" i="1" s="1"/>
  <c r="BA31" i="1"/>
  <c r="BB31" i="1" s="1"/>
  <c r="BH31" i="1"/>
  <c r="BJ31" i="1" s="1"/>
  <c r="D32" i="1"/>
  <c r="E32" i="1" s="1"/>
  <c r="K32" i="1"/>
  <c r="L32" i="1" s="1"/>
  <c r="R32" i="1"/>
  <c r="S32" i="1" s="1"/>
  <c r="Y32" i="1"/>
  <c r="Z32" i="1" s="1"/>
  <c r="AF32" i="1"/>
  <c r="AG32" i="1" s="1"/>
  <c r="AM32" i="1"/>
  <c r="AN32" i="1" s="1"/>
  <c r="AT32" i="1"/>
  <c r="AU32" i="1" s="1"/>
  <c r="BA32" i="1"/>
  <c r="BB32" i="1" s="1"/>
  <c r="BH32" i="1"/>
  <c r="BJ32" i="1" s="1"/>
  <c r="BM32" i="1"/>
  <c r="D33" i="1"/>
  <c r="E33" i="1" s="1"/>
  <c r="K33" i="1"/>
  <c r="L33" i="1" s="1"/>
  <c r="R33" i="1"/>
  <c r="S33" i="1"/>
  <c r="Y33" i="1"/>
  <c r="Z33" i="1" s="1"/>
  <c r="AF33" i="1"/>
  <c r="AG33" i="1" s="1"/>
  <c r="AM33" i="1"/>
  <c r="AN33" i="1" s="1"/>
  <c r="AT33" i="1"/>
  <c r="AU33" i="1" s="1"/>
  <c r="BA33" i="1"/>
  <c r="BB33" i="1" s="1"/>
  <c r="BH33" i="1"/>
  <c r="BJ33" i="1" s="1"/>
  <c r="D34" i="1"/>
  <c r="E34" i="1" s="1"/>
  <c r="K34" i="1"/>
  <c r="L34" i="1" s="1"/>
  <c r="R34" i="1"/>
  <c r="S34" i="1" s="1"/>
  <c r="Y34" i="1"/>
  <c r="Z34" i="1"/>
  <c r="AF34" i="1"/>
  <c r="AG34" i="1" s="1"/>
  <c r="AM34" i="1"/>
  <c r="AN34" i="1" s="1"/>
  <c r="AT34" i="1"/>
  <c r="AU34" i="1" s="1"/>
  <c r="BA34" i="1"/>
  <c r="BB34" i="1"/>
  <c r="BH34" i="1"/>
  <c r="BJ34" i="1" s="1"/>
  <c r="D35" i="1"/>
  <c r="E35" i="1" s="1"/>
  <c r="K35" i="1"/>
  <c r="L35" i="1" s="1"/>
  <c r="R35" i="1"/>
  <c r="S35" i="1" s="1"/>
  <c r="Y35" i="1"/>
  <c r="Z35" i="1" s="1"/>
  <c r="AF35" i="1"/>
  <c r="AG35" i="1" s="1"/>
  <c r="AM35" i="1"/>
  <c r="AN35" i="1" s="1"/>
  <c r="AT35" i="1"/>
  <c r="AU35" i="1" s="1"/>
  <c r="BA35" i="1"/>
  <c r="BB35" i="1" s="1"/>
  <c r="BH35" i="1"/>
  <c r="BJ35" i="1"/>
  <c r="BM35" i="1" s="1"/>
  <c r="D36" i="1"/>
  <c r="E36" i="1" s="1"/>
  <c r="K36" i="1"/>
  <c r="L36" i="1"/>
  <c r="R36" i="1"/>
  <c r="S36" i="1" s="1"/>
  <c r="Y36" i="1"/>
  <c r="Z36" i="1" s="1"/>
  <c r="AF36" i="1"/>
  <c r="AG36" i="1" s="1"/>
  <c r="AM36" i="1"/>
  <c r="AN36" i="1" s="1"/>
  <c r="AT36" i="1"/>
  <c r="AU36" i="1" s="1"/>
  <c r="BA36" i="1"/>
  <c r="BB36" i="1" s="1"/>
  <c r="BH36" i="1"/>
  <c r="BJ36" i="1" s="1"/>
  <c r="D37" i="1"/>
  <c r="E37" i="1" s="1"/>
  <c r="K37" i="1"/>
  <c r="L37" i="1" s="1"/>
  <c r="R37" i="1"/>
  <c r="S37" i="1"/>
  <c r="Y37" i="1"/>
  <c r="Z37" i="1" s="1"/>
  <c r="AF37" i="1"/>
  <c r="AG37" i="1" s="1"/>
  <c r="AM37" i="1"/>
  <c r="AN37" i="1" s="1"/>
  <c r="AT37" i="1"/>
  <c r="AU37" i="1"/>
  <c r="BA37" i="1"/>
  <c r="BB37" i="1" s="1"/>
  <c r="BH37" i="1"/>
  <c r="BJ37" i="1" s="1"/>
  <c r="D38" i="1"/>
  <c r="E38" i="1" s="1"/>
  <c r="K38" i="1"/>
  <c r="L38" i="1" s="1"/>
  <c r="R38" i="1"/>
  <c r="S38" i="1" s="1"/>
  <c r="Y38" i="1"/>
  <c r="Z38" i="1" s="1"/>
  <c r="AF38" i="1"/>
  <c r="AG38" i="1" s="1"/>
  <c r="AM38" i="1"/>
  <c r="AN38" i="1" s="1"/>
  <c r="AT38" i="1"/>
  <c r="AU38" i="1" s="1"/>
  <c r="BA38" i="1"/>
  <c r="BB38" i="1"/>
  <c r="BH38" i="1"/>
  <c r="BJ38" i="1" s="1"/>
  <c r="D39" i="1"/>
  <c r="E39" i="1"/>
  <c r="K39" i="1"/>
  <c r="L39" i="1" s="1"/>
  <c r="R39" i="1"/>
  <c r="S39" i="1" s="1"/>
  <c r="Y39" i="1"/>
  <c r="Z39" i="1" s="1"/>
  <c r="AF39" i="1"/>
  <c r="AG39" i="1" s="1"/>
  <c r="AM39" i="1"/>
  <c r="AN39" i="1" s="1"/>
  <c r="AT39" i="1"/>
  <c r="AU39" i="1" s="1"/>
  <c r="BA39" i="1"/>
  <c r="BB39" i="1" s="1"/>
  <c r="BH39" i="1"/>
  <c r="BJ39" i="1"/>
  <c r="BM39" i="1"/>
  <c r="D40" i="1"/>
  <c r="E40" i="1" s="1"/>
  <c r="K40" i="1"/>
  <c r="L40" i="1"/>
  <c r="R40" i="1"/>
  <c r="S40" i="1" s="1"/>
  <c r="Y40" i="1"/>
  <c r="Z40" i="1" s="1"/>
  <c r="AF40" i="1"/>
  <c r="AG40" i="1" s="1"/>
  <c r="AM40" i="1"/>
  <c r="AN40" i="1"/>
  <c r="AT40" i="1"/>
  <c r="AU40" i="1" s="1"/>
  <c r="BA40" i="1"/>
  <c r="BB40" i="1" s="1"/>
  <c r="BH40" i="1"/>
  <c r="BJ40" i="1" s="1"/>
  <c r="D41" i="1"/>
  <c r="E41" i="1" s="1"/>
  <c r="K41" i="1"/>
  <c r="L41" i="1" s="1"/>
  <c r="R41" i="1"/>
  <c r="S41" i="1" s="1"/>
  <c r="Y41" i="1"/>
  <c r="Z41" i="1" s="1"/>
  <c r="AF41" i="1"/>
  <c r="AG41" i="1" s="1"/>
  <c r="AM41" i="1"/>
  <c r="AN41" i="1" s="1"/>
  <c r="AT41" i="1"/>
  <c r="AU41" i="1"/>
  <c r="BA41" i="1"/>
  <c r="BB41" i="1" s="1"/>
  <c r="BH41" i="1"/>
  <c r="BJ41" i="1" s="1"/>
  <c r="D42" i="1"/>
  <c r="E42" i="1" s="1"/>
  <c r="K42" i="1"/>
  <c r="L42" i="1" s="1"/>
  <c r="R42" i="1"/>
  <c r="S42" i="1" s="1"/>
  <c r="Y42" i="1"/>
  <c r="Z42" i="1" s="1"/>
  <c r="AF42" i="1"/>
  <c r="AG42" i="1" s="1"/>
  <c r="AM42" i="1"/>
  <c r="AN42" i="1" s="1"/>
  <c r="AT42" i="1"/>
  <c r="AU42" i="1" s="1"/>
  <c r="BA42" i="1"/>
  <c r="BB42" i="1"/>
  <c r="BH42" i="1"/>
  <c r="BJ42" i="1" s="1"/>
  <c r="D43" i="1"/>
  <c r="E43" i="1"/>
  <c r="K43" i="1"/>
  <c r="L43" i="1" s="1"/>
  <c r="R43" i="1"/>
  <c r="S43" i="1" s="1"/>
  <c r="Y43" i="1"/>
  <c r="Z43" i="1" s="1"/>
  <c r="AF43" i="1"/>
  <c r="AG43" i="1"/>
  <c r="AM43" i="1"/>
  <c r="AN43" i="1" s="1"/>
  <c r="AT43" i="1"/>
  <c r="AU43" i="1" s="1"/>
  <c r="BA43" i="1"/>
  <c r="BB43" i="1" s="1"/>
  <c r="BH43" i="1"/>
  <c r="BJ43" i="1" s="1"/>
  <c r="D44" i="1"/>
  <c r="E44" i="1" s="1"/>
  <c r="K44" i="1"/>
  <c r="L44" i="1" s="1"/>
  <c r="R44" i="1"/>
  <c r="S44" i="1" s="1"/>
  <c r="Y44" i="1"/>
  <c r="Z44" i="1" s="1"/>
  <c r="AF44" i="1"/>
  <c r="AG44" i="1" s="1"/>
  <c r="AM44" i="1"/>
  <c r="AN44" i="1"/>
  <c r="AT44" i="1"/>
  <c r="AU44" i="1" s="1"/>
  <c r="BA44" i="1"/>
  <c r="BB44" i="1" s="1"/>
  <c r="BH44" i="1"/>
  <c r="BJ44" i="1" s="1"/>
  <c r="BM44" i="1" s="1"/>
  <c r="D45" i="1"/>
  <c r="E45" i="1" s="1"/>
  <c r="K45" i="1"/>
  <c r="L45" i="1" s="1"/>
  <c r="R45" i="1"/>
  <c r="S45" i="1" s="1"/>
  <c r="Y45" i="1"/>
  <c r="Z45" i="1" s="1"/>
  <c r="AF45" i="1"/>
  <c r="AG45" i="1" s="1"/>
  <c r="AM45" i="1"/>
  <c r="AN45" i="1" s="1"/>
  <c r="AT45" i="1"/>
  <c r="AU45" i="1"/>
  <c r="BA45" i="1"/>
  <c r="BB45" i="1" s="1"/>
  <c r="BH45" i="1"/>
  <c r="BJ45" i="1" s="1"/>
  <c r="D46" i="1"/>
  <c r="E46" i="1" s="1"/>
  <c r="K46" i="1"/>
  <c r="L46" i="1" s="1"/>
  <c r="R46" i="1"/>
  <c r="S46" i="1" s="1"/>
  <c r="Y46" i="1"/>
  <c r="Z46" i="1"/>
  <c r="AF46" i="1"/>
  <c r="AG46" i="1" s="1"/>
  <c r="AM46" i="1"/>
  <c r="AN46" i="1" s="1"/>
  <c r="AT46" i="1"/>
  <c r="AU46" i="1"/>
  <c r="BA46" i="1"/>
  <c r="BB46" i="1"/>
  <c r="BH46" i="1"/>
  <c r="BJ46" i="1" s="1"/>
  <c r="D47" i="1"/>
  <c r="E47" i="1"/>
  <c r="K47" i="1"/>
  <c r="L47" i="1"/>
  <c r="R47" i="1"/>
  <c r="S47" i="1" s="1"/>
  <c r="Y47" i="1"/>
  <c r="Z47" i="1" s="1"/>
  <c r="AF47" i="1"/>
  <c r="AG47" i="1"/>
  <c r="AM47" i="1"/>
  <c r="AN47" i="1"/>
  <c r="AT47" i="1"/>
  <c r="AU47" i="1" s="1"/>
  <c r="BA47" i="1"/>
  <c r="BB47" i="1" s="1"/>
  <c r="BH47" i="1"/>
  <c r="BJ47" i="1"/>
  <c r="BM47" i="1"/>
  <c r="D48" i="1"/>
  <c r="E48" i="1" s="1"/>
  <c r="K48" i="1"/>
  <c r="L48" i="1"/>
  <c r="R48" i="1"/>
  <c r="S48" i="1"/>
  <c r="Y48" i="1"/>
  <c r="Z48" i="1"/>
  <c r="AF48" i="1"/>
  <c r="AG48" i="1" s="1"/>
  <c r="AM48" i="1"/>
  <c r="AN48" i="1"/>
  <c r="AT48" i="1"/>
  <c r="AU48" i="1"/>
  <c r="BA48" i="1"/>
  <c r="BB48" i="1"/>
  <c r="BH48" i="1"/>
  <c r="BJ48" i="1" s="1"/>
  <c r="D49" i="1"/>
  <c r="E49" i="1" s="1"/>
  <c r="K49" i="1"/>
  <c r="L49" i="1" s="1"/>
  <c r="R49" i="1"/>
  <c r="S49" i="1"/>
  <c r="Y49" i="1"/>
  <c r="Z49" i="1"/>
  <c r="AF49" i="1"/>
  <c r="AG49" i="1"/>
  <c r="AM49" i="1"/>
  <c r="AN49" i="1" s="1"/>
  <c r="AT49" i="1"/>
  <c r="AU49" i="1"/>
  <c r="BA49" i="1"/>
  <c r="BB49" i="1"/>
  <c r="BH49" i="1"/>
  <c r="BJ49" i="1"/>
  <c r="D50" i="1"/>
  <c r="E50" i="1"/>
  <c r="K50" i="1"/>
  <c r="L50" i="1" s="1"/>
  <c r="R50" i="1"/>
  <c r="S50" i="1" s="1"/>
  <c r="Y50" i="1"/>
  <c r="Z50" i="1"/>
  <c r="AF50" i="1"/>
  <c r="AG50" i="1"/>
  <c r="AM50" i="1"/>
  <c r="AN50" i="1"/>
  <c r="AT50" i="1"/>
  <c r="AU50" i="1" s="1"/>
  <c r="BA50" i="1"/>
  <c r="BB50" i="1"/>
  <c r="BH50" i="1"/>
  <c r="BJ50" i="1"/>
  <c r="BK50" i="1"/>
  <c r="D51" i="1"/>
  <c r="E51" i="1"/>
  <c r="K51" i="1"/>
  <c r="L51" i="1"/>
  <c r="R51" i="1"/>
  <c r="S51" i="1"/>
  <c r="Y51" i="1"/>
  <c r="Z51" i="1" s="1"/>
  <c r="AF51" i="1"/>
  <c r="AG51" i="1"/>
  <c r="AM51" i="1"/>
  <c r="AN51" i="1"/>
  <c r="AT51" i="1"/>
  <c r="AU51" i="1"/>
  <c r="BA51" i="1"/>
  <c r="BB51" i="1" s="1"/>
  <c r="BH51" i="1"/>
  <c r="BJ51" i="1"/>
  <c r="D52" i="1"/>
  <c r="E52" i="1" s="1"/>
  <c r="K52" i="1"/>
  <c r="L52" i="1"/>
  <c r="R52" i="1"/>
  <c r="S52" i="1"/>
  <c r="Y52" i="1"/>
  <c r="Z52" i="1"/>
  <c r="AF52" i="1"/>
  <c r="AG52" i="1" s="1"/>
  <c r="AM52" i="1"/>
  <c r="AN52" i="1"/>
  <c r="AT52" i="1"/>
  <c r="AU52" i="1"/>
  <c r="BA52" i="1"/>
  <c r="BB52" i="1" s="1"/>
  <c r="BH52" i="1"/>
  <c r="BJ52" i="1" s="1"/>
  <c r="BL52" i="1" s="1"/>
  <c r="D53" i="1"/>
  <c r="E53" i="1"/>
  <c r="K53" i="1"/>
  <c r="L53" i="1" s="1"/>
  <c r="R53" i="1"/>
  <c r="S53" i="1"/>
  <c r="Y53" i="1"/>
  <c r="Z53" i="1"/>
  <c r="AF53" i="1"/>
  <c r="AG53" i="1" s="1"/>
  <c r="AM53" i="1"/>
  <c r="AN53" i="1" s="1"/>
  <c r="AT53" i="1"/>
  <c r="AU53" i="1"/>
  <c r="BA53" i="1"/>
  <c r="BB53" i="1"/>
  <c r="BH53" i="1"/>
  <c r="BJ53" i="1" s="1"/>
  <c r="D54" i="1"/>
  <c r="E54" i="1"/>
  <c r="K54" i="1"/>
  <c r="L54" i="1"/>
  <c r="R54" i="1"/>
  <c r="S54" i="1" s="1"/>
  <c r="Y54" i="1"/>
  <c r="Z54" i="1"/>
  <c r="AF54" i="1"/>
  <c r="AG54" i="1"/>
  <c r="AM54" i="1"/>
  <c r="AN54" i="1" s="1"/>
  <c r="AT54" i="1"/>
  <c r="AU54" i="1" s="1"/>
  <c r="BA54" i="1"/>
  <c r="BB54" i="1" s="1"/>
  <c r="BH54" i="1"/>
  <c r="BJ54" i="1"/>
  <c r="BL54" i="1"/>
  <c r="D55" i="1"/>
  <c r="E55" i="1" s="1"/>
  <c r="K55" i="1"/>
  <c r="L55" i="1"/>
  <c r="R55" i="1"/>
  <c r="S55" i="1"/>
  <c r="Y55" i="1"/>
  <c r="Z55" i="1" s="1"/>
  <c r="AF55" i="1"/>
  <c r="AG55" i="1"/>
  <c r="AM55" i="1"/>
  <c r="AN55" i="1"/>
  <c r="AT55" i="1"/>
  <c r="AU55" i="1"/>
  <c r="BA55" i="1"/>
  <c r="BB55" i="1" s="1"/>
  <c r="BH55" i="1"/>
  <c r="BJ55" i="1" s="1"/>
  <c r="D56" i="1"/>
  <c r="E56" i="1" s="1"/>
  <c r="K56" i="1"/>
  <c r="L56" i="1"/>
  <c r="R56" i="1"/>
  <c r="S56" i="1"/>
  <c r="Y56" i="1"/>
  <c r="Z56" i="1" s="1"/>
  <c r="AF56" i="1"/>
  <c r="AG56" i="1" s="1"/>
  <c r="AM56" i="1"/>
  <c r="AN56" i="1"/>
  <c r="AT56" i="1"/>
  <c r="AU56" i="1"/>
  <c r="BA56" i="1"/>
  <c r="BB56" i="1"/>
  <c r="BH56" i="1"/>
  <c r="BJ56" i="1" s="1"/>
  <c r="BK56" i="1" s="1"/>
  <c r="D57" i="1"/>
  <c r="E57" i="1"/>
  <c r="K57" i="1"/>
  <c r="L57" i="1" s="1"/>
  <c r="R57" i="1"/>
  <c r="S57" i="1" s="1"/>
  <c r="Y57" i="1"/>
  <c r="Z57" i="1"/>
  <c r="AF57" i="1"/>
  <c r="AG57" i="1"/>
  <c r="AM57" i="1"/>
  <c r="AN57" i="1" s="1"/>
  <c r="AT57" i="1"/>
  <c r="AU57" i="1"/>
  <c r="BA57" i="1"/>
  <c r="BB57" i="1"/>
  <c r="BH57" i="1"/>
  <c r="BJ57" i="1"/>
  <c r="D58" i="1"/>
  <c r="E58" i="1"/>
  <c r="K58" i="1"/>
  <c r="L58" i="1"/>
  <c r="R58" i="1"/>
  <c r="S58" i="1" s="1"/>
  <c r="Y58" i="1"/>
  <c r="Z58" i="1"/>
  <c r="AF58" i="1"/>
  <c r="AG58" i="1"/>
  <c r="AM58" i="1"/>
  <c r="AN58" i="1" s="1"/>
  <c r="AT58" i="1"/>
  <c r="AU58" i="1" s="1"/>
  <c r="BA58" i="1"/>
  <c r="BB58" i="1"/>
  <c r="BH58" i="1"/>
  <c r="BJ58" i="1"/>
  <c r="BL58" i="1" s="1"/>
  <c r="D59" i="1"/>
  <c r="E59" i="1"/>
  <c r="K59" i="1"/>
  <c r="L59" i="1"/>
  <c r="R59" i="1"/>
  <c r="S59" i="1"/>
  <c r="Y59" i="1"/>
  <c r="Z59" i="1" s="1"/>
  <c r="AF59" i="1"/>
  <c r="AG59" i="1"/>
  <c r="AM59" i="1"/>
  <c r="AN59" i="1"/>
  <c r="AT59" i="1"/>
  <c r="AU59" i="1" s="1"/>
  <c r="BL62" i="1" s="1"/>
  <c r="BA59" i="1"/>
  <c r="BB59" i="1" s="1"/>
  <c r="BH59" i="1"/>
  <c r="BJ59" i="1" s="1"/>
  <c r="D60" i="1"/>
  <c r="E60" i="1" s="1"/>
  <c r="K60" i="1"/>
  <c r="L60" i="1"/>
  <c r="R60" i="1"/>
  <c r="S60" i="1"/>
  <c r="Y60" i="1"/>
  <c r="Z60" i="1"/>
  <c r="AF60" i="1"/>
  <c r="AG60" i="1" s="1"/>
  <c r="AM60" i="1"/>
  <c r="AN60" i="1" s="1"/>
  <c r="AT60" i="1"/>
  <c r="AU60" i="1"/>
  <c r="BA60" i="1"/>
  <c r="BB60" i="1"/>
  <c r="BH60" i="1"/>
  <c r="BJ60" i="1" s="1"/>
  <c r="BL60" i="1"/>
  <c r="D61" i="1"/>
  <c r="E61" i="1" s="1"/>
  <c r="K61" i="1"/>
  <c r="L61" i="1" s="1"/>
  <c r="R61" i="1"/>
  <c r="S61" i="1"/>
  <c r="Y61" i="1"/>
  <c r="Z61" i="1"/>
  <c r="AF61" i="1"/>
  <c r="AG61" i="1"/>
  <c r="AM61" i="1"/>
  <c r="AN61" i="1" s="1"/>
  <c r="AT61" i="1"/>
  <c r="AU61" i="1"/>
  <c r="BA61" i="1"/>
  <c r="BB61" i="1"/>
  <c r="BH61" i="1"/>
  <c r="BJ61" i="1" s="1"/>
  <c r="D62" i="1"/>
  <c r="E62" i="1"/>
  <c r="K62" i="1"/>
  <c r="L62" i="1"/>
  <c r="R62" i="1"/>
  <c r="S62" i="1" s="1"/>
  <c r="Y62" i="1"/>
  <c r="Z62" i="1" s="1"/>
  <c r="AF62" i="1"/>
  <c r="AG62" i="1"/>
  <c r="AM62" i="1"/>
  <c r="AN62" i="1"/>
  <c r="AT62" i="1"/>
  <c r="AU62" i="1" s="1"/>
  <c r="BL72" i="1" s="1"/>
  <c r="BA62" i="1"/>
  <c r="BB62" i="1"/>
  <c r="BH62" i="1"/>
  <c r="BJ62" i="1"/>
  <c r="D63" i="1"/>
  <c r="E63" i="1" s="1"/>
  <c r="K63" i="1"/>
  <c r="L63" i="1"/>
  <c r="R63" i="1"/>
  <c r="S63" i="1"/>
  <c r="Y63" i="1"/>
  <c r="Z63" i="1" s="1"/>
  <c r="AF63" i="1"/>
  <c r="AG63" i="1"/>
  <c r="AM63" i="1"/>
  <c r="AN63" i="1"/>
  <c r="AT63" i="1"/>
  <c r="AU63" i="1" s="1"/>
  <c r="BA63" i="1"/>
  <c r="BB63" i="1" s="1"/>
  <c r="BH63" i="1"/>
  <c r="BJ63" i="1"/>
  <c r="BL63" i="1" s="1"/>
  <c r="D64" i="1"/>
  <c r="E64" i="1" s="1"/>
  <c r="K64" i="1"/>
  <c r="L64" i="1"/>
  <c r="R64" i="1"/>
  <c r="S64" i="1"/>
  <c r="Y64" i="1"/>
  <c r="Z64" i="1" s="1"/>
  <c r="AF64" i="1"/>
  <c r="AG64" i="1" s="1"/>
  <c r="AM64" i="1"/>
  <c r="AN64" i="1" s="1"/>
  <c r="AT64" i="1"/>
  <c r="AU64" i="1"/>
  <c r="BA64" i="1"/>
  <c r="BB64" i="1"/>
  <c r="BH64" i="1"/>
  <c r="BJ64" i="1" s="1"/>
  <c r="D65" i="1"/>
  <c r="E65" i="1"/>
  <c r="K65" i="1"/>
  <c r="L65" i="1" s="1"/>
  <c r="R65" i="1"/>
  <c r="S65" i="1" s="1"/>
  <c r="Y65" i="1"/>
  <c r="Z65" i="1"/>
  <c r="AF65" i="1"/>
  <c r="AG65" i="1"/>
  <c r="AM65" i="1"/>
  <c r="AN65" i="1" s="1"/>
  <c r="AT65" i="1"/>
  <c r="AU65" i="1" s="1"/>
  <c r="BA65" i="1"/>
  <c r="BB65" i="1"/>
  <c r="BH65" i="1"/>
  <c r="BJ65" i="1" s="1"/>
  <c r="BM65" i="1"/>
  <c r="D66" i="1"/>
  <c r="E66" i="1"/>
  <c r="K66" i="1"/>
  <c r="L66" i="1" s="1"/>
  <c r="R66" i="1"/>
  <c r="S66" i="1" s="1"/>
  <c r="Y66" i="1"/>
  <c r="Z66" i="1"/>
  <c r="AF66" i="1"/>
  <c r="AG66" i="1"/>
  <c r="AM66" i="1"/>
  <c r="AN66" i="1"/>
  <c r="AT66" i="1"/>
  <c r="AU66" i="1" s="1"/>
  <c r="BA66" i="1"/>
  <c r="BB66" i="1"/>
  <c r="BH66" i="1"/>
  <c r="BJ66" i="1"/>
  <c r="D67" i="1"/>
  <c r="E67" i="1" s="1"/>
  <c r="K67" i="1"/>
  <c r="L67" i="1"/>
  <c r="R67" i="1"/>
  <c r="S67" i="1"/>
  <c r="Y67" i="1"/>
  <c r="Z67" i="1" s="1"/>
  <c r="AF67" i="1"/>
  <c r="AG67" i="1" s="1"/>
  <c r="AM67" i="1"/>
  <c r="AN67" i="1"/>
  <c r="AT67" i="1"/>
  <c r="AU67" i="1" s="1"/>
  <c r="BA67" i="1"/>
  <c r="BB67" i="1" s="1"/>
  <c r="BH67" i="1"/>
  <c r="BJ67" i="1"/>
  <c r="D68" i="1"/>
  <c r="E68" i="1" s="1"/>
  <c r="K68" i="1"/>
  <c r="L68" i="1" s="1"/>
  <c r="R68" i="1"/>
  <c r="S68" i="1"/>
  <c r="Y68" i="1"/>
  <c r="Z68" i="1" s="1"/>
  <c r="AF68" i="1"/>
  <c r="AG68" i="1" s="1"/>
  <c r="AM68" i="1"/>
  <c r="AN68" i="1"/>
  <c r="AT68" i="1"/>
  <c r="AU68" i="1"/>
  <c r="BA68" i="1"/>
  <c r="BB68" i="1" s="1"/>
  <c r="BH68" i="1"/>
  <c r="BJ68" i="1" s="1"/>
  <c r="D69" i="1"/>
  <c r="E69" i="1" s="1"/>
  <c r="K69" i="1"/>
  <c r="L69" i="1" s="1"/>
  <c r="R69" i="1"/>
  <c r="S69" i="1"/>
  <c r="Y69" i="1"/>
  <c r="Z69" i="1"/>
  <c r="AF69" i="1"/>
  <c r="AG69" i="1" s="1"/>
  <c r="AM69" i="1"/>
  <c r="AN69" i="1" s="1"/>
  <c r="AT69" i="1"/>
  <c r="AU69" i="1" s="1"/>
  <c r="BA69" i="1"/>
  <c r="BB69" i="1"/>
  <c r="BH69" i="1"/>
  <c r="BJ69" i="1" s="1"/>
  <c r="D70" i="1"/>
  <c r="E70" i="1"/>
  <c r="K70" i="1"/>
  <c r="L70" i="1"/>
  <c r="R70" i="1"/>
  <c r="S70" i="1" s="1"/>
  <c r="Y70" i="1"/>
  <c r="Z70" i="1" s="1"/>
  <c r="AF70" i="1"/>
  <c r="AG70" i="1"/>
  <c r="AM70" i="1"/>
  <c r="AN70" i="1"/>
  <c r="AT70" i="1"/>
  <c r="AU70" i="1" s="1"/>
  <c r="BA70" i="1"/>
  <c r="BB70" i="1"/>
  <c r="BH70" i="1"/>
  <c r="BJ70" i="1"/>
  <c r="D71" i="1"/>
  <c r="E71" i="1"/>
  <c r="K71" i="1"/>
  <c r="L71" i="1"/>
  <c r="R71" i="1"/>
  <c r="S71" i="1" s="1"/>
  <c r="Y71" i="1"/>
  <c r="Z71" i="1"/>
  <c r="AF71" i="1"/>
  <c r="AG71" i="1" s="1"/>
  <c r="AM71" i="1"/>
  <c r="AN71" i="1"/>
  <c r="AT71" i="1"/>
  <c r="AU71" i="1" s="1"/>
  <c r="BA71" i="1"/>
  <c r="BB71" i="1"/>
  <c r="BH71" i="1"/>
  <c r="BJ71" i="1"/>
  <c r="BL71" i="1" s="1"/>
  <c r="D72" i="1"/>
  <c r="E72" i="1"/>
  <c r="K72" i="1"/>
  <c r="L72" i="1"/>
  <c r="R72" i="1"/>
  <c r="S72" i="1"/>
  <c r="Y72" i="1"/>
  <c r="Z72" i="1"/>
  <c r="AF72" i="1"/>
  <c r="AG72" i="1"/>
  <c r="AM72" i="1"/>
  <c r="AN72" i="1"/>
  <c r="AT72" i="1"/>
  <c r="AU72" i="1"/>
  <c r="BA72" i="1"/>
  <c r="BB72" i="1"/>
  <c r="BH72" i="1"/>
  <c r="BJ72" i="1"/>
  <c r="D73" i="1"/>
  <c r="E73" i="1" s="1"/>
  <c r="K73" i="1"/>
  <c r="L73" i="1" s="1"/>
  <c r="R73" i="1"/>
  <c r="S73" i="1"/>
  <c r="Y73" i="1"/>
  <c r="Z73" i="1"/>
  <c r="AF73" i="1"/>
  <c r="AG73" i="1" s="1"/>
  <c r="AM73" i="1"/>
  <c r="AN73" i="1" s="1"/>
  <c r="AT73" i="1"/>
  <c r="AU73" i="1"/>
  <c r="BA73" i="1"/>
  <c r="BB73" i="1"/>
  <c r="BH73" i="1"/>
  <c r="BJ73" i="1" s="1"/>
  <c r="D74" i="1"/>
  <c r="E74" i="1"/>
  <c r="K74" i="1"/>
  <c r="L74" i="1" s="1"/>
  <c r="R74" i="1"/>
  <c r="S74" i="1" s="1"/>
  <c r="Y74" i="1"/>
  <c r="Z74" i="1"/>
  <c r="AF74" i="1"/>
  <c r="AG74" i="1"/>
  <c r="AM74" i="1"/>
  <c r="AN74" i="1" s="1"/>
  <c r="AT74" i="1"/>
  <c r="AU74" i="1" s="1"/>
  <c r="BA74" i="1"/>
  <c r="BB74" i="1"/>
  <c r="BH74" i="1"/>
  <c r="BJ74" i="1"/>
  <c r="D75" i="1"/>
  <c r="E75" i="1"/>
  <c r="K75" i="1"/>
  <c r="L75" i="1"/>
  <c r="R75" i="1"/>
  <c r="S75" i="1" s="1"/>
  <c r="Y75" i="1"/>
  <c r="Z75" i="1" s="1"/>
  <c r="AF75" i="1"/>
  <c r="AG75" i="1"/>
  <c r="AM75" i="1"/>
  <c r="AN75" i="1" s="1"/>
  <c r="AT75" i="1"/>
  <c r="AU75" i="1" s="1"/>
  <c r="BA75" i="1"/>
  <c r="BB75" i="1" s="1"/>
  <c r="BH75" i="1"/>
  <c r="BJ75" i="1"/>
  <c r="D76" i="1"/>
  <c r="E76" i="1" s="1"/>
  <c r="K76" i="1"/>
  <c r="L76" i="1"/>
  <c r="R76" i="1"/>
  <c r="S76" i="1"/>
  <c r="Y76" i="1"/>
  <c r="Z76" i="1"/>
  <c r="AF76" i="1"/>
  <c r="AG76" i="1" s="1"/>
  <c r="AM76" i="1"/>
  <c r="AN76" i="1"/>
  <c r="AT76" i="1"/>
  <c r="AU76" i="1"/>
  <c r="BA76" i="1"/>
  <c r="BB76" i="1" s="1"/>
  <c r="BH76" i="1"/>
  <c r="BJ76" i="1" s="1"/>
  <c r="BL76" i="1" s="1"/>
  <c r="D77" i="1"/>
  <c r="E77" i="1"/>
  <c r="K77" i="1"/>
  <c r="L77" i="1" s="1"/>
  <c r="R77" i="1"/>
  <c r="S77" i="1"/>
  <c r="Y77" i="1"/>
  <c r="Z77" i="1" s="1"/>
  <c r="AF77" i="1"/>
  <c r="AG77" i="1" s="1"/>
  <c r="AM77" i="1"/>
  <c r="AN77" i="1" s="1"/>
  <c r="AT77" i="1"/>
  <c r="AU77" i="1"/>
  <c r="BA77" i="1"/>
  <c r="BB77" i="1" s="1"/>
  <c r="BH77" i="1"/>
  <c r="BJ77" i="1"/>
  <c r="D78" i="1"/>
  <c r="E78" i="1" s="1"/>
  <c r="K78" i="1"/>
  <c r="L78" i="1" s="1"/>
  <c r="R78" i="1"/>
  <c r="S78" i="1" s="1"/>
  <c r="Y78" i="1"/>
  <c r="Z78" i="1"/>
  <c r="AF78" i="1"/>
  <c r="AG78" i="1"/>
  <c r="AM78" i="1"/>
  <c r="AN78" i="1"/>
  <c r="AT78" i="1"/>
  <c r="AU78" i="1" s="1"/>
  <c r="BA78" i="1"/>
  <c r="BB78" i="1"/>
  <c r="BH78" i="1"/>
  <c r="BJ78" i="1"/>
  <c r="BL78" i="1" s="1"/>
  <c r="D79" i="1"/>
  <c r="E79" i="1"/>
  <c r="K79" i="1"/>
  <c r="L79" i="1" s="1"/>
  <c r="R79" i="1"/>
  <c r="S79" i="1"/>
  <c r="Y79" i="1"/>
  <c r="Z79" i="1" s="1"/>
  <c r="AF79" i="1"/>
  <c r="AG79" i="1"/>
  <c r="AM79" i="1"/>
  <c r="AN79" i="1"/>
  <c r="AT79" i="1"/>
  <c r="AU79" i="1"/>
  <c r="BA79" i="1"/>
  <c r="BB79" i="1" s="1"/>
  <c r="BH79" i="1"/>
  <c r="BJ79" i="1"/>
  <c r="D80" i="1"/>
  <c r="E80" i="1" s="1"/>
  <c r="K80" i="1"/>
  <c r="L80" i="1"/>
  <c r="R80" i="1"/>
  <c r="S80" i="1" s="1"/>
  <c r="Y80" i="1"/>
  <c r="Z80" i="1"/>
  <c r="AF80" i="1"/>
  <c r="AG80" i="1" s="1"/>
  <c r="AM80" i="1"/>
  <c r="AN80" i="1"/>
  <c r="AT80" i="1"/>
  <c r="AU80" i="1"/>
  <c r="BA80" i="1"/>
  <c r="BB80" i="1" s="1"/>
  <c r="BH80" i="1"/>
  <c r="BJ80" i="1" s="1"/>
  <c r="BL80" i="1" s="1"/>
  <c r="D81" i="1"/>
  <c r="E81" i="1"/>
  <c r="K81" i="1"/>
  <c r="L81" i="1" s="1"/>
  <c r="R81" i="1"/>
  <c r="S81" i="1"/>
  <c r="Y81" i="1"/>
  <c r="Z81" i="1"/>
  <c r="AF81" i="1"/>
  <c r="AG81" i="1" s="1"/>
  <c r="AM81" i="1"/>
  <c r="AN81" i="1" s="1"/>
  <c r="AT81" i="1"/>
  <c r="AU81" i="1"/>
  <c r="BA81" i="1"/>
  <c r="BB81" i="1" s="1"/>
  <c r="BH81" i="1"/>
  <c r="BJ81" i="1" s="1"/>
  <c r="D82" i="1"/>
  <c r="E82" i="1"/>
  <c r="K82" i="1"/>
  <c r="L82" i="1"/>
  <c r="R82" i="1"/>
  <c r="S82" i="1" s="1"/>
  <c r="Y82" i="1"/>
  <c r="Z82" i="1"/>
  <c r="AF82" i="1"/>
  <c r="AG82" i="1" s="1"/>
  <c r="AM82" i="1"/>
  <c r="AN82" i="1" s="1"/>
  <c r="AT82" i="1"/>
  <c r="AU82" i="1" s="1"/>
  <c r="BA82" i="1"/>
  <c r="BB82" i="1" s="1"/>
  <c r="BH82" i="1"/>
  <c r="BJ82" i="1" s="1"/>
  <c r="D83" i="1"/>
  <c r="E83" i="1"/>
  <c r="K83" i="1"/>
  <c r="L83" i="1"/>
  <c r="R83" i="1"/>
  <c r="S83" i="1" s="1"/>
  <c r="Y83" i="1"/>
  <c r="Z83" i="1" s="1"/>
  <c r="AF83" i="1"/>
  <c r="AG83" i="1"/>
  <c r="AM83" i="1"/>
  <c r="AN83" i="1" s="1"/>
  <c r="AT83" i="1"/>
  <c r="AU83" i="1" s="1"/>
  <c r="BL83" i="1" s="1"/>
  <c r="BA83" i="1"/>
  <c r="BB83" i="1" s="1"/>
  <c r="BH83" i="1"/>
  <c r="BJ83" i="1" s="1"/>
  <c r="D84" i="1"/>
  <c r="E84" i="1" s="1"/>
  <c r="K84" i="1"/>
  <c r="L84" i="1"/>
  <c r="R84" i="1"/>
  <c r="S84" i="1"/>
  <c r="Y84" i="1"/>
  <c r="Z84" i="1" s="1"/>
  <c r="AF84" i="1"/>
  <c r="AG84" i="1" s="1"/>
  <c r="AM84" i="1"/>
  <c r="AN84" i="1" s="1"/>
  <c r="AT84" i="1"/>
  <c r="AU84" i="1" s="1"/>
  <c r="BA84" i="1"/>
  <c r="BB84" i="1" s="1"/>
  <c r="BH84" i="1"/>
  <c r="BJ84" i="1" s="1"/>
  <c r="D85" i="1"/>
  <c r="E85" i="1"/>
  <c r="K85" i="1"/>
  <c r="L85" i="1" s="1"/>
  <c r="R85" i="1"/>
  <c r="S85" i="1"/>
  <c r="Y85" i="1"/>
  <c r="Z85" i="1" s="1"/>
  <c r="AF85" i="1"/>
  <c r="AG85" i="1" s="1"/>
  <c r="AM85" i="1"/>
  <c r="AN85" i="1" s="1"/>
  <c r="AT85" i="1"/>
  <c r="AU85" i="1" s="1"/>
  <c r="BA85" i="1"/>
  <c r="BB85" i="1" s="1"/>
  <c r="BH85" i="1"/>
  <c r="BJ85" i="1"/>
  <c r="D86" i="1"/>
  <c r="E86" i="1"/>
  <c r="K86" i="1"/>
  <c r="L86" i="1" s="1"/>
  <c r="R86" i="1"/>
  <c r="S86" i="1" s="1"/>
  <c r="Y86" i="1"/>
  <c r="Z86" i="1"/>
  <c r="AF86" i="1"/>
  <c r="AG86" i="1" s="1"/>
  <c r="AM86" i="1"/>
  <c r="AN86" i="1" s="1"/>
  <c r="AT86" i="1"/>
  <c r="AU86" i="1" s="1"/>
  <c r="BA86" i="1"/>
  <c r="BB86" i="1" s="1"/>
  <c r="BH86" i="1"/>
  <c r="BJ86" i="1" s="1"/>
  <c r="D87" i="1"/>
  <c r="E87" i="1"/>
  <c r="K87" i="1"/>
  <c r="L87" i="1"/>
  <c r="R87" i="1"/>
  <c r="S87" i="1" s="1"/>
  <c r="Y87" i="1"/>
  <c r="Z87" i="1" s="1"/>
  <c r="AF87" i="1"/>
  <c r="AG87" i="1" s="1"/>
  <c r="AM87" i="1"/>
  <c r="AN87" i="1" s="1"/>
  <c r="AT87" i="1"/>
  <c r="AU87" i="1"/>
  <c r="BA87" i="1"/>
  <c r="BB87" i="1" s="1"/>
  <c r="BH87" i="1"/>
  <c r="BJ87" i="1" s="1"/>
  <c r="BL87" i="1" s="1"/>
  <c r="D88" i="1"/>
  <c r="E88" i="1" s="1"/>
  <c r="K88" i="1"/>
  <c r="L88" i="1"/>
  <c r="R88" i="1"/>
  <c r="S88" i="1" s="1"/>
  <c r="Y88" i="1"/>
  <c r="Z88" i="1" s="1"/>
  <c r="AF88" i="1"/>
  <c r="AG88" i="1" s="1"/>
  <c r="AM88" i="1"/>
  <c r="AN88" i="1" s="1"/>
  <c r="AT88" i="1"/>
  <c r="AU88" i="1" s="1"/>
  <c r="BA88" i="1"/>
  <c r="BB88" i="1"/>
  <c r="BH88" i="1"/>
  <c r="BJ88" i="1" s="1"/>
  <c r="D89" i="1"/>
  <c r="E89" i="1" s="1"/>
  <c r="K89" i="1"/>
  <c r="L89" i="1" s="1"/>
  <c r="R89" i="1"/>
  <c r="S89" i="1"/>
  <c r="Y89" i="1"/>
  <c r="Z89" i="1" s="1"/>
  <c r="AF89" i="1"/>
  <c r="AG89" i="1" s="1"/>
  <c r="AM89" i="1"/>
  <c r="AN89" i="1" s="1"/>
  <c r="AT89" i="1"/>
  <c r="AU89" i="1" s="1"/>
  <c r="BA89" i="1"/>
  <c r="BB89" i="1" s="1"/>
  <c r="BH89" i="1"/>
  <c r="BJ89" i="1"/>
  <c r="D90" i="1"/>
  <c r="E90" i="1"/>
  <c r="K90" i="1"/>
  <c r="L90" i="1" s="1"/>
  <c r="R90" i="1"/>
  <c r="S90" i="1" s="1"/>
  <c r="Y90" i="1"/>
  <c r="Z90" i="1" s="1"/>
  <c r="AF90" i="1"/>
  <c r="AG90" i="1" s="1"/>
  <c r="AM90" i="1"/>
  <c r="AN90" i="1" s="1"/>
  <c r="AT90" i="1"/>
  <c r="AU90" i="1" s="1"/>
  <c r="BA90" i="1"/>
  <c r="BB90" i="1" s="1"/>
  <c r="BH90" i="1"/>
  <c r="BJ90" i="1"/>
  <c r="BL90" i="1" s="1"/>
  <c r="D91" i="1"/>
  <c r="E91" i="1"/>
  <c r="K91" i="1"/>
  <c r="L91" i="1" s="1"/>
  <c r="R91" i="1"/>
  <c r="S91" i="1" s="1"/>
  <c r="Y91" i="1"/>
  <c r="Z91" i="1" s="1"/>
  <c r="AF91" i="1"/>
  <c r="AG91" i="1" s="1"/>
  <c r="AM91" i="1"/>
  <c r="AN91" i="1" s="1"/>
  <c r="AT91" i="1"/>
  <c r="AU91" i="1"/>
  <c r="BA91" i="1"/>
  <c r="BB91" i="1" s="1"/>
  <c r="BH91" i="1"/>
  <c r="BJ91" i="1"/>
  <c r="D92" i="1"/>
  <c r="E92" i="1" s="1"/>
  <c r="K92" i="1"/>
  <c r="L92" i="1"/>
  <c r="R92" i="1"/>
  <c r="S92" i="1" s="1"/>
  <c r="Y92" i="1"/>
  <c r="Z92" i="1" s="1"/>
  <c r="AF92" i="1"/>
  <c r="AG92" i="1" s="1"/>
  <c r="AM92" i="1"/>
  <c r="AN92" i="1" s="1"/>
  <c r="AT92" i="1"/>
  <c r="AU92" i="1" s="1"/>
  <c r="BA92" i="1"/>
  <c r="BB92" i="1"/>
  <c r="BH92" i="1"/>
  <c r="BJ92" i="1" s="1"/>
  <c r="BL92" i="1"/>
  <c r="D93" i="1"/>
  <c r="E93" i="1" s="1"/>
  <c r="K93" i="1"/>
  <c r="L93" i="1" s="1"/>
  <c r="R93" i="1"/>
  <c r="S93" i="1" s="1"/>
  <c r="Y93" i="1"/>
  <c r="Z93" i="1" s="1"/>
  <c r="AF93" i="1"/>
  <c r="AG93" i="1"/>
  <c r="AM93" i="1"/>
  <c r="AN93" i="1" s="1"/>
  <c r="AT93" i="1"/>
  <c r="AU93" i="1" s="1"/>
  <c r="BA93" i="1"/>
  <c r="BB93" i="1"/>
  <c r="BH93" i="1"/>
  <c r="BJ93" i="1"/>
  <c r="BK93" i="1" s="1"/>
  <c r="D94" i="1"/>
  <c r="E94" i="1" s="1"/>
  <c r="K94" i="1"/>
  <c r="L94" i="1" s="1"/>
  <c r="R94" i="1"/>
  <c r="S94" i="1" s="1"/>
  <c r="Y94" i="1"/>
  <c r="Z94" i="1" s="1"/>
  <c r="AF94" i="1"/>
  <c r="AG94" i="1" s="1"/>
  <c r="AM94" i="1"/>
  <c r="AN94" i="1"/>
  <c r="AT94" i="1"/>
  <c r="AU94" i="1" s="1"/>
  <c r="BA94" i="1"/>
  <c r="BB94" i="1"/>
  <c r="BH94" i="1"/>
  <c r="BJ94" i="1"/>
  <c r="D95" i="1"/>
  <c r="E95" i="1"/>
  <c r="K95" i="1"/>
  <c r="L95" i="1" s="1"/>
  <c r="R95" i="1"/>
  <c r="S95" i="1" s="1"/>
  <c r="Y95" i="1"/>
  <c r="Z95" i="1"/>
  <c r="AF95" i="1"/>
  <c r="AG95" i="1"/>
  <c r="AM95" i="1"/>
  <c r="AN95" i="1" s="1"/>
  <c r="AT95" i="1"/>
  <c r="AU95" i="1" s="1"/>
  <c r="BA95" i="1"/>
  <c r="BB95" i="1"/>
  <c r="BH95" i="1"/>
  <c r="BJ95" i="1"/>
  <c r="D96" i="1"/>
  <c r="E96" i="1"/>
  <c r="K96" i="1"/>
  <c r="L96" i="1"/>
  <c r="R96" i="1"/>
  <c r="S96" i="1" s="1"/>
  <c r="Y96" i="1"/>
  <c r="Z96" i="1" s="1"/>
  <c r="AF96" i="1"/>
  <c r="AG96" i="1"/>
  <c r="AM96" i="1"/>
  <c r="AN96" i="1"/>
  <c r="AT96" i="1"/>
  <c r="AU96" i="1" s="1"/>
  <c r="BA96" i="1"/>
  <c r="BB96" i="1" s="1"/>
  <c r="BH96" i="1"/>
  <c r="BJ96" i="1"/>
  <c r="D97" i="1"/>
  <c r="E97" i="1" s="1"/>
  <c r="K97" i="1"/>
  <c r="L97" i="1"/>
  <c r="R97" i="1"/>
  <c r="S97" i="1"/>
  <c r="Y97" i="1"/>
  <c r="Z97" i="1" s="1"/>
  <c r="AF97" i="1"/>
  <c r="AG97" i="1" s="1"/>
  <c r="AM97" i="1"/>
  <c r="AN97" i="1"/>
  <c r="AT97" i="1"/>
  <c r="AU97" i="1"/>
  <c r="BA97" i="1"/>
  <c r="BB97" i="1" s="1"/>
  <c r="BH97" i="1"/>
  <c r="BJ97" i="1" s="1"/>
  <c r="BL97" i="1"/>
  <c r="D98" i="1"/>
  <c r="E98" i="1" s="1"/>
  <c r="K98" i="1"/>
  <c r="L98" i="1" s="1"/>
  <c r="R98" i="1"/>
  <c r="S98" i="1"/>
  <c r="Y98" i="1"/>
  <c r="Z98" i="1"/>
  <c r="AF98" i="1"/>
  <c r="AG98" i="1" s="1"/>
  <c r="AM98" i="1"/>
  <c r="AN98" i="1" s="1"/>
  <c r="AT98" i="1"/>
  <c r="AU98" i="1"/>
  <c r="BA98" i="1"/>
  <c r="BB98" i="1"/>
  <c r="BH98" i="1"/>
  <c r="BJ98" i="1" s="1"/>
  <c r="D99" i="1"/>
  <c r="E99" i="1"/>
  <c r="K99" i="1"/>
  <c r="L99" i="1" s="1"/>
  <c r="R99" i="1"/>
  <c r="S99" i="1" s="1"/>
  <c r="Y99" i="1"/>
  <c r="Z99" i="1"/>
  <c r="AF99" i="1"/>
  <c r="AG99" i="1"/>
  <c r="AM99" i="1"/>
  <c r="AN99" i="1" s="1"/>
  <c r="AT99" i="1"/>
  <c r="AU99" i="1" s="1"/>
  <c r="BA99" i="1"/>
  <c r="BB99" i="1"/>
  <c r="BH99" i="1"/>
  <c r="BJ99" i="1"/>
  <c r="BM99" i="1"/>
  <c r="D100" i="1"/>
  <c r="E100" i="1"/>
  <c r="K100" i="1"/>
  <c r="L100" i="1"/>
  <c r="R100" i="1"/>
  <c r="S100" i="1" s="1"/>
  <c r="Y100" i="1"/>
  <c r="Z100" i="1" s="1"/>
  <c r="AF100" i="1"/>
  <c r="AG100" i="1"/>
  <c r="AM100" i="1"/>
  <c r="AN100" i="1"/>
  <c r="AT100" i="1"/>
  <c r="AU100" i="1" s="1"/>
  <c r="BA100" i="1"/>
  <c r="BB100" i="1" s="1"/>
  <c r="BH100" i="1"/>
  <c r="BJ100" i="1"/>
  <c r="D101" i="1"/>
  <c r="E101" i="1" s="1"/>
  <c r="K101" i="1"/>
  <c r="L101" i="1"/>
  <c r="Y101" i="1"/>
  <c r="Z101" i="1"/>
  <c r="AF101" i="1"/>
  <c r="AG101" i="1" s="1"/>
  <c r="AM101" i="1"/>
  <c r="AN101" i="1" s="1"/>
  <c r="AT101" i="1"/>
  <c r="AU101" i="1"/>
  <c r="BA101" i="1"/>
  <c r="BB101" i="1"/>
  <c r="BH101" i="1"/>
  <c r="BJ101" i="1" s="1"/>
  <c r="D102" i="1"/>
  <c r="E102" i="1"/>
  <c r="K102" i="1"/>
  <c r="L102" i="1" s="1"/>
  <c r="R102" i="1"/>
  <c r="S102" i="1" s="1"/>
  <c r="Y102" i="1"/>
  <c r="Z102" i="1"/>
  <c r="AF102" i="1"/>
  <c r="AG102" i="1"/>
  <c r="AM102" i="1"/>
  <c r="AN102" i="1" s="1"/>
  <c r="AT102" i="1"/>
  <c r="AU102" i="1" s="1"/>
  <c r="BA102" i="1"/>
  <c r="BB102" i="1"/>
  <c r="BH102" i="1"/>
  <c r="BJ102" i="1"/>
  <c r="D103" i="1"/>
  <c r="E103" i="1"/>
  <c r="K103" i="1"/>
  <c r="L103" i="1"/>
  <c r="R103" i="1"/>
  <c r="S103" i="1" s="1"/>
  <c r="Y103" i="1"/>
  <c r="Z103" i="1" s="1"/>
  <c r="AF103" i="1"/>
  <c r="AG103" i="1"/>
  <c r="AM103" i="1"/>
  <c r="AN103" i="1"/>
  <c r="AT103" i="1"/>
  <c r="AU103" i="1" s="1"/>
  <c r="BA103" i="1"/>
  <c r="BB103" i="1" s="1"/>
  <c r="BH103" i="1"/>
  <c r="BJ103" i="1"/>
  <c r="D104" i="1"/>
  <c r="E104" i="1" s="1"/>
  <c r="K104" i="1"/>
  <c r="L104" i="1"/>
  <c r="R104" i="1"/>
  <c r="S104" i="1"/>
  <c r="Y104" i="1"/>
  <c r="Z104" i="1" s="1"/>
  <c r="AF104" i="1"/>
  <c r="AG104" i="1" s="1"/>
  <c r="AM104" i="1"/>
  <c r="AN104" i="1"/>
  <c r="AT104" i="1"/>
  <c r="AU104" i="1"/>
  <c r="BA104" i="1"/>
  <c r="BB104" i="1" s="1"/>
  <c r="BH104" i="1"/>
  <c r="BJ104" i="1" s="1"/>
  <c r="BL104" i="1" s="1"/>
  <c r="D105" i="1"/>
  <c r="E105" i="1" s="1"/>
  <c r="K105" i="1"/>
  <c r="L105" i="1" s="1"/>
  <c r="R105" i="1"/>
  <c r="S105" i="1"/>
  <c r="Y105" i="1"/>
  <c r="Z105" i="1"/>
  <c r="AF105" i="1"/>
  <c r="AG105" i="1" s="1"/>
  <c r="AM105" i="1"/>
  <c r="AN105" i="1" s="1"/>
  <c r="AT105" i="1"/>
  <c r="AU105" i="1"/>
  <c r="BA105" i="1"/>
  <c r="BB105" i="1"/>
  <c r="BH105" i="1"/>
  <c r="BJ105" i="1" s="1"/>
  <c r="D106" i="1"/>
  <c r="E106" i="1"/>
  <c r="K106" i="1"/>
  <c r="L106" i="1" s="1"/>
  <c r="R106" i="1"/>
  <c r="S106" i="1" s="1"/>
  <c r="Y106" i="1"/>
  <c r="Z106" i="1"/>
  <c r="AF106" i="1"/>
  <c r="AG106" i="1"/>
  <c r="AM106" i="1"/>
  <c r="AN106" i="1" s="1"/>
  <c r="AT106" i="1"/>
  <c r="AU106" i="1" s="1"/>
  <c r="BA106" i="1"/>
  <c r="BB106" i="1"/>
  <c r="BH106" i="1"/>
  <c r="BJ106" i="1"/>
  <c r="D107" i="1"/>
  <c r="E107" i="1"/>
  <c r="K107" i="1"/>
  <c r="L107" i="1"/>
  <c r="R107" i="1"/>
  <c r="S107" i="1" s="1"/>
  <c r="Y107" i="1"/>
  <c r="Z107" i="1" s="1"/>
  <c r="AF107" i="1"/>
  <c r="AG107" i="1"/>
  <c r="AM107" i="1"/>
  <c r="AN107" i="1"/>
  <c r="AT107" i="1"/>
  <c r="AU107" i="1" s="1"/>
  <c r="BA107" i="1"/>
  <c r="BB107" i="1" s="1"/>
  <c r="BM133" i="1" s="1"/>
  <c r="BH107" i="1"/>
  <c r="BJ107" i="1"/>
  <c r="BL107" i="1" s="1"/>
  <c r="D108" i="1"/>
  <c r="E108" i="1" s="1"/>
  <c r="K108" i="1"/>
  <c r="L108" i="1"/>
  <c r="R108" i="1"/>
  <c r="S108" i="1"/>
  <c r="Y108" i="1"/>
  <c r="Z108" i="1" s="1"/>
  <c r="AF108" i="1"/>
  <c r="AG108" i="1" s="1"/>
  <c r="AM108" i="1"/>
  <c r="AN108" i="1"/>
  <c r="AT108" i="1"/>
  <c r="AU108" i="1"/>
  <c r="BA108" i="1"/>
  <c r="BB108" i="1" s="1"/>
  <c r="BH108" i="1"/>
  <c r="BJ108" i="1" s="1"/>
  <c r="D109" i="1"/>
  <c r="E109" i="1" s="1"/>
  <c r="K109" i="1"/>
  <c r="L109" i="1" s="1"/>
  <c r="R109" i="1"/>
  <c r="S109" i="1"/>
  <c r="Y109" i="1"/>
  <c r="Z109" i="1"/>
  <c r="AF109" i="1"/>
  <c r="AG109" i="1" s="1"/>
  <c r="AM109" i="1"/>
  <c r="AN109" i="1" s="1"/>
  <c r="AT109" i="1"/>
  <c r="AU109" i="1"/>
  <c r="BA109" i="1"/>
  <c r="BB109" i="1"/>
  <c r="BH109" i="1"/>
  <c r="BJ109" i="1" s="1"/>
  <c r="D110" i="1"/>
  <c r="E110" i="1"/>
  <c r="K110" i="1"/>
  <c r="L110" i="1" s="1"/>
  <c r="R110" i="1"/>
  <c r="S110" i="1" s="1"/>
  <c r="Y110" i="1"/>
  <c r="Z110" i="1"/>
  <c r="AF110" i="1"/>
  <c r="AG110" i="1"/>
  <c r="AM110" i="1"/>
  <c r="AN110" i="1" s="1"/>
  <c r="AT110" i="1"/>
  <c r="AU110" i="1" s="1"/>
  <c r="BA110" i="1"/>
  <c r="BB110" i="1"/>
  <c r="BH110" i="1"/>
  <c r="BJ110" i="1"/>
  <c r="D111" i="1"/>
  <c r="E111" i="1"/>
  <c r="K111" i="1"/>
  <c r="L111" i="1"/>
  <c r="R111" i="1"/>
  <c r="S111" i="1" s="1"/>
  <c r="Y111" i="1"/>
  <c r="Z111" i="1" s="1"/>
  <c r="AF111" i="1"/>
  <c r="AG111" i="1"/>
  <c r="AM111" i="1"/>
  <c r="AN111" i="1"/>
  <c r="AT111" i="1"/>
  <c r="AU111" i="1" s="1"/>
  <c r="BA111" i="1"/>
  <c r="BB111" i="1" s="1"/>
  <c r="BH111" i="1"/>
  <c r="BJ111" i="1"/>
  <c r="D112" i="1"/>
  <c r="E112" i="1" s="1"/>
  <c r="K112" i="1"/>
  <c r="L112" i="1"/>
  <c r="R112" i="1"/>
  <c r="S112" i="1"/>
  <c r="Y112" i="1"/>
  <c r="Z112" i="1" s="1"/>
  <c r="AF112" i="1"/>
  <c r="AG112" i="1" s="1"/>
  <c r="AM112" i="1"/>
  <c r="AN112" i="1"/>
  <c r="AT112" i="1"/>
  <c r="AU112" i="1"/>
  <c r="BA112" i="1"/>
  <c r="BB112" i="1" s="1"/>
  <c r="BH112" i="1"/>
  <c r="BJ112" i="1" s="1"/>
  <c r="BL112" i="1"/>
  <c r="D113" i="1"/>
  <c r="E113" i="1" s="1"/>
  <c r="K113" i="1"/>
  <c r="L113" i="1" s="1"/>
  <c r="R113" i="1"/>
  <c r="S113" i="1"/>
  <c r="Y113" i="1"/>
  <c r="Z113" i="1"/>
  <c r="AF113" i="1"/>
  <c r="AG113" i="1" s="1"/>
  <c r="AM113" i="1"/>
  <c r="AN113" i="1" s="1"/>
  <c r="AT113" i="1"/>
  <c r="AU113" i="1"/>
  <c r="BA113" i="1"/>
  <c r="BB113" i="1"/>
  <c r="BH113" i="1"/>
  <c r="BJ113" i="1" s="1"/>
  <c r="D114" i="1"/>
  <c r="E114" i="1"/>
  <c r="K114" i="1"/>
  <c r="L114" i="1" s="1"/>
  <c r="R114" i="1"/>
  <c r="S114" i="1" s="1"/>
  <c r="Y114" i="1"/>
  <c r="Z114" i="1"/>
  <c r="AF114" i="1"/>
  <c r="AG114" i="1"/>
  <c r="AM114" i="1"/>
  <c r="AN114" i="1" s="1"/>
  <c r="AT114" i="1"/>
  <c r="AU114" i="1" s="1"/>
  <c r="BA114" i="1"/>
  <c r="BB114" i="1"/>
  <c r="BH114" i="1"/>
  <c r="BJ114" i="1"/>
  <c r="D115" i="1"/>
  <c r="E115" i="1"/>
  <c r="K115" i="1"/>
  <c r="L115" i="1"/>
  <c r="R115" i="1"/>
  <c r="S115" i="1" s="1"/>
  <c r="Y115" i="1"/>
  <c r="Z115" i="1" s="1"/>
  <c r="AF115" i="1"/>
  <c r="AG115" i="1"/>
  <c r="AM115" i="1"/>
  <c r="AN115" i="1"/>
  <c r="AT115" i="1"/>
  <c r="AU115" i="1" s="1"/>
  <c r="BA115" i="1"/>
  <c r="BB115" i="1" s="1"/>
  <c r="BH115" i="1"/>
  <c r="BJ115" i="1"/>
  <c r="D116" i="1"/>
  <c r="E116" i="1" s="1"/>
  <c r="K116" i="1"/>
  <c r="L116" i="1"/>
  <c r="R116" i="1"/>
  <c r="S116" i="1"/>
  <c r="Y116" i="1"/>
  <c r="Z116" i="1" s="1"/>
  <c r="AF116" i="1"/>
  <c r="AG116" i="1" s="1"/>
  <c r="AM116" i="1"/>
  <c r="AN116" i="1"/>
  <c r="AT116" i="1"/>
  <c r="AU116" i="1"/>
  <c r="BA116" i="1"/>
  <c r="BB116" i="1" s="1"/>
  <c r="BH116" i="1"/>
  <c r="BJ116" i="1" s="1"/>
  <c r="D117" i="1"/>
  <c r="E117" i="1" s="1"/>
  <c r="K117" i="1"/>
  <c r="L117" i="1" s="1"/>
  <c r="R117" i="1"/>
  <c r="S117" i="1"/>
  <c r="Y117" i="1"/>
  <c r="Z117" i="1"/>
  <c r="AF117" i="1"/>
  <c r="AG117" i="1" s="1"/>
  <c r="AM117" i="1"/>
  <c r="AN117" i="1" s="1"/>
  <c r="AT117" i="1"/>
  <c r="AU117" i="1"/>
  <c r="BA117" i="1"/>
  <c r="BB117" i="1"/>
  <c r="BH117" i="1"/>
  <c r="BJ117" i="1" s="1"/>
  <c r="D118" i="1"/>
  <c r="E118" i="1"/>
  <c r="K118" i="1"/>
  <c r="L118" i="1" s="1"/>
  <c r="R118" i="1"/>
  <c r="S118" i="1" s="1"/>
  <c r="Y118" i="1"/>
  <c r="Z118" i="1"/>
  <c r="AF118" i="1"/>
  <c r="AG118" i="1"/>
  <c r="AM118" i="1"/>
  <c r="AN118" i="1" s="1"/>
  <c r="AT118" i="1"/>
  <c r="AU118" i="1" s="1"/>
  <c r="BL124" i="1" s="1"/>
  <c r="BA118" i="1"/>
  <c r="BB118" i="1"/>
  <c r="BH118" i="1"/>
  <c r="BJ118" i="1"/>
  <c r="D119" i="1"/>
  <c r="E119" i="1"/>
  <c r="K119" i="1"/>
  <c r="L119" i="1"/>
  <c r="R119" i="1"/>
  <c r="S119" i="1" s="1"/>
  <c r="Y119" i="1"/>
  <c r="Z119" i="1" s="1"/>
  <c r="AF119" i="1"/>
  <c r="AG119" i="1"/>
  <c r="AM119" i="1"/>
  <c r="AN119" i="1"/>
  <c r="AT119" i="1"/>
  <c r="AU119" i="1" s="1"/>
  <c r="BA119" i="1"/>
  <c r="BB119" i="1" s="1"/>
  <c r="BH119" i="1"/>
  <c r="BJ119" i="1"/>
  <c r="D120" i="1"/>
  <c r="E120" i="1" s="1"/>
  <c r="K120" i="1"/>
  <c r="L120" i="1"/>
  <c r="R120" i="1"/>
  <c r="S120" i="1"/>
  <c r="Y120" i="1"/>
  <c r="Z120" i="1" s="1"/>
  <c r="AF120" i="1"/>
  <c r="AG120" i="1" s="1"/>
  <c r="AM120" i="1"/>
  <c r="AN120" i="1"/>
  <c r="AT120" i="1"/>
  <c r="AU120" i="1"/>
  <c r="BA120" i="1"/>
  <c r="BB120" i="1" s="1"/>
  <c r="BH120" i="1"/>
  <c r="BJ120" i="1" s="1"/>
  <c r="D121" i="1"/>
  <c r="E121" i="1" s="1"/>
  <c r="K121" i="1"/>
  <c r="L121" i="1" s="1"/>
  <c r="R121" i="1"/>
  <c r="S121" i="1"/>
  <c r="Y121" i="1"/>
  <c r="Z121" i="1"/>
  <c r="AF121" i="1"/>
  <c r="AG121" i="1" s="1"/>
  <c r="AM121" i="1"/>
  <c r="AN121" i="1" s="1"/>
  <c r="AT121" i="1"/>
  <c r="AU121" i="1"/>
  <c r="BA121" i="1"/>
  <c r="BB121" i="1"/>
  <c r="BH121" i="1"/>
  <c r="BJ121" i="1" s="1"/>
  <c r="D122" i="1"/>
  <c r="E122" i="1"/>
  <c r="K122" i="1"/>
  <c r="L122" i="1" s="1"/>
  <c r="R122" i="1"/>
  <c r="S122" i="1" s="1"/>
  <c r="Y122" i="1"/>
  <c r="Z122" i="1"/>
  <c r="AF122" i="1"/>
  <c r="AG122" i="1"/>
  <c r="AM122" i="1"/>
  <c r="AN122" i="1" s="1"/>
  <c r="AT122" i="1"/>
  <c r="AU122" i="1" s="1"/>
  <c r="BA122" i="1"/>
  <c r="BB122" i="1"/>
  <c r="BH122" i="1"/>
  <c r="BJ122" i="1"/>
  <c r="BK122" i="1" s="1"/>
  <c r="D123" i="1"/>
  <c r="E123" i="1"/>
  <c r="K123" i="1"/>
  <c r="L123" i="1"/>
  <c r="R123" i="1"/>
  <c r="S123" i="1" s="1"/>
  <c r="Y123" i="1"/>
  <c r="Z123" i="1" s="1"/>
  <c r="AF123" i="1"/>
  <c r="AG123" i="1"/>
  <c r="AM123" i="1"/>
  <c r="AN123" i="1"/>
  <c r="AT123" i="1"/>
  <c r="AU123" i="1" s="1"/>
  <c r="BA123" i="1"/>
  <c r="BB123" i="1" s="1"/>
  <c r="BH123" i="1"/>
  <c r="BJ123" i="1"/>
  <c r="D124" i="1"/>
  <c r="E124" i="1" s="1"/>
  <c r="K124" i="1"/>
  <c r="L124" i="1"/>
  <c r="R124" i="1"/>
  <c r="S124" i="1"/>
  <c r="Y124" i="1"/>
  <c r="Z124" i="1" s="1"/>
  <c r="AF124" i="1"/>
  <c r="AG124" i="1" s="1"/>
  <c r="AM124" i="1"/>
  <c r="AN124" i="1"/>
  <c r="AT124" i="1"/>
  <c r="AU124" i="1"/>
  <c r="BA124" i="1"/>
  <c r="BB124" i="1" s="1"/>
  <c r="BH124" i="1"/>
  <c r="BJ124" i="1" s="1"/>
  <c r="D125" i="1"/>
  <c r="E125" i="1" s="1"/>
  <c r="K125" i="1"/>
  <c r="L125" i="1" s="1"/>
  <c r="R125" i="1"/>
  <c r="S125" i="1"/>
  <c r="Y125" i="1"/>
  <c r="Z125" i="1"/>
  <c r="AF125" i="1"/>
  <c r="AG125" i="1" s="1"/>
  <c r="AM125" i="1"/>
  <c r="AN125" i="1" s="1"/>
  <c r="AT125" i="1"/>
  <c r="AU125" i="1"/>
  <c r="BA125" i="1"/>
  <c r="BB125" i="1"/>
  <c r="BH125" i="1"/>
  <c r="BJ125" i="1" s="1"/>
  <c r="D126" i="1"/>
  <c r="E126" i="1"/>
  <c r="K126" i="1"/>
  <c r="L126" i="1" s="1"/>
  <c r="R126" i="1"/>
  <c r="S126" i="1" s="1"/>
  <c r="Y126" i="1"/>
  <c r="Z126" i="1"/>
  <c r="AF126" i="1"/>
  <c r="AG126" i="1"/>
  <c r="AM126" i="1"/>
  <c r="AN126" i="1" s="1"/>
  <c r="AT126" i="1"/>
  <c r="AU126" i="1" s="1"/>
  <c r="BA126" i="1"/>
  <c r="BB126" i="1"/>
  <c r="BH126" i="1"/>
  <c r="BJ126" i="1"/>
  <c r="D127" i="1"/>
  <c r="E127" i="1"/>
  <c r="K127" i="1"/>
  <c r="L127" i="1"/>
  <c r="R127" i="1"/>
  <c r="S127" i="1" s="1"/>
  <c r="Y127" i="1"/>
  <c r="Z127" i="1" s="1"/>
  <c r="AF127" i="1"/>
  <c r="AG127" i="1"/>
  <c r="AM127" i="1"/>
  <c r="AN127" i="1"/>
  <c r="AT127" i="1"/>
  <c r="AU127" i="1" s="1"/>
  <c r="BA127" i="1"/>
  <c r="BB127" i="1" s="1"/>
  <c r="BH127" i="1"/>
  <c r="BJ127" i="1"/>
  <c r="BM127" i="1"/>
  <c r="D128" i="1"/>
  <c r="E128" i="1" s="1"/>
  <c r="K128" i="1"/>
  <c r="L128" i="1"/>
  <c r="R128" i="1"/>
  <c r="S128" i="1"/>
  <c r="Y128" i="1"/>
  <c r="Z128" i="1" s="1"/>
  <c r="AF128" i="1"/>
  <c r="AG128" i="1" s="1"/>
  <c r="AM128" i="1"/>
  <c r="AN128" i="1"/>
  <c r="AT128" i="1"/>
  <c r="AU128" i="1"/>
  <c r="BA128" i="1"/>
  <c r="BB128" i="1" s="1"/>
  <c r="BH128" i="1"/>
  <c r="BJ128" i="1" s="1"/>
  <c r="BL128" i="1"/>
  <c r="D129" i="1"/>
  <c r="E129" i="1" s="1"/>
  <c r="K129" i="1"/>
  <c r="L129" i="1" s="1"/>
  <c r="R129" i="1"/>
  <c r="S129" i="1"/>
  <c r="Y129" i="1"/>
  <c r="Z129" i="1"/>
  <c r="AF129" i="1"/>
  <c r="AG129" i="1" s="1"/>
  <c r="AM129" i="1"/>
  <c r="AN129" i="1" s="1"/>
  <c r="AT129" i="1"/>
  <c r="AU129" i="1"/>
  <c r="BA129" i="1"/>
  <c r="BB129" i="1"/>
  <c r="BH129" i="1"/>
  <c r="BJ129" i="1" s="1"/>
  <c r="D130" i="1"/>
  <c r="E130" i="1"/>
  <c r="K130" i="1"/>
  <c r="L130" i="1" s="1"/>
  <c r="R130" i="1"/>
  <c r="S130" i="1" s="1"/>
  <c r="Y130" i="1"/>
  <c r="Z130" i="1"/>
  <c r="AF130" i="1"/>
  <c r="AG130" i="1"/>
  <c r="AM130" i="1"/>
  <c r="AN130" i="1" s="1"/>
  <c r="AT130" i="1"/>
  <c r="AU130" i="1" s="1"/>
  <c r="BA130" i="1"/>
  <c r="BB130" i="1"/>
  <c r="BH130" i="1"/>
  <c r="BJ130" i="1"/>
  <c r="D131" i="1"/>
  <c r="E131" i="1"/>
  <c r="K131" i="1"/>
  <c r="L131" i="1"/>
  <c r="R131" i="1"/>
  <c r="S131" i="1" s="1"/>
  <c r="Y131" i="1"/>
  <c r="Z131" i="1" s="1"/>
  <c r="AF131" i="1"/>
  <c r="AG131" i="1"/>
  <c r="AM131" i="1"/>
  <c r="AN131" i="1"/>
  <c r="AT131" i="1"/>
  <c r="AU131" i="1" s="1"/>
  <c r="BA131" i="1"/>
  <c r="BB131" i="1" s="1"/>
  <c r="BH131" i="1"/>
  <c r="BJ131" i="1"/>
  <c r="BL131" i="1"/>
  <c r="D132" i="1"/>
  <c r="E132" i="1" s="1"/>
  <c r="K132" i="1"/>
  <c r="L132" i="1"/>
  <c r="R132" i="1"/>
  <c r="S132" i="1"/>
  <c r="Y132" i="1"/>
  <c r="Z132" i="1" s="1"/>
  <c r="AF132" i="1"/>
  <c r="AG132" i="1" s="1"/>
  <c r="AM132" i="1"/>
  <c r="AN132" i="1" s="1"/>
  <c r="AT132" i="1"/>
  <c r="AU132" i="1" s="1"/>
  <c r="BA132" i="1"/>
  <c r="BB132" i="1" s="1"/>
  <c r="BH132" i="1"/>
  <c r="BJ132" i="1"/>
  <c r="BL132" i="1" s="1"/>
  <c r="D133" i="1"/>
  <c r="E133" i="1" s="1"/>
  <c r="K133" i="1"/>
  <c r="L133" i="1" s="1"/>
  <c r="R133" i="1"/>
  <c r="S133" i="1" s="1"/>
  <c r="Y133" i="1"/>
  <c r="Z133" i="1" s="1"/>
  <c r="AF133" i="1"/>
  <c r="AG133" i="1" s="1"/>
  <c r="AM133" i="1"/>
  <c r="AN133" i="1"/>
  <c r="AT133" i="1"/>
  <c r="AU133" i="1"/>
  <c r="BA133" i="1"/>
  <c r="BB133" i="1"/>
  <c r="BH133" i="1"/>
  <c r="BJ133" i="1" s="1"/>
  <c r="D134" i="1"/>
  <c r="E134" i="1" s="1"/>
  <c r="K134" i="1"/>
  <c r="L134" i="1" s="1"/>
  <c r="R134" i="1"/>
  <c r="S134" i="1"/>
  <c r="Y134" i="1"/>
  <c r="Z134" i="1"/>
  <c r="AF134" i="1"/>
  <c r="AG134" i="1"/>
  <c r="AM134" i="1"/>
  <c r="AN134" i="1" s="1"/>
  <c r="AT134" i="1"/>
  <c r="AU134" i="1" s="1"/>
  <c r="BA134" i="1"/>
  <c r="BB134" i="1" s="1"/>
  <c r="BH134" i="1"/>
  <c r="BJ134" i="1" s="1"/>
  <c r="D135" i="1"/>
  <c r="E135" i="1"/>
  <c r="K135" i="1"/>
  <c r="L135" i="1"/>
  <c r="R135" i="1"/>
  <c r="S135" i="1" s="1"/>
  <c r="Y135" i="1"/>
  <c r="Z135" i="1" s="1"/>
  <c r="AF135" i="1"/>
  <c r="AG135" i="1" s="1"/>
  <c r="AM135" i="1"/>
  <c r="AN135" i="1" s="1"/>
  <c r="AT135" i="1"/>
  <c r="AU135" i="1" s="1"/>
  <c r="BA135" i="1"/>
  <c r="BB135" i="1"/>
  <c r="BH135" i="1"/>
  <c r="BJ135" i="1"/>
  <c r="BL135" i="1"/>
  <c r="D136" i="1"/>
  <c r="E136" i="1" s="1"/>
  <c r="K136" i="1"/>
  <c r="L136" i="1" s="1"/>
  <c r="R136" i="1"/>
  <c r="S136" i="1" s="1"/>
  <c r="Y136" i="1"/>
  <c r="Z136" i="1" s="1"/>
  <c r="AF136" i="1"/>
  <c r="AG136" i="1"/>
  <c r="AM136" i="1"/>
  <c r="AN136" i="1"/>
  <c r="AT136" i="1"/>
  <c r="AU136" i="1"/>
  <c r="BA136" i="1"/>
  <c r="BB136" i="1" s="1"/>
  <c r="BH136" i="1"/>
  <c r="BJ136" i="1" s="1"/>
  <c r="BK136" i="1" s="1"/>
  <c r="D137" i="1"/>
  <c r="E137" i="1" s="1"/>
  <c r="K137" i="1"/>
  <c r="L137" i="1"/>
  <c r="R137" i="1"/>
  <c r="S137" i="1"/>
  <c r="Y137" i="1"/>
  <c r="Z137" i="1" s="1"/>
  <c r="AF137" i="1"/>
  <c r="AG137" i="1" s="1"/>
  <c r="AM137" i="1"/>
  <c r="AN137" i="1" s="1"/>
  <c r="AT137" i="1"/>
  <c r="AU137" i="1" s="1"/>
  <c r="BA137" i="1"/>
  <c r="BB137" i="1"/>
  <c r="BH137" i="1"/>
  <c r="BJ137" i="1" s="1"/>
  <c r="D138" i="1"/>
  <c r="E138" i="1"/>
  <c r="K138" i="1"/>
  <c r="L138" i="1" s="1"/>
  <c r="R138" i="1"/>
  <c r="S138" i="1" s="1"/>
  <c r="Y138" i="1"/>
  <c r="Z138" i="1" s="1"/>
  <c r="AF138" i="1"/>
  <c r="AG138" i="1" s="1"/>
  <c r="AM138" i="1"/>
  <c r="AN138" i="1" s="1"/>
  <c r="AT138" i="1"/>
  <c r="AU138" i="1"/>
  <c r="BA138" i="1"/>
  <c r="BB138" i="1"/>
  <c r="BH138" i="1"/>
  <c r="BJ138" i="1"/>
  <c r="D139" i="1"/>
  <c r="E139" i="1" s="1"/>
  <c r="K139" i="1"/>
  <c r="L139" i="1" s="1"/>
  <c r="R139" i="1"/>
  <c r="S139" i="1" s="1"/>
  <c r="Y139" i="1"/>
  <c r="Z139" i="1"/>
  <c r="AF139" i="1"/>
  <c r="AG139" i="1" s="1"/>
  <c r="AM139" i="1"/>
  <c r="AN139" i="1"/>
  <c r="AT139" i="1"/>
  <c r="AU139" i="1" s="1"/>
  <c r="BA139" i="1"/>
  <c r="BB139" i="1" s="1"/>
  <c r="BH139" i="1"/>
  <c r="BJ139" i="1" s="1"/>
  <c r="D140" i="1"/>
  <c r="E140" i="1"/>
  <c r="K140" i="1"/>
  <c r="L140" i="1"/>
  <c r="R140" i="1"/>
  <c r="S140" i="1" s="1"/>
  <c r="Y140" i="1"/>
  <c r="Z140" i="1" s="1"/>
  <c r="AF140" i="1"/>
  <c r="AG140" i="1" s="1"/>
  <c r="AM140" i="1"/>
  <c r="AN140" i="1" s="1"/>
  <c r="AT140" i="1"/>
  <c r="AU140" i="1"/>
  <c r="BA140" i="1"/>
  <c r="BB140" i="1" s="1"/>
  <c r="BH140" i="1"/>
  <c r="BJ140" i="1"/>
  <c r="D141" i="1"/>
  <c r="E141" i="1" s="1"/>
  <c r="K141" i="1"/>
  <c r="L141" i="1" s="1"/>
  <c r="R141" i="1"/>
  <c r="S141" i="1" s="1"/>
  <c r="Y141" i="1"/>
  <c r="Z141" i="1" s="1"/>
  <c r="AF141" i="1"/>
  <c r="AG141" i="1" s="1"/>
  <c r="AM141" i="1"/>
  <c r="AN141" i="1"/>
  <c r="AT141" i="1"/>
  <c r="AU141" i="1"/>
  <c r="BA141" i="1"/>
  <c r="BB141" i="1"/>
  <c r="BH141" i="1"/>
  <c r="BJ141" i="1" s="1"/>
  <c r="BK141" i="1"/>
  <c r="D142" i="1"/>
  <c r="E142" i="1" s="1"/>
  <c r="K142" i="1"/>
  <c r="L142" i="1" s="1"/>
  <c r="R142" i="1"/>
  <c r="S142" i="1"/>
  <c r="Y142" i="1"/>
  <c r="Z142" i="1"/>
  <c r="AF142" i="1"/>
  <c r="AG142" i="1"/>
  <c r="AM142" i="1"/>
  <c r="AN142" i="1" s="1"/>
  <c r="AT142" i="1"/>
  <c r="AU142" i="1" s="1"/>
  <c r="BA142" i="1"/>
  <c r="BB142" i="1"/>
  <c r="BH142" i="1"/>
  <c r="BJ142" i="1" s="1"/>
  <c r="BK142" i="1"/>
  <c r="D143" i="1"/>
  <c r="E143" i="1"/>
  <c r="K143" i="1"/>
  <c r="L143" i="1" s="1"/>
  <c r="R143" i="1"/>
  <c r="S143" i="1" s="1"/>
  <c r="Y143" i="1"/>
  <c r="Z143" i="1" s="1"/>
  <c r="AF143" i="1"/>
  <c r="AG143" i="1" s="1"/>
  <c r="AM143" i="1"/>
  <c r="AN143" i="1"/>
  <c r="AT143" i="1"/>
  <c r="AU143" i="1" s="1"/>
  <c r="BA143" i="1"/>
  <c r="BB143" i="1"/>
  <c r="BH143" i="1"/>
  <c r="BJ143" i="1"/>
  <c r="BL143" i="1"/>
  <c r="D144" i="1"/>
  <c r="E144" i="1" s="1"/>
  <c r="K144" i="1"/>
  <c r="L144" i="1" s="1"/>
  <c r="R144" i="1"/>
  <c r="S144" i="1" s="1"/>
  <c r="Y144" i="1"/>
  <c r="Z144" i="1" s="1"/>
  <c r="AF144" i="1"/>
  <c r="AG144" i="1" s="1"/>
  <c r="AM144" i="1"/>
  <c r="AN144" i="1"/>
  <c r="AT144" i="1"/>
  <c r="AU144" i="1"/>
  <c r="BA144" i="1"/>
  <c r="BB144" i="1" s="1"/>
  <c r="BH144" i="1"/>
  <c r="BJ144" i="1"/>
  <c r="BK144" i="1" s="1"/>
  <c r="BM144" i="1"/>
  <c r="D145" i="1"/>
  <c r="E145" i="1" s="1"/>
  <c r="K145" i="1"/>
  <c r="L145" i="1"/>
  <c r="R145" i="1"/>
  <c r="S145" i="1" s="1"/>
  <c r="Y145" i="1"/>
  <c r="Z145" i="1"/>
  <c r="AF145" i="1"/>
  <c r="AG145" i="1" s="1"/>
  <c r="AM145" i="1"/>
  <c r="AN145" i="1" s="1"/>
  <c r="AT145" i="1"/>
  <c r="AU145" i="1" s="1"/>
  <c r="BA145" i="1"/>
  <c r="BB145" i="1" s="1"/>
  <c r="BH145" i="1"/>
  <c r="BJ145" i="1" s="1"/>
  <c r="D146" i="1"/>
  <c r="E146" i="1" s="1"/>
  <c r="K146" i="1"/>
  <c r="L146" i="1" s="1"/>
  <c r="R146" i="1"/>
  <c r="S146" i="1" s="1"/>
  <c r="Y146" i="1"/>
  <c r="Z146" i="1" s="1"/>
  <c r="AF146" i="1"/>
  <c r="AG146" i="1"/>
  <c r="AM146" i="1"/>
  <c r="AN146" i="1" s="1"/>
  <c r="AT146" i="1"/>
  <c r="AU146" i="1" s="1"/>
  <c r="BL183" i="1" s="1"/>
  <c r="BA146" i="1"/>
  <c r="BB146" i="1" s="1"/>
  <c r="BH146" i="1"/>
  <c r="BJ146" i="1" s="1"/>
  <c r="D147" i="1"/>
  <c r="E147" i="1" s="1"/>
  <c r="K147" i="1"/>
  <c r="L147" i="1"/>
  <c r="R147" i="1"/>
  <c r="S147" i="1" s="1"/>
  <c r="Y147" i="1"/>
  <c r="Z147" i="1" s="1"/>
  <c r="AF147" i="1"/>
  <c r="AG147" i="1" s="1"/>
  <c r="AM147" i="1"/>
  <c r="AN147" i="1" s="1"/>
  <c r="AT147" i="1"/>
  <c r="AU147" i="1" s="1"/>
  <c r="BA147" i="1"/>
  <c r="BB147" i="1" s="1"/>
  <c r="BH147" i="1"/>
  <c r="BJ147" i="1" s="1"/>
  <c r="D148" i="1"/>
  <c r="E148" i="1" s="1"/>
  <c r="K148" i="1"/>
  <c r="L148" i="1" s="1"/>
  <c r="R148" i="1"/>
  <c r="S148" i="1" s="1"/>
  <c r="Y148" i="1"/>
  <c r="Z148" i="1" s="1"/>
  <c r="AF148" i="1"/>
  <c r="AG148" i="1" s="1"/>
  <c r="AM148" i="1"/>
  <c r="AN148" i="1" s="1"/>
  <c r="AT148" i="1"/>
  <c r="AU148" i="1"/>
  <c r="BA148" i="1"/>
  <c r="BB148" i="1" s="1"/>
  <c r="BH148" i="1"/>
  <c r="BJ148" i="1" s="1"/>
  <c r="BK148" i="1" s="1"/>
  <c r="BM148" i="1"/>
  <c r="D149" i="1"/>
  <c r="E149" i="1" s="1"/>
  <c r="K149" i="1"/>
  <c r="L149" i="1" s="1"/>
  <c r="R149" i="1"/>
  <c r="S149" i="1" s="1"/>
  <c r="Y149" i="1"/>
  <c r="Z149" i="1"/>
  <c r="AF149" i="1"/>
  <c r="AG149" i="1" s="1"/>
  <c r="AM149" i="1"/>
  <c r="AN149" i="1" s="1"/>
  <c r="BK165" i="1" s="1"/>
  <c r="AT149" i="1"/>
  <c r="AU149" i="1" s="1"/>
  <c r="BA149" i="1"/>
  <c r="BB149" i="1" s="1"/>
  <c r="BM210" i="1" s="1"/>
  <c r="BH149" i="1"/>
  <c r="BJ149" i="1" s="1"/>
  <c r="D150" i="1"/>
  <c r="E150" i="1"/>
  <c r="K150" i="1"/>
  <c r="L150" i="1" s="1"/>
  <c r="R150" i="1"/>
  <c r="S150" i="1" s="1"/>
  <c r="Y150" i="1"/>
  <c r="Z150" i="1" s="1"/>
  <c r="AF150" i="1"/>
  <c r="AG150" i="1" s="1"/>
  <c r="AM150" i="1"/>
  <c r="AN150" i="1" s="1"/>
  <c r="AT150" i="1"/>
  <c r="AU150" i="1" s="1"/>
  <c r="BA150" i="1"/>
  <c r="BB150" i="1" s="1"/>
  <c r="BH150" i="1"/>
  <c r="BJ150" i="1"/>
  <c r="D151" i="1"/>
  <c r="E151" i="1" s="1"/>
  <c r="K151" i="1"/>
  <c r="L151" i="1" s="1"/>
  <c r="R151" i="1"/>
  <c r="S151" i="1" s="1"/>
  <c r="Y151" i="1"/>
  <c r="Z151" i="1" s="1"/>
  <c r="AF151" i="1"/>
  <c r="AG151" i="1" s="1"/>
  <c r="AM151" i="1"/>
  <c r="AN151" i="1"/>
  <c r="AT151" i="1"/>
  <c r="AU151" i="1" s="1"/>
  <c r="BA151" i="1"/>
  <c r="BB151" i="1" s="1"/>
  <c r="BH151" i="1"/>
  <c r="BJ151" i="1" s="1"/>
  <c r="D152" i="1"/>
  <c r="E152" i="1" s="1"/>
  <c r="K152" i="1"/>
  <c r="L152" i="1" s="1"/>
  <c r="R152" i="1"/>
  <c r="S152" i="1"/>
  <c r="Y152" i="1"/>
  <c r="Z152" i="1" s="1"/>
  <c r="AF152" i="1"/>
  <c r="AG152" i="1" s="1"/>
  <c r="AM152" i="1"/>
  <c r="AN152" i="1" s="1"/>
  <c r="AT152" i="1"/>
  <c r="AU152" i="1" s="1"/>
  <c r="BA152" i="1"/>
  <c r="BB152" i="1" s="1"/>
  <c r="BH152" i="1"/>
  <c r="BJ152" i="1" s="1"/>
  <c r="D153" i="1"/>
  <c r="E153" i="1" s="1"/>
  <c r="K153" i="1"/>
  <c r="L153" i="1" s="1"/>
  <c r="R153" i="1"/>
  <c r="S153" i="1" s="1"/>
  <c r="Y153" i="1"/>
  <c r="Z153" i="1" s="1"/>
  <c r="AF153" i="1"/>
  <c r="AG153" i="1" s="1"/>
  <c r="AM153" i="1"/>
  <c r="AN153" i="1" s="1"/>
  <c r="AT153" i="1"/>
  <c r="AU153" i="1" s="1"/>
  <c r="BA153" i="1"/>
  <c r="BB153" i="1"/>
  <c r="BH153" i="1"/>
  <c r="BJ153" i="1" s="1"/>
  <c r="D154" i="1"/>
  <c r="E154" i="1" s="1"/>
  <c r="K154" i="1"/>
  <c r="L154" i="1" s="1"/>
  <c r="R154" i="1"/>
  <c r="S154" i="1" s="1"/>
  <c r="Y154" i="1"/>
  <c r="Z154" i="1" s="1"/>
  <c r="AF154" i="1"/>
  <c r="AG154" i="1"/>
  <c r="AM154" i="1"/>
  <c r="AN154" i="1" s="1"/>
  <c r="AT154" i="1"/>
  <c r="AU154" i="1" s="1"/>
  <c r="BA154" i="1"/>
  <c r="BB154" i="1" s="1"/>
  <c r="BH154" i="1"/>
  <c r="BJ154" i="1" s="1"/>
  <c r="D155" i="1"/>
  <c r="E155" i="1" s="1"/>
  <c r="K155" i="1"/>
  <c r="L155" i="1"/>
  <c r="R155" i="1"/>
  <c r="S155" i="1" s="1"/>
  <c r="Y155" i="1"/>
  <c r="Z155" i="1" s="1"/>
  <c r="AF155" i="1"/>
  <c r="AG155" i="1" s="1"/>
  <c r="AM155" i="1"/>
  <c r="AN155" i="1" s="1"/>
  <c r="AT155" i="1"/>
  <c r="AU155" i="1" s="1"/>
  <c r="BA155" i="1"/>
  <c r="BB155" i="1" s="1"/>
  <c r="BH155" i="1"/>
  <c r="BJ155" i="1" s="1"/>
  <c r="BK155" i="1" s="1"/>
  <c r="D156" i="1"/>
  <c r="E156" i="1" s="1"/>
  <c r="K156" i="1"/>
  <c r="L156" i="1" s="1"/>
  <c r="R156" i="1"/>
  <c r="S156" i="1" s="1"/>
  <c r="Y156" i="1"/>
  <c r="Z156" i="1" s="1"/>
  <c r="AF156" i="1"/>
  <c r="AG156" i="1" s="1"/>
  <c r="AM156" i="1"/>
  <c r="AN156" i="1" s="1"/>
  <c r="AT156" i="1"/>
  <c r="AU156" i="1"/>
  <c r="BA156" i="1"/>
  <c r="BB156" i="1" s="1"/>
  <c r="BH156" i="1"/>
  <c r="BJ156" i="1" s="1"/>
  <c r="D157" i="1"/>
  <c r="E157" i="1" s="1"/>
  <c r="K157" i="1"/>
  <c r="L157" i="1" s="1"/>
  <c r="R157" i="1"/>
  <c r="S157" i="1" s="1"/>
  <c r="Y157" i="1"/>
  <c r="Z157" i="1"/>
  <c r="AF157" i="1"/>
  <c r="AG157" i="1" s="1"/>
  <c r="AM157" i="1"/>
  <c r="AN157" i="1" s="1"/>
  <c r="AT157" i="1"/>
  <c r="AU157" i="1" s="1"/>
  <c r="BA157" i="1"/>
  <c r="BB157" i="1" s="1"/>
  <c r="BH157" i="1"/>
  <c r="BJ157" i="1" s="1"/>
  <c r="D158" i="1"/>
  <c r="E158" i="1"/>
  <c r="K158" i="1"/>
  <c r="L158" i="1" s="1"/>
  <c r="R158" i="1"/>
  <c r="S158" i="1" s="1"/>
  <c r="Y158" i="1"/>
  <c r="Z158" i="1"/>
  <c r="AF158" i="1"/>
  <c r="AG158" i="1"/>
  <c r="AM158" i="1"/>
  <c r="AN158" i="1" s="1"/>
  <c r="AT158" i="1"/>
  <c r="AU158" i="1" s="1"/>
  <c r="BA158" i="1"/>
  <c r="BB158" i="1"/>
  <c r="BH158" i="1"/>
  <c r="BJ158" i="1"/>
  <c r="D159" i="1"/>
  <c r="E159" i="1"/>
  <c r="K159" i="1"/>
  <c r="L159" i="1"/>
  <c r="R159" i="1"/>
  <c r="S159" i="1" s="1"/>
  <c r="Y159" i="1"/>
  <c r="Z159" i="1" s="1"/>
  <c r="AF159" i="1"/>
  <c r="AG159" i="1"/>
  <c r="AM159" i="1"/>
  <c r="AN159" i="1"/>
  <c r="AT159" i="1"/>
  <c r="AU159" i="1" s="1"/>
  <c r="BA159" i="1"/>
  <c r="BB159" i="1" s="1"/>
  <c r="BH159" i="1"/>
  <c r="BJ159" i="1"/>
  <c r="BK159" i="1" s="1"/>
  <c r="D160" i="1"/>
  <c r="E160" i="1" s="1"/>
  <c r="K160" i="1"/>
  <c r="L160" i="1"/>
  <c r="R160" i="1"/>
  <c r="S160" i="1"/>
  <c r="Y160" i="1"/>
  <c r="Z160" i="1" s="1"/>
  <c r="AF160" i="1"/>
  <c r="AG160" i="1" s="1"/>
  <c r="AM160" i="1"/>
  <c r="AN160" i="1"/>
  <c r="AT160" i="1"/>
  <c r="AU160" i="1"/>
  <c r="BA160" i="1"/>
  <c r="BB160" i="1" s="1"/>
  <c r="BH160" i="1"/>
  <c r="BJ160" i="1" s="1"/>
  <c r="BK160" i="1" s="1"/>
  <c r="D161" i="1"/>
  <c r="E161" i="1" s="1"/>
  <c r="K161" i="1"/>
  <c r="L161" i="1" s="1"/>
  <c r="R161" i="1"/>
  <c r="S161" i="1"/>
  <c r="Y161" i="1"/>
  <c r="Z161" i="1"/>
  <c r="AF161" i="1"/>
  <c r="AG161" i="1" s="1"/>
  <c r="AM161" i="1"/>
  <c r="AN161" i="1" s="1"/>
  <c r="AT161" i="1"/>
  <c r="AU161" i="1"/>
  <c r="BA161" i="1"/>
  <c r="BB161" i="1"/>
  <c r="BH161" i="1"/>
  <c r="BJ161" i="1" s="1"/>
  <c r="D162" i="1"/>
  <c r="E162" i="1"/>
  <c r="K162" i="1"/>
  <c r="L162" i="1" s="1"/>
  <c r="R162" i="1"/>
  <c r="S162" i="1" s="1"/>
  <c r="Y162" i="1"/>
  <c r="Z162" i="1"/>
  <c r="AF162" i="1"/>
  <c r="AG162" i="1"/>
  <c r="AM162" i="1"/>
  <c r="AN162" i="1" s="1"/>
  <c r="AT162" i="1"/>
  <c r="AU162" i="1" s="1"/>
  <c r="BA162" i="1"/>
  <c r="BB162" i="1"/>
  <c r="BH162" i="1"/>
  <c r="BJ162" i="1"/>
  <c r="BK162" i="1" s="1"/>
  <c r="D163" i="1"/>
  <c r="E163" i="1"/>
  <c r="K163" i="1"/>
  <c r="L163" i="1"/>
  <c r="R163" i="1"/>
  <c r="S163" i="1" s="1"/>
  <c r="Y163" i="1"/>
  <c r="Z163" i="1" s="1"/>
  <c r="AF163" i="1"/>
  <c r="AG163" i="1"/>
  <c r="AM163" i="1"/>
  <c r="AN163" i="1"/>
  <c r="AT163" i="1"/>
  <c r="AU163" i="1" s="1"/>
  <c r="BA163" i="1"/>
  <c r="BB163" i="1" s="1"/>
  <c r="BH163" i="1"/>
  <c r="BJ163" i="1"/>
  <c r="BK163" i="1" s="1"/>
  <c r="D164" i="1"/>
  <c r="E164" i="1" s="1"/>
  <c r="K164" i="1"/>
  <c r="L164" i="1"/>
  <c r="R164" i="1"/>
  <c r="S164" i="1"/>
  <c r="Y164" i="1"/>
  <c r="Z164" i="1" s="1"/>
  <c r="AF164" i="1"/>
  <c r="AG164" i="1" s="1"/>
  <c r="AM164" i="1"/>
  <c r="AN164" i="1"/>
  <c r="BK197" i="1" s="1"/>
  <c r="AT164" i="1"/>
  <c r="AU164" i="1"/>
  <c r="BA164" i="1"/>
  <c r="BB164" i="1" s="1"/>
  <c r="BH164" i="1"/>
  <c r="BJ164" i="1" s="1"/>
  <c r="D165" i="1"/>
  <c r="E165" i="1" s="1"/>
  <c r="K165" i="1"/>
  <c r="L165" i="1" s="1"/>
  <c r="R165" i="1"/>
  <c r="S165" i="1"/>
  <c r="Y165" i="1"/>
  <c r="Z165" i="1"/>
  <c r="AF165" i="1"/>
  <c r="AG165" i="1" s="1"/>
  <c r="AM165" i="1"/>
  <c r="AN165" i="1" s="1"/>
  <c r="AT165" i="1"/>
  <c r="AU165" i="1"/>
  <c r="BA165" i="1"/>
  <c r="BB165" i="1"/>
  <c r="BH165" i="1"/>
  <c r="BJ165" i="1" s="1"/>
  <c r="D166" i="1"/>
  <c r="E166" i="1"/>
  <c r="K166" i="1"/>
  <c r="L166" i="1" s="1"/>
  <c r="R166" i="1"/>
  <c r="S166" i="1" s="1"/>
  <c r="Y166" i="1"/>
  <c r="Z166" i="1"/>
  <c r="AF166" i="1"/>
  <c r="AG166" i="1"/>
  <c r="AM166" i="1"/>
  <c r="AN166" i="1" s="1"/>
  <c r="AT166" i="1"/>
  <c r="AU166" i="1" s="1"/>
  <c r="BA166" i="1"/>
  <c r="BB166" i="1"/>
  <c r="BH166" i="1"/>
  <c r="BJ166" i="1"/>
  <c r="D167" i="1"/>
  <c r="E167" i="1"/>
  <c r="K167" i="1"/>
  <c r="L167" i="1"/>
  <c r="R167" i="1"/>
  <c r="S167" i="1" s="1"/>
  <c r="Y167" i="1"/>
  <c r="Z167" i="1" s="1"/>
  <c r="AF167" i="1"/>
  <c r="AG167" i="1"/>
  <c r="AM167" i="1"/>
  <c r="AN167" i="1"/>
  <c r="AT167" i="1"/>
  <c r="AU167" i="1" s="1"/>
  <c r="BA167" i="1"/>
  <c r="BB167" i="1" s="1"/>
  <c r="BH167" i="1"/>
  <c r="BJ167" i="1"/>
  <c r="BL167" i="1" s="1"/>
  <c r="D168" i="1"/>
  <c r="E168" i="1" s="1"/>
  <c r="K168" i="1"/>
  <c r="L168" i="1"/>
  <c r="R168" i="1"/>
  <c r="S168" i="1"/>
  <c r="Y168" i="1"/>
  <c r="Z168" i="1" s="1"/>
  <c r="AF168" i="1"/>
  <c r="AG168" i="1" s="1"/>
  <c r="AM168" i="1"/>
  <c r="AN168" i="1"/>
  <c r="AT168" i="1"/>
  <c r="AU168" i="1"/>
  <c r="BA168" i="1"/>
  <c r="BB168" i="1" s="1"/>
  <c r="BH168" i="1"/>
  <c r="BJ168" i="1" s="1"/>
  <c r="BL168" i="1"/>
  <c r="D169" i="1"/>
  <c r="E169" i="1" s="1"/>
  <c r="K169" i="1"/>
  <c r="L169" i="1" s="1"/>
  <c r="R169" i="1"/>
  <c r="S169" i="1"/>
  <c r="Y169" i="1"/>
  <c r="Z169" i="1"/>
  <c r="AF169" i="1"/>
  <c r="AG169" i="1" s="1"/>
  <c r="AM169" i="1"/>
  <c r="AN169" i="1" s="1"/>
  <c r="AT169" i="1"/>
  <c r="AU169" i="1"/>
  <c r="BA169" i="1"/>
  <c r="BB169" i="1"/>
  <c r="BH169" i="1"/>
  <c r="BJ169" i="1" s="1"/>
  <c r="D170" i="1"/>
  <c r="E170" i="1"/>
  <c r="K170" i="1"/>
  <c r="L170" i="1" s="1"/>
  <c r="R170" i="1"/>
  <c r="S170" i="1" s="1"/>
  <c r="Y170" i="1"/>
  <c r="Z170" i="1"/>
  <c r="AF170" i="1"/>
  <c r="AG170" i="1"/>
  <c r="AM170" i="1"/>
  <c r="AN170" i="1" s="1"/>
  <c r="AT170" i="1"/>
  <c r="AU170" i="1" s="1"/>
  <c r="BA170" i="1"/>
  <c r="BB170" i="1"/>
  <c r="BH170" i="1"/>
  <c r="BJ170" i="1"/>
  <c r="BM170" i="1" s="1"/>
  <c r="D171" i="1"/>
  <c r="E171" i="1"/>
  <c r="K171" i="1"/>
  <c r="L171" i="1"/>
  <c r="R171" i="1"/>
  <c r="S171" i="1" s="1"/>
  <c r="Y171" i="1"/>
  <c r="Z171" i="1" s="1"/>
  <c r="AF171" i="1"/>
  <c r="AG171" i="1"/>
  <c r="AM171" i="1"/>
  <c r="AN171" i="1"/>
  <c r="AT171" i="1"/>
  <c r="AU171" i="1" s="1"/>
  <c r="BA171" i="1"/>
  <c r="BB171" i="1" s="1"/>
  <c r="BH171" i="1"/>
  <c r="BJ171" i="1"/>
  <c r="D172" i="1"/>
  <c r="E172" i="1" s="1"/>
  <c r="K172" i="1"/>
  <c r="L172" i="1"/>
  <c r="R172" i="1"/>
  <c r="S172" i="1"/>
  <c r="Y172" i="1"/>
  <c r="Z172" i="1" s="1"/>
  <c r="AF172" i="1"/>
  <c r="AG172" i="1" s="1"/>
  <c r="AM172" i="1"/>
  <c r="AN172" i="1"/>
  <c r="AT172" i="1"/>
  <c r="AU172" i="1"/>
  <c r="BA172" i="1"/>
  <c r="BB172" i="1" s="1"/>
  <c r="BH172" i="1"/>
  <c r="BJ172" i="1" s="1"/>
  <c r="D173" i="1"/>
  <c r="E173" i="1" s="1"/>
  <c r="K173" i="1"/>
  <c r="L173" i="1" s="1"/>
  <c r="R173" i="1"/>
  <c r="S173" i="1"/>
  <c r="Y173" i="1"/>
  <c r="Z173" i="1"/>
  <c r="AF173" i="1"/>
  <c r="AG173" i="1" s="1"/>
  <c r="AM173" i="1"/>
  <c r="AN173" i="1" s="1"/>
  <c r="AT173" i="1"/>
  <c r="AU173" i="1"/>
  <c r="BA173" i="1"/>
  <c r="BB173" i="1"/>
  <c r="BH173" i="1"/>
  <c r="BJ173" i="1" s="1"/>
  <c r="D174" i="1"/>
  <c r="E174" i="1"/>
  <c r="K174" i="1"/>
  <c r="L174" i="1" s="1"/>
  <c r="R174" i="1"/>
  <c r="S174" i="1" s="1"/>
  <c r="Y174" i="1"/>
  <c r="Z174" i="1"/>
  <c r="AF174" i="1"/>
  <c r="AG174" i="1"/>
  <c r="AM174" i="1"/>
  <c r="AN174" i="1" s="1"/>
  <c r="AT174" i="1"/>
  <c r="AU174" i="1" s="1"/>
  <c r="BA174" i="1"/>
  <c r="BB174" i="1"/>
  <c r="BH174" i="1"/>
  <c r="BJ174" i="1"/>
  <c r="D175" i="1"/>
  <c r="E175" i="1"/>
  <c r="K175" i="1"/>
  <c r="L175" i="1"/>
  <c r="R175" i="1"/>
  <c r="S175" i="1" s="1"/>
  <c r="Y175" i="1"/>
  <c r="Z175" i="1" s="1"/>
  <c r="AF175" i="1"/>
  <c r="AG175" i="1"/>
  <c r="AM175" i="1"/>
  <c r="AN175" i="1"/>
  <c r="AT175" i="1"/>
  <c r="AU175" i="1" s="1"/>
  <c r="BA175" i="1"/>
  <c r="BB175" i="1" s="1"/>
  <c r="BH175" i="1"/>
  <c r="BJ175" i="1"/>
  <c r="D176" i="1"/>
  <c r="E176" i="1" s="1"/>
  <c r="K176" i="1"/>
  <c r="L176" i="1"/>
  <c r="R176" i="1"/>
  <c r="S176" i="1"/>
  <c r="Y176" i="1"/>
  <c r="Z176" i="1" s="1"/>
  <c r="AF176" i="1"/>
  <c r="AG176" i="1" s="1"/>
  <c r="AM176" i="1"/>
  <c r="AN176" i="1"/>
  <c r="AT176" i="1"/>
  <c r="AU176" i="1"/>
  <c r="BA176" i="1"/>
  <c r="BB176" i="1" s="1"/>
  <c r="BH176" i="1"/>
  <c r="BJ176" i="1" s="1"/>
  <c r="D177" i="1"/>
  <c r="E177" i="1" s="1"/>
  <c r="K177" i="1"/>
  <c r="L177" i="1" s="1"/>
  <c r="R177" i="1"/>
  <c r="S177" i="1"/>
  <c r="Y177" i="1"/>
  <c r="Z177" i="1"/>
  <c r="AF177" i="1"/>
  <c r="AG177" i="1" s="1"/>
  <c r="AM177" i="1"/>
  <c r="AN177" i="1" s="1"/>
  <c r="AT177" i="1"/>
  <c r="AU177" i="1"/>
  <c r="BA177" i="1"/>
  <c r="BB177" i="1"/>
  <c r="BH177" i="1"/>
  <c r="BJ177" i="1" s="1"/>
  <c r="D178" i="1"/>
  <c r="E178" i="1"/>
  <c r="K178" i="1"/>
  <c r="L178" i="1" s="1"/>
  <c r="R178" i="1"/>
  <c r="S178" i="1" s="1"/>
  <c r="Y178" i="1"/>
  <c r="Z178" i="1"/>
  <c r="AF178" i="1"/>
  <c r="AG178" i="1"/>
  <c r="AM178" i="1"/>
  <c r="AN178" i="1" s="1"/>
  <c r="AT178" i="1"/>
  <c r="AU178" i="1" s="1"/>
  <c r="BA178" i="1"/>
  <c r="BB178" i="1"/>
  <c r="BH178" i="1"/>
  <c r="BJ178" i="1"/>
  <c r="BK178" i="1" s="1"/>
  <c r="D179" i="1"/>
  <c r="E179" i="1"/>
  <c r="K179" i="1"/>
  <c r="L179" i="1"/>
  <c r="R179" i="1"/>
  <c r="S179" i="1" s="1"/>
  <c r="Y179" i="1"/>
  <c r="Z179" i="1" s="1"/>
  <c r="AF179" i="1"/>
  <c r="AG179" i="1"/>
  <c r="AM179" i="1"/>
  <c r="AN179" i="1"/>
  <c r="AT179" i="1"/>
  <c r="AU179" i="1" s="1"/>
  <c r="BA179" i="1"/>
  <c r="BB179" i="1" s="1"/>
  <c r="BH179" i="1"/>
  <c r="BJ179" i="1"/>
  <c r="BL179" i="1"/>
  <c r="D180" i="1"/>
  <c r="E180" i="1" s="1"/>
  <c r="K180" i="1"/>
  <c r="L180" i="1"/>
  <c r="R180" i="1"/>
  <c r="S180" i="1"/>
  <c r="Y180" i="1"/>
  <c r="Z180" i="1" s="1"/>
  <c r="AF180" i="1"/>
  <c r="AG180" i="1" s="1"/>
  <c r="AM180" i="1"/>
  <c r="AN180" i="1"/>
  <c r="AT180" i="1"/>
  <c r="AU180" i="1"/>
  <c r="BA180" i="1"/>
  <c r="BB180" i="1" s="1"/>
  <c r="BH180" i="1"/>
  <c r="BJ180" i="1" s="1"/>
  <c r="D181" i="1"/>
  <c r="E181" i="1" s="1"/>
  <c r="K181" i="1"/>
  <c r="L181" i="1" s="1"/>
  <c r="R181" i="1"/>
  <c r="S181" i="1"/>
  <c r="Y181" i="1"/>
  <c r="Z181" i="1"/>
  <c r="AF181" i="1"/>
  <c r="AG181" i="1" s="1"/>
  <c r="AM181" i="1"/>
  <c r="AN181" i="1" s="1"/>
  <c r="AT181" i="1"/>
  <c r="AU181" i="1"/>
  <c r="BA181" i="1"/>
  <c r="BB181" i="1"/>
  <c r="BH181" i="1"/>
  <c r="BJ181" i="1" s="1"/>
  <c r="D182" i="1"/>
  <c r="E182" i="1"/>
  <c r="K182" i="1"/>
  <c r="L182" i="1" s="1"/>
  <c r="R182" i="1"/>
  <c r="S182" i="1" s="1"/>
  <c r="Y182" i="1"/>
  <c r="Z182" i="1"/>
  <c r="AF182" i="1"/>
  <c r="AG182" i="1"/>
  <c r="AM182" i="1"/>
  <c r="AN182" i="1" s="1"/>
  <c r="AT182" i="1"/>
  <c r="AU182" i="1" s="1"/>
  <c r="BA182" i="1"/>
  <c r="BB182" i="1"/>
  <c r="BH182" i="1"/>
  <c r="BJ182" i="1"/>
  <c r="BM182" i="1" s="1"/>
  <c r="D183" i="1"/>
  <c r="E183" i="1"/>
  <c r="K183" i="1"/>
  <c r="L183" i="1"/>
  <c r="R183" i="1"/>
  <c r="S183" i="1" s="1"/>
  <c r="Y183" i="1"/>
  <c r="Z183" i="1" s="1"/>
  <c r="AF183" i="1"/>
  <c r="AG183" i="1"/>
  <c r="AM183" i="1"/>
  <c r="AN183" i="1"/>
  <c r="AT183" i="1"/>
  <c r="AU183" i="1" s="1"/>
  <c r="BA183" i="1"/>
  <c r="BB183" i="1" s="1"/>
  <c r="BH183" i="1"/>
  <c r="BJ183" i="1"/>
  <c r="D184" i="1"/>
  <c r="E184" i="1" s="1"/>
  <c r="K184" i="1"/>
  <c r="L184" i="1"/>
  <c r="R184" i="1"/>
  <c r="S184" i="1"/>
  <c r="Y184" i="1"/>
  <c r="Z184" i="1" s="1"/>
  <c r="AF184" i="1"/>
  <c r="AG184" i="1" s="1"/>
  <c r="AM184" i="1"/>
  <c r="AN184" i="1"/>
  <c r="AT184" i="1"/>
  <c r="AU184" i="1"/>
  <c r="BA184" i="1"/>
  <c r="BB184" i="1" s="1"/>
  <c r="BH184" i="1"/>
  <c r="BJ184" i="1" s="1"/>
  <c r="BL184" i="1" s="1"/>
  <c r="D185" i="1"/>
  <c r="E185" i="1" s="1"/>
  <c r="K185" i="1"/>
  <c r="L185" i="1" s="1"/>
  <c r="R185" i="1"/>
  <c r="S185" i="1"/>
  <c r="Y185" i="1"/>
  <c r="Z185" i="1"/>
  <c r="AF185" i="1"/>
  <c r="AG185" i="1" s="1"/>
  <c r="AM185" i="1"/>
  <c r="AN185" i="1" s="1"/>
  <c r="AT185" i="1"/>
  <c r="AU185" i="1"/>
  <c r="BA185" i="1"/>
  <c r="BB185" i="1"/>
  <c r="BH185" i="1"/>
  <c r="BJ185" i="1" s="1"/>
  <c r="D186" i="1"/>
  <c r="E186" i="1"/>
  <c r="K186" i="1"/>
  <c r="L186" i="1" s="1"/>
  <c r="R186" i="1"/>
  <c r="S186" i="1" s="1"/>
  <c r="Y186" i="1"/>
  <c r="Z186" i="1"/>
  <c r="AF186" i="1"/>
  <c r="AG186" i="1"/>
  <c r="AM186" i="1"/>
  <c r="AN186" i="1" s="1"/>
  <c r="AT186" i="1"/>
  <c r="AU186" i="1" s="1"/>
  <c r="BA186" i="1"/>
  <c r="BB186" i="1"/>
  <c r="BH186" i="1"/>
  <c r="BJ186" i="1"/>
  <c r="D187" i="1"/>
  <c r="E187" i="1"/>
  <c r="K187" i="1"/>
  <c r="L187" i="1"/>
  <c r="R187" i="1"/>
  <c r="S187" i="1" s="1"/>
  <c r="Y187" i="1"/>
  <c r="Z187" i="1" s="1"/>
  <c r="AF187" i="1"/>
  <c r="AG187" i="1"/>
  <c r="AM187" i="1"/>
  <c r="AN187" i="1"/>
  <c r="AT187" i="1"/>
  <c r="AU187" i="1" s="1"/>
  <c r="BA187" i="1"/>
  <c r="BB187" i="1" s="1"/>
  <c r="BH187" i="1"/>
  <c r="BJ187" i="1"/>
  <c r="BL187" i="1"/>
  <c r="D188" i="1"/>
  <c r="E188" i="1" s="1"/>
  <c r="K188" i="1"/>
  <c r="L188" i="1"/>
  <c r="R188" i="1"/>
  <c r="S188" i="1"/>
  <c r="Y188" i="1"/>
  <c r="Z188" i="1" s="1"/>
  <c r="AF188" i="1"/>
  <c r="AG188" i="1" s="1"/>
  <c r="AM188" i="1"/>
  <c r="AN188" i="1"/>
  <c r="AT188" i="1"/>
  <c r="AU188" i="1"/>
  <c r="BA188" i="1"/>
  <c r="BB188" i="1" s="1"/>
  <c r="BH188" i="1"/>
  <c r="BJ188" i="1" s="1"/>
  <c r="D189" i="1"/>
  <c r="E189" i="1" s="1"/>
  <c r="K189" i="1"/>
  <c r="L189" i="1" s="1"/>
  <c r="R189" i="1"/>
  <c r="S189" i="1"/>
  <c r="Y189" i="1"/>
  <c r="Z189" i="1"/>
  <c r="AF189" i="1"/>
  <c r="AG189" i="1" s="1"/>
  <c r="AM189" i="1"/>
  <c r="AN189" i="1" s="1"/>
  <c r="AT189" i="1"/>
  <c r="AU189" i="1"/>
  <c r="BA189" i="1"/>
  <c r="BB189" i="1"/>
  <c r="BH189" i="1"/>
  <c r="BJ189" i="1" s="1"/>
  <c r="D190" i="1"/>
  <c r="E190" i="1"/>
  <c r="K190" i="1"/>
  <c r="L190" i="1" s="1"/>
  <c r="R190" i="1"/>
  <c r="S190" i="1" s="1"/>
  <c r="Y190" i="1"/>
  <c r="Z190" i="1"/>
  <c r="AF190" i="1"/>
  <c r="AG190" i="1"/>
  <c r="AM190" i="1"/>
  <c r="AN190" i="1" s="1"/>
  <c r="AT190" i="1"/>
  <c r="AU190" i="1" s="1"/>
  <c r="BA190" i="1"/>
  <c r="BB190" i="1"/>
  <c r="BH190" i="1"/>
  <c r="BJ190" i="1"/>
  <c r="BM190" i="1" s="1"/>
  <c r="D191" i="1"/>
  <c r="E191" i="1"/>
  <c r="K191" i="1"/>
  <c r="L191" i="1"/>
  <c r="R191" i="1"/>
  <c r="S191" i="1" s="1"/>
  <c r="Y191" i="1"/>
  <c r="Z191" i="1" s="1"/>
  <c r="AF191" i="1"/>
  <c r="AG191" i="1"/>
  <c r="AM191" i="1"/>
  <c r="AN191" i="1"/>
  <c r="AT191" i="1"/>
  <c r="AU191" i="1" s="1"/>
  <c r="BA191" i="1"/>
  <c r="BB191" i="1" s="1"/>
  <c r="BH191" i="1"/>
  <c r="BJ191" i="1"/>
  <c r="D192" i="1"/>
  <c r="E192" i="1" s="1"/>
  <c r="K192" i="1"/>
  <c r="L192" i="1"/>
  <c r="R192" i="1"/>
  <c r="S192" i="1"/>
  <c r="Y192" i="1"/>
  <c r="Z192" i="1" s="1"/>
  <c r="AF192" i="1"/>
  <c r="AG192" i="1" s="1"/>
  <c r="AM192" i="1"/>
  <c r="AN192" i="1"/>
  <c r="AT192" i="1"/>
  <c r="AU192" i="1"/>
  <c r="BA192" i="1"/>
  <c r="BB192" i="1" s="1"/>
  <c r="BH192" i="1"/>
  <c r="BJ192" i="1" s="1"/>
  <c r="BL192" i="1" s="1"/>
  <c r="D193" i="1"/>
  <c r="E193" i="1" s="1"/>
  <c r="K193" i="1"/>
  <c r="L193" i="1" s="1"/>
  <c r="R193" i="1"/>
  <c r="S193" i="1"/>
  <c r="Y193" i="1"/>
  <c r="Z193" i="1"/>
  <c r="AF193" i="1"/>
  <c r="AG193" i="1" s="1"/>
  <c r="AM193" i="1"/>
  <c r="AN193" i="1" s="1"/>
  <c r="AT193" i="1"/>
  <c r="AU193" i="1"/>
  <c r="BA193" i="1"/>
  <c r="BB193" i="1"/>
  <c r="BH193" i="1"/>
  <c r="BJ193" i="1" s="1"/>
  <c r="D194" i="1"/>
  <c r="E194" i="1"/>
  <c r="K194" i="1"/>
  <c r="L194" i="1" s="1"/>
  <c r="R194" i="1"/>
  <c r="S194" i="1" s="1"/>
  <c r="Y194" i="1"/>
  <c r="Z194" i="1"/>
  <c r="AF194" i="1"/>
  <c r="AG194" i="1"/>
  <c r="AM194" i="1"/>
  <c r="AN194" i="1" s="1"/>
  <c r="AT194" i="1"/>
  <c r="AU194" i="1" s="1"/>
  <c r="BA194" i="1"/>
  <c r="BB194" i="1"/>
  <c r="BH194" i="1"/>
  <c r="BJ194" i="1"/>
  <c r="BM194" i="1" s="1"/>
  <c r="D195" i="1"/>
  <c r="E195" i="1"/>
  <c r="K195" i="1"/>
  <c r="L195" i="1"/>
  <c r="R195" i="1"/>
  <c r="S195" i="1" s="1"/>
  <c r="Y195" i="1"/>
  <c r="Z195" i="1" s="1"/>
  <c r="AF195" i="1"/>
  <c r="AG195" i="1"/>
  <c r="AM195" i="1"/>
  <c r="AN195" i="1"/>
  <c r="AT195" i="1"/>
  <c r="AU195" i="1" s="1"/>
  <c r="BA195" i="1"/>
  <c r="BB195" i="1" s="1"/>
  <c r="BH195" i="1"/>
  <c r="BJ195" i="1" s="1"/>
  <c r="BK195" i="1" s="1"/>
  <c r="BM195" i="1"/>
  <c r="D196" i="1"/>
  <c r="E196" i="1"/>
  <c r="K196" i="1"/>
  <c r="L196" i="1"/>
  <c r="R196" i="1"/>
  <c r="S196" i="1"/>
  <c r="Y196" i="1"/>
  <c r="Z196" i="1" s="1"/>
  <c r="AF196" i="1"/>
  <c r="AG196" i="1" s="1"/>
  <c r="AM196" i="1"/>
  <c r="AN196" i="1" s="1"/>
  <c r="AT196" i="1"/>
  <c r="AU196" i="1" s="1"/>
  <c r="BA196" i="1"/>
  <c r="BB196" i="1" s="1"/>
  <c r="BH196" i="1"/>
  <c r="BJ196" i="1"/>
  <c r="D197" i="1"/>
  <c r="E197" i="1" s="1"/>
  <c r="K197" i="1"/>
  <c r="L197" i="1" s="1"/>
  <c r="R197" i="1"/>
  <c r="S197" i="1" s="1"/>
  <c r="Y197" i="1"/>
  <c r="Z197" i="1" s="1"/>
  <c r="AF197" i="1"/>
  <c r="AG197" i="1" s="1"/>
  <c r="AM197" i="1"/>
  <c r="AN197" i="1"/>
  <c r="AT197" i="1"/>
  <c r="AU197" i="1"/>
  <c r="BA197" i="1"/>
  <c r="BB197" i="1"/>
  <c r="BH197" i="1"/>
  <c r="BJ197" i="1" s="1"/>
  <c r="D198" i="1"/>
  <c r="E198" i="1" s="1"/>
  <c r="K198" i="1"/>
  <c r="L198" i="1" s="1"/>
  <c r="R198" i="1"/>
  <c r="S198" i="1"/>
  <c r="Y198" i="1"/>
  <c r="Z198" i="1"/>
  <c r="AF198" i="1"/>
  <c r="AG198" i="1"/>
  <c r="AM198" i="1"/>
  <c r="AN198" i="1" s="1"/>
  <c r="AT198" i="1"/>
  <c r="AU198" i="1" s="1"/>
  <c r="BA198" i="1"/>
  <c r="BB198" i="1" s="1"/>
  <c r="BH198" i="1"/>
  <c r="BJ198" i="1" s="1"/>
  <c r="BK198" i="1" s="1"/>
  <c r="D199" i="1"/>
  <c r="E199" i="1"/>
  <c r="K199" i="1"/>
  <c r="L199" i="1"/>
  <c r="R199" i="1"/>
  <c r="S199" i="1" s="1"/>
  <c r="Y199" i="1"/>
  <c r="Z199" i="1" s="1"/>
  <c r="AF199" i="1"/>
  <c r="AG199" i="1" s="1"/>
  <c r="AM199" i="1"/>
  <c r="AN199" i="1" s="1"/>
  <c r="AT199" i="1"/>
  <c r="AU199" i="1" s="1"/>
  <c r="BA199" i="1"/>
  <c r="BB199" i="1"/>
  <c r="BH199" i="1"/>
  <c r="BJ199" i="1"/>
  <c r="BL199" i="1" s="1"/>
  <c r="D200" i="1"/>
  <c r="E200" i="1" s="1"/>
  <c r="K200" i="1"/>
  <c r="L200" i="1" s="1"/>
  <c r="R200" i="1"/>
  <c r="S200" i="1" s="1"/>
  <c r="Y200" i="1"/>
  <c r="Z200" i="1" s="1"/>
  <c r="AF200" i="1"/>
  <c r="AG200" i="1"/>
  <c r="AM200" i="1"/>
  <c r="AN200" i="1"/>
  <c r="AT200" i="1"/>
  <c r="AU200" i="1"/>
  <c r="BA200" i="1"/>
  <c r="BB200" i="1" s="1"/>
  <c r="BH200" i="1"/>
  <c r="BJ200" i="1" s="1"/>
  <c r="D201" i="1"/>
  <c r="E201" i="1" s="1"/>
  <c r="K201" i="1"/>
  <c r="L201" i="1"/>
  <c r="R201" i="1"/>
  <c r="S201" i="1"/>
  <c r="Y201" i="1"/>
  <c r="Z201" i="1"/>
  <c r="AF201" i="1"/>
  <c r="AG201" i="1" s="1"/>
  <c r="AM201" i="1"/>
  <c r="AN201" i="1" s="1"/>
  <c r="AT201" i="1"/>
  <c r="AU201" i="1" s="1"/>
  <c r="BA201" i="1"/>
  <c r="BB201" i="1" s="1"/>
  <c r="BH201" i="1"/>
  <c r="BJ201" i="1" s="1"/>
  <c r="D202" i="1"/>
  <c r="E202" i="1"/>
  <c r="K202" i="1"/>
  <c r="L202" i="1" s="1"/>
  <c r="R202" i="1"/>
  <c r="S202" i="1" s="1"/>
  <c r="Y202" i="1"/>
  <c r="Z202" i="1" s="1"/>
  <c r="AF202" i="1"/>
  <c r="AG202" i="1" s="1"/>
  <c r="AM202" i="1"/>
  <c r="AN202" i="1" s="1"/>
  <c r="AT202" i="1"/>
  <c r="AU202" i="1"/>
  <c r="BA202" i="1"/>
  <c r="BB202" i="1"/>
  <c r="BH202" i="1"/>
  <c r="BJ202" i="1"/>
  <c r="D203" i="1"/>
  <c r="E203" i="1" s="1"/>
  <c r="K203" i="1"/>
  <c r="L203" i="1" s="1"/>
  <c r="R203" i="1"/>
  <c r="S203" i="1" s="1"/>
  <c r="Y203" i="1"/>
  <c r="Z203" i="1"/>
  <c r="AF203" i="1"/>
  <c r="AG203" i="1"/>
  <c r="AM203" i="1"/>
  <c r="AN203" i="1"/>
  <c r="AT203" i="1"/>
  <c r="AU203" i="1" s="1"/>
  <c r="BA203" i="1"/>
  <c r="BB203" i="1" s="1"/>
  <c r="BH203" i="1"/>
  <c r="BJ203" i="1" s="1"/>
  <c r="BK203" i="1"/>
  <c r="D204" i="1"/>
  <c r="E204" i="1"/>
  <c r="K204" i="1"/>
  <c r="L204" i="1"/>
  <c r="R204" i="1"/>
  <c r="S204" i="1"/>
  <c r="Y204" i="1"/>
  <c r="Z204" i="1" s="1"/>
  <c r="AF204" i="1"/>
  <c r="AG204" i="1" s="1"/>
  <c r="AM204" i="1"/>
  <c r="AN204" i="1" s="1"/>
  <c r="AT204" i="1"/>
  <c r="AU204" i="1" s="1"/>
  <c r="BA204" i="1"/>
  <c r="BB204" i="1" s="1"/>
  <c r="BH204" i="1"/>
  <c r="BJ204" i="1"/>
  <c r="BL204" i="1" s="1"/>
  <c r="D205" i="1"/>
  <c r="E205" i="1" s="1"/>
  <c r="K205" i="1"/>
  <c r="L205" i="1" s="1"/>
  <c r="R205" i="1"/>
  <c r="S205" i="1" s="1"/>
  <c r="Y205" i="1"/>
  <c r="Z205" i="1" s="1"/>
  <c r="AF205" i="1"/>
  <c r="AG205" i="1" s="1"/>
  <c r="AM205" i="1"/>
  <c r="AN205" i="1"/>
  <c r="AT205" i="1"/>
  <c r="AU205" i="1"/>
  <c r="BA205" i="1"/>
  <c r="BB205" i="1"/>
  <c r="BH205" i="1"/>
  <c r="BJ205" i="1" s="1"/>
  <c r="D206" i="1"/>
  <c r="E206" i="1" s="1"/>
  <c r="K206" i="1"/>
  <c r="L206" i="1" s="1"/>
  <c r="R206" i="1"/>
  <c r="S206" i="1"/>
  <c r="Y206" i="1"/>
  <c r="Z206" i="1"/>
  <c r="AF206" i="1"/>
  <c r="AG206" i="1"/>
  <c r="AM206" i="1"/>
  <c r="AN206" i="1" s="1"/>
  <c r="AT206" i="1"/>
  <c r="AU206" i="1" s="1"/>
  <c r="BA206" i="1"/>
  <c r="BB206" i="1" s="1"/>
  <c r="BH206" i="1"/>
  <c r="BJ206" i="1" s="1"/>
  <c r="D207" i="1"/>
  <c r="E207" i="1"/>
  <c r="K207" i="1"/>
  <c r="L207" i="1"/>
  <c r="R207" i="1"/>
  <c r="S207" i="1" s="1"/>
  <c r="Y207" i="1"/>
  <c r="Z207" i="1" s="1"/>
  <c r="AF207" i="1"/>
  <c r="AG207" i="1" s="1"/>
  <c r="AM207" i="1"/>
  <c r="AN207" i="1" s="1"/>
  <c r="AT207" i="1"/>
  <c r="AU207" i="1" s="1"/>
  <c r="BA207" i="1"/>
  <c r="BB207" i="1"/>
  <c r="BH207" i="1"/>
  <c r="BJ207" i="1"/>
  <c r="BL207" i="1" s="1"/>
  <c r="D208" i="1"/>
  <c r="E208" i="1" s="1"/>
  <c r="K208" i="1"/>
  <c r="L208" i="1" s="1"/>
  <c r="R208" i="1"/>
  <c r="S208" i="1" s="1"/>
  <c r="Y208" i="1"/>
  <c r="Z208" i="1" s="1"/>
  <c r="AF208" i="1"/>
  <c r="AG208" i="1"/>
  <c r="AM208" i="1"/>
  <c r="AN208" i="1"/>
  <c r="AT208" i="1"/>
  <c r="AU208" i="1"/>
  <c r="BA208" i="1"/>
  <c r="BB208" i="1" s="1"/>
  <c r="BH208" i="1"/>
  <c r="BJ208" i="1" s="1"/>
  <c r="BK208" i="1" s="1"/>
  <c r="BM208" i="1"/>
  <c r="D209" i="1"/>
  <c r="E209" i="1" s="1"/>
  <c r="K209" i="1"/>
  <c r="L209" i="1"/>
  <c r="R209" i="1"/>
  <c r="S209" i="1"/>
  <c r="Y209" i="1"/>
  <c r="Z209" i="1"/>
  <c r="AF209" i="1"/>
  <c r="AG209" i="1" s="1"/>
  <c r="AM209" i="1"/>
  <c r="AN209" i="1" s="1"/>
  <c r="AT209" i="1"/>
  <c r="AU209" i="1" s="1"/>
  <c r="BA209" i="1"/>
  <c r="BB209" i="1" s="1"/>
  <c r="BH209" i="1"/>
  <c r="BJ209" i="1" s="1"/>
  <c r="BL209" i="1" s="1"/>
  <c r="D210" i="1"/>
  <c r="E210" i="1"/>
  <c r="K210" i="1"/>
  <c r="L210" i="1" s="1"/>
  <c r="R210" i="1"/>
  <c r="S210" i="1" s="1"/>
  <c r="Y210" i="1"/>
  <c r="Z210" i="1" s="1"/>
  <c r="AF210" i="1"/>
  <c r="AG210" i="1" s="1"/>
  <c r="AM210" i="1"/>
  <c r="AN210" i="1" s="1"/>
  <c r="AT210" i="1"/>
  <c r="AU210" i="1"/>
  <c r="BA210" i="1"/>
  <c r="BB210" i="1"/>
  <c r="BH210" i="1"/>
  <c r="BJ210" i="1"/>
  <c r="D211" i="1"/>
  <c r="E211" i="1" s="1"/>
  <c r="K211" i="1"/>
  <c r="L211" i="1" s="1"/>
  <c r="R211" i="1"/>
  <c r="S211" i="1" s="1"/>
  <c r="Y211" i="1"/>
  <c r="Z211" i="1"/>
  <c r="AF211" i="1"/>
  <c r="AG211" i="1"/>
  <c r="AM211" i="1"/>
  <c r="AN211" i="1"/>
  <c r="AT211" i="1"/>
  <c r="AU211" i="1" s="1"/>
  <c r="BA211" i="1"/>
  <c r="BB211" i="1" s="1"/>
  <c r="BH211" i="1"/>
  <c r="BJ211" i="1" s="1"/>
  <c r="BL211" i="1" s="1"/>
  <c r="D212" i="1"/>
  <c r="E212" i="1"/>
  <c r="K212" i="1"/>
  <c r="L212" i="1"/>
  <c r="R212" i="1"/>
  <c r="S212" i="1"/>
  <c r="Y212" i="1"/>
  <c r="Z212" i="1" s="1"/>
  <c r="AF212" i="1"/>
  <c r="AG212" i="1" s="1"/>
  <c r="AM212" i="1"/>
  <c r="AN212" i="1" s="1"/>
  <c r="AT212" i="1"/>
  <c r="AU212" i="1" s="1"/>
  <c r="BA212" i="1"/>
  <c r="BB212" i="1" s="1"/>
  <c r="BH212" i="1"/>
  <c r="BJ212" i="1"/>
  <c r="BL212" i="1"/>
  <c r="D213" i="1"/>
  <c r="E213" i="1" s="1"/>
  <c r="K213" i="1"/>
  <c r="L213" i="1" s="1"/>
  <c r="R213" i="1"/>
  <c r="S213" i="1" s="1"/>
  <c r="Y213" i="1"/>
  <c r="Z213" i="1" s="1"/>
  <c r="AF213" i="1"/>
  <c r="AG213" i="1" s="1"/>
  <c r="AM213" i="1"/>
  <c r="AN213" i="1"/>
  <c r="AT213" i="1"/>
  <c r="AU213" i="1"/>
  <c r="BA213" i="1"/>
  <c r="BB213" i="1"/>
  <c r="BH213" i="1"/>
  <c r="BJ213" i="1" s="1"/>
  <c r="D214" i="1"/>
  <c r="E214" i="1" s="1"/>
  <c r="K214" i="1"/>
  <c r="L214" i="1" s="1"/>
  <c r="R214" i="1"/>
  <c r="S214" i="1"/>
  <c r="Y214" i="1"/>
  <c r="Z214" i="1"/>
  <c r="AF214" i="1"/>
  <c r="AG214" i="1"/>
  <c r="AM214" i="1"/>
  <c r="AN214" i="1" s="1"/>
  <c r="AT214" i="1"/>
  <c r="AU214" i="1" s="1"/>
  <c r="BA214" i="1"/>
  <c r="BB214" i="1" s="1"/>
  <c r="BH214" i="1"/>
  <c r="BJ214" i="1" s="1"/>
  <c r="D215" i="1"/>
  <c r="E215" i="1"/>
  <c r="K215" i="1"/>
  <c r="L215" i="1"/>
  <c r="R215" i="1"/>
  <c r="S215" i="1" s="1"/>
  <c r="Y215" i="1"/>
  <c r="Z215" i="1" s="1"/>
  <c r="AF215" i="1"/>
  <c r="AG215" i="1" s="1"/>
  <c r="AM215" i="1"/>
  <c r="AN215" i="1" s="1"/>
  <c r="AT215" i="1"/>
  <c r="AU215" i="1" s="1"/>
  <c r="BA215" i="1"/>
  <c r="BB215" i="1"/>
  <c r="BH215" i="1"/>
  <c r="BJ215" i="1"/>
  <c r="D216" i="1"/>
  <c r="E216" i="1" s="1"/>
  <c r="K216" i="1"/>
  <c r="L216" i="1" s="1"/>
  <c r="R216" i="1"/>
  <c r="S216" i="1" s="1"/>
  <c r="Y216" i="1"/>
  <c r="Z216" i="1" s="1"/>
  <c r="AF216" i="1"/>
  <c r="AG216" i="1"/>
  <c r="AM216" i="1"/>
  <c r="AN216" i="1"/>
  <c r="AT216" i="1"/>
  <c r="AU216" i="1"/>
  <c r="BA216" i="1"/>
  <c r="BB216" i="1" s="1"/>
  <c r="BH216" i="1"/>
  <c r="BJ216" i="1" s="1"/>
  <c r="BK216" i="1"/>
  <c r="D217" i="1"/>
  <c r="E217" i="1" s="1"/>
  <c r="K217" i="1"/>
  <c r="L217" i="1"/>
  <c r="R217" i="1"/>
  <c r="S217" i="1"/>
  <c r="Y217" i="1"/>
  <c r="Z217" i="1"/>
  <c r="AF217" i="1"/>
  <c r="AG217" i="1" s="1"/>
  <c r="AM217" i="1"/>
  <c r="AN217" i="1" s="1"/>
  <c r="AT217" i="1"/>
  <c r="AU217" i="1" s="1"/>
  <c r="BA217" i="1"/>
  <c r="BB217" i="1" s="1"/>
  <c r="BH217" i="1"/>
  <c r="BJ217" i="1" s="1"/>
  <c r="D218" i="1"/>
  <c r="E218" i="1"/>
  <c r="K218" i="1"/>
  <c r="L218" i="1" s="1"/>
  <c r="R218" i="1"/>
  <c r="S218" i="1" s="1"/>
  <c r="Y218" i="1"/>
  <c r="Z218" i="1" s="1"/>
  <c r="AF218" i="1"/>
  <c r="AG218" i="1" s="1"/>
  <c r="AM218" i="1"/>
  <c r="AN218" i="1" s="1"/>
  <c r="AT218" i="1"/>
  <c r="AU218" i="1"/>
  <c r="BA218" i="1"/>
  <c r="BB218" i="1"/>
  <c r="BH218" i="1"/>
  <c r="BJ218" i="1"/>
  <c r="BM218" i="1" s="1"/>
  <c r="D219" i="1"/>
  <c r="E219" i="1" s="1"/>
  <c r="K219" i="1"/>
  <c r="L219" i="1" s="1"/>
  <c r="R219" i="1"/>
  <c r="S219" i="1" s="1"/>
  <c r="Y219" i="1"/>
  <c r="Z219" i="1"/>
  <c r="AF219" i="1"/>
  <c r="AG219" i="1"/>
  <c r="AM219" i="1"/>
  <c r="AN219" i="1"/>
  <c r="AT219" i="1"/>
  <c r="AU219" i="1" s="1"/>
  <c r="BA219" i="1"/>
  <c r="BB219" i="1" s="1"/>
  <c r="BH219" i="1"/>
  <c r="BJ219" i="1" s="1"/>
  <c r="BK219" i="1" s="1"/>
  <c r="D220" i="1"/>
  <c r="E220" i="1"/>
  <c r="K220" i="1"/>
  <c r="L220" i="1"/>
  <c r="R220" i="1"/>
  <c r="S220" i="1"/>
  <c r="Y220" i="1"/>
  <c r="Z220" i="1" s="1"/>
  <c r="AF220" i="1"/>
  <c r="AG220" i="1" s="1"/>
  <c r="AM220" i="1"/>
  <c r="AN220" i="1" s="1"/>
  <c r="AT220" i="1"/>
  <c r="AU220" i="1" s="1"/>
  <c r="BA220" i="1"/>
  <c r="BB220" i="1" s="1"/>
  <c r="BH220" i="1"/>
  <c r="BJ220" i="1"/>
  <c r="D221" i="1"/>
  <c r="E221" i="1" s="1"/>
  <c r="K221" i="1"/>
  <c r="L221" i="1" s="1"/>
  <c r="R221" i="1"/>
  <c r="S221" i="1" s="1"/>
  <c r="Y221" i="1"/>
  <c r="Z221" i="1" s="1"/>
  <c r="AF221" i="1"/>
  <c r="AG221" i="1" s="1"/>
  <c r="AM221" i="1"/>
  <c r="AN221" i="1"/>
  <c r="AT221" i="1"/>
  <c r="AU221" i="1"/>
  <c r="BA221" i="1"/>
  <c r="BB221" i="1"/>
  <c r="BH221" i="1"/>
  <c r="BJ221" i="1" s="1"/>
  <c r="BM221" i="1"/>
  <c r="D222" i="1"/>
  <c r="E222" i="1" s="1"/>
  <c r="K222" i="1"/>
  <c r="L222" i="1" s="1"/>
  <c r="R222" i="1"/>
  <c r="S222" i="1"/>
  <c r="Y222" i="1"/>
  <c r="Z222" i="1"/>
  <c r="AF222" i="1"/>
  <c r="AG222" i="1"/>
  <c r="AM222" i="1"/>
  <c r="AN222" i="1" s="1"/>
  <c r="AT222" i="1"/>
  <c r="AU222" i="1" s="1"/>
  <c r="BA222" i="1"/>
  <c r="BB222" i="1" s="1"/>
  <c r="BH222" i="1"/>
  <c r="BJ222" i="1" s="1"/>
  <c r="BK222" i="1" s="1"/>
  <c r="D223" i="1"/>
  <c r="E223" i="1"/>
  <c r="K223" i="1"/>
  <c r="L223" i="1"/>
  <c r="R223" i="1"/>
  <c r="S223" i="1" s="1"/>
  <c r="Y223" i="1"/>
  <c r="Z223" i="1" s="1"/>
  <c r="AF223" i="1"/>
  <c r="AG223" i="1" s="1"/>
  <c r="AM223" i="1"/>
  <c r="AN223" i="1" s="1"/>
  <c r="AT223" i="1"/>
  <c r="AU223" i="1" s="1"/>
  <c r="BA223" i="1"/>
  <c r="BB223" i="1"/>
  <c r="BH223" i="1"/>
  <c r="BJ223" i="1"/>
  <c r="D224" i="1"/>
  <c r="E224" i="1" s="1"/>
  <c r="K224" i="1"/>
  <c r="L224" i="1" s="1"/>
  <c r="R224" i="1"/>
  <c r="S224" i="1" s="1"/>
  <c r="Y224" i="1"/>
  <c r="Z224" i="1" s="1"/>
  <c r="AF224" i="1"/>
  <c r="AG224" i="1"/>
  <c r="AM224" i="1"/>
  <c r="AN224" i="1"/>
  <c r="AT224" i="1"/>
  <c r="AU224" i="1"/>
  <c r="BA224" i="1"/>
  <c r="BB224" i="1" s="1"/>
  <c r="BH224" i="1"/>
  <c r="BJ224" i="1" s="1"/>
  <c r="BL224" i="1" s="1"/>
  <c r="D225" i="1"/>
  <c r="E225" i="1" s="1"/>
  <c r="K225" i="1"/>
  <c r="L225" i="1"/>
  <c r="R225" i="1"/>
  <c r="S225" i="1"/>
  <c r="Y225" i="1"/>
  <c r="Z225" i="1"/>
  <c r="AF225" i="1"/>
  <c r="AG225" i="1" s="1"/>
  <c r="AM225" i="1"/>
  <c r="AN225" i="1" s="1"/>
  <c r="AT225" i="1"/>
  <c r="AU225" i="1" s="1"/>
  <c r="BA225" i="1"/>
  <c r="BB225" i="1" s="1"/>
  <c r="BH225" i="1"/>
  <c r="BJ225" i="1" s="1"/>
  <c r="D226" i="1"/>
  <c r="E226" i="1"/>
  <c r="K226" i="1"/>
  <c r="L226" i="1" s="1"/>
  <c r="R226" i="1"/>
  <c r="S226" i="1" s="1"/>
  <c r="Y226" i="1"/>
  <c r="Z226" i="1" s="1"/>
  <c r="AF226" i="1"/>
  <c r="AG226" i="1" s="1"/>
  <c r="AM226" i="1"/>
  <c r="AN226" i="1" s="1"/>
  <c r="AT226" i="1"/>
  <c r="AU226" i="1"/>
  <c r="BA226" i="1"/>
  <c r="BB226" i="1"/>
  <c r="BH226" i="1"/>
  <c r="BJ226" i="1"/>
  <c r="D227" i="1"/>
  <c r="E227" i="1" s="1"/>
  <c r="K227" i="1"/>
  <c r="L227" i="1" s="1"/>
  <c r="R227" i="1"/>
  <c r="S227" i="1" s="1"/>
  <c r="Y227" i="1"/>
  <c r="Z227" i="1"/>
  <c r="AF227" i="1"/>
  <c r="AG227" i="1"/>
  <c r="AM227" i="1"/>
  <c r="AN227" i="1"/>
  <c r="AT227" i="1"/>
  <c r="AU227" i="1" s="1"/>
  <c r="BA227" i="1"/>
  <c r="BB227" i="1" s="1"/>
  <c r="BH227" i="1"/>
  <c r="BJ227" i="1" s="1"/>
  <c r="D228" i="1"/>
  <c r="E228" i="1"/>
  <c r="K228" i="1"/>
  <c r="L228" i="1"/>
  <c r="R228" i="1"/>
  <c r="S228" i="1"/>
  <c r="Y228" i="1"/>
  <c r="Z228" i="1" s="1"/>
  <c r="AF228" i="1"/>
  <c r="AG228" i="1" s="1"/>
  <c r="AM228" i="1"/>
  <c r="AN228" i="1" s="1"/>
  <c r="AT228" i="1"/>
  <c r="AU228" i="1" s="1"/>
  <c r="BA228" i="1"/>
  <c r="BB228" i="1" s="1"/>
  <c r="BH228" i="1"/>
  <c r="BJ228" i="1"/>
  <c r="BL228" i="1" s="1"/>
  <c r="D229" i="1"/>
  <c r="E229" i="1" s="1"/>
  <c r="K229" i="1"/>
  <c r="L229" i="1" s="1"/>
  <c r="R229" i="1"/>
  <c r="S229" i="1" s="1"/>
  <c r="Y229" i="1"/>
  <c r="Z229" i="1" s="1"/>
  <c r="AF229" i="1"/>
  <c r="AG229" i="1" s="1"/>
  <c r="AM229" i="1"/>
  <c r="AN229" i="1"/>
  <c r="AT229" i="1"/>
  <c r="AU229" i="1"/>
  <c r="BA229" i="1"/>
  <c r="BB229" i="1"/>
  <c r="BH229" i="1"/>
  <c r="BJ229" i="1" s="1"/>
  <c r="BK229" i="1"/>
  <c r="BM229" i="1"/>
  <c r="D230" i="1"/>
  <c r="E230" i="1" s="1"/>
  <c r="K230" i="1"/>
  <c r="L230" i="1" s="1"/>
  <c r="R230" i="1"/>
  <c r="S230" i="1"/>
  <c r="Y230" i="1"/>
  <c r="Z230" i="1"/>
  <c r="AF230" i="1"/>
  <c r="AG230" i="1"/>
  <c r="AM230" i="1"/>
  <c r="AN230" i="1" s="1"/>
  <c r="AT230" i="1"/>
  <c r="AU230" i="1" s="1"/>
  <c r="BA230" i="1"/>
  <c r="BB230" i="1" s="1"/>
  <c r="BM231" i="1" s="1"/>
  <c r="BH230" i="1"/>
  <c r="BJ230" i="1" s="1"/>
  <c r="D231" i="1"/>
  <c r="E231" i="1"/>
  <c r="K231" i="1"/>
  <c r="L231" i="1"/>
  <c r="R231" i="1"/>
  <c r="S231" i="1" s="1"/>
  <c r="Y231" i="1"/>
  <c r="Z231" i="1" s="1"/>
  <c r="AF231" i="1"/>
  <c r="AG231" i="1" s="1"/>
  <c r="AM231" i="1"/>
  <c r="AN231" i="1"/>
  <c r="AT231" i="1"/>
  <c r="AU231" i="1" s="1"/>
  <c r="BA231" i="1"/>
  <c r="BB231" i="1"/>
  <c r="BH231" i="1"/>
  <c r="BJ231" i="1"/>
  <c r="D232" i="1"/>
  <c r="E232" i="1" s="1"/>
  <c r="K232" i="1"/>
  <c r="L232" i="1" s="1"/>
  <c r="R232" i="1"/>
  <c r="S232" i="1" s="1"/>
  <c r="Y232" i="1"/>
  <c r="Z232" i="1" s="1"/>
  <c r="AF232" i="1"/>
  <c r="AG232" i="1"/>
  <c r="AM232" i="1"/>
  <c r="AN232" i="1"/>
  <c r="AT232" i="1"/>
  <c r="AU232" i="1"/>
  <c r="BA232" i="1"/>
  <c r="BB232" i="1" s="1"/>
  <c r="BH232" i="1"/>
  <c r="BJ232" i="1" s="1"/>
  <c r="D233" i="1"/>
  <c r="E233" i="1" s="1"/>
  <c r="K233" i="1"/>
  <c r="L233" i="1"/>
  <c r="R233" i="1"/>
  <c r="S233" i="1"/>
  <c r="Y233" i="1"/>
  <c r="Z233" i="1"/>
  <c r="AF233" i="1"/>
  <c r="AG233" i="1" s="1"/>
  <c r="AM233" i="1"/>
  <c r="AN233" i="1" s="1"/>
  <c r="AT233" i="1"/>
  <c r="AU233" i="1" s="1"/>
  <c r="BA233" i="1"/>
  <c r="BB233" i="1" s="1"/>
  <c r="BH233" i="1"/>
  <c r="BJ233" i="1" s="1"/>
  <c r="BL233" i="1" s="1"/>
  <c r="D234" i="1"/>
  <c r="E234" i="1"/>
  <c r="K234" i="1"/>
  <c r="L234" i="1" s="1"/>
  <c r="R234" i="1"/>
  <c r="S234" i="1" s="1"/>
  <c r="Y234" i="1"/>
  <c r="Z234" i="1" s="1"/>
  <c r="AF234" i="1"/>
  <c r="AG234" i="1" s="1"/>
  <c r="AM234" i="1"/>
  <c r="AN234" i="1" s="1"/>
  <c r="AT234" i="1"/>
  <c r="AU234" i="1"/>
  <c r="BA234" i="1"/>
  <c r="BB234" i="1"/>
  <c r="BH234" i="1"/>
  <c r="BJ234" i="1"/>
  <c r="D235" i="1"/>
  <c r="E235" i="1" s="1"/>
  <c r="K235" i="1"/>
  <c r="L235" i="1" s="1"/>
  <c r="R235" i="1"/>
  <c r="S235" i="1" s="1"/>
  <c r="Y235" i="1"/>
  <c r="Z235" i="1" s="1"/>
  <c r="AF235" i="1"/>
  <c r="AG235" i="1"/>
  <c r="AM235" i="1"/>
  <c r="AN235" i="1"/>
  <c r="AT235" i="1"/>
  <c r="AU235" i="1" s="1"/>
  <c r="BA235" i="1"/>
  <c r="BB235" i="1" s="1"/>
  <c r="BH235" i="1"/>
  <c r="BI235" i="1" s="1"/>
  <c r="BJ235" i="1"/>
  <c r="BL235" i="1" s="1"/>
  <c r="D236" i="1"/>
  <c r="E236" i="1"/>
  <c r="R236" i="1"/>
  <c r="S236" i="1" s="1"/>
  <c r="Y236" i="1"/>
  <c r="Z236" i="1" s="1"/>
  <c r="AF236" i="1"/>
  <c r="AG236" i="1" s="1"/>
  <c r="AM236" i="1"/>
  <c r="AN236" i="1"/>
  <c r="AT236" i="1"/>
  <c r="AU236" i="1" s="1"/>
  <c r="BA236" i="1"/>
  <c r="BB236" i="1" s="1"/>
  <c r="BH236" i="1"/>
  <c r="BI236" i="1" s="1"/>
  <c r="BJ236" i="1"/>
  <c r="BL236" i="1" s="1"/>
  <c r="BL232" i="1" l="1"/>
  <c r="BM232" i="1"/>
  <c r="BK232" i="1"/>
  <c r="BN232" i="1" s="1"/>
  <c r="BK220" i="1"/>
  <c r="BM220" i="1"/>
  <c r="BL186" i="1"/>
  <c r="BK186" i="1"/>
  <c r="BM234" i="1"/>
  <c r="BM226" i="1"/>
  <c r="BK225" i="1"/>
  <c r="BM225" i="1"/>
  <c r="BL234" i="1"/>
  <c r="BM227" i="1"/>
  <c r="BL227" i="1"/>
  <c r="BM224" i="1"/>
  <c r="BK215" i="1"/>
  <c r="BM215" i="1"/>
  <c r="BM211" i="1"/>
  <c r="BL206" i="1"/>
  <c r="BM206" i="1"/>
  <c r="BL202" i="1"/>
  <c r="BK202" i="1"/>
  <c r="BN202" i="1" s="1"/>
  <c r="BK173" i="1"/>
  <c r="BL166" i="1"/>
  <c r="BK166" i="1"/>
  <c r="BM165" i="1"/>
  <c r="BL146" i="1"/>
  <c r="BK146" i="1"/>
  <c r="BN146" i="1" s="1"/>
  <c r="BM146" i="1"/>
  <c r="BN142" i="1"/>
  <c r="BL139" i="1"/>
  <c r="BM139" i="1"/>
  <c r="BK139" i="1"/>
  <c r="BK177" i="1"/>
  <c r="BM236" i="1"/>
  <c r="BK236" i="1"/>
  <c r="BN236" i="1" s="1"/>
  <c r="BM228" i="1"/>
  <c r="BK228" i="1"/>
  <c r="BN228" i="1" s="1"/>
  <c r="BK224" i="1"/>
  <c r="BN224" i="1" s="1"/>
  <c r="BL220" i="1"/>
  <c r="BL219" i="1"/>
  <c r="BN219" i="1" s="1"/>
  <c r="BM216" i="1"/>
  <c r="BK211" i="1"/>
  <c r="BN211" i="1" s="1"/>
  <c r="BK207" i="1"/>
  <c r="BN207" i="1" s="1"/>
  <c r="BM207" i="1"/>
  <c r="BM203" i="1"/>
  <c r="BL198" i="1"/>
  <c r="BN198" i="1" s="1"/>
  <c r="BM198" i="1"/>
  <c r="BK193" i="1"/>
  <c r="BK192" i="1"/>
  <c r="BM192" i="1"/>
  <c r="BM186" i="1"/>
  <c r="BK185" i="1"/>
  <c r="BK184" i="1"/>
  <c r="BN184" i="1" s="1"/>
  <c r="BM184" i="1"/>
  <c r="BM178" i="1"/>
  <c r="BK167" i="1"/>
  <c r="BN167" i="1" s="1"/>
  <c r="BM167" i="1"/>
  <c r="BL155" i="1"/>
  <c r="BM152" i="1"/>
  <c r="BK149" i="1"/>
  <c r="BL126" i="1"/>
  <c r="BK126" i="1"/>
  <c r="BM126" i="1"/>
  <c r="BK221" i="1"/>
  <c r="BL216" i="1"/>
  <c r="BM213" i="1"/>
  <c r="BK212" i="1"/>
  <c r="BM212" i="1"/>
  <c r="BL203" i="1"/>
  <c r="BN203" i="1" s="1"/>
  <c r="BM200" i="1"/>
  <c r="BM187" i="1"/>
  <c r="BK187" i="1"/>
  <c r="BN187" i="1" s="1"/>
  <c r="BK179" i="1"/>
  <c r="BM179" i="1"/>
  <c r="BK169" i="1"/>
  <c r="BK168" i="1"/>
  <c r="BN168" i="1" s="1"/>
  <c r="BM168" i="1"/>
  <c r="BK151" i="1"/>
  <c r="BL221" i="1"/>
  <c r="BL208" i="1"/>
  <c r="BN208" i="1" s="1"/>
  <c r="BK204" i="1"/>
  <c r="BM204" i="1"/>
  <c r="BL196" i="1"/>
  <c r="BL195" i="1"/>
  <c r="BN195" i="1" s="1"/>
  <c r="BL188" i="1"/>
  <c r="BL180" i="1"/>
  <c r="BK175" i="1"/>
  <c r="BL175" i="1"/>
  <c r="BM175" i="1"/>
  <c r="BL171" i="1"/>
  <c r="BL170" i="1"/>
  <c r="BK170" i="1"/>
  <c r="BL154" i="1"/>
  <c r="BM154" i="1"/>
  <c r="BK154" i="1"/>
  <c r="BN154" i="1" s="1"/>
  <c r="BK153" i="1"/>
  <c r="BL174" i="1"/>
  <c r="BK174" i="1"/>
  <c r="BM174" i="1"/>
  <c r="BL231" i="1"/>
  <c r="BK231" i="1"/>
  <c r="BN231" i="1" s="1"/>
  <c r="BL230" i="1"/>
  <c r="BM230" i="1"/>
  <c r="BM205" i="1"/>
  <c r="BK200" i="1"/>
  <c r="BK234" i="1"/>
  <c r="BN234" i="1" s="1"/>
  <c r="BL226" i="1"/>
  <c r="BK226" i="1"/>
  <c r="BN226" i="1" s="1"/>
  <c r="BK217" i="1"/>
  <c r="BM217" i="1"/>
  <c r="BK205" i="1"/>
  <c r="BL200" i="1"/>
  <c r="BM197" i="1"/>
  <c r="BM196" i="1"/>
  <c r="BK196" i="1"/>
  <c r="BN196" i="1" s="1"/>
  <c r="BK189" i="1"/>
  <c r="BM188" i="1"/>
  <c r="BK188" i="1"/>
  <c r="BK181" i="1"/>
  <c r="BK180" i="1"/>
  <c r="BN180" i="1" s="1"/>
  <c r="BM180" i="1"/>
  <c r="BM171" i="1"/>
  <c r="BK171" i="1"/>
  <c r="BN171" i="1" s="1"/>
  <c r="BL137" i="1"/>
  <c r="BL197" i="1"/>
  <c r="BN197" i="1" s="1"/>
  <c r="BL229" i="1"/>
  <c r="BN229" i="1" s="1"/>
  <c r="BL145" i="1"/>
  <c r="BL163" i="1"/>
  <c r="BN163" i="1" s="1"/>
  <c r="BL164" i="1"/>
  <c r="BL151" i="1"/>
  <c r="BL213" i="1"/>
  <c r="BL140" i="1"/>
  <c r="BN216" i="1"/>
  <c r="BL225" i="1"/>
  <c r="BK213" i="1"/>
  <c r="BK214" i="1"/>
  <c r="BL205" i="1"/>
  <c r="BL201" i="1"/>
  <c r="BL191" i="1"/>
  <c r="BM181" i="1"/>
  <c r="BL172" i="1"/>
  <c r="BK164" i="1"/>
  <c r="BM147" i="1"/>
  <c r="BK147" i="1"/>
  <c r="BL147" i="1"/>
  <c r="BL134" i="1"/>
  <c r="BM134" i="1"/>
  <c r="BK134" i="1"/>
  <c r="BK199" i="1"/>
  <c r="BN199" i="1" s="1"/>
  <c r="BM199" i="1"/>
  <c r="BL194" i="1"/>
  <c r="BK194" i="1"/>
  <c r="BN194" i="1" s="1"/>
  <c r="BK230" i="1"/>
  <c r="BN230" i="1" s="1"/>
  <c r="BL217" i="1"/>
  <c r="BM235" i="1"/>
  <c r="BK235" i="1"/>
  <c r="BN235" i="1" s="1"/>
  <c r="BM233" i="1"/>
  <c r="BK233" i="1"/>
  <c r="BL223" i="1"/>
  <c r="BL222" i="1"/>
  <c r="BN222" i="1" s="1"/>
  <c r="BM222" i="1"/>
  <c r="BL218" i="1"/>
  <c r="BK218" i="1"/>
  <c r="BK209" i="1"/>
  <c r="BM209" i="1"/>
  <c r="BL190" i="1"/>
  <c r="BK190" i="1"/>
  <c r="BN190" i="1" s="1"/>
  <c r="BL182" i="1"/>
  <c r="BK182" i="1"/>
  <c r="BK227" i="1"/>
  <c r="BN227" i="1" s="1"/>
  <c r="BM223" i="1"/>
  <c r="BK223" i="1"/>
  <c r="BN223" i="1" s="1"/>
  <c r="BM219" i="1"/>
  <c r="BL215" i="1"/>
  <c r="BL214" i="1"/>
  <c r="BM214" i="1"/>
  <c r="BL210" i="1"/>
  <c r="BK210" i="1"/>
  <c r="BN210" i="1" s="1"/>
  <c r="BK206" i="1"/>
  <c r="BN206" i="1" s="1"/>
  <c r="BM202" i="1"/>
  <c r="BM201" i="1"/>
  <c r="BK201" i="1"/>
  <c r="BK191" i="1"/>
  <c r="BM191" i="1"/>
  <c r="BK183" i="1"/>
  <c r="BM183" i="1"/>
  <c r="BK176" i="1"/>
  <c r="BL176" i="1"/>
  <c r="BM176" i="1"/>
  <c r="BM172" i="1"/>
  <c r="BK172" i="1"/>
  <c r="BN172" i="1" s="1"/>
  <c r="BM166" i="1"/>
  <c r="BK156" i="1"/>
  <c r="BL158" i="1"/>
  <c r="BL157" i="1"/>
  <c r="BM151" i="1"/>
  <c r="BL150" i="1"/>
  <c r="BM141" i="1"/>
  <c r="BL138" i="1"/>
  <c r="BK138" i="1"/>
  <c r="BL130" i="1"/>
  <c r="BK130" i="1"/>
  <c r="BK121" i="1"/>
  <c r="BM115" i="1"/>
  <c r="BL110" i="1"/>
  <c r="BK110" i="1"/>
  <c r="BM110" i="1"/>
  <c r="BK96" i="1"/>
  <c r="BL96" i="1"/>
  <c r="BM96" i="1"/>
  <c r="BL189" i="1"/>
  <c r="BM185" i="1"/>
  <c r="BL173" i="1"/>
  <c r="BM169" i="1"/>
  <c r="BM155" i="1"/>
  <c r="BN155" i="1" s="1"/>
  <c r="BM143" i="1"/>
  <c r="BL141" i="1"/>
  <c r="BN141" i="1" s="1"/>
  <c r="BK140" i="1"/>
  <c r="BM140" i="1"/>
  <c r="BM131" i="1"/>
  <c r="BK131" i="1"/>
  <c r="BN131" i="1" s="1"/>
  <c r="BL125" i="1"/>
  <c r="BM125" i="1"/>
  <c r="BK125" i="1"/>
  <c r="BN125" i="1" s="1"/>
  <c r="BK86" i="1"/>
  <c r="BL86" i="1"/>
  <c r="BM86" i="1"/>
  <c r="BM94" i="1"/>
  <c r="BM102" i="1"/>
  <c r="BM103" i="1"/>
  <c r="BM118" i="1"/>
  <c r="BM119" i="1"/>
  <c r="BK83" i="1"/>
  <c r="BK95" i="1"/>
  <c r="BK88" i="1"/>
  <c r="BK133" i="1"/>
  <c r="BK101" i="1"/>
  <c r="BK102" i="1"/>
  <c r="BK117" i="1"/>
  <c r="BK118" i="1"/>
  <c r="BK78" i="1"/>
  <c r="BK98" i="1"/>
  <c r="BK99" i="1"/>
  <c r="BK113" i="1"/>
  <c r="BK114" i="1"/>
  <c r="BK111" i="1"/>
  <c r="BL111" i="1"/>
  <c r="BM111" i="1"/>
  <c r="BL185" i="1"/>
  <c r="BL169" i="1"/>
  <c r="BM164" i="1"/>
  <c r="BM163" i="1"/>
  <c r="BK143" i="1"/>
  <c r="BL142" i="1"/>
  <c r="BM142" i="1"/>
  <c r="BK135" i="1"/>
  <c r="BN135" i="1" s="1"/>
  <c r="BM135" i="1"/>
  <c r="BK127" i="1"/>
  <c r="BL127" i="1"/>
  <c r="BL81" i="1"/>
  <c r="BK81" i="1"/>
  <c r="BM81" i="1"/>
  <c r="BM162" i="1"/>
  <c r="BM156" i="1"/>
  <c r="BK152" i="1"/>
  <c r="BM149" i="1"/>
  <c r="BL148" i="1"/>
  <c r="BN148" i="1" s="1"/>
  <c r="BL144" i="1"/>
  <c r="BN144" i="1" s="1"/>
  <c r="BM136" i="1"/>
  <c r="BK132" i="1"/>
  <c r="BM132" i="1"/>
  <c r="BK123" i="1"/>
  <c r="BN123" i="1" s="1"/>
  <c r="BL123" i="1"/>
  <c r="BM123" i="1"/>
  <c r="BK105" i="1"/>
  <c r="BM85" i="1"/>
  <c r="BM193" i="1"/>
  <c r="BL181" i="1"/>
  <c r="BM177" i="1"/>
  <c r="BL165" i="1"/>
  <c r="BN165" i="1" s="1"/>
  <c r="BM161" i="1"/>
  <c r="BM160" i="1"/>
  <c r="BM159" i="1"/>
  <c r="BM153" i="1"/>
  <c r="BL152" i="1"/>
  <c r="BK145" i="1"/>
  <c r="BM145" i="1"/>
  <c r="BL178" i="1"/>
  <c r="BN178" i="1" s="1"/>
  <c r="BK161" i="1"/>
  <c r="BN161" i="1" s="1"/>
  <c r="BL160" i="1"/>
  <c r="BN160" i="1" s="1"/>
  <c r="BL159" i="1"/>
  <c r="BN159" i="1" s="1"/>
  <c r="BM158" i="1"/>
  <c r="BM157" i="1"/>
  <c r="BL156" i="1"/>
  <c r="BM150" i="1"/>
  <c r="BL149" i="1"/>
  <c r="BL136" i="1"/>
  <c r="BN136" i="1" s="1"/>
  <c r="BL109" i="1"/>
  <c r="BM109" i="1"/>
  <c r="BK109" i="1"/>
  <c r="BK106" i="1"/>
  <c r="BM100" i="1"/>
  <c r="BL162" i="1"/>
  <c r="BN162" i="1" s="1"/>
  <c r="BL193" i="1"/>
  <c r="BM189" i="1"/>
  <c r="BL177" i="1"/>
  <c r="BM173" i="1"/>
  <c r="BL161" i="1"/>
  <c r="BK158" i="1"/>
  <c r="BN158" i="1" s="1"/>
  <c r="BK157" i="1"/>
  <c r="BN157" i="1" s="1"/>
  <c r="BL153" i="1"/>
  <c r="BK150" i="1"/>
  <c r="BN150" i="1" s="1"/>
  <c r="BM138" i="1"/>
  <c r="BK137" i="1"/>
  <c r="BM137" i="1"/>
  <c r="BM130" i="1"/>
  <c r="BL129" i="1"/>
  <c r="BM129" i="1"/>
  <c r="BK129" i="1"/>
  <c r="BN129" i="1" s="1"/>
  <c r="BM114" i="1"/>
  <c r="BK89" i="1"/>
  <c r="BL108" i="1"/>
  <c r="BL120" i="1"/>
  <c r="BL103" i="1"/>
  <c r="BL119" i="1"/>
  <c r="BL133" i="1"/>
  <c r="BL116" i="1"/>
  <c r="BL100" i="1"/>
  <c r="BL115" i="1"/>
  <c r="BK128" i="1"/>
  <c r="BM128" i="1"/>
  <c r="BK112" i="1"/>
  <c r="BM112" i="1"/>
  <c r="BK97" i="1"/>
  <c r="BN97" i="1" s="1"/>
  <c r="BM97" i="1"/>
  <c r="BK92" i="1"/>
  <c r="BN92" i="1" s="1"/>
  <c r="BM90" i="1"/>
  <c r="BK77" i="1"/>
  <c r="BL74" i="1"/>
  <c r="BK74" i="1"/>
  <c r="BM74" i="1"/>
  <c r="BL66" i="1"/>
  <c r="BM66" i="1"/>
  <c r="BK66" i="1"/>
  <c r="BN66" i="1" s="1"/>
  <c r="BK84" i="1"/>
  <c r="BK60" i="1"/>
  <c r="BK57" i="1"/>
  <c r="BM84" i="1"/>
  <c r="BM62" i="1"/>
  <c r="BM79" i="1"/>
  <c r="BM80" i="1"/>
  <c r="BN50" i="1"/>
  <c r="BM54" i="1"/>
  <c r="BK115" i="1"/>
  <c r="BN115" i="1" s="1"/>
  <c r="BL114" i="1"/>
  <c r="BL113" i="1"/>
  <c r="BM113" i="1"/>
  <c r="BK100" i="1"/>
  <c r="BL99" i="1"/>
  <c r="BL98" i="1"/>
  <c r="BM98" i="1"/>
  <c r="BM57" i="1"/>
  <c r="BK116" i="1"/>
  <c r="BN116" i="1" s="1"/>
  <c r="BM116" i="1"/>
  <c r="BL93" i="1"/>
  <c r="BN93" i="1" s="1"/>
  <c r="BM93" i="1"/>
  <c r="BK90" i="1"/>
  <c r="BN90" i="1" s="1"/>
  <c r="BK87" i="1"/>
  <c r="BN87" i="1" s="1"/>
  <c r="BM87" i="1"/>
  <c r="BK82" i="1"/>
  <c r="BL82" i="1"/>
  <c r="BM82" i="1"/>
  <c r="BK79" i="1"/>
  <c r="BM122" i="1"/>
  <c r="BK119" i="1"/>
  <c r="BL118" i="1"/>
  <c r="BL117" i="1"/>
  <c r="BM117" i="1"/>
  <c r="BM107" i="1"/>
  <c r="BM106" i="1"/>
  <c r="BK103" i="1"/>
  <c r="BN103" i="1" s="1"/>
  <c r="BL102" i="1"/>
  <c r="BL101" i="1"/>
  <c r="BM101" i="1"/>
  <c r="BL88" i="1"/>
  <c r="BK75" i="1"/>
  <c r="BL75" i="1"/>
  <c r="BM75" i="1"/>
  <c r="BL69" i="1"/>
  <c r="BM69" i="1"/>
  <c r="BK69" i="1"/>
  <c r="BK120" i="1"/>
  <c r="BN120" i="1" s="1"/>
  <c r="BM120" i="1"/>
  <c r="BK104" i="1"/>
  <c r="BM104" i="1"/>
  <c r="BK91" i="1"/>
  <c r="BL91" i="1"/>
  <c r="BM91" i="1"/>
  <c r="BK85" i="1"/>
  <c r="BL122" i="1"/>
  <c r="BN122" i="1" s="1"/>
  <c r="BL121" i="1"/>
  <c r="BM121" i="1"/>
  <c r="BK107" i="1"/>
  <c r="BN107" i="1" s="1"/>
  <c r="BL106" i="1"/>
  <c r="BL105" i="1"/>
  <c r="BM105" i="1"/>
  <c r="BK94" i="1"/>
  <c r="BM88" i="1"/>
  <c r="BK124" i="1"/>
  <c r="BM124" i="1"/>
  <c r="BK108" i="1"/>
  <c r="BN108" i="1" s="1"/>
  <c r="BM108" i="1"/>
  <c r="BL95" i="1"/>
  <c r="BM95" i="1"/>
  <c r="BM83" i="1"/>
  <c r="BL73" i="1"/>
  <c r="BM73" i="1"/>
  <c r="BK73" i="1"/>
  <c r="BL67" i="1"/>
  <c r="BL65" i="1"/>
  <c r="BK65" i="1"/>
  <c r="BN65" i="1" s="1"/>
  <c r="BK29" i="1"/>
  <c r="BL29" i="1"/>
  <c r="BM29" i="1"/>
  <c r="BK42" i="1"/>
  <c r="BK58" i="1"/>
  <c r="BN58" i="1" s="1"/>
  <c r="BK64" i="1"/>
  <c r="BK62" i="1"/>
  <c r="BN62" i="1" s="1"/>
  <c r="BK68" i="1"/>
  <c r="BK72" i="1"/>
  <c r="BK46" i="1"/>
  <c r="BN46" i="1" s="1"/>
  <c r="BK35" i="1"/>
  <c r="BK54" i="1"/>
  <c r="BN54" i="1" s="1"/>
  <c r="BL50" i="1"/>
  <c r="BL56" i="1"/>
  <c r="BM92" i="1"/>
  <c r="BL85" i="1"/>
  <c r="BK80" i="1"/>
  <c r="BN80" i="1" s="1"/>
  <c r="BL77" i="1"/>
  <c r="BM77" i="1"/>
  <c r="BK71" i="1"/>
  <c r="BM71" i="1"/>
  <c r="BK70" i="1"/>
  <c r="BL70" i="1"/>
  <c r="BM70" i="1"/>
  <c r="BL68" i="1"/>
  <c r="BK59" i="1"/>
  <c r="BN59" i="1" s="1"/>
  <c r="BL59" i="1"/>
  <c r="BM59" i="1"/>
  <c r="BL94" i="1"/>
  <c r="BM89" i="1"/>
  <c r="BL79" i="1"/>
  <c r="BM76" i="1"/>
  <c r="BL61" i="1"/>
  <c r="BK61" i="1"/>
  <c r="BN61" i="1" s="1"/>
  <c r="BM61" i="1"/>
  <c r="BL53" i="1"/>
  <c r="BK53" i="1"/>
  <c r="BN53" i="1" s="1"/>
  <c r="BM53" i="1"/>
  <c r="BL84" i="1"/>
  <c r="BK63" i="1"/>
  <c r="BN63" i="1" s="1"/>
  <c r="BM63" i="1"/>
  <c r="BL89" i="1"/>
  <c r="BM78" i="1"/>
  <c r="BK76" i="1"/>
  <c r="BL64" i="1"/>
  <c r="BK55" i="1"/>
  <c r="BL55" i="1"/>
  <c r="BM55" i="1"/>
  <c r="BL49" i="1"/>
  <c r="BM49" i="1"/>
  <c r="BK49" i="1"/>
  <c r="BK48" i="1"/>
  <c r="BL48" i="1"/>
  <c r="BM48" i="1"/>
  <c r="BL28" i="1"/>
  <c r="BM60" i="1"/>
  <c r="BL57" i="1"/>
  <c r="BK47" i="1"/>
  <c r="BN47" i="1" s="1"/>
  <c r="BL38" i="1"/>
  <c r="BM38" i="1"/>
  <c r="BK38" i="1"/>
  <c r="BN38" i="1" s="1"/>
  <c r="BK32" i="1"/>
  <c r="BL24" i="1"/>
  <c r="BL44" i="1"/>
  <c r="BL32" i="1"/>
  <c r="BM16" i="1"/>
  <c r="BL16" i="1"/>
  <c r="BK16" i="1"/>
  <c r="BM46" i="1"/>
  <c r="BL43" i="1"/>
  <c r="BK43" i="1"/>
  <c r="BM43" i="1"/>
  <c r="BL40" i="1"/>
  <c r="BK31" i="1"/>
  <c r="BN31" i="1" s="1"/>
  <c r="BL31" i="1"/>
  <c r="BM31" i="1"/>
  <c r="BK27" i="1"/>
  <c r="BN27" i="1" s="1"/>
  <c r="BL27" i="1"/>
  <c r="BM27" i="1"/>
  <c r="BM72" i="1"/>
  <c r="BM68" i="1"/>
  <c r="BM67" i="1"/>
  <c r="BM58" i="1"/>
  <c r="BK19" i="1"/>
  <c r="BL19" i="1"/>
  <c r="BM19" i="1"/>
  <c r="BM56" i="1"/>
  <c r="BN56" i="1" s="1"/>
  <c r="BM30" i="1"/>
  <c r="BK24" i="1"/>
  <c r="BN24" i="1" s="1"/>
  <c r="BK37" i="1"/>
  <c r="BK44" i="1"/>
  <c r="BK28" i="1"/>
  <c r="BK33" i="1"/>
  <c r="BN33" i="1" s="1"/>
  <c r="BK40" i="1"/>
  <c r="BK39" i="1"/>
  <c r="BN39" i="1" s="1"/>
  <c r="BK67" i="1"/>
  <c r="BK52" i="1"/>
  <c r="BM52" i="1"/>
  <c r="BM51" i="1"/>
  <c r="BM64" i="1"/>
  <c r="BK51" i="1"/>
  <c r="BN51" i="1" s="1"/>
  <c r="BL51" i="1"/>
  <c r="BL45" i="1"/>
  <c r="BM45" i="1"/>
  <c r="BK45" i="1"/>
  <c r="BN45" i="1" s="1"/>
  <c r="BM42" i="1"/>
  <c r="BK36" i="1"/>
  <c r="BM33" i="1"/>
  <c r="BM37" i="1"/>
  <c r="BM21" i="1"/>
  <c r="BM36" i="1"/>
  <c r="BM50" i="1"/>
  <c r="BL41" i="1"/>
  <c r="BL34" i="1"/>
  <c r="BM20" i="1"/>
  <c r="BL46" i="1"/>
  <c r="BL42" i="1"/>
  <c r="BL35" i="1"/>
  <c r="BK25" i="1"/>
  <c r="BL25" i="1"/>
  <c r="BK23" i="1"/>
  <c r="BL23" i="1"/>
  <c r="BM23" i="1"/>
  <c r="BL47" i="1"/>
  <c r="BM40" i="1"/>
  <c r="BL39" i="1"/>
  <c r="BL36" i="1"/>
  <c r="BK21" i="1"/>
  <c r="BL21" i="1"/>
  <c r="BK30" i="1"/>
  <c r="BN30" i="1" s="1"/>
  <c r="BL30" i="1"/>
  <c r="BK17" i="1"/>
  <c r="BL17" i="1"/>
  <c r="BK26" i="1"/>
  <c r="BL26" i="1"/>
  <c r="BM26" i="1"/>
  <c r="BM41" i="1"/>
  <c r="BM34" i="1"/>
  <c r="BL33" i="1"/>
  <c r="BM28" i="1"/>
  <c r="BK22" i="1"/>
  <c r="BN22" i="1" s="1"/>
  <c r="BL22" i="1"/>
  <c r="BM22" i="1"/>
  <c r="BL20" i="1"/>
  <c r="BK41" i="1"/>
  <c r="BN41" i="1" s="1"/>
  <c r="BL37" i="1"/>
  <c r="BK34" i="1"/>
  <c r="BM24" i="1"/>
  <c r="BK20" i="1"/>
  <c r="BN20" i="1" s="1"/>
  <c r="BK18" i="1"/>
  <c r="BL18" i="1"/>
  <c r="BM18" i="1"/>
  <c r="BN17" i="1" l="1"/>
  <c r="BN28" i="1"/>
  <c r="BN16" i="1"/>
  <c r="BN48" i="1"/>
  <c r="BN76" i="1"/>
  <c r="BN71" i="1"/>
  <c r="BN42" i="1"/>
  <c r="BN73" i="1"/>
  <c r="BN104" i="1"/>
  <c r="BN75" i="1"/>
  <c r="BN82" i="1"/>
  <c r="BN60" i="1"/>
  <c r="BN77" i="1"/>
  <c r="BN128" i="1"/>
  <c r="BN137" i="1"/>
  <c r="BN127" i="1"/>
  <c r="BN98" i="1"/>
  <c r="BN95" i="1"/>
  <c r="BN140" i="1"/>
  <c r="BN121" i="1"/>
  <c r="BN209" i="1"/>
  <c r="BN134" i="1"/>
  <c r="BN164" i="1"/>
  <c r="BN181" i="1"/>
  <c r="BN205" i="1"/>
  <c r="BN215" i="1"/>
  <c r="BN19" i="1"/>
  <c r="BN34" i="1"/>
  <c r="BN36" i="1"/>
  <c r="BN44" i="1"/>
  <c r="BN49" i="1"/>
  <c r="BN35" i="1"/>
  <c r="BN124" i="1"/>
  <c r="BN84" i="1"/>
  <c r="BN89" i="1"/>
  <c r="BN152" i="1"/>
  <c r="BN78" i="1"/>
  <c r="BN83" i="1"/>
  <c r="BN86" i="1"/>
  <c r="BN130" i="1"/>
  <c r="BN176" i="1"/>
  <c r="BN218" i="1"/>
  <c r="BN188" i="1"/>
  <c r="BN204" i="1"/>
  <c r="BN169" i="1"/>
  <c r="BN212" i="1"/>
  <c r="BN149" i="1"/>
  <c r="BN173" i="1"/>
  <c r="BN186" i="1"/>
  <c r="BN37" i="1"/>
  <c r="BN23" i="1"/>
  <c r="BN72" i="1"/>
  <c r="BN29" i="1"/>
  <c r="BN94" i="1"/>
  <c r="BN85" i="1"/>
  <c r="BN69" i="1"/>
  <c r="BN119" i="1"/>
  <c r="BN117" i="1"/>
  <c r="BN96" i="1"/>
  <c r="BN138" i="1"/>
  <c r="BN156" i="1"/>
  <c r="BN183" i="1"/>
  <c r="BN182" i="1"/>
  <c r="BN189" i="1"/>
  <c r="BN175" i="1"/>
  <c r="BN179" i="1"/>
  <c r="BN185" i="1"/>
  <c r="BN21" i="1"/>
  <c r="BN67" i="1"/>
  <c r="BN68" i="1"/>
  <c r="BN100" i="1"/>
  <c r="BN145" i="1"/>
  <c r="BN132" i="1"/>
  <c r="BN111" i="1"/>
  <c r="BN102" i="1"/>
  <c r="BN221" i="1"/>
  <c r="BN118" i="1"/>
  <c r="BN52" i="1"/>
  <c r="BN25" i="1"/>
  <c r="BN79" i="1"/>
  <c r="BN106" i="1"/>
  <c r="BN81" i="1"/>
  <c r="BN143" i="1"/>
  <c r="BN114" i="1"/>
  <c r="BN101" i="1"/>
  <c r="BN110" i="1"/>
  <c r="BN191" i="1"/>
  <c r="BN174" i="1"/>
  <c r="BN151" i="1"/>
  <c r="BN220" i="1"/>
  <c r="BN43" i="1"/>
  <c r="BN18" i="1"/>
  <c r="BN26" i="1"/>
  <c r="BN40" i="1"/>
  <c r="BN32" i="1"/>
  <c r="BN55" i="1"/>
  <c r="BN70" i="1"/>
  <c r="BN64" i="1"/>
  <c r="BN91" i="1"/>
  <c r="BN74" i="1"/>
  <c r="BN112" i="1"/>
  <c r="BN109" i="1"/>
  <c r="BN113" i="1"/>
  <c r="BN133" i="1"/>
  <c r="BN201" i="1"/>
  <c r="BN233" i="1"/>
  <c r="BN147" i="1"/>
  <c r="BN214" i="1"/>
  <c r="BN200" i="1"/>
  <c r="BN170" i="1"/>
  <c r="BN192" i="1"/>
  <c r="BN177" i="1"/>
  <c r="BN225" i="1"/>
  <c r="BN217" i="1"/>
  <c r="BN57" i="1"/>
  <c r="BN105" i="1"/>
  <c r="BN99" i="1"/>
  <c r="BN88" i="1"/>
  <c r="BN213" i="1"/>
  <c r="BN153" i="1"/>
  <c r="BN126" i="1"/>
  <c r="BN193" i="1"/>
  <c r="BN139" i="1"/>
  <c r="BN166" i="1"/>
  <c r="C110" i="13" l="1"/>
  <c r="D126" i="13" l="1"/>
  <c r="D130" i="13"/>
  <c r="D129" i="13"/>
  <c r="D127" i="13"/>
  <c r="D122" i="13"/>
  <c r="J99" i="13" l="1"/>
  <c r="J98" i="13"/>
  <c r="J95" i="13"/>
  <c r="J94" i="13"/>
  <c r="J40" i="13" l="1"/>
  <c r="I239" i="13" s="1"/>
  <c r="E24" i="13"/>
  <c r="C23" i="13"/>
  <c r="C22" i="13"/>
  <c r="C21" i="13"/>
  <c r="C190" i="13"/>
  <c r="C189" i="13"/>
  <c r="C181" i="13"/>
  <c r="C152" i="13"/>
  <c r="C142" i="13"/>
  <c r="D29" i="13" s="1"/>
  <c r="C64" i="13"/>
  <c r="J18" i="13"/>
  <c r="I229" i="13" s="1"/>
  <c r="J19" i="13"/>
  <c r="I230" i="13" s="1"/>
  <c r="J20" i="13"/>
  <c r="J24" i="13"/>
  <c r="J91" i="13"/>
  <c r="J90" i="13"/>
  <c r="J59" i="13"/>
  <c r="I231" i="13" l="1"/>
  <c r="C188" i="13"/>
  <c r="C187" i="13" s="1"/>
  <c r="D131" i="13"/>
  <c r="D133" i="13" s="1"/>
  <c r="C28" i="13" s="1"/>
  <c r="D123" i="13"/>
  <c r="E189" i="13" l="1"/>
  <c r="E190" i="13"/>
  <c r="E188" i="13"/>
  <c r="C32" i="13" s="1"/>
  <c r="G98" i="13"/>
  <c r="F98" i="13"/>
  <c r="G94" i="13"/>
  <c r="D95" i="13" l="1"/>
  <c r="E94" i="13"/>
  <c r="D98" i="13"/>
  <c r="D94" i="13"/>
  <c r="F94" i="13"/>
  <c r="D99" i="13"/>
  <c r="H94" i="13"/>
  <c r="I99" i="13"/>
  <c r="G95" i="13"/>
  <c r="H95" i="13"/>
  <c r="I95" i="13"/>
  <c r="H98" i="13"/>
  <c r="I98" i="13"/>
  <c r="I94" i="13"/>
  <c r="E99" i="13"/>
  <c r="F99" i="13"/>
  <c r="E95" i="13"/>
  <c r="G99" i="13"/>
  <c r="F95" i="13"/>
  <c r="E98" i="13"/>
  <c r="H99" i="13"/>
  <c r="J22" i="13"/>
  <c r="C36" i="13" l="1"/>
  <c r="D24" i="13"/>
  <c r="J23" i="13"/>
  <c r="C101" i="13"/>
  <c r="C97" i="13"/>
  <c r="I24" i="13"/>
  <c r="H24" i="13"/>
  <c r="G24" i="13"/>
  <c r="F24" i="13"/>
  <c r="I91" i="13"/>
  <c r="H91" i="13"/>
  <c r="G91" i="13"/>
  <c r="F91" i="13"/>
  <c r="E91" i="13"/>
  <c r="I90" i="13"/>
  <c r="H90" i="13"/>
  <c r="G90" i="13"/>
  <c r="F90" i="13"/>
  <c r="E90" i="13"/>
  <c r="D91" i="13"/>
  <c r="D90" i="13"/>
  <c r="B91" i="13"/>
  <c r="B90" i="13"/>
  <c r="J29" i="13" l="1"/>
  <c r="I235" i="13" l="1"/>
  <c r="C37" i="13" l="1"/>
  <c r="C49" i="13" s="1"/>
  <c r="J21" i="13"/>
  <c r="I232" i="13" l="1"/>
  <c r="J25" i="13"/>
  <c r="J93" i="13" s="1"/>
  <c r="J100" i="13" l="1"/>
  <c r="J101" i="13" s="1"/>
  <c r="J96" i="13"/>
  <c r="J97" i="13" s="1"/>
  <c r="B36" i="13"/>
  <c r="B188" i="13"/>
  <c r="J102" i="13" l="1"/>
  <c r="J112" i="13" l="1"/>
  <c r="J114" i="13" s="1"/>
  <c r="J26" i="13" l="1"/>
  <c r="J27" i="13" s="1"/>
  <c r="C235" i="13"/>
  <c r="I40" i="13"/>
  <c r="H239" i="13" s="1"/>
  <c r="I18" i="13"/>
  <c r="H229" i="13" s="1"/>
  <c r="I19" i="13"/>
  <c r="H230" i="13" s="1"/>
  <c r="I59" i="13"/>
  <c r="D40" i="13"/>
  <c r="E40" i="13"/>
  <c r="D239" i="13" s="1"/>
  <c r="F40" i="13"/>
  <c r="E239" i="13" s="1"/>
  <c r="G40" i="13"/>
  <c r="F239" i="13" s="1"/>
  <c r="H40" i="13"/>
  <c r="G239" i="13" s="1"/>
  <c r="I233" i="13" l="1"/>
  <c r="C239" i="13"/>
  <c r="G29" i="13"/>
  <c r="F235" i="13" s="1"/>
  <c r="I29" i="13"/>
  <c r="H235" i="13" s="1"/>
  <c r="F29" i="13"/>
  <c r="E29" i="13"/>
  <c r="D235" i="13" s="1"/>
  <c r="H29" i="13"/>
  <c r="G235" i="13" s="1"/>
  <c r="E235" i="13" l="1"/>
  <c r="C248" i="13" s="1"/>
  <c r="H59" i="13" l="1"/>
  <c r="G59" i="13"/>
  <c r="F59" i="13"/>
  <c r="E59" i="13"/>
  <c r="D59" i="13"/>
  <c r="D61" i="13" l="1"/>
  <c r="F61" i="13"/>
  <c r="G61" i="13"/>
  <c r="E61" i="13"/>
  <c r="I61" i="13" l="1"/>
  <c r="H61" i="13"/>
  <c r="B190" i="13"/>
  <c r="B189" i="13"/>
  <c r="H19" i="13"/>
  <c r="G230" i="13" s="1"/>
  <c r="G19" i="13"/>
  <c r="F230" i="13" s="1"/>
  <c r="F19" i="13"/>
  <c r="E230" i="13" s="1"/>
  <c r="E19" i="13"/>
  <c r="D230" i="13" s="1"/>
  <c r="D19" i="13"/>
  <c r="C230" i="13" s="1"/>
  <c r="H18" i="13"/>
  <c r="G229" i="13" s="1"/>
  <c r="G18" i="13"/>
  <c r="F229" i="13" s="1"/>
  <c r="F18" i="13"/>
  <c r="E229" i="13" s="1"/>
  <c r="E18" i="13"/>
  <c r="D229" i="13" s="1"/>
  <c r="D18" i="13"/>
  <c r="C229" i="13" s="1"/>
  <c r="C34" i="13" l="1"/>
  <c r="C33" i="13"/>
  <c r="D20" i="13" l="1"/>
  <c r="D22" i="13" l="1"/>
  <c r="D21" i="13"/>
  <c r="G20" i="13"/>
  <c r="F20" i="13"/>
  <c r="G21" i="13" l="1"/>
  <c r="G22" i="13"/>
  <c r="G23" i="13"/>
  <c r="F231" i="13"/>
  <c r="F22" i="13"/>
  <c r="F21" i="13"/>
  <c r="E231" i="13"/>
  <c r="F23" i="13"/>
  <c r="I20" i="13"/>
  <c r="E20" i="13"/>
  <c r="H20" i="13"/>
  <c r="H23" i="13" l="1"/>
  <c r="E23" i="13"/>
  <c r="E22" i="13"/>
  <c r="I22" i="13"/>
  <c r="I21" i="13"/>
  <c r="G25" i="13"/>
  <c r="D23" i="13"/>
  <c r="E232" i="13"/>
  <c r="F232" i="13"/>
  <c r="F25" i="13"/>
  <c r="D231" i="13"/>
  <c r="E21" i="13"/>
  <c r="I23" i="13"/>
  <c r="H231" i="13"/>
  <c r="C231" i="13"/>
  <c r="H22" i="13"/>
  <c r="G231" i="13"/>
  <c r="H21" i="13"/>
  <c r="C232" i="13" l="1"/>
  <c r="D25" i="13"/>
  <c r="D93" i="13" s="1"/>
  <c r="C243" i="13"/>
  <c r="I25" i="13"/>
  <c r="H232" i="13"/>
  <c r="G232" i="13"/>
  <c r="D232" i="13"/>
  <c r="H25" i="13"/>
  <c r="E25" i="13"/>
  <c r="G93" i="13"/>
  <c r="F93" i="13"/>
  <c r="C244" i="13" l="1"/>
  <c r="D96" i="13"/>
  <c r="D97" i="13" s="1"/>
  <c r="D100" i="13"/>
  <c r="D101" i="13" s="1"/>
  <c r="F96" i="13"/>
  <c r="F97" i="13" s="1"/>
  <c r="F100" i="13"/>
  <c r="F101" i="13" s="1"/>
  <c r="G96" i="13"/>
  <c r="G97" i="13" s="1"/>
  <c r="G100" i="13"/>
  <c r="G101" i="13" s="1"/>
  <c r="H93" i="13"/>
  <c r="H100" i="13" s="1"/>
  <c r="E93" i="13"/>
  <c r="I93" i="13"/>
  <c r="I96" i="13" s="1"/>
  <c r="D102" i="13" l="1"/>
  <c r="D112" i="13" s="1"/>
  <c r="D114" i="13" s="1"/>
  <c r="D26" i="13" s="1"/>
  <c r="F102" i="13"/>
  <c r="F112" i="13" s="1"/>
  <c r="F114" i="13" s="1"/>
  <c r="F26" i="13" s="1"/>
  <c r="G102" i="13"/>
  <c r="E96" i="13"/>
  <c r="E97" i="13" s="1"/>
  <c r="E100" i="13"/>
  <c r="E101" i="13" s="1"/>
  <c r="H96" i="13"/>
  <c r="H97" i="13" s="1"/>
  <c r="H101" i="13"/>
  <c r="I97" i="13"/>
  <c r="I100" i="13"/>
  <c r="I101" i="13" s="1"/>
  <c r="D27" i="13" l="1"/>
  <c r="G112" i="13"/>
  <c r="G114" i="13" s="1"/>
  <c r="H102" i="13"/>
  <c r="H112" i="13" s="1"/>
  <c r="H114" i="13" s="1"/>
  <c r="H26" i="13" s="1"/>
  <c r="E102" i="13"/>
  <c r="E112" i="13" s="1"/>
  <c r="E114" i="13" s="1"/>
  <c r="E26" i="13" s="1"/>
  <c r="I102" i="13"/>
  <c r="I112" i="13" s="1"/>
  <c r="I114" i="13" s="1"/>
  <c r="E233" i="13"/>
  <c r="F27" i="13"/>
  <c r="I26" i="13" l="1"/>
  <c r="I27" i="13" s="1"/>
  <c r="G26" i="13"/>
  <c r="G27" i="13" s="1"/>
  <c r="G233" i="13"/>
  <c r="H27" i="13"/>
  <c r="D233" i="13"/>
  <c r="E27" i="13"/>
  <c r="H233" i="13" l="1"/>
  <c r="F233" i="13"/>
  <c r="C233" i="13"/>
  <c r="C245" i="13" l="1"/>
  <c r="E28" i="13" l="1"/>
  <c r="E30" i="13" s="1"/>
  <c r="G28" i="13"/>
  <c r="F234" i="13" s="1"/>
  <c r="H28" i="13"/>
  <c r="H30" i="13" s="1"/>
  <c r="H33" i="13" s="1"/>
  <c r="I28" i="13"/>
  <c r="F28" i="13"/>
  <c r="E234" i="13" s="1"/>
  <c r="J28" i="13"/>
  <c r="I234" i="13" s="1"/>
  <c r="D28" i="13"/>
  <c r="C234" i="13" s="1"/>
  <c r="D234" i="13" l="1"/>
  <c r="G234" i="13"/>
  <c r="I30" i="13"/>
  <c r="I33" i="13" s="1"/>
  <c r="J30" i="13"/>
  <c r="J34" i="13" s="1"/>
  <c r="D30" i="13"/>
  <c r="D33" i="13" s="1"/>
  <c r="H234" i="13"/>
  <c r="F30" i="13"/>
  <c r="E32" i="13"/>
  <c r="E33" i="13"/>
  <c r="E34" i="13"/>
  <c r="G30" i="13"/>
  <c r="H32" i="13"/>
  <c r="H34" i="13"/>
  <c r="I32" i="13" l="1"/>
  <c r="E35" i="13"/>
  <c r="E37" i="13" s="1"/>
  <c r="D238" i="13" s="1"/>
  <c r="C246" i="13"/>
  <c r="C247" i="13" s="1"/>
  <c r="C249" i="13" s="1"/>
  <c r="I34" i="13"/>
  <c r="D32" i="13"/>
  <c r="D34" i="13"/>
  <c r="F32" i="13"/>
  <c r="F34" i="13"/>
  <c r="F33" i="13"/>
  <c r="J32" i="13"/>
  <c r="J33" i="13"/>
  <c r="G236" i="13"/>
  <c r="D236" i="13"/>
  <c r="G33" i="13"/>
  <c r="G34" i="13"/>
  <c r="G32" i="13"/>
  <c r="H35" i="13"/>
  <c r="D46" i="13" l="1"/>
  <c r="E46" i="13" s="1"/>
  <c r="F46" i="13" s="1"/>
  <c r="G46" i="13" s="1"/>
  <c r="E36" i="13"/>
  <c r="D237" i="13" s="1"/>
  <c r="I35" i="13"/>
  <c r="I36" i="13" s="1"/>
  <c r="H237" i="13" s="1"/>
  <c r="H236" i="13"/>
  <c r="D35" i="13"/>
  <c r="D37" i="13" s="1"/>
  <c r="C238" i="13" s="1"/>
  <c r="J35" i="13"/>
  <c r="J36" i="13" s="1"/>
  <c r="I237" i="13" s="1"/>
  <c r="I236" i="13"/>
  <c r="F35" i="13"/>
  <c r="E236" i="13"/>
  <c r="C236" i="13"/>
  <c r="D47" i="13"/>
  <c r="E47" i="13" s="1"/>
  <c r="G35" i="13"/>
  <c r="H36" i="13"/>
  <c r="G237" i="13" s="1"/>
  <c r="H37" i="13"/>
  <c r="G238" i="13" s="1"/>
  <c r="F236" i="13"/>
  <c r="D36" i="13" l="1"/>
  <c r="C237" i="13" s="1"/>
  <c r="E38" i="13"/>
  <c r="I37" i="13"/>
  <c r="H238" i="13" s="1"/>
  <c r="C250" i="13"/>
  <c r="C251" i="13" s="1"/>
  <c r="J37" i="13"/>
  <c r="I238" i="13" s="1"/>
  <c r="D48" i="13"/>
  <c r="D49" i="13" s="1"/>
  <c r="D50" i="13" s="1"/>
  <c r="F36" i="13"/>
  <c r="F37" i="13"/>
  <c r="E238" i="13" s="1"/>
  <c r="D38" i="13"/>
  <c r="H46" i="13"/>
  <c r="G37" i="13"/>
  <c r="F238" i="13" s="1"/>
  <c r="G36" i="13"/>
  <c r="F237" i="13" s="1"/>
  <c r="F47" i="13"/>
  <c r="E48" i="13"/>
  <c r="H38" i="13"/>
  <c r="I38" i="13" l="1"/>
  <c r="J38" i="13"/>
  <c r="C253" i="13"/>
  <c r="E237" i="13"/>
  <c r="C252" i="13" s="1"/>
  <c r="F38" i="13"/>
  <c r="G38" i="13"/>
  <c r="I46" i="13"/>
  <c r="E49" i="13"/>
  <c r="E50" i="13" s="1"/>
  <c r="G47" i="13"/>
  <c r="F48" i="13"/>
  <c r="C254" i="13" l="1"/>
  <c r="K41" i="13"/>
  <c r="F49" i="13"/>
  <c r="F50" i="13" s="1"/>
  <c r="H47" i="13"/>
  <c r="G48" i="13"/>
  <c r="G49" i="13" l="1"/>
  <c r="G50" i="13" s="1"/>
  <c r="I47" i="13"/>
  <c r="I48" i="13" s="1"/>
  <c r="H48" i="13"/>
  <c r="H49" i="13" l="1"/>
  <c r="H50" i="13" s="1"/>
  <c r="I49" i="13"/>
  <c r="I50" i="13" s="1"/>
</calcChain>
</file>

<file path=xl/sharedStrings.xml><?xml version="1.0" encoding="utf-8"?>
<sst xmlns="http://schemas.openxmlformats.org/spreadsheetml/2006/main" count="1342" uniqueCount="592">
  <si>
    <t>Toelichting en definities</t>
  </si>
  <si>
    <t>Peiljaar: 2024</t>
  </si>
  <si>
    <t>Algemene uitgangspunten</t>
  </si>
  <si>
    <t>-</t>
  </si>
  <si>
    <t>Deze rekentool heeft als doel om gemeenten en aanbieders op een transparante en eenvoudige manier in staat te stellen om kostprijzen in kaart te brengen voor de Wmo-voorzieningen Hulp bij het Huishouden (hbh) en individuele begeleiding. De rekentool helpt partijen het gesprek over kosten en tarieven te voeren langs een transparante structuur, in lijn met de AMvB Reële prijs.</t>
  </si>
  <si>
    <t>De tool berekent een kostprijs per uur voor zowel hulp bij het huishouden als individuele begeleiding. In deze berekening van de kostprijs wordt de AMvB reële prijs gevolgd. Zowel direct cliëntgebonden tijd, als niet-direct cliëntgebonden tijd kan declarabel zijn. Deze rekentool biedt de mogelijkheid om te differentiëren op basis van lokale afspraken over declarabele tijd (administratietijd kan bijv. wel of niet declarabel zijn).</t>
  </si>
  <si>
    <t>Deze rekentool kan gebruikt worden om de kostprijs voor meerdere vormen van individuele begeleiding te berekenen, bijvoorbeeld basis en specialistisch. Door de rekentool meermaals in te vullen met verschillende schalen/periodieken kan voor verschillende vormen van begeleiding de prijs berekend worden. Indien nodig kunnen ook andere variabelen als productiviteit variërend worden ingevuld.</t>
  </si>
  <si>
    <t>Deze rekentool maakt onderscheid tussen individuele begeleiding ‘op locatie’ en 'thuis’. Onder 'thuis' verstaan we individuele begeleiding bij de cliënt thuis of in het cliëntsysteem. Onder 'op locatie' verstaan we individuele begeleiding op locatie van de aanbieder.</t>
  </si>
  <si>
    <t>Deze rekentool houdt rekening met de verschillende toepasselijke cao’s: VVT, GHZ, GGZ en Sociaal werk.</t>
  </si>
  <si>
    <t xml:space="preserve">In de rekentool zijn de salarisverbeteringen voor de middenklasse verwerkt in de salaristabellen indien dat als zodanig in de CAO is opgenomen. </t>
  </si>
  <si>
    <t>In de tool wordt gerekend met drie soorten data, afhankelijk van de mate waarin ruimte en noodzaak bestaat voor lokale invulling (zie hiervoor ook de legenda op de oranje tabbladen):</t>
  </si>
  <si>
    <t>‘Vaststaande data’ zoals cao-gebonden kosten;</t>
  </si>
  <si>
    <t>‘Suggesties’ zoals opslagen sociale lasten, waarbij landelijke cijfers beschikbaar zijn als suggestie voor lokaal gebruik;</t>
  </si>
  <si>
    <t>‘Open data’ die per definitie lokaal verzameld moet worden.</t>
  </si>
  <si>
    <t>De rekentool berekent kostprijzen per uur en is daarmee het gemakkelijkst te gebruiken bij PxQ afspraken. Echter kan de rekentool ook gebruikt worden als input voor resultaatbekostiging, arrangementen of populatiebekostiging. Immers om goed onderbouwde tarieven te bepalen voor resultaten, arrangementen of populatiebudgetten is het noodzakelijk om een goed onderbouwde inschatting van het gemiddelde aantal uur zorg per traject of per inwoner per jaar te bepalen. De uitkomst van de rekentool (een kostprijs per uur) kan vervolgens vermenigvuldigd worden met het aantal uur om tot een tarief voor resultaat / arrangement of budget voor een populatie te komen.</t>
  </si>
  <si>
    <t>Uitgangspunten per kostenelement</t>
  </si>
  <si>
    <t>In de berekening voor de kostprijs per uur wordt gewerkt met de zes elementen uit de AMvB:</t>
  </si>
  <si>
    <t>Kosten van de beroepskracht</t>
  </si>
  <si>
    <t>Niet-productieve uren</t>
  </si>
  <si>
    <t>Reiskosten</t>
  </si>
  <si>
    <t>Overheadkosten</t>
  </si>
  <si>
    <t>Indexatie van loon binnen een overeenkomst</t>
  </si>
  <si>
    <t>Kosten als gevolg van gemeentelijke eisen</t>
  </si>
  <si>
    <t>Opslagen voor risico, innovatie en marge worden in de tool apart in kaart gebracht; de drie elementen kunnen los van elkaar worden ingevuld</t>
  </si>
  <si>
    <t>1. Kosten van de beroepskracht</t>
  </si>
  <si>
    <t xml:space="preserve">Bestaat uit het uurloon (obv schaal &amp; periodiek), vakantiegeld, ORT, eindejaarsuitkering, sociale lasten. </t>
  </si>
  <si>
    <t>Uurloon</t>
  </si>
  <si>
    <t xml:space="preserve">De rekentool houdt rekening met de loonkosten op basis van de cao’s VVT, GHZ, GGZ en Sociaal Werk. Voor hulp bij het huishouden is het ook mogelijk een vrij uurloon in te vullen bij de 5+ periodiek. </t>
  </si>
  <si>
    <t xml:space="preserve">Het uurloon staat vast op basis van de cao (bij VVT rechtstreeks, bij andere cao's door het maandloon te vermenigvuldigen met 12 en te delen door 1878 of door het maandloon te delen door 156). Voor de cao's waar in de loop van 2024 een loonsverhoging plaatsvindt op basis van de cao, wordt het totale uurloon berekend als een gewogen gemiddelde: als bijvoorbeeld per 1 augustus een nieuwe salaristabel geldt, dan wordt het lagere loon voor 7/12 (januari t/m juli) meegenomen en het hogere loon voor 5/12 (augustus t/m december). De weging van verschillende jaren kan worden aangepast in de rekentool. </t>
  </si>
  <si>
    <t>Zowel salarisschaal als de periodiek kunnen lokaal worden ingevuld. Voor hbh is er één schaal, daarin is het mogelijk om de periodiekmix in te vullen. Voor individuele begeleiding is het mogelijk om de schalenmix in te vullen en per schaal de gewogen gemiddelde periodiek. Deze gewogen gemiddelde periodiek wordt berekend door het gemiddelde bruto uurloon op basis van de CAO van medewerkers in dezelfde schaal uit te rekenen en dan de periodiek te kiezen die het uurloon heeft wat daar het dichtsbij ligt. Omwille van de invullast is ervoor gekozen om niet per schaal ook nog de periodiekmix uit te vragen (hoewel dit een preciezer beeld zou geven).</t>
  </si>
  <si>
    <t>De periodiekmix voor hbh en de schalenmix voor individuele begeleiding is lokaal invulbaar.</t>
  </si>
  <si>
    <t>Vakantiegeld, ORT, eindejaarsuitkering en A&amp;O fonds (VVT)</t>
  </si>
  <si>
    <t xml:space="preserve">Opslagen voor vakantiegeld, eindejaarsuitkering en bijdrage A&amp;O fonds (alleen VVT) staan vast op basis van de cao's. Eventuele minimale uitkeringen (bijv. voor vakantiegeld of eindejaarsuitkering) worden meegenomen als deze in de betreffende cao zijn opgenomen. </t>
  </si>
  <si>
    <t>Eenmalige uitkeringen op basis van de cao worden apart meegenomen in de rekentool. De data is vrij invulbaar om ook contracten voor meerdere jaren en toekomstige cao-afspraken te faciliteren.</t>
  </si>
  <si>
    <t>ORT-opslag is een open veld dat lokaal ingevuld dient te worden op basis van de contractuele eisen (dient er bijvoorbeeld ook zorg in avond-nacht-weekend geleverd te worden?).</t>
  </si>
  <si>
    <t>Sociale lasten</t>
  </si>
  <si>
    <t>Sociale lasten kunnen op twee manier berekend worden. (1) er kan gebruik worden gemaakt van één totale opslag, die gelijk is voor alle schalen. Voor deze opslag geven we een suggestie op basis van werkelijk betaalde sociale lasten (bron: Berenschot Benchmark Care). (2) Daarnaast kunnen de sociale lasten stapsgewijs berekend worden. Vanaf 1 januari 2020 geldt de Wet arbeidsmarkt in balans (WAB), de rekentool voorziet binnen de sociale lasten in de nieuwe wettelijke eisen.</t>
  </si>
  <si>
    <t>2. Niet-productieve uren</t>
  </si>
  <si>
    <t>Om in kaart te brengen welke uren wel/niet productief zijn, brengt deze rekentool de volgende vormen van tijdsbesteding in kaart: directe cliënttijd (face2face, digitaal en telefonisch), zakelijke reistijd, verlof, aanvullend verlof, doorbetaalde pauzes, no-show, verzuim, administratie en overleg (bijv. administratie, organisatieoverleg en ketenoverleg), scholing en reflectie (inclusief begeleidingstijd van stagiaires en (BBL)leerlingen).</t>
  </si>
  <si>
    <t>Voor zakelijke reistijd specifiek geldt dat dit lokaal ingevuld dient te worden, omdat hier grote lokale verschillen in zijn (bijv. stedelijke of plattelands gebieden) en er gemeentelijke wensen kunnen zijn, zoals bijv 'koppeltjes', waardoor de reistijd verhoogd kan worden.</t>
  </si>
  <si>
    <t xml:space="preserve">Waar mogelijk worden vaststaande percentages gebruikt (bijv. voor het aantal verlofuren) of suggesties gegeven (bijv. over verzuimpercentage). Mocht dit beiden niet beschikbaar zijn, dan zullen de percentages lokaal ingevuld moeten worden. </t>
  </si>
  <si>
    <t>3.  Reiskosten</t>
  </si>
  <si>
    <t xml:space="preserve">De reiskosten zijn vrij in te vullen, waarbij onderscheid gemaakt wordt tussen woon-werk en werk-werkverkeer. </t>
  </si>
  <si>
    <t>NB. de AMvB benoemt samen met de reiskosten ook de opleidingskosten, de hiermee gepaard gaande verletkosten worden meegenomen in de niet-productieve uren. Eventuele kosten voor opleidingspersoneel is onderdeel van de opslag voor personele overhead. Materiële opleidingskosten worden meegenomen onder de Overige personele kosten.</t>
  </si>
  <si>
    <t>4. Overheadkosten</t>
  </si>
  <si>
    <t>Voor de overheadkosten wordt aangesloten bij de definitie van de Berenschot Benchmark Care: indirect personeel en materiële overheadkosten. Daarnaast wordt apart de kosten van vastgoed en overige personele kosten in kaart gebracht. Voor alle kosten geldt dat het niet om de totale kosten gaat, maar de kosten die specifiek gerelateerd zijn aan het zorgproduct.</t>
  </si>
  <si>
    <t>Overheadpersoneel wordt gedefinieerd als: management (hoger management en operationeel management), stafpersoneel (beleid, marketing, communicatie, beleid en planning), administratief financieel personeel, ICT-personeel, P&amp;O, arbo en opleidingen, secretariaat; gecombineerde functies worden naar rato meegenomen in de overheadkosten (dit zal worden toegelicht in het model).</t>
  </si>
  <si>
    <t xml:space="preserve">Materiële overheadkosten wordt gedefinieerd als: hardware en software, repro/drukwerk, communicatiekosten (telefonie, internet), kosten algemeen beheer (advies, accountants, excl. dienstreizen) en overige algemene kosten. Deze kostenpost is inclusief zakelijke lasten en verzekeringen. </t>
  </si>
  <si>
    <t>Kosten voor vastgoed worden gedefinieerd als: onderhoud, dotaties, energiekosten, huur en operationele leasing en interest. Bij individuele begeleiding maken we onderscheid tussen de opslag voor 'op locatie' en 'thuis'. Het betreft hier de vastgoedkosten die zijn toe te schrijven aan de geleverde zorg (bij individuele begeleiding) plus de vastgoedkosten die gepaard gaat met overheadpersoneel/-diensten.</t>
  </si>
  <si>
    <t>Overige personele kosten worden gedefinieerd als kosten voor vervanging bij verzuim, kosten voor beroepsregistraties, kosten voor werving &amp; selectie en materiële opleidingskosten.</t>
  </si>
  <si>
    <t xml:space="preserve">Voor overheadpersoneel, materiële overheadkosten en overige personele kosten worden suggesties gegeven op basis van referentiecijfers uit de Berenschot Benchmark Care. De Benchmark Care is een jaarlijks onderzoek onder aanbieders van VVT, GHZ en GGZ waarin de overheadkosten gedetailleerd in kaart worden gebracht conform bovengenoemde definities. De cijfers die hier als suggestie worden gegeven zijn de gemiddelden van de deelnemers per sector, op organisatieniveau. De suggestie van de VVT is het gemiddelde van 77 organisaties, de GHZ zijn dit 38 organisaties en de GGZ 21 organisaties. Specifiek bij hbh is er veel variatie in de daadwerkelijke overheadpercentages, ook naar beneden; gemeenten worden daarom geadviseerd lokaal een uitvraag onder aanbieders te doen. </t>
  </si>
  <si>
    <t>Cliëntgebonden materiële kosten (kosten die direct aan de cliëntenzorg gerelateerd zijn, bijvoorbeeld spelmateriaal bij begeleiding) hebben geen plek in deze rekentool omdat dit in praktijk vrijwel niet voorkomt. Mocht hier wél sprake van zijn zullen hier lokale afspraken over gemaakt moeten worden.</t>
  </si>
  <si>
    <t xml:space="preserve">5. Indexatie </t>
  </si>
  <si>
    <t xml:space="preserve">Zoals in de AMvB beschreven is het een verplichting om de kostprijzen jaarlijks te indexeren. </t>
  </si>
  <si>
    <t xml:space="preserve">Onder indexatie valt zowel de stijging van de lonen en sociale lasten kosten (wettelijke premies, pensioen, etc.) als de stijging van de materiële kosten. </t>
  </si>
  <si>
    <t>De rekentool biedt de mogelijkheid om indexatie voor zowel loonkosten als materiële kosten in te vullen. Daarmee faciliteert de rekentool om meerjarige (tarief)afspraken te maken.</t>
  </si>
  <si>
    <t xml:space="preserve">Specifiek bij hulp bij het huishouden dient er naast de indexatie conform de ontwikkelingen binnen de CAO ook rekening te worden gehouden met een jaarlijkse aanvullende stijging in de loonkosten die veroorzaakt wordt door het verschuiven van personeel naar hogere periodieken binnen de hbh-schaal. Dit kan ook in de rekentool inzichtelijk worden gemaakt door periodiekmix te veranderen. </t>
  </si>
  <si>
    <t>Tegelijkertijd zijn index-percentages voor de toekomst niet op voorhand bekend en betreft dit dus een inschatting. De AMvB Reële prijs beschrijft dat indexaties onderdeel dienen te zijn van de kostprijs. Het is belangrijk om te beseffen dat indien 'ingeschatte' indexpercentages contractueel worden vastgelegd, de werkelijke indexpercentages kunnen afwijken en er dus ófwel vooraf goede afspraken gemaakt moeten worden over deze financiële risico's, ófwel jaarlijks de tarieven herijkt dienen te worden.</t>
  </si>
  <si>
    <t>Als basis van de inschatting voor de index-percentages kunnen algemene inflatiecijfers van het CBS of het OVA cijfer worden gebruikt, waarbij de OVA specifiek gericht is op de indexering van de personele kosten voor de zorg. Ook de Nederlandse Zorgautoriteit publiceert jaarlijks indexcijfers specifiek voor de zorg.</t>
  </si>
  <si>
    <t xml:space="preserve"> </t>
  </si>
  <si>
    <t>6. Kosten als gevolg van gemeentelijke eisen</t>
  </si>
  <si>
    <t>Kosten als gevolg van gemeentelijke eisen zijn vrij in te vullen in de rekentool als een opslagpercentage.</t>
  </si>
  <si>
    <t>Enkel kosten voor nieuwe/aanvullende eisen kunnen worden ingevuld. Immers, kosten voor bestaande eisen zitten al verwerkt in de huidige overhead en niet-productieve uren. Het betreft dus enkel zaken die in het voorgaande contract nog geen onderdeel waren van de standaard bedrijfsvoering, bijv. participeren in project/denk tank, nieuwe certificeringen, kosten van (extra) gemeentelijke kwaliteitseisen, aanvullende verantwoordingseisen en/of de kosten van het opstellen van het begeleidingsplan.</t>
  </si>
  <si>
    <t>Dit kan zowel leiden tot een positieve opslag (gemeentelijke eisen nemen toe) als negatieve opslag (gemeentelijke eisen nemen af).</t>
  </si>
  <si>
    <t>Handleiding</t>
  </si>
  <si>
    <t>Hierna beschrijven we stap voor stap de wijze waarop deze rekentool gebruikt dient te worden.</t>
  </si>
  <si>
    <t>De rekentool bestaat uit vijf tabbladen (donkeroranje) die u, afhankelijk van de eisen van de gemeente en de toepasselijke cao, in dient te vullen: één tabblad voor het product Hulp bij het Huishouden (1_Kostprijs_hbh) en vier tabbladen voor individuele begeleiding (1_Kostprijs_begeleiding_[VVT/GHZ/GGZ/SW]). Daarnaast kent de rekentool nog vier tabbladen (lichtoranje) met cao-data en een tabblad met overige data.</t>
  </si>
  <si>
    <t>Stappenplan</t>
  </si>
  <si>
    <t>0.</t>
  </si>
  <si>
    <t>Het bovenste deel van elk tabblad toont de uitkomsten van hetgeen is ingevuld. Hierin ziet u de kostprijs per uur voor het jaar waarvoor u de kostprijs berekent en de geindexeerde kostprijzen.
Scrol voor het invullen direct naar het kopje "Opbouw van de kosten". Hier ziet u verschillende kleuren velden. De lichtgroene velden dient u in te vullen. Zie onderstaande legenda.</t>
  </si>
  <si>
    <t>1.</t>
  </si>
  <si>
    <r>
      <t xml:space="preserve">Vul bij 'kosten van de beroepskracht' de periodiekmix in voor hulp bij het huishouden en de schalenmix en de gewogen gemiddelde periodiek in bij de tabbladen voor individuele begeleiding.
</t>
    </r>
    <r>
      <rPr>
        <b/>
        <sz val="8"/>
        <color theme="3"/>
        <rFont val="Segoe UI"/>
        <family val="2"/>
      </rPr>
      <t>LET OP: DE REEDS INGEVULDE PERIODIEK IS EEN VOORBEELD, DIE TIJDENS HET INVULLEN AANGEPAST DIENT TE WORDEN AAN DE LOKALE SITUATIE.</t>
    </r>
  </si>
  <si>
    <t>1a.</t>
  </si>
  <si>
    <t xml:space="preserve">Bij individuele begeleiding dienen zowel de vooringevulde schalen als periodieken uitdrukkelijk als suggestie. Het is mogelijk om dezelfde schaal meerdere keren te selecteren, waardoor er meerdere periodieken voor dezelfde schaal kunnen worden gekozen indien dit wenselijk is. Een schaal/periodiek-combinatie kan ook leeg worden gelaten, let er dan op dat het vak voor de schalenmix ook leeg wordt gelaten. Voor de CAO GGZ zijn de a en b schalen samengevoegd tot 1 schaal; bijvoorbeeld alle periodieken van 10a en 10b zitten nu in schaal 10. Het bruto uurloon behorend bij de gekozen schaal en periodiek wordt vervolgens met de functies index en vergelijken gezocht op het tabblad van de betreffende CAO. </t>
  </si>
  <si>
    <t>2.</t>
  </si>
  <si>
    <t>Vul vervolgens de gemiddelde opslag voor ORT in, in procenten en indien deze in de CAO zijn afgesproken, de eenmalige uitkeringen per FTE in euro's.</t>
  </si>
  <si>
    <t>3.</t>
  </si>
  <si>
    <t>Vervolgens kunnen de sociale lasten worden ingevuld. Dit kan op twee manieren, door een vast percentage in te vullen (dat daarmee geldt voor alle schalen) of door dit zelf te berekenen. In de eerste vraag in het blok Sociale lasten kiest u of u wilt werken met een 'opslag' (vaste opslag) of 'berekening'. Indien u kiest voor een vaste opslag, wordt op basis van de Berenschot Benchmark Care 2023 een suggestie gegeven en kunt u vervolgens uw eigen opslagpercentage invullen. Indien u kiest voor een berekening, wordt op basis van de werkelijke percentages per caoschaal een opslag berekend, hiervoor dient u een aantal percentages zelf in te vullen op basis van de eigen, lokale situatie.</t>
  </si>
  <si>
    <t>4.</t>
  </si>
  <si>
    <t>ALLEEN VOOR INDIVIDUELE BEGELEIDING: Vul nu bij verdeling op locatie en thuis de verhouding in tussen het aandeel begeleidingsuren dat op locatie plaatsvindt en het aandeel dat thuis plaatsvindt. Dus als 100% thuis plaatsvindt, dan komt er bij thuis 100% en bij op locatie 0%; vindt er 40% thuis plaats en 60% op locatie, dan komt er 40% bij thuis en 60% bij op locatie. Deze verdeling wordt gebruikt om een gemiddelde te berekenen voor zakelijke reistijd, materiële overheadkosten en kosten voor vastgoed.</t>
  </si>
  <si>
    <t>5.</t>
  </si>
  <si>
    <t>Bij niet-productieve uren kan vervolgens eerst worden ingevuld of een bepaalde vorm van tijdbesteding moet worden meegenomen in de kostprijs. Bijvoorbeeld wanneer gemeenten en aanbieders afspraken maken over declarabele no-show, reistijd of anderszins. Geef hiervoor in de kolom waarboven 'meenemen' staat met 'Ja' aan welke vorm van tijdsbesteding meegenomen moet worden in de berekening. Ten overvloede: bij selectie van 'Nee' nemen we die tijdsbesteding niet mee in de berekening van de kostprijs. Dit impliceert dus dat u deze tijdsbesteding mag declareren. 
Vervolgens kan een percentage worden ingevuld voor aanvullend verlof, ziekteverzuim (hiervoor wordt een suggestie gegeven), doorbetaalde pauzes, scholing, reflectie, administratie en overleg en no-show.</t>
  </si>
  <si>
    <t>5a.</t>
  </si>
  <si>
    <t>ALLEEN VOOR INDIVIDUELE BEGELEIDING: Voor zakelijke reistijd, vul zowel het aantal uur/percentage in voor individuele begeleiding die thuis plaatsvindt, als het aantal uur/percentage dat op locatie plaatsvindt. Het model berekent een gemiddelde op basis van de verhouding die is ingevuld bij stap 4.</t>
  </si>
  <si>
    <t>6.</t>
  </si>
  <si>
    <t xml:space="preserve">Vul vervolgens bij reiskosten de gemiddelde reiskosten per gewerkt uur in. Reiskosten moeten worden omgerekend naar kosten per gewerkt uur en in euro's worden ingevuld. </t>
  </si>
  <si>
    <t>7.</t>
  </si>
  <si>
    <t xml:space="preserve">Vul bij overheadkosten de procentuele kosten (als percentage van totale kosten) voor het overheadpersoneel, inhuur/uitbesteding van overheadtaken, materiële overheadkosten, kosten voor vastgoed en overige personele kosten in als percentage van de totale kosten. Definities staan op het tabblad "Toelichting". Voor de overheadkosten wordt een suggestie gegeven op basis van landelijke cijfers uit de Berenschot Benchmark Care. Voor vastgoed is het van belang om enkel de kosten van het vastgoed voor overheadfuncties mee te nemen (kantoren) plus de kosten die zijn toe te schrijven aan de geleverde zorg (bij individuele begeleiding). Deze kosten worden ingevuld als % van de totale kosten. We vragen deze kosten uit als aandeel (%) van de totale kosten. Vervolgens wordt onderaan elk tabblad dit percentage van de totale kosten omgerekend naar een opslag op het uurloon primair proces door de percentages te delen door het percentage voor de kosten van het personeel voor het primair proces. </t>
  </si>
  <si>
    <t>7a.</t>
  </si>
  <si>
    <t>ALLEEN VOOR INDIVIDUELE BEGELEIDING: Voor zowel materiële overheadkosten, als kosten voor vastgoed moeten er 2 percentages worden ingevuld: 1 voor individuele begeleiding die thuis plaatsvindt en 1 voor individuele begeleiding die op locatie plaatsvindt. Waarschijnlijk zullen deze kosten op locatie hoger liggen (met name vastgoedkosten). Het model berekent een gemiddelde op basis van de verhouding die is ingevuld.</t>
  </si>
  <si>
    <t>8.</t>
  </si>
  <si>
    <t>Vul vervolgens de indexatie per jaar voor zowel de personele als de materiële kosten als percentage in. 
Let op: het is van belang hier goede lokale afspraken over te maken (zie Toelichting)</t>
  </si>
  <si>
    <t>9.</t>
  </si>
  <si>
    <t>Vul vervolgens de kosten van gemeentelijke eisen in als opslagpercentage. Dit kan zowel een positief als negatief percentage zijn (zie toelichting).</t>
  </si>
  <si>
    <t>10.</t>
  </si>
  <si>
    <t>Vul vervolgens de opslagen in voor risico, marge en innovatie als percentage.</t>
  </si>
  <si>
    <t>11.</t>
  </si>
  <si>
    <t xml:space="preserve">Scrol nu naar boven naar het kopje "Berekening gewogen uurtarief". Hier wordt op basis van de cao afspraken en de ingevulde gegevens het gewogen uurtarief berekend. Het uiteindelijke gewogen uurtarief staat helemaal rechts in de tabel op de regel die wordt aangegeven met "gewogen totale kosten per uur". Een grafische weergave van de opbouw van het uurtarief staat hier rechts van. </t>
  </si>
  <si>
    <r>
      <t>Overzicht van functieniveaus voor individuele begeleiding bij rekentool</t>
    </r>
    <r>
      <rPr>
        <sz val="8"/>
        <color theme="1"/>
        <rFont val="Segoe UI"/>
        <family val="2"/>
      </rPr>
      <t xml:space="preserve"> </t>
    </r>
  </si>
  <si>
    <t xml:space="preserve">In opdracht van de VNG en in overleg met ActiZ, de Nederlandse GGZ, VGN, en Zorghuisnl is in het voorjaar 2020 een rekentool ontwikkeld voor de berekening van de tarieven voor Wmo-huishoudelijke hulp en individuele begeleiding. De rekentool helpt gemeenten en zorgaanbieders het gesprek over kosten en tarieven te voeren langs een transparante structuur, in lijn met de AMvB Reële prijs. </t>
  </si>
  <si>
    <t>Individuele begeleiding</t>
  </si>
  <si>
    <t>Al enkele jaren geleden is de rekentool voor de hulp bij het huishouden (HbH) ontwikkeld. Deze rekentool HbH is afgelopen voorjaar geactualiseerd en uitgebreid met  individuele begeleiding Wmo.  Bij individuele, begeleiding (ook persoonlijke begeleiding genoemd), is er sprake van één op één ondersteuning die door een begeleider wordt geboden vanuit de Wmo, bedoeld om een cliënten zo zelfstandig als mogelijk te laten zijn. Het gaat daarbij bijvoorbeeld om de structurering en indeling van de dag, activiteiten ondernemen, contact zoeken met mensen in de omgeving, gedrag veranderen en dagelijkse persoonlijke (niet-medische) verzorging.
Opgemerkt dient te worden dat bij individuele begeleiding, anders dan voor HbH, er in de rekentool geen koppeling plaatsvindt aan een specifieke functie. Individuele begeleiding komt in de praktijk in verschillende functies op verschillende niveaus terug. Zo kunnen bijvoorbeeld orthopedagogen of verpleegkundig specialisten ook betrokken zijn bij individuele begeleiding. 
Individuele begeleiding leidt, afhankelijk van hoe gemeenten deze voorziening in hun inkoop vormgeven, uiteindelijk tot een verschillende (taak)inhoud en dus verschillende functiebeelden en daarmee functiezwaartes. Relevant daarbij is dat de van toepassing zijnde salarisschaal uit de zorg-cao’s, conform de regelgeving in die cao’s, uiteindelijk altijd per functie bepaald wordt aan de hand van het functiewaarderingssysteem FWG. (FWG VVT, FWG Gehandicaptenzorg of FWG 3.0). 
Om aanbieders en gemeenten te ondersteunen bij de inkoop- en tariefsgesprekken is een overzicht van functieniveaus voor individuele begeleiding ontwikkeld. Dit kan behulpzaam zijn bij het gebruik van de rekentool (invullen schalenmix).</t>
  </si>
  <si>
    <t>Wat biedt het overzicht?</t>
  </si>
  <si>
    <t xml:space="preserve">Het overzicht biedt inzicht in veel voorkomende functieniveaus van individuele begeleiding. Aan de hand van de onderscheidende elementen worden de verschillen tussen de functieniveaus inzichtelijk gemaakt.  Voor dit overzicht is gebruik gemaakt van functie-informatie uit het FWG-systeem. Het overzicht geeft een relevante indicatie voor de verschillende functieniveaus en daarmee voor de daarbij behorende salarisschalen.  Belangrijk; het overzicht is op geen enkele wijze een toepassing van de formele FWG-functiewaarderingsystematiek. Die vindt namelijk plaats op grond van een volledige functiebeschrijving volgens de FWG-kwaliteitscriteria en op basis van cao-afspraken die hiervoor gelden.  </t>
  </si>
  <si>
    <r>
      <t xml:space="preserve">Voor een goed begrip van het overzicht is een verduidelijking van de begrippen ‘begeleiding’, ‘signaleren’ en ‘stabiel’ van belang:
</t>
    </r>
    <r>
      <rPr>
        <b/>
        <sz val="8"/>
        <color theme="1"/>
        <rFont val="Segoe UI"/>
        <family val="2"/>
      </rPr>
      <t>Begeleiden</t>
    </r>
    <r>
      <rPr>
        <sz val="8"/>
        <color theme="1"/>
        <rFont val="Segoe UI"/>
        <family val="2"/>
      </rPr>
      <t xml:space="preserve"> is gericht op het in stand houden of bevorderen van het psycho-sociaal welbevinden of de zelfredzaamheid. Binnen het begrip is sprake van een grote verscheidenheid in en toepassing van methodieken alsmede van een ruime verscheidenheid in intensiteit. De primaire doelgroep is doorgaans de patiënt/cliënt, maar in een aantal functies kan (daarnaast) ook sprake zijn van het begeleiden van relaties van de patiënt/cliënt of van medewerkers. (Bij het geven van begeleiding kunnen uiteraard veranderingen ontstaan. Bij begeleiding is dat echter geen primaire doelstelling).
</t>
    </r>
    <r>
      <rPr>
        <b/>
        <sz val="8"/>
        <color theme="1"/>
        <rFont val="Segoe UI"/>
        <family val="2"/>
      </rPr>
      <t>Signaleren</t>
    </r>
    <r>
      <rPr>
        <sz val="8"/>
        <color theme="1"/>
        <rFont val="Segoe UI"/>
        <family val="2"/>
      </rPr>
      <t xml:space="preserve">: de mate waarin van een medewerker wordt verwacht dat deze zaken die afwijken van de gebruikelijke gang van zaken, signaleert. In de lagere functiegroepen wordt hiermee bedoeld dat de medewerker wel geacht wordt afwijkende zaken te signaleren en te melden bij een collega of leidinggevende, maar zelf geen actie onderneemt. 
</t>
    </r>
    <r>
      <rPr>
        <b/>
        <sz val="8"/>
        <color theme="1"/>
        <rFont val="Segoe UI"/>
        <family val="2"/>
      </rPr>
      <t>Stabiele situatie</t>
    </r>
    <r>
      <rPr>
        <sz val="8"/>
        <color theme="1"/>
        <rFont val="Segoe UI"/>
        <family val="2"/>
      </rPr>
      <t>: een situatie die aan relatief weinig verandering onderhevig is en daarmee een ruimte mate van voorspelbaarheid kent.</t>
    </r>
  </si>
  <si>
    <t>Contactpersoon</t>
  </si>
  <si>
    <t>Bij vragen over onderstaand overzicht kan contact worden opgenomen met Ernst Roemer van FWG (eroemer@fwg.nl)</t>
  </si>
  <si>
    <t>Kostprijs hulp bij het huishouden (hbh) - cao VVT</t>
  </si>
  <si>
    <t>LEGENDA</t>
  </si>
  <si>
    <t>Vrij in te vullen data</t>
  </si>
  <si>
    <t>Vaststaande data</t>
  </si>
  <si>
    <t>Suggesties voor vrij in te vullen data</t>
  </si>
  <si>
    <t>Toelichting</t>
  </si>
  <si>
    <t>Check: goed ingevuld</t>
  </si>
  <si>
    <t>Check: niet goed ingevuld</t>
  </si>
  <si>
    <t>Berekening gewogen kostprijs</t>
  </si>
  <si>
    <t>Gewogen kostprijs</t>
  </si>
  <si>
    <t>Salarislasten per uur</t>
  </si>
  <si>
    <t>cao</t>
  </si>
  <si>
    <t>VVT</t>
  </si>
  <si>
    <t>Schaal</t>
  </si>
  <si>
    <t>Totaal</t>
  </si>
  <si>
    <t>Periodiek</t>
  </si>
  <si>
    <t>Bruto uurloon</t>
  </si>
  <si>
    <t>Opslag eindejaarsuitkering</t>
  </si>
  <si>
    <t>Opslag vakantiegeld</t>
  </si>
  <si>
    <t>Opslag ORT</t>
  </si>
  <si>
    <t>Eenmalige uitkeringen</t>
  </si>
  <si>
    <t>Totale bruto uurloon</t>
  </si>
  <si>
    <t>Opslag sociale lasten</t>
  </si>
  <si>
    <t>Totale bruto uurloon incl. sociale lasten</t>
  </si>
  <si>
    <t>Gecorrigeerd voor productiviteit (p)</t>
  </si>
  <si>
    <t>Reiskosten (m)</t>
  </si>
  <si>
    <t>Totale bruto uurloon incl. reiskosten</t>
  </si>
  <si>
    <t>Opslag voor overheadkosten (p / m)</t>
  </si>
  <si>
    <t>Opslag kosten voor vastgoed (m)</t>
  </si>
  <si>
    <t>Opslag overige personele kosten (m)</t>
  </si>
  <si>
    <t>Totale kosten per uur</t>
  </si>
  <si>
    <t>Opslag voor risico, innovatie en marge</t>
  </si>
  <si>
    <t>Totale kosten per uur incl. risico, innovatie en marge en gem. eisen</t>
  </si>
  <si>
    <t>Periodiekmix</t>
  </si>
  <si>
    <t>Gewogen totale kosten per uur (Jaar 1)</t>
  </si>
  <si>
    <t>Geindexeerde kostprijzen</t>
  </si>
  <si>
    <t>Jaar 1</t>
  </si>
  <si>
    <t>Jaar 2</t>
  </si>
  <si>
    <t>Jaar 3</t>
  </si>
  <si>
    <t>Jaar 4</t>
  </si>
  <si>
    <t>Jaar 5</t>
  </si>
  <si>
    <t>Jaar 6</t>
  </si>
  <si>
    <t>Gewogen personele kosten per uur geindexeerd</t>
  </si>
  <si>
    <t>Gewogen materiële kosten per uur geindexeerd</t>
  </si>
  <si>
    <t>Gewogen totale kosten per uur geindexeerd excl. opslagen</t>
  </si>
  <si>
    <t>Opslagen gemeentelijke eisen &amp; risico, innovatie en marge</t>
  </si>
  <si>
    <t>Gewogen totale kosten per uur geindexeerd incl. opslagen</t>
  </si>
  <si>
    <t>Opbouw van de kosten</t>
  </si>
  <si>
    <t>HbH</t>
  </si>
  <si>
    <t>hbh</t>
  </si>
  <si>
    <t>5+</t>
  </si>
  <si>
    <t>Indien noodzakelijk kunt u een uurloon hoger dan de HBH-schaal invoeren. Houdt tevens rekening met het minimumloon.</t>
  </si>
  <si>
    <t>Vul hier uw eigen periodiekmix in voor dit product</t>
  </si>
  <si>
    <t>Totaal periodiekmix</t>
  </si>
  <si>
    <t>Op basis van artikel 4.2.11</t>
  </si>
  <si>
    <t>Minimale eindejaarsuitkering</t>
  </si>
  <si>
    <t>Op basis van artikel 4.2.12</t>
  </si>
  <si>
    <t>Minimale vakantietoeslag</t>
  </si>
  <si>
    <t>Opslag bijdrage A&amp;O fonds</t>
  </si>
  <si>
    <t>Op basis van artikel 9.5</t>
  </si>
  <si>
    <t>Opslag ORT (%)</t>
  </si>
  <si>
    <t>Afhankelijk van gemeentelijke afspraken over avond/nacht/weekend-diensten</t>
  </si>
  <si>
    <t>Eenmalige uitkeringen (totaal per FTE, in euro)</t>
  </si>
  <si>
    <t>Eenmalig uitkeringen die voortkomen uit CAO afspraken, totaal per FTE</t>
  </si>
  <si>
    <t>Manier van berekening</t>
  </si>
  <si>
    <t>Opslag</t>
  </si>
  <si>
    <t>Er kan zowel met één "opslag' worden gerekend, als met een stapsgewijze berekening</t>
  </si>
  <si>
    <t>Sociale lasten: opslag</t>
  </si>
  <si>
    <t>%</t>
  </si>
  <si>
    <t>Gemiddelde opslag sociale lasten onder VVT deelnemers van Benchmark Care 2023</t>
  </si>
  <si>
    <t>Sociale lasten: berekening</t>
  </si>
  <si>
    <t>Fulltime salaris</t>
  </si>
  <si>
    <t>OP premie per jaar</t>
  </si>
  <si>
    <t>Werkgeversdeel OP (obv cao)</t>
  </si>
  <si>
    <t>AP premie per jaar</t>
  </si>
  <si>
    <t>Werkgeversdeel AP (obv cao)</t>
  </si>
  <si>
    <t>Totaal werkgeversdeel pensioenpremies</t>
  </si>
  <si>
    <t>WAO / WIA (IVA en WGA)</t>
  </si>
  <si>
    <t>WW</t>
  </si>
  <si>
    <t>ZVW</t>
  </si>
  <si>
    <t>WHK</t>
  </si>
  <si>
    <t>Premie is afhankelijk van grote van werkgever obv premieplichtig loon; het UWV heeft een aparte tool waarmee een inschatting kan worden gemaakt</t>
  </si>
  <si>
    <t>WGA eigen risico; herverzekerd</t>
  </si>
  <si>
    <t>Eigenrisico dragenschrap; keuze van werkgever voor privaat, publiekelijk of niet verzekeren</t>
  </si>
  <si>
    <t>Bijdrage A&amp;O fonds</t>
  </si>
  <si>
    <t>Vaste premie op basis van CAO, 0,04% van de loonsom. Op basis van artikel 9.5.</t>
  </si>
  <si>
    <t>Totaal sociale lasten (excl. pensioenpremies)</t>
  </si>
  <si>
    <t>Totale opslag sociale lasten</t>
  </si>
  <si>
    <t>Sociale lasten: daadwerkelijk gebruikte percentages</t>
  </si>
  <si>
    <t>Meenemen</t>
  </si>
  <si>
    <t>Uren</t>
  </si>
  <si>
    <t>Bruto uren</t>
  </si>
  <si>
    <t>Gemiddeld aantal uren op jaarbasis (algemene bepaling 20)</t>
  </si>
  <si>
    <t>Ziekteverzuim</t>
  </si>
  <si>
    <t>Ja</t>
  </si>
  <si>
    <t>Verlof</t>
  </si>
  <si>
    <t>Op basis van artikel 6.1.1: 144 wettelijke en 93,4 bovenwettelijke vakantie-uren</t>
  </si>
  <si>
    <t>Aanvullend verlof</t>
  </si>
  <si>
    <t>Bijvoorbeeld leeftijdsgebonden verlof op basis van artikel 6</t>
  </si>
  <si>
    <t>Doorbetaalde pauzes</t>
  </si>
  <si>
    <t>Doorbetaalde pauzes per FTE</t>
  </si>
  <si>
    <t>Scholing</t>
  </si>
  <si>
    <t>Op basis van artikel 5.3: het minimum scholingsbudget is vastgesteld op 2%; verletkosten in productiviteit; als percentage van totale kosten</t>
  </si>
  <si>
    <t>Reflectie</t>
  </si>
  <si>
    <t>Bijvoorbeeld team-reflectie of supervisie</t>
  </si>
  <si>
    <t>Zakelijke reistijd (in uren)</t>
  </si>
  <si>
    <t>Zakelijke reistijd wordt zowel beïnvloed door de locatie als door gemeentelijke eisen</t>
  </si>
  <si>
    <t>Administratie en overleg</t>
  </si>
  <si>
    <t>Bijvoorbeeld administratie, organisatieoverleg en ketenoverleg</t>
  </si>
  <si>
    <t>Cliënt niet aanwezig (no-show)</t>
  </si>
  <si>
    <t>Uren per FTE waarvan kosten niet te verhalen zijn vanwege no-show</t>
  </si>
  <si>
    <t>Netto uren</t>
  </si>
  <si>
    <t>Productiviteit %</t>
  </si>
  <si>
    <t>Kosten/uur</t>
  </si>
  <si>
    <t>Kosten woon-werkverkeer per gewerkt uur</t>
  </si>
  <si>
    <t>Kosten werk-werkverkeer per gewerkt uur</t>
  </si>
  <si>
    <t>Totale reiskosten</t>
  </si>
  <si>
    <t>Bron: Benchmark Care 2023</t>
  </si>
  <si>
    <t>Gemiddeld %</t>
  </si>
  <si>
    <t>Kosten overheadpersoneel (% van totale kosten)</t>
  </si>
  <si>
    <t>Suggestie op basis van Benchmark Care 2023, VVT; zie tabblad uitgangspunten voor toelichting over de Benchmark Care</t>
  </si>
  <si>
    <t>Inhuur / uitbesteding overheadtaken (% van totale kosten)</t>
  </si>
  <si>
    <t>Materiële overheadkosten (% van totale kosten)</t>
  </si>
  <si>
    <t>Inclusief zakelijke lasten en verzekeringen; suggestie op basis van Benchmark Care 2023, VVT; zie tabblad uitgangspunten voor toelichting over de Benchmark Care</t>
  </si>
  <si>
    <t>Totale overheadkosten (% van totale kosten)</t>
  </si>
  <si>
    <t>Kosten voor vastgoed (% van totale kosten)</t>
  </si>
  <si>
    <t>Voor definitie zie tabblad uitgangspunten; zowel overhead gerelateerde vastgoedkosten, als die gerelateerd aan de geleverde zorg; zie tabblad uitgangspunten voor toelichting over de Benchmark Care</t>
  </si>
  <si>
    <t>Overige personele kosten (% van totale kosten)</t>
  </si>
  <si>
    <t>Indexatie</t>
  </si>
  <si>
    <t>Indexatie personele loonkosten per jaar (%)</t>
  </si>
  <si>
    <t>Jaarlijks indexatiepercentage van uurtarief en sociale lasten voor meerjarige tariefsafspraken</t>
  </si>
  <si>
    <t>Indexatie materiële kosten per jaar (%)</t>
  </si>
  <si>
    <t>Jaarlijks indexatiepercentage van materiële overheadkosten en vastgoed voor meerjarige tariefsafspraken</t>
  </si>
  <si>
    <t>Opslag kosten gemeentelijke eisen</t>
  </si>
  <si>
    <t>Alleen kosten voor nieuwe/aanvullende eisen; huidige eisen al meegenomen in overheadkosten. Kan positief en negatief zijn (meer of minder eisen).</t>
  </si>
  <si>
    <t>Risico, innovatie en marge</t>
  </si>
  <si>
    <t>Opslag voor risico</t>
  </si>
  <si>
    <t>Bijvoorbeeld kosten gemaakt vanwege het uitbetalen van transitievergoedingen</t>
  </si>
  <si>
    <t>Opslag voor innovatie</t>
  </si>
  <si>
    <t>Opslag voor marge</t>
  </si>
  <si>
    <t>Totale risico, innovatie en marge</t>
  </si>
  <si>
    <t>TOTALE KOSTEN</t>
  </si>
  <si>
    <t>Gemiddelde overhead</t>
  </si>
  <si>
    <t>AANDEEL TOTALE KOSTEN</t>
  </si>
  <si>
    <t>OPSLAG OP PRIMAIR PROCES</t>
  </si>
  <si>
    <t>Kosten personeel primair proces</t>
  </si>
  <si>
    <t>Grafiek</t>
  </si>
  <si>
    <t>Opslagen</t>
  </si>
  <si>
    <t>Productiviteitscorrectie</t>
  </si>
  <si>
    <t>Overhead</t>
  </si>
  <si>
    <t>Gemeentelijke eisen</t>
  </si>
  <si>
    <t>Risico-opslag</t>
  </si>
  <si>
    <t>Bruto 
uurloon</t>
  </si>
  <si>
    <t>Opslagen
vakantie,
EJU &amp; ORT</t>
  </si>
  <si>
    <t>Sociale 
lasten</t>
  </si>
  <si>
    <t>Niet produc-
tieve uren</t>
  </si>
  <si>
    <t>Bruto loon
kosten</t>
  </si>
  <si>
    <t>Bruto loon
kosten 
incl. reiskosten</t>
  </si>
  <si>
    <t>Overhead-
kosten</t>
  </si>
  <si>
    <t>Kostprijs 
per uur</t>
  </si>
  <si>
    <t>Kosten
gem. 
eisen</t>
  </si>
  <si>
    <t>Kostprijs incl.
opslagen</t>
  </si>
  <si>
    <t>Nee</t>
  </si>
  <si>
    <t>Salarisschalen cao VVT</t>
  </si>
  <si>
    <t>Aannames</t>
  </si>
  <si>
    <t>Aantal uren per jaar</t>
  </si>
  <si>
    <t>Op basis van hoofdstuk 1, algemene bepaling 15</t>
  </si>
  <si>
    <t>Data</t>
  </si>
  <si>
    <t>Salarisschalen per 1 oktober 2018</t>
  </si>
  <si>
    <t>Salarisschalen per 1 juni 2020/periode 6 per 18 mei 2020</t>
  </si>
  <si>
    <t>Salarisschalen per 1 juli 2021/periode 7 per 21 juni 2021</t>
  </si>
  <si>
    <t>Salarisschalen per 1 maart 2022/periode 3 *</t>
  </si>
  <si>
    <t>Salarisschalen per 1 maart 2023/periode 3</t>
  </si>
  <si>
    <t>Volgnr.</t>
  </si>
  <si>
    <t>Sleutel</t>
  </si>
  <si>
    <t>Uurloon*</t>
  </si>
  <si>
    <t>Oude sleutel</t>
  </si>
  <si>
    <t>16_jaar</t>
  </si>
  <si>
    <t>WMJL</t>
  </si>
  <si>
    <t>vervalt</t>
  </si>
  <si>
    <t>5_16_jaar</t>
  </si>
  <si>
    <t>17_jaar</t>
  </si>
  <si>
    <t>5_17_jaar</t>
  </si>
  <si>
    <t>18_jaar</t>
  </si>
  <si>
    <t>5_18_jaar</t>
  </si>
  <si>
    <t>19_jaar</t>
  </si>
  <si>
    <t>5_19_jaar</t>
  </si>
  <si>
    <t>20_jaar</t>
  </si>
  <si>
    <t>5_20_jaar</t>
  </si>
  <si>
    <t>21_jaar</t>
  </si>
  <si>
    <t>5_21_jaar</t>
  </si>
  <si>
    <t>22_jaar</t>
  </si>
  <si>
    <t>10_0</t>
  </si>
  <si>
    <t>10_1</t>
  </si>
  <si>
    <t>10_2</t>
  </si>
  <si>
    <t>10_3</t>
  </si>
  <si>
    <t>10_4</t>
  </si>
  <si>
    <t>Aanloopperiodiek_0</t>
  </si>
  <si>
    <t>15_Aanloopperiodiek_0</t>
  </si>
  <si>
    <t>Aanloopperiodiek_1</t>
  </si>
  <si>
    <t>15_Aanloopperiodiek_1</t>
  </si>
  <si>
    <t>15_0</t>
  </si>
  <si>
    <t>15_1</t>
  </si>
  <si>
    <t>15_2</t>
  </si>
  <si>
    <t>15_3</t>
  </si>
  <si>
    <t>15_4</t>
  </si>
  <si>
    <t>15_5</t>
  </si>
  <si>
    <t>15_6</t>
  </si>
  <si>
    <t>15_7</t>
  </si>
  <si>
    <t>15_8</t>
  </si>
  <si>
    <t>20_Aanloopperiodiek_0</t>
  </si>
  <si>
    <t>20_Aanloopperiodiek_1</t>
  </si>
  <si>
    <t>20_0</t>
  </si>
  <si>
    <t>20_1</t>
  </si>
  <si>
    <t>20_2</t>
  </si>
  <si>
    <t>20_3</t>
  </si>
  <si>
    <t>20_4</t>
  </si>
  <si>
    <t>20_5</t>
  </si>
  <si>
    <t>20_6</t>
  </si>
  <si>
    <t>20_7</t>
  </si>
  <si>
    <t>20_8</t>
  </si>
  <si>
    <t>25_Aanloopperiodiek_0</t>
  </si>
  <si>
    <t>25_Aanloopperiodiek_1</t>
  </si>
  <si>
    <t>zij-instroomperiodiek</t>
  </si>
  <si>
    <t>25_0</t>
  </si>
  <si>
    <t>25_1</t>
  </si>
  <si>
    <t>25_2</t>
  </si>
  <si>
    <t>25_3</t>
  </si>
  <si>
    <t>25_4</t>
  </si>
  <si>
    <t>25_5</t>
  </si>
  <si>
    <t>25_6</t>
  </si>
  <si>
    <t>25_7</t>
  </si>
  <si>
    <t>25_8</t>
  </si>
  <si>
    <t>25_9</t>
  </si>
  <si>
    <t>30_Aanloopperiodiek_0</t>
  </si>
  <si>
    <t>30_Aanloopperiodiek_1</t>
  </si>
  <si>
    <t>30_0</t>
  </si>
  <si>
    <t>30_1</t>
  </si>
  <si>
    <t>30_2</t>
  </si>
  <si>
    <t>30_3</t>
  </si>
  <si>
    <t>30_4</t>
  </si>
  <si>
    <t>30_5</t>
  </si>
  <si>
    <t>30_6</t>
  </si>
  <si>
    <t>30_7</t>
  </si>
  <si>
    <t>30_8</t>
  </si>
  <si>
    <t>30_9</t>
  </si>
  <si>
    <t>30_10</t>
  </si>
  <si>
    <t>35_Aanloopperiodiek_0</t>
  </si>
  <si>
    <t>35_Aanloopperiodiek_1</t>
  </si>
  <si>
    <t>35_0</t>
  </si>
  <si>
    <t>35_1</t>
  </si>
  <si>
    <t>35_2</t>
  </si>
  <si>
    <t>35_3</t>
  </si>
  <si>
    <t>35_4</t>
  </si>
  <si>
    <t>35_5</t>
  </si>
  <si>
    <t>35_6</t>
  </si>
  <si>
    <t>35_7</t>
  </si>
  <si>
    <t>35_8</t>
  </si>
  <si>
    <t>35_9</t>
  </si>
  <si>
    <t>35_10</t>
  </si>
  <si>
    <t>35_11</t>
  </si>
  <si>
    <t>40_Aanloopperiodiek_0</t>
  </si>
  <si>
    <t>40_Aanloopperiodiek_1</t>
  </si>
  <si>
    <t>40_0</t>
  </si>
  <si>
    <t>40_1</t>
  </si>
  <si>
    <t>40_2</t>
  </si>
  <si>
    <t>40_3</t>
  </si>
  <si>
    <t>40_4</t>
  </si>
  <si>
    <t>40_5</t>
  </si>
  <si>
    <t>40_6</t>
  </si>
  <si>
    <t>40_7</t>
  </si>
  <si>
    <t>40_8</t>
  </si>
  <si>
    <t>40_9</t>
  </si>
  <si>
    <t>40_10</t>
  </si>
  <si>
    <t>45_Aanloopperiodiek_0</t>
  </si>
  <si>
    <t>45_Aanloopperiodiek_1</t>
  </si>
  <si>
    <t>45_0</t>
  </si>
  <si>
    <t>45_1</t>
  </si>
  <si>
    <t>45_2</t>
  </si>
  <si>
    <t>45_3</t>
  </si>
  <si>
    <t>45_4</t>
  </si>
  <si>
    <t>45_5</t>
  </si>
  <si>
    <t>45_6</t>
  </si>
  <si>
    <t>45_7</t>
  </si>
  <si>
    <t>45_8</t>
  </si>
  <si>
    <t>50_Aanloopperiodiek_0</t>
  </si>
  <si>
    <t>50_Aanloopperiodiek_1</t>
  </si>
  <si>
    <t>50_0</t>
  </si>
  <si>
    <t>50_1</t>
  </si>
  <si>
    <t>50_2</t>
  </si>
  <si>
    <t>50_3</t>
  </si>
  <si>
    <t>50_4</t>
  </si>
  <si>
    <t>50_5</t>
  </si>
  <si>
    <t>50_6</t>
  </si>
  <si>
    <t>50_7</t>
  </si>
  <si>
    <t>50_8</t>
  </si>
  <si>
    <t>50_9</t>
  </si>
  <si>
    <t>50_10</t>
  </si>
  <si>
    <t>55_Aanloopperiodiek_0</t>
  </si>
  <si>
    <t>55_Aanloopperiodiek_1</t>
  </si>
  <si>
    <t>55_0</t>
  </si>
  <si>
    <t>55_1</t>
  </si>
  <si>
    <t>55_2</t>
  </si>
  <si>
    <t>55_3</t>
  </si>
  <si>
    <t>55_4</t>
  </si>
  <si>
    <t>55_5</t>
  </si>
  <si>
    <t>55_6</t>
  </si>
  <si>
    <t>55_7</t>
  </si>
  <si>
    <t>55_8</t>
  </si>
  <si>
    <t>55_9</t>
  </si>
  <si>
    <t>55_10</t>
  </si>
  <si>
    <t>55_11</t>
  </si>
  <si>
    <t>60_Aanloopperiodiek_0</t>
  </si>
  <si>
    <t>60_Aanloopperiodiek_1</t>
  </si>
  <si>
    <t>60_0</t>
  </si>
  <si>
    <t>60_1</t>
  </si>
  <si>
    <t>60_2</t>
  </si>
  <si>
    <t>60_3</t>
  </si>
  <si>
    <t>60_4</t>
  </si>
  <si>
    <t>60_5</t>
  </si>
  <si>
    <t>60_6</t>
  </si>
  <si>
    <t>60_7</t>
  </si>
  <si>
    <t>60_8</t>
  </si>
  <si>
    <t>60_9</t>
  </si>
  <si>
    <t>60_10</t>
  </si>
  <si>
    <t>65_Aanloopperiodiek_0</t>
  </si>
  <si>
    <t>65_Aanloopperiodiek_1</t>
  </si>
  <si>
    <t>65_0</t>
  </si>
  <si>
    <t>65_1</t>
  </si>
  <si>
    <t>65_2</t>
  </si>
  <si>
    <t>65_3</t>
  </si>
  <si>
    <t>65_4</t>
  </si>
  <si>
    <t>65_5</t>
  </si>
  <si>
    <t>65_6</t>
  </si>
  <si>
    <t>65_7</t>
  </si>
  <si>
    <t>65_8</t>
  </si>
  <si>
    <t>65_9</t>
  </si>
  <si>
    <t>65_10</t>
  </si>
  <si>
    <t>65_11</t>
  </si>
  <si>
    <t>65_12</t>
  </si>
  <si>
    <t>65_13</t>
  </si>
  <si>
    <t>65_14</t>
  </si>
  <si>
    <t>65_15</t>
  </si>
  <si>
    <t>70_Aanloopperiodiek_0</t>
  </si>
  <si>
    <t>70_Aanloopperiodiek_1</t>
  </si>
  <si>
    <t>70_0</t>
  </si>
  <si>
    <t>70_1</t>
  </si>
  <si>
    <t>70_2</t>
  </si>
  <si>
    <t>70_3</t>
  </si>
  <si>
    <t>70_4</t>
  </si>
  <si>
    <t>70_5</t>
  </si>
  <si>
    <t>70_6</t>
  </si>
  <si>
    <t>70_7</t>
  </si>
  <si>
    <t>70_8</t>
  </si>
  <si>
    <t>70_9</t>
  </si>
  <si>
    <t>70_10</t>
  </si>
  <si>
    <t>70_11</t>
  </si>
  <si>
    <t>70_12</t>
  </si>
  <si>
    <t>70_13</t>
  </si>
  <si>
    <t>70_14</t>
  </si>
  <si>
    <t>70_15</t>
  </si>
  <si>
    <t>75_Aanloopperiodiek_0</t>
  </si>
  <si>
    <t>75_Aanloopperiodiek_1</t>
  </si>
  <si>
    <t>75_0</t>
  </si>
  <si>
    <t>75_1</t>
  </si>
  <si>
    <t>75_2</t>
  </si>
  <si>
    <t>75_3</t>
  </si>
  <si>
    <t>75_4</t>
  </si>
  <si>
    <t>75_5</t>
  </si>
  <si>
    <t>75_6</t>
  </si>
  <si>
    <t>75_7</t>
  </si>
  <si>
    <t>75_8</t>
  </si>
  <si>
    <t>75_9</t>
  </si>
  <si>
    <t>75_10</t>
  </si>
  <si>
    <t>75_11</t>
  </si>
  <si>
    <t>75_12</t>
  </si>
  <si>
    <t>75_13</t>
  </si>
  <si>
    <t>75_14</t>
  </si>
  <si>
    <t>75_15</t>
  </si>
  <si>
    <t>75_16</t>
  </si>
  <si>
    <t>75_17</t>
  </si>
  <si>
    <t>75_18</t>
  </si>
  <si>
    <t>80_Aanloopperiodiek_0</t>
  </si>
  <si>
    <t>80_Aanloopperiodiek_1</t>
  </si>
  <si>
    <t>80_0</t>
  </si>
  <si>
    <t>80_1</t>
  </si>
  <si>
    <t>80_2</t>
  </si>
  <si>
    <t>80_3</t>
  </si>
  <si>
    <t>80_4</t>
  </si>
  <si>
    <t>80_5</t>
  </si>
  <si>
    <t>80_6</t>
  </si>
  <si>
    <t>80_7</t>
  </si>
  <si>
    <t>80_8</t>
  </si>
  <si>
    <t>80_9</t>
  </si>
  <si>
    <t>80_10</t>
  </si>
  <si>
    <t>80_11</t>
  </si>
  <si>
    <t>80_12</t>
  </si>
  <si>
    <t>80_13</t>
  </si>
  <si>
    <t>80_14</t>
  </si>
  <si>
    <t>80_15</t>
  </si>
  <si>
    <t>80_16</t>
  </si>
  <si>
    <t>80_17</t>
  </si>
  <si>
    <t>80_18</t>
  </si>
  <si>
    <t>hbh_0</t>
  </si>
  <si>
    <t>hbh_1</t>
  </si>
  <si>
    <t>hbh_2</t>
  </si>
  <si>
    <t>hbh_3</t>
  </si>
  <si>
    <t>Salarisschaal 2024</t>
  </si>
  <si>
    <t>Uurloon 2024</t>
  </si>
  <si>
    <t>Data overig</t>
  </si>
  <si>
    <t>Dropdown</t>
  </si>
  <si>
    <t>Pensioen dropdown</t>
  </si>
  <si>
    <t>Berekening</t>
  </si>
  <si>
    <t>Premiepercentage</t>
  </si>
  <si>
    <t>Bron</t>
  </si>
  <si>
    <t>Sectorfonds</t>
  </si>
  <si>
    <t>Vervallen in 2020 als gevolg van WAB</t>
  </si>
  <si>
    <t>Premie is afhankelijk van grote van werkgever obv premieplichtig loon een inschatting kan berekend worden via https://www.uwv.nl/werkgevers/eigenrisicodrager/eigenrisicodrager-wga/premiewijzer-gedifferentieerde-premie-werkhervattingskas.aspx</t>
  </si>
  <si>
    <t>Eigenrisico dragenschrap; keuze van werkgever</t>
  </si>
  <si>
    <t>Pensioenpremies VVT</t>
  </si>
  <si>
    <t>Onderwerp</t>
  </si>
  <si>
    <t>EUR/%</t>
  </si>
  <si>
    <t>Premiepercentage (werkgevers- + werknemersdeel)</t>
  </si>
  <si>
    <t xml:space="preserve">https://www.pfzw.nl/werkgevers/premie-en-factuur/premiepercentages-en-franchises/premiepercentages.html </t>
  </si>
  <si>
    <t>Deelwerkgever OP</t>
  </si>
  <si>
    <t>Deelwerkgever AP</t>
  </si>
  <si>
    <t>Pensioenpremies GHZ</t>
  </si>
  <si>
    <t>Op basis van artikel 2.10, cao GHZ 2021-2024</t>
  </si>
  <si>
    <t>Pensioenpremies GGZ</t>
  </si>
  <si>
    <t>Op basis van artikel 21, lid 2, hoofstuk 3 uit de CAO GGZ 2021-2024</t>
  </si>
  <si>
    <t>Pensioenpremies Sociaal Werk</t>
  </si>
  <si>
    <t>Wettelijk minimumloon</t>
  </si>
  <si>
    <t>EUR</t>
  </si>
  <si>
    <t>Salarisschalen per 1 oktober 2023/periode 11</t>
  </si>
  <si>
    <t>Salarisschalen per 1 maart 2024/periode 3</t>
  </si>
  <si>
    <t>Salarisschalen per 1 oktober 2024/periode 3</t>
  </si>
  <si>
    <t>Schaal t/m februari 2024</t>
  </si>
  <si>
    <t>Schaal t/m september 2024</t>
  </si>
  <si>
    <t>Schaal vanaf 1 oktober 2024</t>
  </si>
  <si>
    <t>Verdeling uurloon 2024, cao per 1 maart 2024</t>
  </si>
  <si>
    <t>Verdeling uurloon 2024, cao per 1 oktober 2024</t>
  </si>
  <si>
    <t>Uurloon cao 2023 (per 1 oktober)</t>
  </si>
  <si>
    <t>Uurloon cao 2024 (per 1 oktober)</t>
  </si>
  <si>
    <t>Premie 2024; op basis van cijfers belastingdienst</t>
  </si>
  <si>
    <t>https://www.rijksoverheid.nl/documenten/begrotingen/2023/09/19/xvi-volksgezondheid-welzijn-en-sport-rijksbegroting-2024</t>
  </si>
  <si>
    <t>Premie 2024: op basis van cijfers UWV en de WAB; premie voor vaste krachten is 2,64%; voor flexibele krachten is deze 7,64%</t>
  </si>
  <si>
    <t>Bruto uurloon (gemiddeld over 2024)</t>
  </si>
  <si>
    <t>Bron: cao VVT 2022-2024</t>
  </si>
  <si>
    <t>Uurloon cao 2024 (per 1 maart)</t>
  </si>
  <si>
    <t>Op basis van artikel 4.2.11, minimum toeslag gedeeld door gemiddeld aantal uren op jaarbasis per 1 maart 2024.</t>
  </si>
  <si>
    <t>premie voor vaste krachten; voor flexibele krachten is deze 7,64%, https://www.rijksoverheid.nl/documenten/begrotingen/2023/09/19/xv-sociale-zaken-en-werkgelegenheid-rijksbegroting-2024</t>
  </si>
  <si>
    <t>Op basis van Vernet Branche Viewer Q2 2023 VVT, gemiddelde per voortschrijdend jaar (2020-3 t/m 2021-2, 2021-3 t/m 2022-2 en 2022-3 t/m 2023-2) alleen doorbetaling van loon, kosten voor vervanging vallen onder overhead</t>
  </si>
  <si>
    <t>Kosten dienen ingeschat te worden op basis van artikel 4.5 uit de CAO VVT 2022-2024. Let op, totale kosten moeten gedeeld worden door het aantal uren</t>
  </si>
  <si>
    <t xml:space="preserve">Bron: cao VVT 2022-2024, salarisschaal Hulp bij het Huishouden </t>
  </si>
  <si>
    <t>Bron: cao VVT 2022-2024, salarisschaal Hulp bij het Huishouden, Benchmark Care 2023</t>
  </si>
  <si>
    <t>Kosten voor vervanging bij verzuim of scholing, kosten voor werving &amp; selectie, suggestie op basis van Benchmark Care 2023, VVT; zie tabblad uitgangspunten voor toelichting over de Benchmark Care</t>
  </si>
  <si>
    <t>Op basis van artikel 4.2.12, minimum toeslag gedeeld door gemiddeld aantal uren op jaarbasis per 1 maart 2024.</t>
  </si>
  <si>
    <t>Verdeling uurloon 2024, cao per 1 oktober 2023</t>
  </si>
  <si>
    <t>Status: definitief</t>
  </si>
  <si>
    <t>OP premie (werkgeversdeel + werknemersdeel) (25,80% in 2024)</t>
  </si>
  <si>
    <t>AP premie (werkgeversdeel + werknemersdeel) (0,50% in 2024)</t>
  </si>
  <si>
    <t>OP premie (werkgeversdeel + werknemersdeel) in 2024</t>
  </si>
  <si>
    <t>AOW franchise in 2024</t>
  </si>
  <si>
    <t>AP premie (werkgeversdeel + werknemersdeel) in 2024</t>
  </si>
  <si>
    <t>AP franchise in 2024</t>
  </si>
  <si>
    <t>AP franchise (€ 26.819,00 in 2024)</t>
  </si>
  <si>
    <t>AOW franchise (€ 15.816,00 in 2024)</t>
  </si>
  <si>
    <t>Op basis van artikel 7.4, lid 2, cao VVT 2022-2024</t>
  </si>
  <si>
    <t>Brutobedrag per uur vanaf 1 januari 2024</t>
  </si>
  <si>
    <t>Wet minimumloon en minimumvakantiebijslag artikel 8.1</t>
  </si>
  <si>
    <t>Op basis van artikel 7.12, cao Sociaal Werk 2023-2025</t>
  </si>
  <si>
    <t>AOW franchise 2024</t>
  </si>
  <si>
    <t>AP franchise 2024</t>
  </si>
  <si>
    <t>Vanaf 2024 6,18% voor kleine ondernemers en 7,54% voor (middel)grote ondernemers, https://zoek.officielebekendmakingen.nl/stcrt-2023-31686.pdf</t>
  </si>
  <si>
    <t>Premie 2024; op basis van cijfers UWV; WIA bestaat uit IVA en WGA; 6,18% voor kleine ondernemers en 7,54% (middel)grote ondernemers.</t>
  </si>
  <si>
    <t>Versie: 25 januari 2024</t>
  </si>
  <si>
    <t>Geldigheidstermijn</t>
  </si>
  <si>
    <t>1-1-2025 t/m 31-12-2025</t>
  </si>
  <si>
    <t>te hanteren uurtarief</t>
  </si>
  <si>
    <t>te hanteren ureninzet</t>
  </si>
  <si>
    <t>Maandtarief 2025</t>
  </si>
  <si>
    <t>Jaartarief 2025</t>
  </si>
  <si>
    <t>Toelichting ureninzet</t>
  </si>
  <si>
    <t>1. Gemiddelde inzet op basis van Normenkader NHM</t>
  </si>
  <si>
    <t>2. Nog geen bijstellingen toegepast op basis van evaluaties (vanaf 2025 mogelijk, zie OVK Art. 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</si>
</sst>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43" formatCode="_ * #,##0.00_ ;_ * \-#,##0.00_ ;_ * &quot;-&quot;??_ ;_ @_ "/>
    <numFmt numFmtId="164" formatCode="0.0%"/>
  </numFmts>
  <fonts count="26" x14ac:knownFonts="1">
    <font>
      <sz val="11"/>
      <color theme="1"/>
      <name val="Segoe UI"/>
      <family val="2"/>
    </font>
    <font>
      <sz val="11"/>
      <color theme="1"/>
      <name val="Segoe UI"/>
      <family val="2"/>
    </font>
    <font>
      <u/>
      <sz val="11"/>
      <color theme="10"/>
      <name val="Segoe UI"/>
      <family val="2"/>
    </font>
    <font>
      <b/>
      <sz val="11"/>
      <color theme="0"/>
      <name val="Segoe UI"/>
      <family val="2"/>
    </font>
    <font>
      <sz val="11"/>
      <color theme="0"/>
      <name val="Segoe UI"/>
      <family val="2"/>
    </font>
    <font>
      <sz val="8"/>
      <name val="Segoe UI"/>
      <family val="2"/>
    </font>
    <font>
      <b/>
      <sz val="8"/>
      <name val="Segoe UI"/>
      <family val="2"/>
    </font>
    <font>
      <sz val="8"/>
      <color theme="1"/>
      <name val="Segoe UI"/>
      <family val="2"/>
    </font>
    <font>
      <sz val="8"/>
      <color theme="0"/>
      <name val="Segoe UI"/>
      <family val="2"/>
    </font>
    <font>
      <i/>
      <sz val="8"/>
      <name val="Segoe UI"/>
      <family val="2"/>
    </font>
    <font>
      <b/>
      <sz val="8"/>
      <color theme="1"/>
      <name val="Segoe UI"/>
      <family val="2"/>
    </font>
    <font>
      <b/>
      <sz val="8"/>
      <color theme="0"/>
      <name val="Segoe UI"/>
      <family val="2"/>
    </font>
    <font>
      <i/>
      <sz val="8"/>
      <color theme="1"/>
      <name val="Arial"/>
      <family val="2"/>
    </font>
    <font>
      <i/>
      <sz val="8"/>
      <color theme="1"/>
      <name val="Segoe UI"/>
      <family val="2"/>
    </font>
    <font>
      <sz val="8"/>
      <color theme="5"/>
      <name val="Segoe UI"/>
      <family val="2"/>
    </font>
    <font>
      <b/>
      <i/>
      <sz val="8"/>
      <color theme="1"/>
      <name val="Segoe UI"/>
      <family val="2"/>
    </font>
    <font>
      <b/>
      <sz val="8"/>
      <color rgb="FFFF0000"/>
      <name val="Segoe UI"/>
      <family val="2"/>
    </font>
    <font>
      <sz val="8"/>
      <color rgb="FFFF0000"/>
      <name val="Segoe UI"/>
      <family val="2"/>
    </font>
    <font>
      <b/>
      <sz val="8"/>
      <color theme="2"/>
      <name val="Segoe UI"/>
      <family val="2"/>
    </font>
    <font>
      <b/>
      <sz val="8"/>
      <color rgb="FF000000"/>
      <name val="Segoe UI"/>
      <family val="2"/>
    </font>
    <font>
      <b/>
      <sz val="11"/>
      <color theme="1"/>
      <name val="Segoe UI"/>
      <family val="2"/>
    </font>
    <font>
      <u/>
      <sz val="11"/>
      <color theme="1"/>
      <name val="Segoe UI"/>
      <family val="2"/>
    </font>
    <font>
      <b/>
      <sz val="11"/>
      <color theme="2"/>
      <name val="Segoe UI"/>
      <family val="2"/>
    </font>
    <font>
      <sz val="8"/>
      <color theme="3"/>
      <name val="Segoe UI"/>
      <family val="2"/>
    </font>
    <font>
      <b/>
      <sz val="8"/>
      <color theme="3"/>
      <name val="Segoe UI"/>
      <family val="2"/>
    </font>
    <font>
      <i/>
      <sz val="11"/>
      <color theme="1"/>
      <name val="Segoe UI"/>
      <family val="2"/>
    </font>
  </fonts>
  <fills count="16">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theme="0"/>
        <bgColor rgb="FF000000"/>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0" tint="-0.34998626667073579"/>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2"/>
        <bgColor indexed="64"/>
      </patternFill>
    </fill>
    <fill>
      <patternFill patternType="solid">
        <fgColor theme="2" tint="-4.9989318521683403E-2"/>
        <bgColor indexed="64"/>
      </patternFill>
    </fill>
  </fills>
  <borders count="48">
    <border>
      <left/>
      <right/>
      <top/>
      <bottom/>
      <diagonal/>
    </border>
    <border>
      <left/>
      <right/>
      <top/>
      <bottom style="double">
        <color indexed="64"/>
      </bottom>
      <diagonal/>
    </border>
    <border>
      <left/>
      <right/>
      <top style="thin">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indexed="64"/>
      </bottom>
      <diagonal/>
    </border>
    <border>
      <left/>
      <right/>
      <top style="thin">
        <color theme="0" tint="-0.34998626667073579"/>
      </top>
      <bottom style="thin">
        <color indexed="64"/>
      </bottom>
      <diagonal/>
    </border>
    <border>
      <left/>
      <right style="thin">
        <color theme="0" tint="-0.34998626667073579"/>
      </right>
      <top style="thin">
        <color theme="0" tint="-0.34998626667073579"/>
      </top>
      <bottom style="thin">
        <color indexed="64"/>
      </bottom>
      <diagonal/>
    </border>
    <border>
      <left style="thin">
        <color theme="0" tint="-0.34998626667073579"/>
      </left>
      <right/>
      <top/>
      <bottom/>
      <diagonal/>
    </border>
    <border>
      <left style="thin">
        <color theme="0" tint="-0.34998626667073579"/>
      </left>
      <right/>
      <top style="thin">
        <color indexed="64"/>
      </top>
      <bottom style="thin">
        <color indexed="64"/>
      </bottom>
      <diagonal/>
    </border>
    <border>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indexed="64"/>
      </top>
      <bottom/>
      <diagonal/>
    </border>
    <border>
      <left/>
      <right style="thin">
        <color theme="0" tint="-0.34998626667073579"/>
      </right>
      <top style="thin">
        <color indexed="64"/>
      </top>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top style="double">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double">
        <color theme="0" tint="-0.34998626667073579"/>
      </top>
      <bottom/>
      <diagonal/>
    </border>
    <border>
      <left style="thin">
        <color theme="0" tint="-0.34998626667073579"/>
      </left>
      <right/>
      <top style="thin">
        <color theme="0" tint="-0.34998626667073579"/>
      </top>
      <bottom style="double">
        <color theme="0" tint="-0.34998626667073579"/>
      </bottom>
      <diagonal/>
    </border>
    <border>
      <left/>
      <right style="thin">
        <color theme="0" tint="-0.34998626667073579"/>
      </right>
      <top style="thin">
        <color theme="0" tint="-0.34998626667073579"/>
      </top>
      <bottom style="double">
        <color theme="0" tint="-0.34998626667073579"/>
      </bottom>
      <diagonal/>
    </border>
    <border>
      <left/>
      <right style="thin">
        <color theme="0" tint="-0.34998626667073579"/>
      </right>
      <top style="double">
        <color theme="0" tint="-0.34998626667073579"/>
      </top>
      <bottom style="thin">
        <color theme="0" tint="-0.34998626667073579"/>
      </bottom>
      <diagonal/>
    </border>
    <border>
      <left style="dashed">
        <color theme="0" tint="-0.34998626667073579"/>
      </left>
      <right style="dashed">
        <color theme="0" tint="-0.34998626667073579"/>
      </right>
      <top style="dashed">
        <color theme="0" tint="-0.34998626667073579"/>
      </top>
      <bottom style="dashed">
        <color theme="0" tint="-0.34998626667073579"/>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34998626667073579"/>
      </top>
      <bottom style="double">
        <color theme="0" tint="-0.34998626667073579"/>
      </bottom>
      <diagonal/>
    </border>
    <border>
      <left style="thin">
        <color theme="0" tint="-0.34998626667073579"/>
      </left>
      <right style="thin">
        <color theme="0" tint="-0.34998626667073579"/>
      </right>
      <top style="double">
        <color theme="0" tint="-0.34998626667073579"/>
      </top>
      <bottom style="double">
        <color theme="0" tint="-0.34998626667073579"/>
      </bottom>
      <diagonal/>
    </border>
    <border>
      <left style="dashed">
        <color theme="0" tint="-0.34998626667073579"/>
      </left>
      <right style="thin">
        <color theme="0" tint="-0.34998626667073579"/>
      </right>
      <top style="dashed">
        <color theme="0" tint="-0.34998626667073579"/>
      </top>
      <bottom style="dashed">
        <color theme="0" tint="-0.34998626667073579"/>
      </bottom>
      <diagonal/>
    </border>
    <border>
      <left style="thin">
        <color indexed="64"/>
      </left>
      <right style="thin">
        <color indexed="64"/>
      </right>
      <top style="thin">
        <color indexed="64"/>
      </top>
      <bottom style="thin">
        <color indexed="64"/>
      </bottom>
      <diagonal/>
    </border>
    <border>
      <left style="thin">
        <color theme="0" tint="-0.34998626667073579"/>
      </left>
      <right/>
      <top style="thin">
        <color theme="2" tint="-0.34998626667073579"/>
      </top>
      <bottom style="thin">
        <color theme="2" tint="-0.34998626667073579"/>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397">
    <xf numFmtId="0" fontId="0" fillId="0" borderId="0" xfId="0"/>
    <xf numFmtId="0" fontId="7" fillId="0" borderId="0" xfId="0" applyFont="1"/>
    <xf numFmtId="0" fontId="9" fillId="2" borderId="0" xfId="0" applyFont="1" applyFill="1"/>
    <xf numFmtId="0" fontId="5" fillId="10" borderId="6" xfId="0" applyFont="1" applyFill="1" applyBorder="1"/>
    <xf numFmtId="0" fontId="5" fillId="2" borderId="0" xfId="0" applyFont="1" applyFill="1"/>
    <xf numFmtId="0" fontId="7" fillId="2" borderId="0" xfId="0" applyFont="1" applyFill="1"/>
    <xf numFmtId="0" fontId="7" fillId="2" borderId="10" xfId="0" applyFont="1" applyFill="1" applyBorder="1"/>
    <xf numFmtId="0" fontId="7" fillId="2" borderId="11" xfId="0" applyFont="1" applyFill="1" applyBorder="1"/>
    <xf numFmtId="0" fontId="7" fillId="2" borderId="12" xfId="0" applyFont="1" applyFill="1" applyBorder="1"/>
    <xf numFmtId="0" fontId="7" fillId="2" borderId="13" xfId="0" applyFont="1" applyFill="1" applyBorder="1"/>
    <xf numFmtId="164" fontId="5" fillId="2" borderId="6" xfId="0" applyNumberFormat="1" applyFont="1" applyFill="1" applyBorder="1" applyAlignment="1" applyProtection="1">
      <alignment horizontal="center"/>
      <protection locked="0"/>
    </xf>
    <xf numFmtId="0" fontId="7" fillId="2" borderId="17" xfId="0" applyFont="1" applyFill="1" applyBorder="1"/>
    <xf numFmtId="10" fontId="13" fillId="2" borderId="6" xfId="0" applyNumberFormat="1" applyFont="1" applyFill="1" applyBorder="1" applyAlignment="1" applyProtection="1">
      <alignment horizontal="center"/>
      <protection locked="0"/>
    </xf>
    <xf numFmtId="0" fontId="7" fillId="11" borderId="21" xfId="0" applyFont="1" applyFill="1" applyBorder="1"/>
    <xf numFmtId="0" fontId="7" fillId="11" borderId="22" xfId="0" applyFont="1" applyFill="1" applyBorder="1"/>
    <xf numFmtId="0" fontId="7" fillId="11" borderId="23" xfId="0" applyFont="1" applyFill="1" applyBorder="1"/>
    <xf numFmtId="164" fontId="13" fillId="2" borderId="6" xfId="0" applyNumberFormat="1" applyFont="1" applyFill="1" applyBorder="1" applyAlignment="1" applyProtection="1">
      <alignment horizontal="center"/>
      <protection locked="0"/>
    </xf>
    <xf numFmtId="164" fontId="7" fillId="10" borderId="6" xfId="0" applyNumberFormat="1" applyFont="1" applyFill="1" applyBorder="1" applyAlignment="1" applyProtection="1">
      <alignment horizontal="center" vertical="center"/>
      <protection locked="0"/>
    </xf>
    <xf numFmtId="164" fontId="7" fillId="10" borderId="20" xfId="0" applyNumberFormat="1" applyFont="1" applyFill="1" applyBorder="1" applyAlignment="1" applyProtection="1">
      <alignment horizontal="center" vertical="center"/>
      <protection locked="0"/>
    </xf>
    <xf numFmtId="0" fontId="10" fillId="2" borderId="0" xfId="0" applyFont="1" applyFill="1" applyAlignment="1">
      <alignment horizontal="center" wrapText="1"/>
    </xf>
    <xf numFmtId="164" fontId="5" fillId="2" borderId="0" xfId="0" applyNumberFormat="1" applyFont="1" applyFill="1" applyAlignment="1" applyProtection="1">
      <alignment horizontal="center"/>
      <protection locked="0"/>
    </xf>
    <xf numFmtId="164" fontId="5" fillId="6" borderId="6" xfId="0" applyNumberFormat="1" applyFont="1" applyFill="1" applyBorder="1" applyAlignment="1" applyProtection="1">
      <alignment horizontal="center"/>
      <protection locked="0"/>
    </xf>
    <xf numFmtId="10" fontId="13" fillId="2" borderId="30" xfId="0" applyNumberFormat="1" applyFont="1" applyFill="1" applyBorder="1" applyAlignment="1" applyProtection="1">
      <alignment horizontal="center"/>
      <protection locked="0"/>
    </xf>
    <xf numFmtId="164" fontId="15" fillId="6" borderId="27" xfId="0" applyNumberFormat="1" applyFont="1" applyFill="1" applyBorder="1" applyAlignment="1" applyProtection="1">
      <alignment horizontal="center"/>
      <protection locked="0"/>
    </xf>
    <xf numFmtId="0" fontId="13" fillId="2" borderId="0" xfId="0" applyFont="1" applyFill="1"/>
    <xf numFmtId="164" fontId="13" fillId="2" borderId="12" xfId="0" applyNumberFormat="1" applyFont="1" applyFill="1" applyBorder="1" applyAlignment="1" applyProtection="1">
      <alignment horizontal="center"/>
      <protection locked="0"/>
    </xf>
    <xf numFmtId="164" fontId="15" fillId="2" borderId="0" xfId="0" applyNumberFormat="1" applyFont="1" applyFill="1" applyAlignment="1" applyProtection="1">
      <alignment horizontal="center"/>
      <protection locked="0"/>
    </xf>
    <xf numFmtId="0" fontId="7" fillId="6" borderId="0" xfId="0" applyFont="1" applyFill="1"/>
    <xf numFmtId="0" fontId="5" fillId="2" borderId="0" xfId="0" applyFont="1" applyFill="1" applyAlignment="1">
      <alignment horizontal="right"/>
    </xf>
    <xf numFmtId="4" fontId="9" fillId="2" borderId="0" xfId="0" applyNumberFormat="1" applyFont="1" applyFill="1" applyAlignment="1">
      <alignment horizontal="left"/>
    </xf>
    <xf numFmtId="4" fontId="5" fillId="6" borderId="0" xfId="0" applyNumberFormat="1" applyFont="1" applyFill="1" applyAlignment="1">
      <alignment horizontal="right"/>
    </xf>
    <xf numFmtId="0" fontId="6" fillId="5" borderId="0" xfId="0" applyFont="1" applyFill="1" applyAlignment="1">
      <alignment horizontal="center"/>
    </xf>
    <xf numFmtId="0" fontId="5" fillId="7" borderId="0" xfId="0" applyFont="1" applyFill="1"/>
    <xf numFmtId="0" fontId="6" fillId="7" borderId="0" xfId="0" applyFont="1" applyFill="1" applyAlignment="1">
      <alignment horizontal="center"/>
    </xf>
    <xf numFmtId="0" fontId="5" fillId="6" borderId="0" xfId="0" applyFont="1" applyFill="1"/>
    <xf numFmtId="0" fontId="5" fillId="5" borderId="0" xfId="0" applyFont="1" applyFill="1"/>
    <xf numFmtId="0" fontId="6" fillId="7" borderId="0" xfId="0" applyFont="1" applyFill="1"/>
    <xf numFmtId="0" fontId="6" fillId="5" borderId="0" xfId="0" applyFont="1" applyFill="1"/>
    <xf numFmtId="0" fontId="18" fillId="3" borderId="0" xfId="0" applyFont="1" applyFill="1"/>
    <xf numFmtId="0" fontId="7" fillId="3" borderId="0" xfId="0" applyFont="1" applyFill="1"/>
    <xf numFmtId="0" fontId="10" fillId="4" borderId="0" xfId="0" applyFont="1" applyFill="1"/>
    <xf numFmtId="0" fontId="7" fillId="4" borderId="0" xfId="0" applyFont="1" applyFill="1"/>
    <xf numFmtId="0" fontId="10" fillId="2" borderId="0" xfId="0" applyFont="1" applyFill="1"/>
    <xf numFmtId="0" fontId="7" fillId="0" borderId="0" xfId="0" applyFont="1" applyAlignment="1">
      <alignment vertical="top"/>
    </xf>
    <xf numFmtId="0" fontId="7" fillId="0" borderId="0" xfId="0" applyFont="1" applyAlignment="1">
      <alignment vertical="top" wrapText="1"/>
    </xf>
    <xf numFmtId="0" fontId="9" fillId="0" borderId="0" xfId="0" applyFont="1" applyAlignment="1">
      <alignment horizontal="left"/>
    </xf>
    <xf numFmtId="0" fontId="5" fillId="0" borderId="0" xfId="0" applyFont="1" applyAlignment="1">
      <alignment horizontal="left"/>
    </xf>
    <xf numFmtId="0" fontId="9" fillId="2" borderId="0" xfId="0" applyFont="1" applyFill="1" applyAlignment="1">
      <alignment horizontal="left"/>
    </xf>
    <xf numFmtId="0" fontId="5" fillId="2" borderId="0" xfId="0" applyFont="1" applyFill="1" applyAlignment="1">
      <alignment horizontal="left"/>
    </xf>
    <xf numFmtId="0" fontId="5" fillId="0" borderId="2" xfId="0" applyFont="1" applyBorder="1" applyAlignment="1">
      <alignment horizontal="left"/>
    </xf>
    <xf numFmtId="2" fontId="5" fillId="0" borderId="0" xfId="0" applyNumberFormat="1" applyFont="1" applyAlignment="1">
      <alignment horizontal="left"/>
    </xf>
    <xf numFmtId="1" fontId="5" fillId="0" borderId="0" xfId="3" applyNumberFormat="1" applyFont="1" applyBorder="1" applyAlignment="1">
      <alignment horizontal="left"/>
    </xf>
    <xf numFmtId="4" fontId="5" fillId="0" borderId="0" xfId="0" applyNumberFormat="1" applyFont="1" applyAlignment="1">
      <alignment horizontal="left"/>
    </xf>
    <xf numFmtId="0" fontId="5" fillId="0" borderId="0" xfId="0" applyFont="1" applyAlignment="1">
      <alignment horizontal="left" vertical="center" wrapText="1"/>
    </xf>
    <xf numFmtId="4" fontId="5" fillId="0" borderId="0" xfId="0" applyNumberFormat="1" applyFont="1" applyAlignment="1">
      <alignment horizontal="left" vertical="center" wrapText="1"/>
    </xf>
    <xf numFmtId="0" fontId="5" fillId="0" borderId="1" xfId="0" applyFont="1" applyBorder="1" applyAlignment="1">
      <alignment horizontal="left"/>
    </xf>
    <xf numFmtId="0" fontId="5" fillId="0" borderId="1" xfId="0" applyFont="1" applyBorder="1" applyAlignment="1">
      <alignment horizontal="left" vertical="center" wrapText="1"/>
    </xf>
    <xf numFmtId="4" fontId="5" fillId="0" borderId="1" xfId="0" applyNumberFormat="1" applyFont="1" applyBorder="1" applyAlignment="1">
      <alignment horizontal="left" vertical="center" wrapText="1"/>
    </xf>
    <xf numFmtId="0" fontId="7" fillId="0" borderId="5" xfId="0" applyFont="1" applyBorder="1"/>
    <xf numFmtId="0" fontId="7" fillId="2" borderId="5" xfId="0" applyFont="1" applyFill="1" applyBorder="1"/>
    <xf numFmtId="0" fontId="5" fillId="2" borderId="21" xfId="0" applyFont="1" applyFill="1" applyBorder="1"/>
    <xf numFmtId="0" fontId="5" fillId="2" borderId="23" xfId="0" applyFont="1" applyFill="1" applyBorder="1"/>
    <xf numFmtId="0" fontId="5" fillId="0" borderId="0" xfId="0" applyFont="1"/>
    <xf numFmtId="0" fontId="5" fillId="0" borderId="2" xfId="0" applyFont="1" applyBorder="1"/>
    <xf numFmtId="0" fontId="5" fillId="2" borderId="22" xfId="0" applyFont="1" applyFill="1" applyBorder="1"/>
    <xf numFmtId="0" fontId="5" fillId="0" borderId="1" xfId="0" applyFont="1" applyBorder="1"/>
    <xf numFmtId="1" fontId="5" fillId="10" borderId="23" xfId="0" applyNumberFormat="1" applyFont="1" applyFill="1" applyBorder="1"/>
    <xf numFmtId="0" fontId="6" fillId="0" borderId="0" xfId="0" applyFont="1"/>
    <xf numFmtId="0" fontId="5" fillId="13" borderId="30" xfId="0" applyFont="1" applyFill="1" applyBorder="1"/>
    <xf numFmtId="0" fontId="5" fillId="11" borderId="24" xfId="0" applyFont="1" applyFill="1" applyBorder="1"/>
    <xf numFmtId="0" fontId="7" fillId="11" borderId="11" xfId="0" applyFont="1" applyFill="1" applyBorder="1"/>
    <xf numFmtId="4" fontId="5" fillId="2" borderId="0" xfId="0" applyNumberFormat="1" applyFont="1" applyFill="1" applyAlignment="1">
      <alignment horizontal="right"/>
    </xf>
    <xf numFmtId="0" fontId="5" fillId="2" borderId="2" xfId="0" applyFont="1" applyFill="1" applyBorder="1"/>
    <xf numFmtId="0" fontId="5" fillId="2" borderId="2" xfId="0" applyFont="1" applyFill="1" applyBorder="1" applyAlignment="1">
      <alignment horizontal="left"/>
    </xf>
    <xf numFmtId="0" fontId="6" fillId="2" borderId="0" xfId="0" applyFont="1" applyFill="1"/>
    <xf numFmtId="0" fontId="19" fillId="2" borderId="0" xfId="0" applyFont="1" applyFill="1"/>
    <xf numFmtId="0" fontId="7" fillId="3" borderId="10" xfId="0" applyFont="1" applyFill="1" applyBorder="1"/>
    <xf numFmtId="0" fontId="7" fillId="4" borderId="10" xfId="0" applyFont="1" applyFill="1" applyBorder="1"/>
    <xf numFmtId="0" fontId="5" fillId="2" borderId="10" xfId="0" applyFont="1" applyFill="1" applyBorder="1" applyAlignment="1">
      <alignment horizontal="right"/>
    </xf>
    <xf numFmtId="0" fontId="6" fillId="5" borderId="10" xfId="0" applyFont="1" applyFill="1" applyBorder="1" applyAlignment="1">
      <alignment horizontal="center"/>
    </xf>
    <xf numFmtId="0" fontId="5" fillId="2" borderId="10" xfId="0" applyFont="1" applyFill="1" applyBorder="1"/>
    <xf numFmtId="0" fontId="5" fillId="5" borderId="10" xfId="0" applyFont="1" applyFill="1" applyBorder="1"/>
    <xf numFmtId="0" fontId="6" fillId="5" borderId="10" xfId="0" applyFont="1" applyFill="1" applyBorder="1"/>
    <xf numFmtId="0" fontId="3" fillId="3" borderId="0" xfId="0" applyFont="1" applyFill="1"/>
    <xf numFmtId="0" fontId="4" fillId="3" borderId="10" xfId="0" applyFont="1" applyFill="1" applyBorder="1"/>
    <xf numFmtId="0" fontId="7" fillId="0" borderId="10" xfId="0" applyFont="1" applyBorder="1"/>
    <xf numFmtId="0" fontId="7" fillId="0" borderId="0" xfId="0" applyFont="1" applyAlignment="1">
      <alignment wrapText="1"/>
    </xf>
    <xf numFmtId="0" fontId="7" fillId="0" borderId="12" xfId="0" applyFont="1" applyBorder="1"/>
    <xf numFmtId="0" fontId="4" fillId="6" borderId="0" xfId="0" applyFont="1" applyFill="1"/>
    <xf numFmtId="0" fontId="7" fillId="2" borderId="23" xfId="0" applyFont="1" applyFill="1" applyBorder="1"/>
    <xf numFmtId="0" fontId="7" fillId="0" borderId="0" xfId="0" applyFont="1" applyAlignment="1">
      <alignment horizontal="left"/>
    </xf>
    <xf numFmtId="0" fontId="7" fillId="0" borderId="0" xfId="0" applyFont="1" applyAlignment="1">
      <alignment horizontal="left" vertical="top"/>
    </xf>
    <xf numFmtId="0" fontId="7" fillId="0" borderId="0" xfId="0" applyFont="1" applyAlignment="1">
      <alignment horizontal="left" vertical="center" wrapText="1"/>
    </xf>
    <xf numFmtId="0" fontId="22" fillId="3" borderId="36" xfId="0" applyFont="1" applyFill="1" applyBorder="1"/>
    <xf numFmtId="0" fontId="20" fillId="3" borderId="37" xfId="0" applyFont="1" applyFill="1" applyBorder="1"/>
    <xf numFmtId="0" fontId="21" fillId="3" borderId="37" xfId="2" quotePrefix="1" applyFont="1" applyFill="1" applyBorder="1"/>
    <xf numFmtId="0" fontId="0" fillId="3" borderId="38" xfId="0" applyFill="1" applyBorder="1"/>
    <xf numFmtId="0" fontId="7" fillId="0" borderId="39" xfId="0" applyFont="1" applyBorder="1"/>
    <xf numFmtId="0" fontId="7" fillId="0" borderId="40" xfId="0" applyFont="1" applyBorder="1"/>
    <xf numFmtId="0" fontId="10" fillId="0" borderId="0" xfId="0" applyFont="1" applyAlignment="1">
      <alignment vertical="center"/>
    </xf>
    <xf numFmtId="0" fontId="7" fillId="0" borderId="0" xfId="0" applyFont="1" applyAlignment="1">
      <alignment horizontal="left" vertical="center" wrapText="1" indent="2"/>
    </xf>
    <xf numFmtId="0" fontId="10" fillId="0" borderId="0" xfId="0" applyFont="1" applyAlignment="1">
      <alignment horizontal="left" vertical="center"/>
    </xf>
    <xf numFmtId="0" fontId="10" fillId="0" borderId="0" xfId="0" applyFont="1" applyAlignment="1">
      <alignment vertical="center" wrapText="1"/>
    </xf>
    <xf numFmtId="0" fontId="7" fillId="0" borderId="0" xfId="0" applyFont="1" applyAlignment="1">
      <alignment horizontal="left" vertical="center"/>
    </xf>
    <xf numFmtId="0" fontId="7" fillId="2" borderId="0" xfId="0" applyFont="1" applyFill="1" applyAlignment="1">
      <alignment horizontal="left" vertical="center" wrapText="1"/>
    </xf>
    <xf numFmtId="0" fontId="7" fillId="0" borderId="41" xfId="0" applyFont="1" applyBorder="1"/>
    <xf numFmtId="0" fontId="7" fillId="0" borderId="5" xfId="0" applyFont="1" applyBorder="1" applyAlignment="1">
      <alignment horizontal="left" vertical="top"/>
    </xf>
    <xf numFmtId="0" fontId="7" fillId="0" borderId="5" xfId="0" applyFont="1" applyBorder="1" applyAlignment="1">
      <alignment horizontal="left" vertical="center" wrapText="1"/>
    </xf>
    <xf numFmtId="0" fontId="7" fillId="0" borderId="42" xfId="0" applyFont="1" applyBorder="1"/>
    <xf numFmtId="0" fontId="0" fillId="6" borderId="0" xfId="0" applyFill="1"/>
    <xf numFmtId="0" fontId="7" fillId="6" borderId="0" xfId="0" applyFont="1" applyFill="1" applyAlignment="1">
      <alignment horizontal="left" vertical="top"/>
    </xf>
    <xf numFmtId="0" fontId="7" fillId="6" borderId="0" xfId="0" applyFont="1" applyFill="1" applyAlignment="1">
      <alignment horizontal="left" vertical="center" wrapText="1"/>
    </xf>
    <xf numFmtId="0" fontId="10" fillId="6" borderId="0" xfId="0" applyFont="1" applyFill="1" applyAlignment="1">
      <alignment vertical="top"/>
    </xf>
    <xf numFmtId="0" fontId="7" fillId="14" borderId="0" xfId="0" applyFont="1" applyFill="1" applyAlignment="1">
      <alignment horizontal="left" vertical="center" wrapText="1"/>
    </xf>
    <xf numFmtId="0" fontId="13" fillId="0" borderId="0" xfId="0" applyFont="1" applyAlignment="1">
      <alignment horizontal="left" vertical="top"/>
    </xf>
    <xf numFmtId="0" fontId="13" fillId="0" borderId="0" xfId="0" applyFont="1" applyAlignment="1">
      <alignment horizontal="left" vertical="center" wrapText="1"/>
    </xf>
    <xf numFmtId="0" fontId="7" fillId="2" borderId="39" xfId="0" applyFont="1" applyFill="1" applyBorder="1"/>
    <xf numFmtId="0" fontId="7" fillId="2" borderId="0" xfId="0" applyFont="1" applyFill="1" applyAlignment="1">
      <alignment vertical="top"/>
    </xf>
    <xf numFmtId="0" fontId="7" fillId="2" borderId="40" xfId="0" applyFont="1" applyFill="1" applyBorder="1"/>
    <xf numFmtId="0" fontId="10" fillId="2" borderId="7" xfId="0" applyFont="1" applyFill="1" applyBorder="1"/>
    <xf numFmtId="10" fontId="13" fillId="6" borderId="20" xfId="0" applyNumberFormat="1" applyFont="1" applyFill="1" applyBorder="1" applyAlignment="1" applyProtection="1">
      <alignment horizontal="center"/>
      <protection locked="0"/>
    </xf>
    <xf numFmtId="10" fontId="5" fillId="0" borderId="0" xfId="0" applyNumberFormat="1" applyFont="1"/>
    <xf numFmtId="0" fontId="5" fillId="2" borderId="17" xfId="0" applyFont="1" applyFill="1" applyBorder="1" applyProtection="1">
      <protection hidden="1"/>
    </xf>
    <xf numFmtId="10" fontId="5" fillId="2" borderId="0" xfId="0" applyNumberFormat="1" applyFont="1" applyFill="1" applyAlignment="1">
      <alignment horizontal="left"/>
    </xf>
    <xf numFmtId="44" fontId="5" fillId="0" borderId="0" xfId="0" applyNumberFormat="1" applyFont="1"/>
    <xf numFmtId="9" fontId="5" fillId="0" borderId="0" xfId="0" applyNumberFormat="1" applyFont="1"/>
    <xf numFmtId="10" fontId="5" fillId="0" borderId="0" xfId="1" applyNumberFormat="1" applyFont="1"/>
    <xf numFmtId="9" fontId="5" fillId="0" borderId="1" xfId="0" applyNumberFormat="1" applyFont="1" applyBorder="1"/>
    <xf numFmtId="0" fontId="23" fillId="0" borderId="0" xfId="0" applyFont="1" applyAlignment="1">
      <alignment horizontal="left" vertical="top" wrapText="1"/>
    </xf>
    <xf numFmtId="0" fontId="3" fillId="3" borderId="0" xfId="0" applyFont="1" applyFill="1" applyAlignment="1">
      <alignment horizontal="center"/>
    </xf>
    <xf numFmtId="0" fontId="7" fillId="0" borderId="0" xfId="0" applyFont="1" applyAlignment="1">
      <alignment horizontal="center"/>
    </xf>
    <xf numFmtId="0" fontId="7" fillId="0" borderId="0" xfId="0" applyFont="1" applyAlignment="1">
      <alignment horizontal="center" vertical="top" wrapText="1"/>
    </xf>
    <xf numFmtId="0" fontId="10" fillId="0" borderId="0" xfId="0" applyFont="1" applyAlignment="1">
      <alignment horizontal="center" vertical="top"/>
    </xf>
    <xf numFmtId="0" fontId="7" fillId="0" borderId="0" xfId="0" applyFont="1" applyAlignment="1">
      <alignment horizontal="center" vertical="top"/>
    </xf>
    <xf numFmtId="0" fontId="7" fillId="0" borderId="12" xfId="0" applyFont="1" applyBorder="1" applyAlignment="1">
      <alignment horizontal="center"/>
    </xf>
    <xf numFmtId="0" fontId="7" fillId="6" borderId="0" xfId="0" applyFont="1" applyFill="1" applyAlignment="1">
      <alignment horizontal="center"/>
    </xf>
    <xf numFmtId="164" fontId="13" fillId="2" borderId="24" xfId="0" applyNumberFormat="1" applyFont="1" applyFill="1" applyBorder="1" applyAlignment="1" applyProtection="1">
      <alignment horizontal="center"/>
      <protection locked="0"/>
    </xf>
    <xf numFmtId="0" fontId="10" fillId="2" borderId="17" xfId="0" applyFont="1" applyFill="1" applyBorder="1" applyAlignment="1">
      <alignment wrapText="1"/>
    </xf>
    <xf numFmtId="0" fontId="10" fillId="2" borderId="0" xfId="0" applyFont="1" applyFill="1" applyAlignment="1">
      <alignment wrapText="1"/>
    </xf>
    <xf numFmtId="0" fontId="7" fillId="2" borderId="0" xfId="0" applyFont="1" applyFill="1" applyAlignment="1">
      <alignment wrapText="1"/>
    </xf>
    <xf numFmtId="10" fontId="7" fillId="10" borderId="6" xfId="1" applyNumberFormat="1" applyFont="1" applyFill="1" applyBorder="1" applyAlignment="1" applyProtection="1">
      <alignment horizontal="center"/>
      <protection locked="0"/>
    </xf>
    <xf numFmtId="9" fontId="7" fillId="10" borderId="6" xfId="4" applyNumberFormat="1" applyFont="1" applyFill="1" applyBorder="1" applyAlignment="1" applyProtection="1">
      <alignment horizontal="center"/>
      <protection locked="0"/>
    </xf>
    <xf numFmtId="44" fontId="7" fillId="10" borderId="6" xfId="1" applyNumberFormat="1" applyFont="1" applyFill="1" applyBorder="1" applyAlignment="1" applyProtection="1">
      <protection locked="0"/>
    </xf>
    <xf numFmtId="1" fontId="10" fillId="2" borderId="27" xfId="0" applyNumberFormat="1" applyFont="1" applyFill="1" applyBorder="1" applyAlignment="1">
      <alignment horizontal="center"/>
    </xf>
    <xf numFmtId="0" fontId="7" fillId="0" borderId="0" xfId="0" applyFont="1" applyAlignment="1">
      <alignment horizontal="left" vertical="top" wrapText="1"/>
    </xf>
    <xf numFmtId="164" fontId="13" fillId="6" borderId="24" xfId="0" applyNumberFormat="1" applyFont="1" applyFill="1" applyBorder="1" applyAlignment="1" applyProtection="1">
      <alignment horizontal="center"/>
      <protection locked="0"/>
    </xf>
    <xf numFmtId="10" fontId="23" fillId="10" borderId="6" xfId="4" applyNumberFormat="1" applyFont="1" applyFill="1" applyBorder="1" applyAlignment="1" applyProtection="1">
      <alignment horizontal="center"/>
      <protection locked="0"/>
    </xf>
    <xf numFmtId="44" fontId="23" fillId="10" borderId="6" xfId="0" applyNumberFormat="1" applyFont="1" applyFill="1" applyBorder="1" applyProtection="1">
      <protection locked="0"/>
    </xf>
    <xf numFmtId="10" fontId="7" fillId="10" borderId="30" xfId="1" applyNumberFormat="1" applyFont="1" applyFill="1" applyBorder="1" applyAlignment="1" applyProtection="1">
      <alignment horizontal="center"/>
      <protection locked="0"/>
    </xf>
    <xf numFmtId="44" fontId="7" fillId="10" borderId="6" xfId="1" applyNumberFormat="1" applyFont="1" applyFill="1" applyBorder="1" applyAlignment="1" applyProtection="1">
      <alignment horizontal="center"/>
      <protection locked="0"/>
    </xf>
    <xf numFmtId="44" fontId="7" fillId="10" borderId="30" xfId="1" applyNumberFormat="1" applyFont="1" applyFill="1" applyBorder="1" applyAlignment="1" applyProtection="1">
      <alignment horizontal="center"/>
      <protection locked="0"/>
    </xf>
    <xf numFmtId="0" fontId="2" fillId="3" borderId="0" xfId="2" quotePrefix="1" applyFill="1" applyProtection="1"/>
    <xf numFmtId="0" fontId="4" fillId="3" borderId="0" xfId="0" applyFont="1" applyFill="1"/>
    <xf numFmtId="0" fontId="8" fillId="2" borderId="0" xfId="0" applyFont="1" applyFill="1"/>
    <xf numFmtId="0" fontId="7" fillId="2" borderId="8" xfId="0" applyFont="1" applyFill="1" applyBorder="1"/>
    <xf numFmtId="0" fontId="7" fillId="2" borderId="9" xfId="0" applyFont="1" applyFill="1" applyBorder="1"/>
    <xf numFmtId="10" fontId="10" fillId="2" borderId="24" xfId="1" applyNumberFormat="1" applyFont="1" applyFill="1" applyBorder="1" applyAlignment="1" applyProtection="1">
      <alignment horizontal="center"/>
    </xf>
    <xf numFmtId="0" fontId="3" fillId="9" borderId="0" xfId="0" applyFont="1" applyFill="1"/>
    <xf numFmtId="0" fontId="0" fillId="9" borderId="0" xfId="0" applyFill="1"/>
    <xf numFmtId="0" fontId="11" fillId="2" borderId="0" xfId="0" applyFont="1" applyFill="1"/>
    <xf numFmtId="0" fontId="10" fillId="12" borderId="14" xfId="0" applyFont="1" applyFill="1" applyBorder="1"/>
    <xf numFmtId="0" fontId="10" fillId="12" borderId="15" xfId="0" applyFont="1" applyFill="1" applyBorder="1"/>
    <xf numFmtId="0" fontId="7" fillId="12" borderId="15" xfId="0" applyFont="1" applyFill="1" applyBorder="1"/>
    <xf numFmtId="0" fontId="7" fillId="12" borderId="16" xfId="0" applyFont="1" applyFill="1" applyBorder="1"/>
    <xf numFmtId="0" fontId="7" fillId="6" borderId="17" xfId="2" quotePrefix="1" applyFont="1" applyFill="1" applyBorder="1" applyProtection="1"/>
    <xf numFmtId="0" fontId="10" fillId="6" borderId="4" xfId="0" applyFont="1" applyFill="1" applyBorder="1"/>
    <xf numFmtId="0" fontId="10" fillId="6" borderId="4" xfId="0" applyFont="1" applyFill="1" applyBorder="1" applyAlignment="1">
      <alignment horizontal="center"/>
    </xf>
    <xf numFmtId="0" fontId="7" fillId="6" borderId="19" xfId="0" applyFont="1" applyFill="1" applyBorder="1"/>
    <xf numFmtId="0" fontId="7" fillId="2" borderId="25" xfId="0" applyFont="1" applyFill="1" applyBorder="1"/>
    <xf numFmtId="0" fontId="7" fillId="2" borderId="3" xfId="0" applyFont="1" applyFill="1" applyBorder="1"/>
    <xf numFmtId="0" fontId="10" fillId="2" borderId="17" xfId="0" applyFont="1" applyFill="1" applyBorder="1"/>
    <xf numFmtId="0" fontId="10" fillId="2" borderId="6" xfId="0" applyFont="1" applyFill="1" applyBorder="1" applyAlignment="1">
      <alignment horizontal="center"/>
    </xf>
    <xf numFmtId="0" fontId="7" fillId="2" borderId="21" xfId="0" applyFont="1" applyFill="1" applyBorder="1"/>
    <xf numFmtId="0" fontId="7" fillId="2" borderId="22" xfId="0" applyFont="1" applyFill="1" applyBorder="1"/>
    <xf numFmtId="0" fontId="10" fillId="2" borderId="22" xfId="0" applyFont="1" applyFill="1" applyBorder="1" applyAlignment="1">
      <alignment horizontal="center"/>
    </xf>
    <xf numFmtId="0" fontId="10" fillId="2" borderId="23" xfId="0" applyFont="1" applyFill="1" applyBorder="1" applyAlignment="1">
      <alignment horizontal="center"/>
    </xf>
    <xf numFmtId="0" fontId="10" fillId="2" borderId="0" xfId="0" applyFont="1" applyFill="1" applyAlignment="1">
      <alignment horizontal="center"/>
    </xf>
    <xf numFmtId="0" fontId="7" fillId="2" borderId="6" xfId="0" applyFont="1" applyFill="1" applyBorder="1"/>
    <xf numFmtId="0" fontId="7" fillId="6" borderId="6" xfId="0" applyFont="1" applyFill="1" applyBorder="1" applyAlignment="1">
      <alignment horizontal="center"/>
    </xf>
    <xf numFmtId="44" fontId="7" fillId="2" borderId="6" xfId="4" applyFont="1" applyFill="1" applyBorder="1" applyProtection="1"/>
    <xf numFmtId="44" fontId="7" fillId="2" borderId="0" xfId="4" applyFont="1" applyFill="1" applyBorder="1" applyProtection="1"/>
    <xf numFmtId="44" fontId="10" fillId="2" borderId="0" xfId="4" applyFont="1" applyFill="1" applyBorder="1" applyProtection="1"/>
    <xf numFmtId="0" fontId="7" fillId="2" borderId="24" xfId="0" applyFont="1" applyFill="1" applyBorder="1"/>
    <xf numFmtId="44" fontId="7" fillId="2" borderId="24" xfId="4" applyFont="1" applyFill="1" applyBorder="1" applyProtection="1"/>
    <xf numFmtId="0" fontId="10" fillId="2" borderId="27" xfId="0" applyFont="1" applyFill="1" applyBorder="1"/>
    <xf numFmtId="0" fontId="7" fillId="6" borderId="27" xfId="0" applyFont="1" applyFill="1" applyBorder="1" applyAlignment="1">
      <alignment horizontal="center"/>
    </xf>
    <xf numFmtId="44" fontId="10" fillId="2" borderId="27" xfId="4" applyFont="1" applyFill="1" applyBorder="1" applyProtection="1"/>
    <xf numFmtId="0" fontId="7" fillId="2" borderId="29" xfId="0" applyFont="1" applyFill="1" applyBorder="1"/>
    <xf numFmtId="10" fontId="7" fillId="6" borderId="0" xfId="0" applyNumberFormat="1" applyFont="1" applyFill="1" applyAlignment="1">
      <alignment horizontal="center"/>
    </xf>
    <xf numFmtId="44" fontId="7" fillId="2" borderId="29" xfId="4" applyFont="1" applyFill="1" applyBorder="1" applyProtection="1"/>
    <xf numFmtId="0" fontId="10" fillId="2" borderId="31" xfId="0" applyFont="1" applyFill="1" applyBorder="1"/>
    <xf numFmtId="0" fontId="7" fillId="6" borderId="31" xfId="0" applyFont="1" applyFill="1" applyBorder="1" applyAlignment="1">
      <alignment horizontal="center"/>
    </xf>
    <xf numFmtId="44" fontId="10" fillId="2" borderId="31" xfId="4" applyFont="1" applyFill="1" applyBorder="1" applyProtection="1"/>
    <xf numFmtId="0" fontId="10" fillId="0" borderId="28" xfId="0" applyFont="1" applyBorder="1"/>
    <xf numFmtId="0" fontId="7" fillId="2" borderId="20" xfId="0" applyFont="1" applyFill="1" applyBorder="1"/>
    <xf numFmtId="44" fontId="7" fillId="2" borderId="20" xfId="4" applyFont="1" applyFill="1" applyBorder="1" applyProtection="1"/>
    <xf numFmtId="0" fontId="17" fillId="2" borderId="7" xfId="0" applyFont="1" applyFill="1" applyBorder="1"/>
    <xf numFmtId="0" fontId="11" fillId="2" borderId="8" xfId="0" applyFont="1" applyFill="1" applyBorder="1"/>
    <xf numFmtId="0" fontId="7" fillId="2" borderId="6" xfId="2" applyFont="1" applyFill="1" applyBorder="1" applyProtection="1"/>
    <xf numFmtId="0" fontId="16" fillId="2" borderId="0" xfId="0" applyFont="1" applyFill="1"/>
    <xf numFmtId="0" fontId="7" fillId="0" borderId="17" xfId="0" applyFont="1" applyBorder="1"/>
    <xf numFmtId="0" fontId="7" fillId="0" borderId="20" xfId="0" applyFont="1" applyBorder="1"/>
    <xf numFmtId="44" fontId="10" fillId="2" borderId="22" xfId="4" applyFont="1" applyFill="1" applyBorder="1" applyProtection="1"/>
    <xf numFmtId="44" fontId="10" fillId="2" borderId="23" xfId="4" applyFont="1" applyFill="1" applyBorder="1" applyProtection="1"/>
    <xf numFmtId="0" fontId="11" fillId="6" borderId="6" xfId="0" applyFont="1" applyFill="1" applyBorder="1"/>
    <xf numFmtId="9" fontId="7" fillId="2" borderId="6" xfId="0" applyNumberFormat="1" applyFont="1" applyFill="1" applyBorder="1" applyAlignment="1">
      <alignment horizontal="center"/>
    </xf>
    <xf numFmtId="0" fontId="10" fillId="2" borderId="0" xfId="0" applyFont="1" applyFill="1" applyAlignment="1">
      <alignment horizontal="right"/>
    </xf>
    <xf numFmtId="0" fontId="10" fillId="2" borderId="11" xfId="0" applyFont="1" applyFill="1" applyBorder="1"/>
    <xf numFmtId="0" fontId="11" fillId="2" borderId="12" xfId="0" applyFont="1" applyFill="1" applyBorder="1"/>
    <xf numFmtId="44" fontId="10" fillId="2" borderId="6" xfId="0" applyNumberFormat="1" applyFont="1" applyFill="1" applyBorder="1"/>
    <xf numFmtId="44" fontId="10" fillId="2" borderId="0" xfId="0" applyNumberFormat="1" applyFont="1" applyFill="1"/>
    <xf numFmtId="0" fontId="10" fillId="2" borderId="21" xfId="0" applyFont="1" applyFill="1" applyBorder="1"/>
    <xf numFmtId="0" fontId="7" fillId="2" borderId="24" xfId="2" applyFont="1" applyFill="1" applyBorder="1" applyProtection="1"/>
    <xf numFmtId="0" fontId="10" fillId="0" borderId="11" xfId="0" applyFont="1" applyBorder="1"/>
    <xf numFmtId="44" fontId="10" fillId="2" borderId="12" xfId="4" applyFont="1" applyFill="1" applyBorder="1" applyProtection="1"/>
    <xf numFmtId="0" fontId="17" fillId="0" borderId="0" xfId="0" applyFont="1"/>
    <xf numFmtId="0" fontId="13" fillId="2" borderId="17" xfId="0" applyFont="1" applyFill="1" applyBorder="1"/>
    <xf numFmtId="0" fontId="10" fillId="6" borderId="21" xfId="0" applyFont="1" applyFill="1" applyBorder="1"/>
    <xf numFmtId="0" fontId="10" fillId="6" borderId="23" xfId="0" applyFont="1" applyFill="1" applyBorder="1" applyAlignment="1">
      <alignment horizontal="center"/>
    </xf>
    <xf numFmtId="0" fontId="10" fillId="6" borderId="17" xfId="0" applyFont="1" applyFill="1" applyBorder="1"/>
    <xf numFmtId="0" fontId="10" fillId="6" borderId="0" xfId="0" applyFont="1" applyFill="1" applyAlignment="1">
      <alignment horizontal="center"/>
    </xf>
    <xf numFmtId="0" fontId="10" fillId="10" borderId="0" xfId="0" applyFont="1" applyFill="1" applyAlignment="1">
      <alignment horizontal="center"/>
    </xf>
    <xf numFmtId="0" fontId="7" fillId="6" borderId="10" xfId="0" applyFont="1" applyFill="1" applyBorder="1"/>
    <xf numFmtId="0" fontId="10" fillId="2" borderId="28" xfId="0" applyFont="1" applyFill="1" applyBorder="1"/>
    <xf numFmtId="9" fontId="7" fillId="2" borderId="0" xfId="4" applyNumberFormat="1" applyFont="1" applyFill="1" applyBorder="1" applyAlignment="1" applyProtection="1">
      <alignment horizontal="center"/>
    </xf>
    <xf numFmtId="10" fontId="7" fillId="13" borderId="6" xfId="1" applyNumberFormat="1" applyFont="1" applyFill="1" applyBorder="1" applyAlignment="1" applyProtection="1">
      <alignment horizontal="center"/>
    </xf>
    <xf numFmtId="44" fontId="7" fillId="2" borderId="0" xfId="4" applyFont="1" applyFill="1" applyBorder="1" applyAlignment="1" applyProtection="1">
      <alignment horizontal="center"/>
    </xf>
    <xf numFmtId="10" fontId="7" fillId="2" borderId="12" xfId="1" applyNumberFormat="1" applyFont="1" applyFill="1" applyBorder="1" applyAlignment="1" applyProtection="1">
      <alignment horizontal="center"/>
    </xf>
    <xf numFmtId="0" fontId="17" fillId="2" borderId="0" xfId="0" applyFont="1" applyFill="1"/>
    <xf numFmtId="44" fontId="7" fillId="13" borderId="6" xfId="1" applyNumberFormat="1" applyFont="1" applyFill="1" applyBorder="1" applyAlignment="1" applyProtection="1">
      <alignment horizontal="center"/>
    </xf>
    <xf numFmtId="9" fontId="7" fillId="2" borderId="12" xfId="1" applyFont="1" applyFill="1" applyBorder="1" applyAlignment="1" applyProtection="1">
      <alignment horizontal="center"/>
    </xf>
    <xf numFmtId="9" fontId="7" fillId="2" borderId="0" xfId="1" applyFont="1" applyFill="1" applyBorder="1" applyAlignment="1" applyProtection="1">
      <alignment horizontal="center"/>
    </xf>
    <xf numFmtId="0" fontId="10" fillId="6" borderId="22" xfId="0" applyFont="1" applyFill="1" applyBorder="1" applyAlignment="1">
      <alignment horizontal="center"/>
    </xf>
    <xf numFmtId="0" fontId="7" fillId="6" borderId="23" xfId="0" applyFont="1" applyFill="1" applyBorder="1"/>
    <xf numFmtId="44" fontId="17" fillId="2" borderId="0" xfId="4" applyFont="1" applyFill="1" applyBorder="1" applyAlignment="1" applyProtection="1">
      <alignment horizontal="center"/>
    </xf>
    <xf numFmtId="0" fontId="10" fillId="15" borderId="21" xfId="0" applyFont="1" applyFill="1" applyBorder="1"/>
    <xf numFmtId="9" fontId="7" fillId="15" borderId="22" xfId="1" applyFont="1" applyFill="1" applyBorder="1" applyAlignment="1" applyProtection="1">
      <alignment horizontal="center"/>
    </xf>
    <xf numFmtId="44" fontId="17" fillId="15" borderId="22" xfId="4" applyFont="1" applyFill="1" applyBorder="1" applyAlignment="1" applyProtection="1">
      <alignment horizontal="center"/>
    </xf>
    <xf numFmtId="44" fontId="7" fillId="15" borderId="22" xfId="4" applyFont="1" applyFill="1" applyBorder="1" applyAlignment="1" applyProtection="1">
      <alignment horizontal="center"/>
    </xf>
    <xf numFmtId="0" fontId="7" fillId="15" borderId="23" xfId="0" applyFont="1" applyFill="1" applyBorder="1"/>
    <xf numFmtId="0" fontId="10" fillId="2" borderId="6" xfId="0" applyFont="1" applyFill="1" applyBorder="1"/>
    <xf numFmtId="10" fontId="7" fillId="11" borderId="35" xfId="1" applyNumberFormat="1" applyFont="1" applyFill="1" applyBorder="1" applyAlignment="1" applyProtection="1">
      <alignment horizontal="center"/>
    </xf>
    <xf numFmtId="9" fontId="7" fillId="2" borderId="23" xfId="1" applyFont="1" applyFill="1" applyBorder="1" applyAlignment="1" applyProtection="1">
      <alignment horizontal="center"/>
    </xf>
    <xf numFmtId="9" fontId="7" fillId="2" borderId="22" xfId="1" applyFont="1" applyFill="1" applyBorder="1" applyAlignment="1" applyProtection="1">
      <alignment horizontal="center"/>
    </xf>
    <xf numFmtId="9" fontId="7" fillId="6" borderId="6" xfId="1" applyFont="1" applyFill="1" applyBorder="1" applyAlignment="1" applyProtection="1">
      <alignment horizontal="center"/>
    </xf>
    <xf numFmtId="44" fontId="23" fillId="2" borderId="6" xfId="4" applyFont="1" applyFill="1" applyBorder="1" applyAlignment="1" applyProtection="1">
      <alignment horizontal="center"/>
    </xf>
    <xf numFmtId="10" fontId="23" fillId="2" borderId="6" xfId="4" applyNumberFormat="1" applyFont="1" applyFill="1" applyBorder="1" applyAlignment="1" applyProtection="1">
      <alignment horizontal="center"/>
    </xf>
    <xf numFmtId="44" fontId="23" fillId="2" borderId="6" xfId="0" applyNumberFormat="1" applyFont="1" applyFill="1" applyBorder="1"/>
    <xf numFmtId="9" fontId="10" fillId="13" borderId="44" xfId="1" applyFont="1" applyFill="1" applyBorder="1" applyAlignment="1" applyProtection="1">
      <alignment horizontal="center"/>
    </xf>
    <xf numFmtId="10" fontId="24" fillId="2" borderId="44" xfId="1" applyNumberFormat="1" applyFont="1" applyFill="1" applyBorder="1" applyAlignment="1" applyProtection="1">
      <alignment horizontal="center"/>
    </xf>
    <xf numFmtId="0" fontId="7" fillId="2" borderId="30" xfId="0" applyFont="1" applyFill="1" applyBorder="1"/>
    <xf numFmtId="9" fontId="7" fillId="6" borderId="30" xfId="1" applyFont="1" applyFill="1" applyBorder="1" applyAlignment="1" applyProtection="1">
      <alignment horizontal="center"/>
    </xf>
    <xf numFmtId="44" fontId="23" fillId="2" borderId="30" xfId="4" applyFont="1" applyFill="1" applyBorder="1" applyAlignment="1" applyProtection="1">
      <alignment horizontal="center"/>
    </xf>
    <xf numFmtId="9" fontId="10" fillId="2" borderId="27" xfId="1" applyFont="1" applyFill="1" applyBorder="1" applyAlignment="1" applyProtection="1">
      <alignment horizontal="center"/>
    </xf>
    <xf numFmtId="10" fontId="24" fillId="2" borderId="27" xfId="4" applyNumberFormat="1" applyFont="1" applyFill="1" applyBorder="1" applyAlignment="1" applyProtection="1">
      <alignment horizontal="center"/>
    </xf>
    <xf numFmtId="10" fontId="10" fillId="2" borderId="27" xfId="1" applyNumberFormat="1" applyFont="1" applyFill="1" applyBorder="1" applyAlignment="1" applyProtection="1">
      <alignment horizontal="center"/>
    </xf>
    <xf numFmtId="10" fontId="10" fillId="6" borderId="6" xfId="1" applyNumberFormat="1" applyFont="1" applyFill="1" applyBorder="1" applyAlignment="1" applyProtection="1">
      <alignment horizontal="center"/>
    </xf>
    <xf numFmtId="10" fontId="24" fillId="2" borderId="6" xfId="4" applyNumberFormat="1" applyFont="1" applyFill="1" applyBorder="1" applyAlignment="1" applyProtection="1">
      <alignment horizontal="center"/>
    </xf>
    <xf numFmtId="10" fontId="10" fillId="2" borderId="0" xfId="1" applyNumberFormat="1" applyFont="1" applyFill="1" applyBorder="1" applyAlignment="1" applyProtection="1">
      <alignment horizontal="center"/>
    </xf>
    <xf numFmtId="10" fontId="24" fillId="2" borderId="0" xfId="4" applyNumberFormat="1" applyFont="1" applyFill="1" applyBorder="1" applyAlignment="1" applyProtection="1">
      <alignment horizontal="center"/>
    </xf>
    <xf numFmtId="44" fontId="10" fillId="6" borderId="23" xfId="1" applyNumberFormat="1" applyFont="1" applyFill="1" applyBorder="1" applyAlignment="1" applyProtection="1">
      <alignment horizontal="center"/>
    </xf>
    <xf numFmtId="0" fontId="10" fillId="6" borderId="18" xfId="0" applyFont="1" applyFill="1" applyBorder="1"/>
    <xf numFmtId="0" fontId="10" fillId="2" borderId="32" xfId="0" applyFont="1" applyFill="1" applyBorder="1"/>
    <xf numFmtId="0" fontId="10" fillId="2" borderId="33" xfId="0" applyFont="1" applyFill="1" applyBorder="1"/>
    <xf numFmtId="0" fontId="6" fillId="13" borderId="20" xfId="0" applyFont="1" applyFill="1" applyBorder="1" applyAlignment="1">
      <alignment horizontal="center"/>
    </xf>
    <xf numFmtId="0" fontId="10" fillId="2" borderId="20" xfId="0" applyFont="1" applyFill="1" applyBorder="1" applyAlignment="1">
      <alignment horizontal="center"/>
    </xf>
    <xf numFmtId="0" fontId="7" fillId="11" borderId="7" xfId="0" applyFont="1" applyFill="1" applyBorder="1"/>
    <xf numFmtId="0" fontId="13" fillId="2" borderId="24" xfId="0" applyFont="1" applyFill="1" applyBorder="1"/>
    <xf numFmtId="1" fontId="13" fillId="2" borderId="24" xfId="0" applyNumberFormat="1" applyFont="1" applyFill="1" applyBorder="1" applyAlignment="1">
      <alignment horizontal="center"/>
    </xf>
    <xf numFmtId="0" fontId="13" fillId="2" borderId="6" xfId="0" applyFont="1" applyFill="1" applyBorder="1"/>
    <xf numFmtId="1" fontId="13" fillId="13" borderId="24" xfId="0" applyNumberFormat="1" applyFont="1" applyFill="1" applyBorder="1" applyAlignment="1">
      <alignment horizontal="center"/>
    </xf>
    <xf numFmtId="0" fontId="13" fillId="2" borderId="24" xfId="0" applyFont="1" applyFill="1" applyBorder="1" applyAlignment="1">
      <alignment horizontal="center"/>
    </xf>
    <xf numFmtId="164" fontId="7" fillId="11" borderId="35" xfId="1" applyNumberFormat="1" applyFont="1" applyFill="1" applyBorder="1" applyAlignment="1" applyProtection="1">
      <alignment horizontal="center"/>
    </xf>
    <xf numFmtId="0" fontId="13" fillId="2" borderId="30" xfId="0" applyFont="1" applyFill="1" applyBorder="1"/>
    <xf numFmtId="1" fontId="13" fillId="2" borderId="29" xfId="0" applyNumberFormat="1" applyFont="1" applyFill="1" applyBorder="1" applyAlignment="1">
      <alignment horizontal="center"/>
    </xf>
    <xf numFmtId="0" fontId="10" fillId="2" borderId="34" xfId="0" applyFont="1" applyFill="1" applyBorder="1"/>
    <xf numFmtId="0" fontId="10" fillId="2" borderId="27" xfId="0" applyFont="1" applyFill="1" applyBorder="1" applyAlignment="1">
      <alignment horizontal="center"/>
    </xf>
    <xf numFmtId="0" fontId="14" fillId="2" borderId="0" xfId="0" applyFont="1" applyFill="1"/>
    <xf numFmtId="164" fontId="7" fillId="2" borderId="12" xfId="1" applyNumberFormat="1" applyFont="1" applyFill="1" applyBorder="1" applyAlignment="1" applyProtection="1">
      <alignment horizontal="center"/>
    </xf>
    <xf numFmtId="164" fontId="7" fillId="2" borderId="0" xfId="1" applyNumberFormat="1" applyFont="1" applyFill="1" applyBorder="1" applyAlignment="1" applyProtection="1">
      <alignment horizontal="center"/>
    </xf>
    <xf numFmtId="164" fontId="7" fillId="2" borderId="8" xfId="1" applyNumberFormat="1" applyFont="1" applyFill="1" applyBorder="1" applyAlignment="1" applyProtection="1">
      <alignment horizontal="center"/>
    </xf>
    <xf numFmtId="0" fontId="10" fillId="2" borderId="27" xfId="0" applyFont="1" applyFill="1" applyBorder="1" applyAlignment="1">
      <alignment horizontal="left" vertical="center"/>
    </xf>
    <xf numFmtId="44" fontId="10" fillId="2" borderId="27" xfId="0" applyNumberFormat="1" applyFont="1" applyFill="1" applyBorder="1" applyAlignment="1">
      <alignment horizontal="center" vertical="center"/>
    </xf>
    <xf numFmtId="0" fontId="10" fillId="2" borderId="11" xfId="0" applyFont="1" applyFill="1" applyBorder="1" applyAlignment="1">
      <alignment horizontal="left" vertical="center"/>
    </xf>
    <xf numFmtId="44" fontId="10" fillId="2" borderId="12" xfId="0" applyNumberFormat="1" applyFont="1" applyFill="1" applyBorder="1" applyAlignment="1">
      <alignment horizontal="center" vertical="center"/>
    </xf>
    <xf numFmtId="0" fontId="12" fillId="2" borderId="17" xfId="0" applyFont="1" applyFill="1" applyBorder="1"/>
    <xf numFmtId="0" fontId="7" fillId="2" borderId="6" xfId="0" applyFont="1" applyFill="1" applyBorder="1" applyAlignment="1">
      <alignment horizontal="left" vertical="center"/>
    </xf>
    <xf numFmtId="0" fontId="7" fillId="2" borderId="20" xfId="0" applyFont="1" applyFill="1" applyBorder="1" applyAlignment="1">
      <alignment horizontal="left" vertical="center"/>
    </xf>
    <xf numFmtId="0" fontId="10" fillId="2" borderId="24" xfId="0" applyFont="1" applyFill="1" applyBorder="1" applyAlignment="1">
      <alignment horizontal="left" vertical="center"/>
    </xf>
    <xf numFmtId="164" fontId="10" fillId="2" borderId="24" xfId="0" applyNumberFormat="1" applyFont="1" applyFill="1" applyBorder="1" applyAlignment="1">
      <alignment horizontal="center" vertical="center"/>
    </xf>
    <xf numFmtId="0" fontId="17" fillId="2" borderId="17" xfId="0" applyFont="1" applyFill="1" applyBorder="1"/>
    <xf numFmtId="164" fontId="7" fillId="2" borderId="0" xfId="1" applyNumberFormat="1" applyFont="1" applyFill="1" applyAlignment="1" applyProtection="1">
      <alignment horizontal="center"/>
    </xf>
    <xf numFmtId="10" fontId="10" fillId="2" borderId="12" xfId="1" applyNumberFormat="1" applyFont="1" applyFill="1" applyBorder="1" applyAlignment="1" applyProtection="1">
      <alignment horizontal="center"/>
    </xf>
    <xf numFmtId="0" fontId="10" fillId="2" borderId="0" xfId="0" applyFont="1" applyFill="1" applyAlignment="1">
      <alignment horizontal="left" vertical="center"/>
    </xf>
    <xf numFmtId="0" fontId="10" fillId="8" borderId="14" xfId="0" applyFont="1" applyFill="1" applyBorder="1"/>
    <xf numFmtId="0" fontId="10" fillId="8" borderId="15" xfId="0" applyFont="1" applyFill="1" applyBorder="1" applyAlignment="1">
      <alignment horizontal="center"/>
    </xf>
    <xf numFmtId="0" fontId="7" fillId="8" borderId="16" xfId="0" applyFont="1" applyFill="1" applyBorder="1"/>
    <xf numFmtId="0" fontId="6" fillId="2" borderId="0" xfId="0" applyFont="1" applyFill="1" applyAlignment="1">
      <alignment horizontal="center" wrapText="1"/>
    </xf>
    <xf numFmtId="0" fontId="7" fillId="2" borderId="10" xfId="0" applyFont="1" applyFill="1" applyBorder="1" applyAlignment="1">
      <alignment wrapText="1"/>
    </xf>
    <xf numFmtId="0" fontId="10" fillId="8" borderId="15" xfId="0" applyFont="1" applyFill="1" applyBorder="1"/>
    <xf numFmtId="0" fontId="10" fillId="8" borderId="16" xfId="0" applyFont="1" applyFill="1" applyBorder="1"/>
    <xf numFmtId="0" fontId="10" fillId="6" borderId="25" xfId="0" applyFont="1" applyFill="1" applyBorder="1"/>
    <xf numFmtId="0" fontId="10" fillId="6" borderId="3" xfId="0" applyFont="1" applyFill="1" applyBorder="1"/>
    <xf numFmtId="0" fontId="10" fillId="6" borderId="26" xfId="0" applyFont="1" applyFill="1" applyBorder="1"/>
    <xf numFmtId="0" fontId="7" fillId="6" borderId="17" xfId="0" applyFont="1" applyFill="1" applyBorder="1"/>
    <xf numFmtId="49" fontId="7" fillId="6" borderId="17" xfId="0" applyNumberFormat="1" applyFont="1" applyFill="1" applyBorder="1"/>
    <xf numFmtId="49" fontId="7" fillId="6" borderId="17" xfId="4" applyNumberFormat="1" applyFont="1" applyFill="1" applyBorder="1" applyAlignment="1" applyProtection="1">
      <alignment horizontal="left"/>
    </xf>
    <xf numFmtId="44" fontId="7" fillId="6" borderId="0" xfId="0" applyNumberFormat="1" applyFont="1" applyFill="1"/>
    <xf numFmtId="44" fontId="7" fillId="6" borderId="0" xfId="4" applyFont="1" applyFill="1" applyBorder="1" applyProtection="1"/>
    <xf numFmtId="49" fontId="7" fillId="6" borderId="17" xfId="0" applyNumberFormat="1" applyFont="1" applyFill="1" applyBorder="1" applyAlignment="1">
      <alignment horizontal="left"/>
    </xf>
    <xf numFmtId="9" fontId="7" fillId="6" borderId="0" xfId="4" applyNumberFormat="1" applyFont="1" applyFill="1" applyBorder="1" applyProtection="1"/>
    <xf numFmtId="49" fontId="7" fillId="6" borderId="17" xfId="4" applyNumberFormat="1" applyFont="1" applyFill="1" applyBorder="1" applyAlignment="1" applyProtection="1">
      <alignment horizontal="left" wrapText="1"/>
    </xf>
    <xf numFmtId="49" fontId="7" fillId="6" borderId="17" xfId="0" applyNumberFormat="1" applyFont="1" applyFill="1" applyBorder="1" applyAlignment="1">
      <alignment horizontal="left" wrapText="1"/>
    </xf>
    <xf numFmtId="0" fontId="7" fillId="6" borderId="17" xfId="0" applyFont="1" applyFill="1" applyBorder="1" applyAlignment="1">
      <alignment wrapText="1"/>
    </xf>
    <xf numFmtId="0" fontId="7" fillId="6" borderId="11" xfId="0" applyFont="1" applyFill="1" applyBorder="1"/>
    <xf numFmtId="0" fontId="7" fillId="6" borderId="12" xfId="0" applyFont="1" applyFill="1" applyBorder="1"/>
    <xf numFmtId="0" fontId="7" fillId="6" borderId="13" xfId="0" applyFont="1" applyFill="1" applyBorder="1"/>
    <xf numFmtId="0" fontId="13" fillId="10" borderId="24" xfId="0" applyFont="1" applyFill="1" applyBorder="1" applyAlignment="1" applyProtection="1">
      <alignment horizontal="center"/>
      <protection locked="0"/>
    </xf>
    <xf numFmtId="1" fontId="13" fillId="10" borderId="24" xfId="0" applyNumberFormat="1" applyFont="1" applyFill="1" applyBorder="1" applyAlignment="1" applyProtection="1">
      <alignment horizontal="center"/>
      <protection locked="0"/>
    </xf>
    <xf numFmtId="164" fontId="13" fillId="10" borderId="24" xfId="0" applyNumberFormat="1" applyFont="1" applyFill="1" applyBorder="1" applyAlignment="1" applyProtection="1">
      <alignment horizontal="center"/>
      <protection locked="0"/>
    </xf>
    <xf numFmtId="164" fontId="13" fillId="10" borderId="30" xfId="1" applyNumberFormat="1" applyFont="1" applyFill="1" applyBorder="1" applyAlignment="1" applyProtection="1">
      <alignment horizontal="center"/>
      <protection locked="0"/>
    </xf>
    <xf numFmtId="9" fontId="7" fillId="2" borderId="12" xfId="1" applyFont="1" applyFill="1" applyBorder="1" applyProtection="1"/>
    <xf numFmtId="10" fontId="7" fillId="2" borderId="0" xfId="1" applyNumberFormat="1" applyFont="1" applyFill="1" applyBorder="1" applyAlignment="1" applyProtection="1">
      <alignment horizontal="center"/>
    </xf>
    <xf numFmtId="0" fontId="7" fillId="0" borderId="0" xfId="0" applyFont="1" applyAlignment="1">
      <alignment horizontal="right" vertical="center"/>
    </xf>
    <xf numFmtId="0" fontId="7" fillId="0" borderId="39" xfId="0" applyFont="1" applyBorder="1" applyAlignment="1">
      <alignment vertical="top"/>
    </xf>
    <xf numFmtId="0" fontId="7" fillId="2" borderId="0" xfId="0" applyFont="1" applyFill="1" applyAlignment="1">
      <alignment horizontal="left" vertical="top" wrapText="1"/>
    </xf>
    <xf numFmtId="0" fontId="7" fillId="0" borderId="40" xfId="0" applyFont="1" applyBorder="1" applyAlignment="1">
      <alignment vertical="top"/>
    </xf>
    <xf numFmtId="0" fontId="7" fillId="6" borderId="0" xfId="0" applyFont="1" applyFill="1" applyAlignment="1">
      <alignment vertical="top"/>
    </xf>
    <xf numFmtId="0" fontId="2" fillId="3" borderId="0" xfId="2" quotePrefix="1" applyFill="1" applyBorder="1" applyAlignment="1">
      <alignment vertical="top"/>
    </xf>
    <xf numFmtId="0" fontId="7" fillId="2" borderId="0" xfId="0" applyFont="1" applyFill="1" applyAlignment="1">
      <alignment vertical="top" wrapText="1"/>
    </xf>
    <xf numFmtId="0" fontId="7" fillId="0" borderId="12" xfId="0" applyFont="1" applyBorder="1" applyAlignment="1">
      <alignment vertical="top" wrapText="1"/>
    </xf>
    <xf numFmtId="0" fontId="5" fillId="11" borderId="45" xfId="0" applyFont="1" applyFill="1" applyBorder="1"/>
    <xf numFmtId="44" fontId="7" fillId="10" borderId="6" xfId="4" applyFont="1" applyFill="1" applyBorder="1" applyAlignment="1" applyProtection="1">
      <alignment horizontal="center"/>
      <protection locked="0"/>
    </xf>
    <xf numFmtId="44" fontId="7" fillId="6" borderId="6" xfId="4" applyFont="1" applyFill="1" applyBorder="1" applyAlignment="1" applyProtection="1">
      <alignment horizontal="center"/>
    </xf>
    <xf numFmtId="164" fontId="13" fillId="2" borderId="27" xfId="0" applyNumberFormat="1" applyFont="1" applyFill="1" applyBorder="1" applyAlignment="1" applyProtection="1">
      <alignment horizontal="center"/>
      <protection locked="0"/>
    </xf>
    <xf numFmtId="164" fontId="7" fillId="10" borderId="6" xfId="1" applyNumberFormat="1" applyFont="1" applyFill="1" applyBorder="1" applyAlignment="1" applyProtection="1">
      <alignment horizontal="center"/>
      <protection locked="0"/>
    </xf>
    <xf numFmtId="164" fontId="10" fillId="6" borderId="27" xfId="1" applyNumberFormat="1" applyFont="1" applyFill="1" applyBorder="1" applyAlignment="1" applyProtection="1">
      <alignment horizontal="center"/>
    </xf>
    <xf numFmtId="164" fontId="7" fillId="2" borderId="0" xfId="0" applyNumberFormat="1" applyFont="1" applyFill="1"/>
    <xf numFmtId="164" fontId="7" fillId="2" borderId="8" xfId="0" applyNumberFormat="1" applyFont="1" applyFill="1" applyBorder="1"/>
    <xf numFmtId="164" fontId="10" fillId="12" borderId="15" xfId="0" applyNumberFormat="1" applyFont="1" applyFill="1" applyBorder="1"/>
    <xf numFmtId="164" fontId="10" fillId="6" borderId="4" xfId="0" applyNumberFormat="1" applyFont="1" applyFill="1" applyBorder="1" applyAlignment="1">
      <alignment horizontal="center"/>
    </xf>
    <xf numFmtId="0" fontId="7" fillId="2" borderId="26" xfId="0" applyFont="1" applyFill="1" applyBorder="1"/>
    <xf numFmtId="10" fontId="7" fillId="6" borderId="43" xfId="0" applyNumberFormat="1" applyFont="1" applyFill="1" applyBorder="1" applyAlignment="1">
      <alignment horizontal="center"/>
    </xf>
    <xf numFmtId="0" fontId="10" fillId="0" borderId="17" xfId="0" applyFont="1" applyBorder="1"/>
    <xf numFmtId="8" fontId="7" fillId="2" borderId="0" xfId="4" applyNumberFormat="1" applyFont="1" applyFill="1" applyBorder="1" applyAlignment="1" applyProtection="1">
      <alignment horizontal="center"/>
    </xf>
    <xf numFmtId="9" fontId="7" fillId="2" borderId="23" xfId="0" applyNumberFormat="1" applyFont="1" applyFill="1" applyBorder="1"/>
    <xf numFmtId="9" fontId="17" fillId="2" borderId="0" xfId="4" applyNumberFormat="1" applyFont="1" applyFill="1" applyBorder="1" applyAlignment="1" applyProtection="1">
      <alignment horizontal="left"/>
    </xf>
    <xf numFmtId="9" fontId="17" fillId="2" borderId="0" xfId="4" applyNumberFormat="1" applyFont="1" applyFill="1" applyBorder="1" applyAlignment="1" applyProtection="1">
      <alignment horizontal="center"/>
    </xf>
    <xf numFmtId="44" fontId="7" fillId="11" borderId="35" xfId="1" applyNumberFormat="1" applyFont="1" applyFill="1" applyBorder="1" applyAlignment="1" applyProtection="1">
      <alignment horizontal="left"/>
    </xf>
    <xf numFmtId="0" fontId="7" fillId="2" borderId="0" xfId="4" applyNumberFormat="1" applyFont="1" applyFill="1" applyBorder="1" applyAlignment="1" applyProtection="1">
      <alignment horizontal="left"/>
    </xf>
    <xf numFmtId="44" fontId="7" fillId="6" borderId="22" xfId="4" applyFont="1" applyFill="1" applyBorder="1" applyAlignment="1" applyProtection="1">
      <alignment horizontal="center"/>
    </xf>
    <xf numFmtId="0" fontId="13" fillId="2" borderId="6" xfId="0" applyFont="1" applyFill="1" applyBorder="1" applyAlignment="1">
      <alignment horizontal="center"/>
    </xf>
    <xf numFmtId="10" fontId="13" fillId="2" borderId="24" xfId="0" applyNumberFormat="1" applyFont="1" applyFill="1" applyBorder="1" applyAlignment="1">
      <alignment horizontal="center"/>
    </xf>
    <xf numFmtId="0" fontId="17" fillId="2" borderId="11" xfId="0" applyFont="1" applyFill="1" applyBorder="1"/>
    <xf numFmtId="10" fontId="5" fillId="2" borderId="0" xfId="1" applyNumberFormat="1" applyFont="1" applyFill="1" applyBorder="1" applyAlignment="1">
      <alignment horizontal="left"/>
    </xf>
    <xf numFmtId="0" fontId="18" fillId="3" borderId="36" xfId="0" applyFont="1" applyFill="1" applyBorder="1"/>
    <xf numFmtId="0" fontId="10" fillId="3" borderId="37" xfId="0" applyFont="1" applyFill="1" applyBorder="1"/>
    <xf numFmtId="0" fontId="7" fillId="3" borderId="38" xfId="0" applyFont="1" applyFill="1" applyBorder="1"/>
    <xf numFmtId="0" fontId="7" fillId="0" borderId="46" xfId="0" applyFont="1" applyBorder="1" applyAlignment="1">
      <alignment wrapText="1"/>
    </xf>
    <xf numFmtId="0" fontId="10" fillId="0" borderId="0" xfId="0" applyFont="1"/>
    <xf numFmtId="0" fontId="7" fillId="0" borderId="0" xfId="0" applyFont="1" applyAlignment="1">
      <alignment vertical="center" wrapText="1"/>
    </xf>
    <xf numFmtId="2" fontId="5" fillId="2" borderId="0" xfId="0" applyNumberFormat="1" applyFont="1" applyFill="1" applyAlignment="1">
      <alignment horizontal="left"/>
    </xf>
    <xf numFmtId="164" fontId="5" fillId="2" borderId="0" xfId="1" applyNumberFormat="1" applyFont="1" applyFill="1" applyBorder="1" applyAlignment="1">
      <alignment horizontal="right"/>
    </xf>
    <xf numFmtId="0" fontId="7" fillId="2" borderId="0" xfId="0" applyFont="1" applyFill="1" applyAlignment="1">
      <alignment horizontal="center"/>
    </xf>
    <xf numFmtId="0" fontId="7" fillId="12" borderId="0" xfId="0" applyFont="1" applyFill="1"/>
    <xf numFmtId="0" fontId="7" fillId="15" borderId="0" xfId="0" applyFont="1" applyFill="1"/>
    <xf numFmtId="0" fontId="7" fillId="8" borderId="0" xfId="0" applyFont="1" applyFill="1"/>
    <xf numFmtId="9" fontId="5" fillId="10" borderId="23" xfId="1" applyFont="1" applyFill="1" applyBorder="1" applyProtection="1">
      <protection locked="0"/>
    </xf>
    <xf numFmtId="2" fontId="5" fillId="0" borderId="0" xfId="0" applyNumberFormat="1" applyFont="1"/>
    <xf numFmtId="0" fontId="7" fillId="11" borderId="47" xfId="0" applyFont="1" applyFill="1" applyBorder="1"/>
    <xf numFmtId="0" fontId="7" fillId="11" borderId="17" xfId="0" applyFont="1" applyFill="1" applyBorder="1"/>
    <xf numFmtId="0" fontId="10" fillId="2" borderId="44" xfId="0" applyFont="1" applyFill="1" applyBorder="1"/>
    <xf numFmtId="9" fontId="5" fillId="2" borderId="0" xfId="1" applyFont="1" applyFill="1" applyAlignment="1">
      <alignment horizontal="right"/>
    </xf>
    <xf numFmtId="164" fontId="5" fillId="2" borderId="0" xfId="1" applyNumberFormat="1" applyFont="1" applyFill="1" applyAlignment="1">
      <alignment horizontal="right"/>
    </xf>
    <xf numFmtId="164" fontId="7" fillId="3" borderId="0" xfId="0" applyNumberFormat="1" applyFont="1" applyFill="1"/>
    <xf numFmtId="164" fontId="7" fillId="4" borderId="0" xfId="0" applyNumberFormat="1" applyFont="1" applyFill="1"/>
    <xf numFmtId="164" fontId="7" fillId="0" borderId="0" xfId="0" applyNumberFormat="1" applyFont="1" applyAlignment="1">
      <alignment vertical="top" wrapText="1"/>
    </xf>
    <xf numFmtId="164" fontId="5" fillId="2" borderId="0" xfId="0" applyNumberFormat="1" applyFont="1" applyFill="1" applyAlignment="1">
      <alignment horizontal="right"/>
    </xf>
    <xf numFmtId="164" fontId="7" fillId="6" borderId="0" xfId="0" applyNumberFormat="1" applyFont="1" applyFill="1"/>
    <xf numFmtId="164" fontId="7" fillId="3" borderId="0" xfId="1" applyNumberFormat="1" applyFont="1" applyFill="1"/>
    <xf numFmtId="164" fontId="7" fillId="2" borderId="0" xfId="1" applyNumberFormat="1" applyFont="1" applyFill="1"/>
    <xf numFmtId="164" fontId="7" fillId="4" borderId="0" xfId="1" applyNumberFormat="1" applyFont="1" applyFill="1"/>
    <xf numFmtId="164" fontId="7" fillId="0" borderId="0" xfId="1" applyNumberFormat="1" applyFont="1" applyAlignment="1">
      <alignment vertical="top" wrapText="1"/>
    </xf>
    <xf numFmtId="164" fontId="7" fillId="6" borderId="0" xfId="1" applyNumberFormat="1" applyFont="1" applyFill="1"/>
    <xf numFmtId="0" fontId="7" fillId="0" borderId="0" xfId="0" applyFont="1" applyAlignment="1">
      <alignment horizontal="left" vertical="top" wrapText="1"/>
    </xf>
    <xf numFmtId="164" fontId="7" fillId="2" borderId="21" xfId="1" applyNumberFormat="1" applyFont="1" applyFill="1" applyBorder="1" applyAlignment="1" applyProtection="1">
      <alignment horizontal="center"/>
    </xf>
    <xf numFmtId="164" fontId="7" fillId="2" borderId="23" xfId="1" applyNumberFormat="1" applyFont="1" applyFill="1" applyBorder="1" applyAlignment="1" applyProtection="1">
      <alignment horizontal="center"/>
    </xf>
    <xf numFmtId="0" fontId="10" fillId="2" borderId="0" xfId="0" applyFont="1" applyFill="1" applyAlignment="1">
      <alignment horizontal="left" wrapText="1"/>
    </xf>
    <xf numFmtId="0" fontId="5" fillId="2" borderId="0" xfId="0" applyFont="1" applyFill="1"/>
    <xf numFmtId="0" fontId="0" fillId="0" borderId="0" xfId="0" applyAlignment="1">
      <alignment horizontal="right"/>
    </xf>
    <xf numFmtId="0" fontId="0" fillId="0" borderId="46" xfId="0" applyBorder="1"/>
    <xf numFmtId="0" fontId="0" fillId="0" borderId="46" xfId="0" applyBorder="1" applyAlignment="1">
      <alignment horizontal="center"/>
    </xf>
    <xf numFmtId="44" fontId="0" fillId="0" borderId="46" xfId="0" applyNumberFormat="1" applyBorder="1" applyAlignment="1">
      <alignment horizontal="right"/>
    </xf>
    <xf numFmtId="0" fontId="0" fillId="0" borderId="46" xfId="0" applyBorder="1" applyAlignment="1">
      <alignment horizontal="right"/>
    </xf>
    <xf numFmtId="0" fontId="20" fillId="10" borderId="46" xfId="0" applyFont="1" applyFill="1" applyBorder="1"/>
    <xf numFmtId="44" fontId="20" fillId="10" borderId="46" xfId="0" applyNumberFormat="1" applyFont="1" applyFill="1" applyBorder="1" applyAlignment="1">
      <alignment horizontal="right"/>
    </xf>
    <xf numFmtId="0" fontId="25" fillId="0" borderId="0" xfId="0" applyFont="1"/>
  </cellXfs>
  <cellStyles count="5">
    <cellStyle name="Hyperlink" xfId="2" builtinId="8"/>
    <cellStyle name="Komma" xfId="3" builtinId="3"/>
    <cellStyle name="Procent" xfId="1" builtinId="5"/>
    <cellStyle name="Standaard" xfId="0" builtinId="0"/>
    <cellStyle name="Valuta" xfId="4" builtinId="4"/>
  </cellStyles>
  <dxfs count="10">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title pos="t" align="ctr" overlay="0">
      <cx:tx>
        <cx:txData>
          <cx:v>Uitsplitsing totale kosten per uur (gewogen gemiddelde over periodieken,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periodieken, jaar 1)</a:t>
          </a:r>
        </a:p>
      </cx:txPr>
    </cx:title>
    <cx:plotArea>
      <cx:plotAreaRegion>
        <cx:series layoutId="waterfall" uniqueId="{D6FE65E6-EA92-4015-A3FF-A1AF130DA476}">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50000"/>
                </a:srgbClr>
              </a:solidFill>
            </cx:spPr>
          </cx:dataPt>
          <cx:dataPt idx="6">
            <cx:spPr>
              <a:solidFill>
                <a:srgbClr val="1A3877">
                  <a:lumMod val="75000"/>
                </a:srgbClr>
              </a:solidFill>
            </cx:spPr>
          </cx:dataPt>
          <cx:dataPt idx="7">
            <cx:spPr>
              <a:solidFill>
                <a:srgbClr val="FFD100">
                  <a:lumMod val="60000"/>
                  <a:lumOff val="40000"/>
                </a:srgbClr>
              </a:solidFill>
            </cx:spPr>
          </cx:dataPt>
          <cx:dataPt idx="8">
            <cx:spPr>
              <a:solidFill>
                <a:srgbClr val="FFFFFF">
                  <a:lumMod val="75000"/>
                </a:srgbClr>
              </a:solidFill>
            </cx:spPr>
          </cx:dataPt>
          <cx:dataPt idx="9">
            <cx:spPr>
              <a:solidFill>
                <a:srgbClr val="007749">
                  <a:lumMod val="20000"/>
                  <a:lumOff val="80000"/>
                </a:srgbClr>
              </a:solidFill>
            </cx:spPr>
          </cx:dataPt>
          <cx:dataPt idx="10">
            <cx:spPr>
              <a:solidFill>
                <a:srgbClr val="007749">
                  <a:lumMod val="60000"/>
                  <a:lumOff val="40000"/>
                </a:srgbClr>
              </a:solidFill>
            </cx:spPr>
          </cx:dataPt>
          <cx:dataPt idx="11">
            <cx:spPr>
              <a:solidFill>
                <a:srgbClr val="FFFFFF">
                  <a:lumMod val="50000"/>
                </a:srgbClr>
              </a:solidFill>
            </cx:spPr>
          </cx:dataPt>
          <cx:dataLabels pos="outEnd">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visibility seriesName="0" categoryName="0" value="1"/>
            <cx:dataLabel idx="1">
              <cx:visibility seriesName="0" categoryName="0" value="1"/>
              <cx:separator>, </cx:separator>
            </cx:dataLabel>
            <cx:dataLabel idx="3">
              <cx:visibility seriesName="0" categoryName="0" value="1"/>
              <cx:separator>, </cx:separato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microsoft.com/office/2014/relationships/chartEx" Target="../charts/chartEx1.xml"/></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3</xdr:col>
      <xdr:colOff>180975</xdr:colOff>
      <xdr:row>187</xdr:row>
      <xdr:rowOff>9525</xdr:rowOff>
    </xdr:from>
    <xdr:to>
      <xdr:col>3</xdr:col>
      <xdr:colOff>540975</xdr:colOff>
      <xdr:row>188</xdr:row>
      <xdr:rowOff>0</xdr:rowOff>
    </xdr:to>
    <xdr:sp macro="" textlink="">
      <xdr:nvSpPr>
        <xdr:cNvPr id="4" name="PIJL-RECHTS 3">
          <a:extLst>
            <a:ext uri="{FF2B5EF4-FFF2-40B4-BE49-F238E27FC236}">
              <a16:creationId xmlns:a16="http://schemas.microsoft.com/office/drawing/2014/main" id="{BB573B09-487B-49AE-B078-AE9F01586D39}"/>
            </a:ext>
          </a:extLst>
        </xdr:cNvPr>
        <xdr:cNvSpPr/>
      </xdr:nvSpPr>
      <xdr:spPr>
        <a:xfrm>
          <a:off x="5067300" y="2095500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188</xdr:row>
      <xdr:rowOff>7144</xdr:rowOff>
    </xdr:from>
    <xdr:to>
      <xdr:col>3</xdr:col>
      <xdr:colOff>540975</xdr:colOff>
      <xdr:row>188</xdr:row>
      <xdr:rowOff>130969</xdr:rowOff>
    </xdr:to>
    <xdr:sp macro="" textlink="">
      <xdr:nvSpPr>
        <xdr:cNvPr id="8" name="PIJL-RECHTS 3">
          <a:extLst>
            <a:ext uri="{FF2B5EF4-FFF2-40B4-BE49-F238E27FC236}">
              <a16:creationId xmlns:a16="http://schemas.microsoft.com/office/drawing/2014/main" id="{F9CEF9F6-8C02-44B8-9D10-2328AF7BDAA8}"/>
            </a:ext>
          </a:extLst>
        </xdr:cNvPr>
        <xdr:cNvSpPr/>
      </xdr:nvSpPr>
      <xdr:spPr>
        <a:xfrm>
          <a:off x="5067300" y="2108596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189</xdr:row>
      <xdr:rowOff>4763</xdr:rowOff>
    </xdr:from>
    <xdr:to>
      <xdr:col>3</xdr:col>
      <xdr:colOff>540975</xdr:colOff>
      <xdr:row>189</xdr:row>
      <xdr:rowOff>128588</xdr:rowOff>
    </xdr:to>
    <xdr:sp macro="" textlink="">
      <xdr:nvSpPr>
        <xdr:cNvPr id="9" name="PIJL-RECHTS 3">
          <a:extLst>
            <a:ext uri="{FF2B5EF4-FFF2-40B4-BE49-F238E27FC236}">
              <a16:creationId xmlns:a16="http://schemas.microsoft.com/office/drawing/2014/main" id="{5F23F86A-E4FE-404D-828E-B46DFD697DF5}"/>
            </a:ext>
          </a:extLst>
        </xdr:cNvPr>
        <xdr:cNvSpPr/>
      </xdr:nvSpPr>
      <xdr:spPr>
        <a:xfrm>
          <a:off x="5067300" y="2121693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11</xdr:col>
      <xdr:colOff>64769</xdr:colOff>
      <xdr:row>16</xdr:row>
      <xdr:rowOff>97155</xdr:rowOff>
    </xdr:from>
    <xdr:to>
      <xdr:col>23</xdr:col>
      <xdr:colOff>619125</xdr:colOff>
      <xdr:row>42</xdr:row>
      <xdr:rowOff>59055</xdr:rowOff>
    </xdr:to>
    <mc:AlternateContent xmlns:mc="http://schemas.openxmlformats.org/markup-compatibility/2006">
      <mc:Choice xmlns:cx1="http://schemas.microsoft.com/office/drawing/2015/9/8/chartex" Requires="cx1">
        <xdr:graphicFrame macro="">
          <xdr:nvGraphicFramePr>
            <xdr:cNvPr id="11" name="Chart 10">
              <a:extLst>
                <a:ext uri="{FF2B5EF4-FFF2-40B4-BE49-F238E27FC236}">
                  <a16:creationId xmlns:a16="http://schemas.microsoft.com/office/drawing/2014/main" id="{2608DDDB-B7CC-4C6C-85AF-AA765B7F4AC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0437494" y="2383155"/>
              <a:ext cx="8783956" cy="3543300"/>
            </a:xfrm>
            <a:prstGeom prst="rect">
              <a:avLst/>
            </a:prstGeom>
            <a:solidFill>
              <a:prstClr val="white"/>
            </a:solidFill>
            <a:ln w="1">
              <a:solidFill>
                <a:prstClr val="green"/>
              </a:solidFill>
            </a:ln>
          </xdr:spPr>
          <xdr:txBody>
            <a:bodyPr vertOverflow="clip" horzOverflow="clip"/>
            <a:lstStyle/>
            <a:p>
              <a:r>
                <a:rPr lang="nl-NL"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18</xdr:col>
      <xdr:colOff>1</xdr:colOff>
      <xdr:row>186</xdr:row>
      <xdr:rowOff>114300</xdr:rowOff>
    </xdr:from>
    <xdr:ext cx="1840848" cy="331244"/>
    <xdr:pic>
      <xdr:nvPicPr>
        <xdr:cNvPr id="10" name="Afbeelding 1">
          <a:extLst>
            <a:ext uri="{FF2B5EF4-FFF2-40B4-BE49-F238E27FC236}">
              <a16:creationId xmlns:a16="http://schemas.microsoft.com/office/drawing/2014/main" id="{59B09AFF-6E51-40A9-A733-D851495776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776615" y="24939914"/>
          <a:ext cx="1840848" cy="33124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7</xdr:row>
      <xdr:rowOff>114300</xdr:rowOff>
    </xdr:from>
    <xdr:to>
      <xdr:col>2</xdr:col>
      <xdr:colOff>4206240</xdr:colOff>
      <xdr:row>15</xdr:row>
      <xdr:rowOff>1465</xdr:rowOff>
    </xdr:to>
    <xdr:pic>
      <xdr:nvPicPr>
        <xdr:cNvPr id="4" name="Picture 3">
          <a:extLst>
            <a:ext uri="{FF2B5EF4-FFF2-40B4-BE49-F238E27FC236}">
              <a16:creationId xmlns:a16="http://schemas.microsoft.com/office/drawing/2014/main" id="{ABC43E88-C188-4477-B437-EDD8F8A3D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847850"/>
          <a:ext cx="4210050"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134595</xdr:colOff>
      <xdr:row>31</xdr:row>
      <xdr:rowOff>108143</xdr:rowOff>
    </xdr:from>
    <xdr:to>
      <xdr:col>3</xdr:col>
      <xdr:colOff>7913</xdr:colOff>
      <xdr:row>47</xdr:row>
      <xdr:rowOff>38100</xdr:rowOff>
    </xdr:to>
    <xdr:sp macro="" textlink="">
      <xdr:nvSpPr>
        <xdr:cNvPr id="2" name="Rectangle 1">
          <a:extLst>
            <a:ext uri="{FF2B5EF4-FFF2-40B4-BE49-F238E27FC236}">
              <a16:creationId xmlns:a16="http://schemas.microsoft.com/office/drawing/2014/main" id="{C40F0642-6844-4D0F-AAE4-EDD901FBB091}"/>
            </a:ext>
          </a:extLst>
        </xdr:cNvPr>
        <xdr:cNvSpPr/>
      </xdr:nvSpPr>
      <xdr:spPr>
        <a:xfrm>
          <a:off x="258420" y="9214043"/>
          <a:ext cx="8217218" cy="2063557"/>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latin typeface="Segoe UI" panose="020B0502040204020203" pitchFamily="34" charset="0"/>
              <a:cs typeface="Segoe UI" panose="020B0502040204020203" pitchFamily="34" charset="0"/>
            </a:rPr>
            <a:t>Wijzigingen voorlopige rekentool 2024 t.o.v. definitieve rekentool 2023</a:t>
          </a:r>
        </a:p>
        <a:p>
          <a:pPr algn="l"/>
          <a:r>
            <a:rPr lang="en-US" sz="800" b="0">
              <a:latin typeface="Segoe UI" panose="020B0502040204020203" pitchFamily="34" charset="0"/>
              <a:cs typeface="Segoe UI" panose="020B0502040204020203" pitchFamily="34" charset="0"/>
            </a:rPr>
            <a:t>Deze rekentool is een geupdate versie van de rekentool van 2023. In deze update zijn de volgende punten gewijzigd die van invloed zijn op de uiteindelijke kostprijs:</a:t>
          </a:r>
        </a:p>
        <a:p>
          <a:pPr algn="l"/>
          <a:r>
            <a:rPr lang="en-US" sz="800" b="0">
              <a:latin typeface="Segoe UI" panose="020B0502040204020203" pitchFamily="34" charset="0"/>
              <a:cs typeface="Segoe UI" panose="020B0502040204020203" pitchFamily="34" charset="0"/>
            </a:rPr>
            <a:t>- Bruto uurlonen, eindejaarsuitkering en vakantiegeld</a:t>
          </a:r>
        </a:p>
        <a:p>
          <a:pPr algn="l"/>
          <a:r>
            <a:rPr lang="en-US" sz="800" b="0">
              <a:latin typeface="Segoe UI" panose="020B0502040204020203" pitchFamily="34" charset="0"/>
              <a:cs typeface="Segoe UI" panose="020B0502040204020203" pitchFamily="34" charset="0"/>
            </a:rPr>
            <a:t>- Premies sociale lasten (m.u.v. pensioenpremies)</a:t>
          </a:r>
        </a:p>
        <a:p>
          <a:pPr algn="l"/>
          <a:r>
            <a:rPr lang="en-US" sz="800" b="0">
              <a:latin typeface="Segoe UI" panose="020B0502040204020203" pitchFamily="34" charset="0"/>
              <a:cs typeface="Segoe UI" panose="020B0502040204020203" pitchFamily="34" charset="0"/>
            </a:rPr>
            <a:t>- Wettelijk minimumloon per 1 juli 2023</a:t>
          </a:r>
        </a:p>
        <a:p>
          <a:pPr algn="l"/>
          <a:r>
            <a:rPr lang="en-US" sz="800" b="0">
              <a:latin typeface="Segoe UI" panose="020B0502040204020203" pitchFamily="34" charset="0"/>
              <a:cs typeface="Segoe UI" panose="020B0502040204020203" pitchFamily="34" charset="0"/>
            </a:rPr>
            <a:t>- Suggesties voor voor de overhead, overige personele kosten en de sociale lasten op basis van Berenschot Benchmark Care</a:t>
          </a:r>
        </a:p>
        <a:p>
          <a:pPr algn="l"/>
          <a:r>
            <a:rPr lang="en-US" sz="800" b="0">
              <a:latin typeface="Segoe UI" panose="020B0502040204020203" pitchFamily="34" charset="0"/>
              <a:cs typeface="Segoe UI" panose="020B0502040204020203" pitchFamily="34" charset="0"/>
            </a:rPr>
            <a:t>- Suggesties voor verzuimcijfers. </a:t>
          </a:r>
        </a:p>
        <a:p>
          <a:pPr algn="l"/>
          <a:r>
            <a:rPr lang="en-US" sz="800" b="0">
              <a:latin typeface="Segoe UI" panose="020B0502040204020203" pitchFamily="34" charset="0"/>
              <a:cs typeface="Segoe UI" panose="020B0502040204020203" pitchFamily="34" charset="0"/>
            </a:rPr>
            <a:t>- Het aantal feestdagen in 2024 voor de productiviteit.</a:t>
          </a:r>
        </a:p>
        <a:p>
          <a:pPr algn="l"/>
          <a:r>
            <a:rPr lang="en-US" sz="800" b="0">
              <a:latin typeface="Segoe UI" panose="020B0502040204020203" pitchFamily="34" charset="0"/>
              <a:cs typeface="Segoe UI" panose="020B0502040204020203" pitchFamily="34" charset="0"/>
            </a:rPr>
            <a:t>- Voor de cao sociaal werk wordt de eindejaarsuitkering nu ook over het vakantiegeld toegepast.</a:t>
          </a:r>
        </a:p>
        <a:p>
          <a:pPr algn="l"/>
          <a:endParaRPr lang="en-US" sz="800" b="1">
            <a:latin typeface="Segoe UI" panose="020B0502040204020203" pitchFamily="34" charset="0"/>
            <a:cs typeface="Segoe UI" panose="020B0502040204020203" pitchFamily="34" charset="0"/>
          </a:endParaRPr>
        </a:p>
        <a:p>
          <a:pPr algn="l"/>
          <a:r>
            <a:rPr lang="en-US" sz="800" b="1">
              <a:latin typeface="Segoe UI" panose="020B0502040204020203" pitchFamily="34" charset="0"/>
              <a:cs typeface="Segoe UI" panose="020B0502040204020203" pitchFamily="34" charset="0"/>
            </a:rPr>
            <a:t>Wijzigingen definitieve rekentool 2024 t.o.v. voorlopige rekentool 2024</a:t>
          </a:r>
        </a:p>
        <a:p>
          <a:pPr algn="l"/>
          <a:r>
            <a:rPr lang="en-US" sz="800" b="0">
              <a:latin typeface="Segoe UI" panose="020B0502040204020203" pitchFamily="34" charset="0"/>
              <a:cs typeface="Segoe UI" panose="020B0502040204020203" pitchFamily="34" charset="0"/>
            </a:rPr>
            <a:t>- Pensioenpremies</a:t>
          </a:r>
        </a:p>
        <a:p>
          <a:pPr algn="l"/>
          <a:r>
            <a:rPr lang="en-US" sz="800" b="0">
              <a:latin typeface="Segoe UI" panose="020B0502040204020203" pitchFamily="34" charset="0"/>
              <a:cs typeface="Segoe UI" panose="020B0502040204020203" pitchFamily="34" charset="0"/>
            </a:rPr>
            <a:t>-</a:t>
          </a:r>
          <a:r>
            <a:rPr lang="en-US" sz="800" b="0" baseline="0">
              <a:latin typeface="Segoe UI" panose="020B0502040204020203" pitchFamily="34" charset="0"/>
              <a:cs typeface="Segoe UI" panose="020B0502040204020203" pitchFamily="34" charset="0"/>
            </a:rPr>
            <a:t> Wettelijk minimumloon per 1 januari 2024</a:t>
          </a:r>
        </a:p>
        <a:p>
          <a:pPr algn="l"/>
          <a:r>
            <a:rPr lang="en-US" sz="800" b="0">
              <a:latin typeface="Segoe UI" panose="020B0502040204020203" pitchFamily="34" charset="0"/>
              <a:cs typeface="Segoe UI" panose="020B0502040204020203" pitchFamily="34" charset="0"/>
            </a:rPr>
            <a:t>- Premie WAO/WIA voor (middel)grote ondernemers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257174</xdr:colOff>
      <xdr:row>16</xdr:row>
      <xdr:rowOff>0</xdr:rowOff>
    </xdr:from>
    <xdr:to>
      <xdr:col>2</xdr:col>
      <xdr:colOff>38099</xdr:colOff>
      <xdr:row>59</xdr:row>
      <xdr:rowOff>114300</xdr:rowOff>
    </xdr:to>
    <xdr:pic>
      <xdr:nvPicPr>
        <xdr:cNvPr id="2" name="Afbeelding 2">
          <a:extLst>
            <a:ext uri="{FF2B5EF4-FFF2-40B4-BE49-F238E27FC236}">
              <a16:creationId xmlns:a16="http://schemas.microsoft.com/office/drawing/2014/main" id="{80FD7A82-5CAD-496E-8817-137458580A0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4" y="4457700"/>
          <a:ext cx="10906125" cy="58483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66</xdr:col>
      <xdr:colOff>152400</xdr:colOff>
      <xdr:row>13</xdr:row>
      <xdr:rowOff>114299</xdr:rowOff>
    </xdr:from>
    <xdr:to>
      <xdr:col>71</xdr:col>
      <xdr:colOff>95250</xdr:colOff>
      <xdr:row>26</xdr:row>
      <xdr:rowOff>76200</xdr:rowOff>
    </xdr:to>
    <xdr:sp macro="" textlink="">
      <xdr:nvSpPr>
        <xdr:cNvPr id="2" name="Rectangle 1">
          <a:extLst>
            <a:ext uri="{FF2B5EF4-FFF2-40B4-BE49-F238E27FC236}">
              <a16:creationId xmlns:a16="http://schemas.microsoft.com/office/drawing/2014/main" id="{BEE49058-7954-48EF-9FEC-CA6567B294BB}"/>
            </a:ext>
          </a:extLst>
        </xdr:cNvPr>
        <xdr:cNvSpPr/>
      </xdr:nvSpPr>
      <xdr:spPr>
        <a:xfrm>
          <a:off x="31546800" y="1714499"/>
          <a:ext cx="3371850" cy="1704976"/>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maart 2022 zijn FWG 5 en 10 komen te vervallen. Ook zijn een aantal van de onderste periodieken verwijderd in de FWG schalen 15 t/m 55. Voor FWG 25 t/m 55 wordt voor zij-instromers de nieuwe instapperiodiek gebruikt. </a:t>
          </a:r>
        </a:p>
      </xdr:txBody>
    </xdr:sp>
    <xdr:clientData/>
  </xdr:twoCellAnchor>
</xdr:wsDr>
</file>

<file path=xl/theme/theme1.xml><?xml version="1.0" encoding="utf-8"?>
<a:theme xmlns:a="http://schemas.openxmlformats.org/drawingml/2006/main" name="Office Theme">
  <a:themeElements>
    <a:clrScheme name="Berenschot PowerPoint">
      <a:dk1>
        <a:srgbClr val="1A3877"/>
      </a:dk1>
      <a:lt1>
        <a:srgbClr val="FFFFFF"/>
      </a:lt1>
      <a:dk2>
        <a:srgbClr val="1A3877"/>
      </a:dk2>
      <a:lt2>
        <a:srgbClr val="FFFFFF"/>
      </a:lt2>
      <a:accent1>
        <a:srgbClr val="41B6E6"/>
      </a:accent1>
      <a:accent2>
        <a:srgbClr val="007749"/>
      </a:accent2>
      <a:accent3>
        <a:srgbClr val="BA0C2F"/>
      </a:accent3>
      <a:accent4>
        <a:srgbClr val="FF8200"/>
      </a:accent4>
      <a:accent5>
        <a:srgbClr val="FFD100"/>
      </a:accent5>
      <a:accent6>
        <a:srgbClr val="1A3877"/>
      </a:accent6>
      <a:hlink>
        <a:srgbClr val="41B6E6"/>
      </a:hlink>
      <a:folHlink>
        <a:srgbClr val="00774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pfzw.nl/werkgevers/premie-en-factuur/premiepercentages-en-franchises/premiepercentages.html" TargetMode="External"/><Relationship Id="rId1" Type="http://schemas.openxmlformats.org/officeDocument/2006/relationships/hyperlink" Target="https://www.rijksoverheid.nl/documenten/begrotingen/2023/09/19/xvi-volksgezondheid-welzijn-en-sport-rijksbegroting-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EAFE1-0BC0-487A-8C50-F80A223CC813}">
  <sheetPr codeName="Blad3">
    <tabColor theme="7"/>
  </sheetPr>
  <dimension ref="A1:AA261"/>
  <sheetViews>
    <sheetView showGridLines="0" zoomScaleNormal="100" workbookViewId="0">
      <selection activeCell="B181" sqref="B181"/>
    </sheetView>
  </sheetViews>
  <sheetFormatPr defaultColWidth="0" defaultRowHeight="10.5" zeroHeight="1" x14ac:dyDescent="0.15"/>
  <cols>
    <col min="1" max="1" width="9" style="1" customWidth="1"/>
    <col min="2" max="2" width="46.125" style="1" customWidth="1"/>
    <col min="3" max="26" width="9" style="1" customWidth="1"/>
    <col min="27" max="27" width="0" style="1" hidden="1" customWidth="1"/>
    <col min="28" max="16384" width="9" style="1" hidden="1"/>
  </cols>
  <sheetData>
    <row r="1" spans="1:24" s="152" customFormat="1" ht="16.5" x14ac:dyDescent="0.3">
      <c r="A1" s="83" t="s">
        <v>107</v>
      </c>
      <c r="B1" s="151"/>
    </row>
    <row r="2" spans="1:24" s="5" customFormat="1" x14ac:dyDescent="0.15">
      <c r="A2" s="153"/>
    </row>
    <row r="3" spans="1:24" s="5" customFormat="1" x14ac:dyDescent="0.15">
      <c r="A3" s="153"/>
      <c r="B3" s="119" t="s">
        <v>108</v>
      </c>
      <c r="C3" s="89"/>
      <c r="L3" s="4"/>
    </row>
    <row r="4" spans="1:24" s="5" customFormat="1" x14ac:dyDescent="0.15">
      <c r="A4" s="153"/>
      <c r="B4" s="11" t="s">
        <v>109</v>
      </c>
      <c r="C4" s="3"/>
    </row>
    <row r="5" spans="1:24" s="5" customFormat="1" x14ac:dyDescent="0.15">
      <c r="A5" s="153"/>
      <c r="B5" s="11" t="s">
        <v>110</v>
      </c>
      <c r="C5" s="68"/>
    </row>
    <row r="6" spans="1:24" s="5" customFormat="1" x14ac:dyDescent="0.15">
      <c r="A6" s="153"/>
      <c r="B6" s="11" t="s">
        <v>111</v>
      </c>
      <c r="C6" s="331"/>
    </row>
    <row r="7" spans="1:24" s="5" customFormat="1" x14ac:dyDescent="0.15">
      <c r="A7" s="153"/>
      <c r="B7" s="11" t="s">
        <v>112</v>
      </c>
      <c r="C7" s="69"/>
    </row>
    <row r="8" spans="1:24" s="5" customFormat="1" x14ac:dyDescent="0.15">
      <c r="A8" s="153"/>
      <c r="B8" s="11" t="s">
        <v>113</v>
      </c>
      <c r="C8" s="156">
        <v>1</v>
      </c>
    </row>
    <row r="9" spans="1:24" s="5" customFormat="1" x14ac:dyDescent="0.15">
      <c r="A9" s="153"/>
      <c r="B9" s="7" t="s">
        <v>114</v>
      </c>
      <c r="C9" s="156">
        <v>0.9</v>
      </c>
    </row>
    <row r="10" spans="1:24" s="5" customFormat="1" x14ac:dyDescent="0.15">
      <c r="A10" s="153"/>
    </row>
    <row r="11" spans="1:24" s="158" customFormat="1" ht="16.5" x14ac:dyDescent="0.3">
      <c r="A11" s="157" t="s">
        <v>115</v>
      </c>
      <c r="C11" s="157"/>
    </row>
    <row r="12" spans="1:24" s="5" customFormat="1" x14ac:dyDescent="0.15">
      <c r="A12" s="159"/>
      <c r="C12" s="159"/>
    </row>
    <row r="13" spans="1:24" s="5" customFormat="1" x14ac:dyDescent="0.15">
      <c r="A13" s="159"/>
      <c r="B13" s="160" t="s">
        <v>116</v>
      </c>
      <c r="C13" s="161"/>
      <c r="D13" s="162"/>
      <c r="E13" s="162"/>
      <c r="F13" s="162"/>
      <c r="G13" s="162"/>
      <c r="H13" s="162"/>
      <c r="I13" s="162"/>
      <c r="J13" s="162"/>
      <c r="K13" s="162"/>
      <c r="L13" s="162"/>
      <c r="M13" s="162"/>
      <c r="N13" s="162"/>
      <c r="O13" s="162"/>
      <c r="P13" s="162"/>
      <c r="Q13" s="162"/>
      <c r="R13" s="162"/>
      <c r="S13" s="162"/>
      <c r="T13" s="162"/>
      <c r="U13" s="162"/>
      <c r="V13" s="162"/>
      <c r="W13" s="162"/>
      <c r="X13" s="163"/>
    </row>
    <row r="14" spans="1:24" s="5" customFormat="1" x14ac:dyDescent="0.15">
      <c r="A14" s="159"/>
      <c r="B14" s="164" t="s">
        <v>117</v>
      </c>
      <c r="C14" s="165"/>
      <c r="D14" s="166"/>
      <c r="E14" s="166"/>
      <c r="F14" s="166"/>
      <c r="G14" s="166"/>
      <c r="H14" s="166"/>
      <c r="I14" s="166"/>
      <c r="J14" s="166"/>
      <c r="K14" s="166"/>
      <c r="L14" s="166"/>
      <c r="M14" s="166"/>
      <c r="N14" s="166"/>
      <c r="O14" s="166"/>
      <c r="P14" s="166"/>
      <c r="Q14" s="166"/>
      <c r="R14" s="166"/>
      <c r="S14" s="166"/>
      <c r="T14" s="166"/>
      <c r="U14" s="166"/>
      <c r="V14" s="166"/>
      <c r="W14" s="166"/>
      <c r="X14" s="167"/>
    </row>
    <row r="15" spans="1:24" s="5" customFormat="1" x14ac:dyDescent="0.15">
      <c r="A15" s="159"/>
      <c r="B15" s="168"/>
      <c r="C15" s="169"/>
      <c r="D15" s="169"/>
      <c r="E15" s="169"/>
      <c r="F15" s="169"/>
      <c r="G15" s="169"/>
      <c r="H15" s="169"/>
      <c r="I15" s="169"/>
      <c r="J15" s="169"/>
      <c r="K15" s="169"/>
      <c r="L15" s="169"/>
      <c r="M15" s="169"/>
      <c r="N15" s="169"/>
      <c r="O15" s="169"/>
      <c r="P15" s="169"/>
      <c r="Q15" s="169"/>
      <c r="R15" s="169"/>
      <c r="S15" s="169"/>
      <c r="T15" s="169"/>
      <c r="U15" s="169"/>
      <c r="V15" s="169"/>
      <c r="W15" s="169"/>
      <c r="X15" s="341"/>
    </row>
    <row r="16" spans="1:24" s="5" customFormat="1" x14ac:dyDescent="0.15">
      <c r="A16" s="159"/>
      <c r="B16" s="170" t="s">
        <v>118</v>
      </c>
      <c r="C16" s="171" t="s">
        <v>119</v>
      </c>
      <c r="D16" s="24"/>
      <c r="E16" s="24"/>
      <c r="X16" s="6"/>
    </row>
    <row r="17" spans="1:24" s="5" customFormat="1" x14ac:dyDescent="0.15">
      <c r="A17" s="159"/>
      <c r="B17" s="11"/>
      <c r="X17" s="6"/>
    </row>
    <row r="18" spans="1:24" s="5" customFormat="1" x14ac:dyDescent="0.15">
      <c r="A18" s="159"/>
      <c r="B18" s="172" t="s">
        <v>120</v>
      </c>
      <c r="C18" s="173"/>
      <c r="D18" s="174" t="str">
        <f>D57</f>
        <v>hbh</v>
      </c>
      <c r="E18" s="174" t="str">
        <f t="shared" ref="E18:H18" si="0">E57</f>
        <v>hbh</v>
      </c>
      <c r="F18" s="174" t="str">
        <f t="shared" si="0"/>
        <v>hbh</v>
      </c>
      <c r="G18" s="174" t="str">
        <f t="shared" si="0"/>
        <v>hbh</v>
      </c>
      <c r="H18" s="174" t="str">
        <f t="shared" si="0"/>
        <v>hbh</v>
      </c>
      <c r="I18" s="174" t="str">
        <f t="shared" ref="I18:J18" si="1">I57</f>
        <v>hbh</v>
      </c>
      <c r="J18" s="175" t="str">
        <f t="shared" si="1"/>
        <v>hbh</v>
      </c>
      <c r="K18" s="176" t="s">
        <v>121</v>
      </c>
      <c r="M18" s="228"/>
      <c r="X18" s="6"/>
    </row>
    <row r="19" spans="1:24" s="5" customFormat="1" x14ac:dyDescent="0.15">
      <c r="A19" s="159"/>
      <c r="B19" s="172" t="s">
        <v>122</v>
      </c>
      <c r="C19" s="173"/>
      <c r="D19" s="174">
        <f t="shared" ref="D19:H19" si="2">D58</f>
        <v>0</v>
      </c>
      <c r="E19" s="174">
        <f t="shared" si="2"/>
        <v>1</v>
      </c>
      <c r="F19" s="174">
        <f t="shared" si="2"/>
        <v>2</v>
      </c>
      <c r="G19" s="174">
        <f t="shared" si="2"/>
        <v>3</v>
      </c>
      <c r="H19" s="174">
        <f t="shared" si="2"/>
        <v>4</v>
      </c>
      <c r="I19" s="174">
        <f t="shared" ref="I19:J19" si="3">I58</f>
        <v>5</v>
      </c>
      <c r="J19" s="175" t="str">
        <f t="shared" si="3"/>
        <v>5+</v>
      </c>
      <c r="K19" s="176"/>
      <c r="L19" s="176"/>
      <c r="M19" s="176"/>
      <c r="N19" s="176"/>
      <c r="O19" s="176"/>
      <c r="P19" s="176"/>
      <c r="Q19" s="176"/>
      <c r="R19" s="176"/>
      <c r="S19" s="176"/>
      <c r="T19" s="176"/>
      <c r="U19" s="176"/>
      <c r="V19" s="176"/>
      <c r="W19" s="176"/>
      <c r="X19" s="6"/>
    </row>
    <row r="20" spans="1:24" s="5" customFormat="1" x14ac:dyDescent="0.15">
      <c r="A20" s="159"/>
      <c r="B20" s="177" t="s">
        <v>123</v>
      </c>
      <c r="C20" s="178"/>
      <c r="D20" s="179">
        <f>D61</f>
        <v>13.559999999999999</v>
      </c>
      <c r="E20" s="179">
        <f t="shared" ref="E20:I20" si="4">E61</f>
        <v>14.151666666666667</v>
      </c>
      <c r="F20" s="179">
        <f t="shared" si="4"/>
        <v>14.7475</v>
      </c>
      <c r="G20" s="179">
        <f t="shared" si="4"/>
        <v>15.34</v>
      </c>
      <c r="H20" s="179">
        <f t="shared" si="4"/>
        <v>15.93</v>
      </c>
      <c r="I20" s="179">
        <f t="shared" si="4"/>
        <v>16.53</v>
      </c>
      <c r="J20" s="179">
        <f t="shared" ref="J20" si="5">J61</f>
        <v>0</v>
      </c>
      <c r="K20" s="180"/>
      <c r="L20" s="180"/>
      <c r="M20" s="180"/>
      <c r="N20" s="180"/>
      <c r="O20" s="180"/>
      <c r="P20" s="180"/>
      <c r="Q20" s="180"/>
      <c r="R20" s="180"/>
      <c r="S20" s="180"/>
      <c r="T20" s="180"/>
      <c r="U20" s="180"/>
      <c r="V20" s="180"/>
      <c r="W20" s="180"/>
      <c r="X20" s="6"/>
    </row>
    <row r="21" spans="1:24" s="5" customFormat="1" x14ac:dyDescent="0.15">
      <c r="A21" s="159"/>
      <c r="B21" s="177" t="s">
        <v>124</v>
      </c>
      <c r="C21" s="12">
        <f>C66</f>
        <v>8.3299999999999999E-2</v>
      </c>
      <c r="D21" s="179">
        <f t="shared" ref="D21:J21" si="6">IF(D$20*$C21&lt;$C$68,$C$68,D$20*$C21)</f>
        <v>1.3468743343982961</v>
      </c>
      <c r="E21" s="179">
        <f t="shared" si="6"/>
        <v>1.3468743343982961</v>
      </c>
      <c r="F21" s="179">
        <f t="shared" si="6"/>
        <v>1.3468743343982961</v>
      </c>
      <c r="G21" s="179">
        <f t="shared" si="6"/>
        <v>1.3468743343982961</v>
      </c>
      <c r="H21" s="179">
        <f t="shared" si="6"/>
        <v>1.3468743343982961</v>
      </c>
      <c r="I21" s="179">
        <f t="shared" si="6"/>
        <v>1.376949</v>
      </c>
      <c r="J21" s="179">
        <f t="shared" si="6"/>
        <v>1.3468743343982961</v>
      </c>
      <c r="K21" s="180"/>
      <c r="L21" s="180"/>
      <c r="M21" s="180"/>
      <c r="N21" s="180"/>
      <c r="O21" s="180"/>
      <c r="P21" s="180"/>
      <c r="Q21" s="180"/>
      <c r="R21" s="180"/>
      <c r="S21" s="180"/>
      <c r="T21" s="180"/>
      <c r="U21" s="180"/>
      <c r="V21" s="180"/>
      <c r="W21" s="180"/>
      <c r="X21" s="6"/>
    </row>
    <row r="22" spans="1:24" s="5" customFormat="1" x14ac:dyDescent="0.15">
      <c r="A22" s="159"/>
      <c r="B22" s="177" t="s">
        <v>125</v>
      </c>
      <c r="C22" s="22">
        <f>C70</f>
        <v>0.08</v>
      </c>
      <c r="D22" s="179">
        <f t="shared" ref="D22:J22" si="7">IF(D20*$C22&lt;$C$72,$C$72,D20*$C22)</f>
        <v>1.273381256656017</v>
      </c>
      <c r="E22" s="179">
        <f t="shared" si="7"/>
        <v>1.273381256656017</v>
      </c>
      <c r="F22" s="179">
        <f t="shared" si="7"/>
        <v>1.273381256656017</v>
      </c>
      <c r="G22" s="179">
        <f t="shared" si="7"/>
        <v>1.273381256656017</v>
      </c>
      <c r="H22" s="179">
        <f t="shared" si="7"/>
        <v>1.2744</v>
      </c>
      <c r="I22" s="179">
        <f t="shared" si="7"/>
        <v>1.3224</v>
      </c>
      <c r="J22" s="179">
        <f t="shared" si="7"/>
        <v>1.273381256656017</v>
      </c>
      <c r="K22" s="181"/>
      <c r="M22" s="181"/>
      <c r="N22" s="181"/>
      <c r="O22" s="181"/>
      <c r="P22" s="181"/>
      <c r="Q22" s="181"/>
      <c r="R22" s="181"/>
      <c r="S22" s="181"/>
      <c r="T22" s="181"/>
      <c r="U22" s="181"/>
      <c r="V22" s="181"/>
      <c r="W22" s="181"/>
      <c r="X22" s="6"/>
    </row>
    <row r="23" spans="1:24" s="5" customFormat="1" x14ac:dyDescent="0.15">
      <c r="A23" s="159"/>
      <c r="B23" s="182" t="s">
        <v>126</v>
      </c>
      <c r="C23" s="22">
        <f>C76</f>
        <v>0</v>
      </c>
      <c r="D23" s="183">
        <f>D$20*$C23</f>
        <v>0</v>
      </c>
      <c r="E23" s="183">
        <f>E$20*$C23</f>
        <v>0</v>
      </c>
      <c r="F23" s="183">
        <f t="shared" ref="F23:J23" si="8">F$20*$C23</f>
        <v>0</v>
      </c>
      <c r="G23" s="183">
        <f>G$20*$C23</f>
        <v>0</v>
      </c>
      <c r="H23" s="183">
        <f>H$20*$C23</f>
        <v>0</v>
      </c>
      <c r="I23" s="183">
        <f t="shared" si="8"/>
        <v>0</v>
      </c>
      <c r="J23" s="183">
        <f t="shared" si="8"/>
        <v>0</v>
      </c>
      <c r="K23" s="181"/>
      <c r="M23" s="181"/>
      <c r="N23" s="181"/>
      <c r="O23" s="181"/>
      <c r="P23" s="181"/>
      <c r="Q23" s="181"/>
      <c r="R23" s="181"/>
      <c r="S23" s="181"/>
      <c r="T23" s="181"/>
      <c r="U23" s="181"/>
      <c r="V23" s="181"/>
      <c r="W23" s="181"/>
      <c r="X23" s="6"/>
    </row>
    <row r="24" spans="1:24" s="5" customFormat="1" ht="11.25" thickBot="1" x14ac:dyDescent="0.2">
      <c r="A24" s="159"/>
      <c r="B24" s="182" t="s">
        <v>127</v>
      </c>
      <c r="C24" s="120"/>
      <c r="D24" s="183">
        <f>$C$78/CAO_VVT!$D$10</f>
        <v>0</v>
      </c>
      <c r="E24" s="183">
        <f>$C$78/CAO_VVT!$D$10</f>
        <v>0</v>
      </c>
      <c r="F24" s="183">
        <f>$C$78/CAO_VVT!$D$10</f>
        <v>0</v>
      </c>
      <c r="G24" s="183">
        <f>$C$78/CAO_VVT!$D$10</f>
        <v>0</v>
      </c>
      <c r="H24" s="183">
        <f>$C$78/CAO_VVT!$D$10</f>
        <v>0</v>
      </c>
      <c r="I24" s="183">
        <f>$C$78/CAO_VVT!$D$10</f>
        <v>0</v>
      </c>
      <c r="J24" s="183">
        <f>$C$78/CAO_VVT!$D$10</f>
        <v>0</v>
      </c>
      <c r="K24" s="181"/>
      <c r="M24" s="181"/>
      <c r="N24" s="181"/>
      <c r="O24" s="181"/>
      <c r="P24" s="181"/>
      <c r="Q24" s="181"/>
      <c r="R24" s="181"/>
      <c r="S24" s="181"/>
      <c r="T24" s="181"/>
      <c r="U24" s="181"/>
      <c r="V24" s="181"/>
      <c r="W24" s="181"/>
      <c r="X24" s="6"/>
    </row>
    <row r="25" spans="1:24" s="5" customFormat="1" ht="11.25" thickTop="1" x14ac:dyDescent="0.15">
      <c r="A25" s="159"/>
      <c r="B25" s="184" t="s">
        <v>128</v>
      </c>
      <c r="C25" s="185"/>
      <c r="D25" s="186">
        <f t="shared" ref="D25:J25" si="9">SUM(D20:D24)</f>
        <v>16.180255591054312</v>
      </c>
      <c r="E25" s="186">
        <f t="shared" si="9"/>
        <v>16.771922257720981</v>
      </c>
      <c r="F25" s="186">
        <f t="shared" si="9"/>
        <v>17.367755591054312</v>
      </c>
      <c r="G25" s="186">
        <f t="shared" si="9"/>
        <v>17.960255591054313</v>
      </c>
      <c r="H25" s="186">
        <f t="shared" si="9"/>
        <v>18.551274334398297</v>
      </c>
      <c r="I25" s="186">
        <f t="shared" si="9"/>
        <v>19.229348999999999</v>
      </c>
      <c r="J25" s="186">
        <f t="shared" si="9"/>
        <v>2.6202555910543133</v>
      </c>
      <c r="K25" s="180"/>
      <c r="M25" s="180"/>
      <c r="N25" s="180"/>
      <c r="O25" s="180"/>
      <c r="P25" s="180"/>
      <c r="Q25" s="180"/>
      <c r="R25" s="180"/>
      <c r="S25" s="180"/>
      <c r="T25" s="180"/>
      <c r="U25" s="180"/>
      <c r="V25" s="180"/>
      <c r="W25" s="180"/>
      <c r="X25" s="6"/>
    </row>
    <row r="26" spans="1:24" s="5" customFormat="1" ht="11.25" thickBot="1" x14ac:dyDescent="0.2">
      <c r="A26" s="159"/>
      <c r="B26" s="187" t="s">
        <v>129</v>
      </c>
      <c r="C26" s="188"/>
      <c r="D26" s="189">
        <f t="shared" ref="D26:J26" si="10">SUM(D20:D23)*D114</f>
        <v>4.2554072204472844</v>
      </c>
      <c r="E26" s="189">
        <f t="shared" si="10"/>
        <v>4.4110155537806177</v>
      </c>
      <c r="F26" s="189">
        <f t="shared" si="10"/>
        <v>4.5677197204472844</v>
      </c>
      <c r="G26" s="189">
        <f t="shared" si="10"/>
        <v>4.7235472204472844</v>
      </c>
      <c r="H26" s="189">
        <f t="shared" si="10"/>
        <v>4.878985149946752</v>
      </c>
      <c r="I26" s="189">
        <f t="shared" si="10"/>
        <v>5.0573187869999998</v>
      </c>
      <c r="J26" s="189">
        <f t="shared" si="10"/>
        <v>0.68912722044728447</v>
      </c>
      <c r="K26" s="181"/>
      <c r="M26" s="181"/>
      <c r="N26" s="181"/>
      <c r="O26" s="181"/>
      <c r="P26" s="181"/>
      <c r="Q26" s="181"/>
      <c r="R26" s="181"/>
      <c r="S26" s="181"/>
      <c r="T26" s="181"/>
      <c r="U26" s="181"/>
      <c r="V26" s="181"/>
      <c r="W26" s="181"/>
      <c r="X26" s="6"/>
    </row>
    <row r="27" spans="1:24" s="5" customFormat="1" ht="12" thickTop="1" thickBot="1" x14ac:dyDescent="0.2">
      <c r="A27" s="159"/>
      <c r="B27" s="190" t="s">
        <v>130</v>
      </c>
      <c r="C27" s="191"/>
      <c r="D27" s="192">
        <f>SUM(D25:D26)</f>
        <v>20.435662811501597</v>
      </c>
      <c r="E27" s="192">
        <f t="shared" ref="E27:H27" si="11">SUM(E25:E26)</f>
        <v>21.182937811501599</v>
      </c>
      <c r="F27" s="192">
        <f t="shared" si="11"/>
        <v>21.935475311501598</v>
      </c>
      <c r="G27" s="192">
        <f>SUM(G25:G26)</f>
        <v>22.683802811501597</v>
      </c>
      <c r="H27" s="192">
        <f t="shared" si="11"/>
        <v>23.430259484345051</v>
      </c>
      <c r="I27" s="192">
        <f>SUM(I25:I26)</f>
        <v>24.286667786999999</v>
      </c>
      <c r="J27" s="192">
        <f>SUM(J25:J26)</f>
        <v>3.3093828115015977</v>
      </c>
      <c r="K27" s="181"/>
      <c r="M27" s="181"/>
      <c r="N27" s="181"/>
      <c r="O27" s="181"/>
      <c r="P27" s="181"/>
      <c r="Q27" s="181"/>
      <c r="R27" s="181"/>
      <c r="S27" s="181"/>
      <c r="T27" s="181"/>
      <c r="U27" s="181"/>
      <c r="V27" s="181"/>
      <c r="W27" s="181"/>
      <c r="X27" s="6"/>
    </row>
    <row r="28" spans="1:24" s="5" customFormat="1" ht="11.25" thickTop="1" x14ac:dyDescent="0.15">
      <c r="A28" s="159"/>
      <c r="B28" s="193" t="s">
        <v>131</v>
      </c>
      <c r="C28" s="334">
        <f>D133</f>
        <v>0.74230937167199151</v>
      </c>
      <c r="D28" s="186">
        <f>D27/$C28</f>
        <v>27.529846168413485</v>
      </c>
      <c r="E28" s="186">
        <f>E27/$C28</f>
        <v>28.536535600768119</v>
      </c>
      <c r="F28" s="186">
        <f>F27/$C28</f>
        <v>29.550314395322427</v>
      </c>
      <c r="G28" s="186">
        <f>G27/$C28</f>
        <v>30.558421700116995</v>
      </c>
      <c r="H28" s="186">
        <f t="shared" ref="H28:I28" si="12">H27/$C28</f>
        <v>31.564008725324719</v>
      </c>
      <c r="I28" s="186">
        <f t="shared" si="12"/>
        <v>32.717716782015366</v>
      </c>
      <c r="J28" s="186">
        <f>J27/$C28</f>
        <v>4.4582258257732645</v>
      </c>
      <c r="X28" s="6"/>
    </row>
    <row r="29" spans="1:24" s="5" customFormat="1" ht="11.25" thickBot="1" x14ac:dyDescent="0.2">
      <c r="A29" s="159"/>
      <c r="B29" s="194" t="s">
        <v>132</v>
      </c>
      <c r="C29" s="342"/>
      <c r="D29" s="195">
        <f t="shared" ref="D29:J29" si="13">$C$142</f>
        <v>0.4594697980704503</v>
      </c>
      <c r="E29" s="195">
        <f t="shared" si="13"/>
        <v>0.4594697980704503</v>
      </c>
      <c r="F29" s="195">
        <f t="shared" si="13"/>
        <v>0.4594697980704503</v>
      </c>
      <c r="G29" s="195">
        <f t="shared" si="13"/>
        <v>0.4594697980704503</v>
      </c>
      <c r="H29" s="195">
        <f t="shared" si="13"/>
        <v>0.4594697980704503</v>
      </c>
      <c r="I29" s="195">
        <f t="shared" si="13"/>
        <v>0.4594697980704503</v>
      </c>
      <c r="J29" s="195">
        <f t="shared" si="13"/>
        <v>0.4594697980704503</v>
      </c>
      <c r="X29" s="6"/>
    </row>
    <row r="30" spans="1:24" s="5" customFormat="1" ht="11.25" thickTop="1" x14ac:dyDescent="0.15">
      <c r="A30" s="159"/>
      <c r="B30" s="190" t="s">
        <v>133</v>
      </c>
      <c r="C30" s="191"/>
      <c r="D30" s="192">
        <f>SUM(D28:D29)</f>
        <v>27.989315966483936</v>
      </c>
      <c r="E30" s="192">
        <f t="shared" ref="E30:I30" si="14">SUM(E28:E29)</f>
        <v>28.99600539883857</v>
      </c>
      <c r="F30" s="192">
        <f>SUM(F28:F29)</f>
        <v>30.009784193392878</v>
      </c>
      <c r="G30" s="192">
        <f t="shared" si="14"/>
        <v>31.017891498187446</v>
      </c>
      <c r="H30" s="192">
        <f t="shared" si="14"/>
        <v>32.02347852339517</v>
      </c>
      <c r="I30" s="192">
        <f t="shared" si="14"/>
        <v>33.177186580085817</v>
      </c>
      <c r="J30" s="192">
        <f>SUM(J28:J29)</f>
        <v>4.9176956238437146</v>
      </c>
      <c r="X30" s="6"/>
    </row>
    <row r="31" spans="1:24" s="5" customFormat="1" x14ac:dyDescent="0.15">
      <c r="A31" s="159"/>
      <c r="B31" s="196"/>
      <c r="C31" s="197"/>
      <c r="D31" s="154"/>
      <c r="E31" s="154"/>
      <c r="F31" s="154"/>
      <c r="G31" s="154"/>
      <c r="H31" s="173"/>
      <c r="I31" s="173"/>
      <c r="J31" s="89"/>
      <c r="X31" s="6"/>
    </row>
    <row r="32" spans="1:24" s="5" customFormat="1" x14ac:dyDescent="0.15">
      <c r="A32" s="159"/>
      <c r="B32" s="198" t="s">
        <v>134</v>
      </c>
      <c r="C32" s="16">
        <f>E188</f>
        <v>0.20446096654275095</v>
      </c>
      <c r="D32" s="179">
        <f>$C32*D$30</f>
        <v>5.722722595377757</v>
      </c>
      <c r="E32" s="179">
        <f t="shared" ref="E32:I34" si="15">$C32*E$30</f>
        <v>5.9285512897253589</v>
      </c>
      <c r="F32" s="179">
        <f t="shared" si="15"/>
        <v>6.1358294819204779</v>
      </c>
      <c r="G32" s="179">
        <f>$C32*G$30</f>
        <v>6.3419480758375828</v>
      </c>
      <c r="H32" s="179">
        <f t="shared" si="15"/>
        <v>6.5475513709544035</v>
      </c>
      <c r="I32" s="179">
        <f t="shared" si="15"/>
        <v>6.783439635333532</v>
      </c>
      <c r="J32" s="179">
        <f>$C32*J$30</f>
        <v>1.0054768004141426</v>
      </c>
      <c r="X32" s="6"/>
    </row>
    <row r="33" spans="1:24" s="5" customFormat="1" x14ac:dyDescent="0.15">
      <c r="A33" s="159"/>
      <c r="B33" s="177" t="s">
        <v>135</v>
      </c>
      <c r="C33" s="16">
        <f>E189</f>
        <v>0</v>
      </c>
      <c r="D33" s="179">
        <f>$C33*D$30</f>
        <v>0</v>
      </c>
      <c r="E33" s="179">
        <f t="shared" si="15"/>
        <v>0</v>
      </c>
      <c r="F33" s="179">
        <f t="shared" si="15"/>
        <v>0</v>
      </c>
      <c r="G33" s="179">
        <f>$C33*G$30</f>
        <v>0</v>
      </c>
      <c r="H33" s="179">
        <f t="shared" si="15"/>
        <v>0</v>
      </c>
      <c r="I33" s="179">
        <f>$C33*I$30</f>
        <v>0</v>
      </c>
      <c r="J33" s="179">
        <f>$C33*J$30</f>
        <v>0</v>
      </c>
      <c r="X33" s="6"/>
    </row>
    <row r="34" spans="1:24" s="5" customFormat="1" ht="11.25" thickBot="1" x14ac:dyDescent="0.2">
      <c r="A34" s="159"/>
      <c r="B34" s="177" t="s">
        <v>136</v>
      </c>
      <c r="C34" s="16">
        <f>E190</f>
        <v>3.4696406443618343E-2</v>
      </c>
      <c r="D34" s="179">
        <f>$C34*D$30</f>
        <v>0.97112868285198295</v>
      </c>
      <c r="E34" s="179">
        <f>$C34*E$30</f>
        <v>1.0060571885594547</v>
      </c>
      <c r="F34" s="179">
        <f t="shared" si="15"/>
        <v>1.0412316696592325</v>
      </c>
      <c r="G34" s="179">
        <f>$C34*G$30</f>
        <v>1.0762093704451654</v>
      </c>
      <c r="H34" s="179">
        <f>$C34*H$30</f>
        <v>1.1110996265862019</v>
      </c>
      <c r="I34" s="179">
        <f>$C34*I$30</f>
        <v>1.1511291502384176</v>
      </c>
      <c r="J34" s="179">
        <f>$C34*J$30</f>
        <v>0.17062636613088478</v>
      </c>
      <c r="X34" s="6"/>
    </row>
    <row r="35" spans="1:24" s="5" customFormat="1" ht="11.25" thickTop="1" x14ac:dyDescent="0.15">
      <c r="A35" s="199"/>
      <c r="B35" s="193" t="s">
        <v>137</v>
      </c>
      <c r="C35" s="23"/>
      <c r="D35" s="186">
        <f>SUM(D30,D32:D34)</f>
        <v>34.683167244713673</v>
      </c>
      <c r="E35" s="186">
        <f t="shared" ref="E35:I35" si="16">SUM(E30,E32:E34)</f>
        <v>35.930613877123378</v>
      </c>
      <c r="F35" s="186">
        <f t="shared" si="16"/>
        <v>37.186845344972589</v>
      </c>
      <c r="G35" s="186">
        <f>SUM(G30,G32:G34)</f>
        <v>38.436048944470194</v>
      </c>
      <c r="H35" s="186">
        <f t="shared" si="16"/>
        <v>39.682129520935774</v>
      </c>
      <c r="I35" s="186">
        <f t="shared" si="16"/>
        <v>41.111755365657764</v>
      </c>
      <c r="J35" s="186">
        <f>SUM(J30,J32:J34)</f>
        <v>6.0937987903887425</v>
      </c>
      <c r="X35" s="6"/>
    </row>
    <row r="36" spans="1:24" s="5" customFormat="1" x14ac:dyDescent="0.15">
      <c r="A36" s="199"/>
      <c r="B36" s="200" t="str">
        <f>B171</f>
        <v>Opslag kosten gemeentelijke eisen</v>
      </c>
      <c r="C36" s="16">
        <f>C171</f>
        <v>0</v>
      </c>
      <c r="D36" s="189">
        <f>$C36*D$35</f>
        <v>0</v>
      </c>
      <c r="E36" s="189">
        <f t="shared" ref="E36:I37" si="17">$C36*E$35</f>
        <v>0</v>
      </c>
      <c r="F36" s="189">
        <f t="shared" ref="F36:H37" si="18">$C36*F$35</f>
        <v>0</v>
      </c>
      <c r="G36" s="189">
        <f t="shared" si="18"/>
        <v>0</v>
      </c>
      <c r="H36" s="189">
        <f t="shared" si="18"/>
        <v>0</v>
      </c>
      <c r="I36" s="189">
        <f t="shared" si="17"/>
        <v>0</v>
      </c>
      <c r="J36" s="189">
        <f>$C36*J$35</f>
        <v>0</v>
      </c>
      <c r="X36" s="6"/>
    </row>
    <row r="37" spans="1:24" s="5" customFormat="1" ht="11.25" thickBot="1" x14ac:dyDescent="0.2">
      <c r="A37" s="199"/>
      <c r="B37" s="201" t="s">
        <v>138</v>
      </c>
      <c r="C37" s="25">
        <f>C181</f>
        <v>0.02</v>
      </c>
      <c r="D37" s="195">
        <f>$C37*D$35</f>
        <v>0.6936633448942735</v>
      </c>
      <c r="E37" s="195">
        <f t="shared" si="17"/>
        <v>0.71861227754246759</v>
      </c>
      <c r="F37" s="195">
        <f t="shared" si="18"/>
        <v>0.74373690689945182</v>
      </c>
      <c r="G37" s="195">
        <f t="shared" si="18"/>
        <v>0.76872097888940394</v>
      </c>
      <c r="H37" s="195">
        <f t="shared" si="18"/>
        <v>0.79364259041871554</v>
      </c>
      <c r="I37" s="195">
        <f t="shared" si="17"/>
        <v>0.8222351073131553</v>
      </c>
      <c r="J37" s="195">
        <f>$C37*J$35</f>
        <v>0.12187597580777486</v>
      </c>
      <c r="X37" s="6"/>
    </row>
    <row r="38" spans="1:24" s="5" customFormat="1" ht="11.25" thickTop="1" x14ac:dyDescent="0.15">
      <c r="A38" s="199"/>
      <c r="B38" s="193" t="s">
        <v>139</v>
      </c>
      <c r="C38" s="23"/>
      <c r="D38" s="186">
        <f>SUM(D35:D37)</f>
        <v>35.376830589607948</v>
      </c>
      <c r="E38" s="186">
        <f>SUM(E35:E37)</f>
        <v>36.649226154665847</v>
      </c>
      <c r="F38" s="186">
        <f>SUM(F35:F37)</f>
        <v>37.930582251872039</v>
      </c>
      <c r="G38" s="186">
        <f>SUM(G35:G37)</f>
        <v>39.204769923359599</v>
      </c>
      <c r="H38" s="186">
        <f t="shared" ref="H38:I38" si="19">SUM(H35:H37)</f>
        <v>40.475772111354487</v>
      </c>
      <c r="I38" s="186">
        <f t="shared" si="19"/>
        <v>41.933990472970919</v>
      </c>
      <c r="J38" s="186">
        <f>SUM(J35:J37)</f>
        <v>6.2156747661965177</v>
      </c>
      <c r="X38" s="6"/>
    </row>
    <row r="39" spans="1:24" s="5" customFormat="1" x14ac:dyDescent="0.15">
      <c r="A39" s="199"/>
      <c r="B39" s="343"/>
      <c r="C39" s="26"/>
      <c r="D39" s="181"/>
      <c r="E39" s="181"/>
      <c r="F39" s="181"/>
      <c r="G39" s="181"/>
      <c r="H39" s="202"/>
      <c r="I39" s="202"/>
      <c r="J39" s="203"/>
      <c r="X39" s="6"/>
    </row>
    <row r="40" spans="1:24" s="5" customFormat="1" x14ac:dyDescent="0.15">
      <c r="A40" s="199"/>
      <c r="B40" s="177" t="s">
        <v>140</v>
      </c>
      <c r="C40" s="204"/>
      <c r="D40" s="205">
        <f t="shared" ref="D40:I40" si="20">D63</f>
        <v>2.7595072386326691E-2</v>
      </c>
      <c r="E40" s="205">
        <f t="shared" si="20"/>
        <v>0.1170903654126227</v>
      </c>
      <c r="F40" s="205">
        <f t="shared" si="20"/>
        <v>0.18156864735819991</v>
      </c>
      <c r="G40" s="205">
        <f t="shared" si="20"/>
        <v>0.12450365848903644</v>
      </c>
      <c r="H40" s="205">
        <f t="shared" si="20"/>
        <v>0.1373440665790647</v>
      </c>
      <c r="I40" s="205">
        <f t="shared" si="20"/>
        <v>0.41189818977474901</v>
      </c>
      <c r="J40" s="205">
        <f>J63</f>
        <v>0</v>
      </c>
      <c r="K40" s="206"/>
      <c r="X40" s="6"/>
    </row>
    <row r="41" spans="1:24" s="5" customFormat="1" x14ac:dyDescent="0.15">
      <c r="A41" s="199"/>
      <c r="B41" s="207" t="s">
        <v>141</v>
      </c>
      <c r="C41" s="208"/>
      <c r="D41" s="8"/>
      <c r="E41" s="8"/>
      <c r="F41" s="8"/>
      <c r="G41" s="8"/>
      <c r="H41" s="8"/>
      <c r="I41" s="173"/>
      <c r="J41" s="89"/>
      <c r="K41" s="209">
        <f>SUMPRODUCT(D38:J38,D40:J40)</f>
        <v>39.867281187668496</v>
      </c>
      <c r="X41" s="6"/>
    </row>
    <row r="42" spans="1:24" s="5" customFormat="1" x14ac:dyDescent="0.15">
      <c r="A42" s="199"/>
      <c r="B42" s="170"/>
      <c r="C42" s="159"/>
      <c r="J42" s="210"/>
      <c r="X42" s="6"/>
    </row>
    <row r="43" spans="1:24" s="5" customFormat="1" x14ac:dyDescent="0.15">
      <c r="A43" s="199"/>
      <c r="B43" s="170"/>
      <c r="C43" s="159"/>
      <c r="J43" s="210"/>
      <c r="X43" s="6"/>
    </row>
    <row r="44" spans="1:24" s="5" customFormat="1" x14ac:dyDescent="0.15">
      <c r="A44" s="159"/>
      <c r="B44" s="160" t="s">
        <v>142</v>
      </c>
      <c r="C44" s="161"/>
      <c r="D44" s="162"/>
      <c r="E44" s="162"/>
      <c r="F44" s="162"/>
      <c r="G44" s="162"/>
      <c r="H44" s="162"/>
      <c r="I44" s="163"/>
      <c r="X44" s="6"/>
    </row>
    <row r="45" spans="1:24" s="5" customFormat="1" x14ac:dyDescent="0.15">
      <c r="A45" s="199"/>
      <c r="B45" s="211"/>
      <c r="C45" s="173"/>
      <c r="D45" s="174" t="s">
        <v>143</v>
      </c>
      <c r="E45" s="174" t="s">
        <v>144</v>
      </c>
      <c r="F45" s="174" t="s">
        <v>145</v>
      </c>
      <c r="G45" s="174" t="s">
        <v>146</v>
      </c>
      <c r="H45" s="174" t="s">
        <v>147</v>
      </c>
      <c r="I45" s="175" t="s">
        <v>148</v>
      </c>
      <c r="J45" s="210"/>
      <c r="X45" s="6"/>
    </row>
    <row r="46" spans="1:24" s="5" customFormat="1" x14ac:dyDescent="0.15">
      <c r="A46" s="199"/>
      <c r="B46" s="212" t="s">
        <v>149</v>
      </c>
      <c r="C46" s="145"/>
      <c r="D46" s="183">
        <f>IF(C152=0,SUMPRODUCT(D28:J28,D40:J40),SUMPRODUCT(D28:J28,D40:J40)+(C149/C152)*SUMPRODUCT(D32:J32,D40:J40))</f>
        <v>35.030227572912878</v>
      </c>
      <c r="E46" s="183">
        <f t="shared" ref="E46:I47" si="21">D46*(1+C163)</f>
        <v>36.781738951558523</v>
      </c>
      <c r="F46" s="183">
        <f t="shared" si="21"/>
        <v>36.781738951558523</v>
      </c>
      <c r="G46" s="183">
        <f t="shared" si="21"/>
        <v>36.781738951558523</v>
      </c>
      <c r="H46" s="183">
        <f t="shared" si="21"/>
        <v>36.781738951558523</v>
      </c>
      <c r="I46" s="183">
        <f t="shared" si="21"/>
        <v>36.781738951558523</v>
      </c>
      <c r="J46" s="210"/>
      <c r="X46" s="6"/>
    </row>
    <row r="47" spans="1:24" s="5" customFormat="1" ht="11.25" thickBot="1" x14ac:dyDescent="0.2">
      <c r="A47" s="199"/>
      <c r="B47" s="177" t="s">
        <v>150</v>
      </c>
      <c r="C47" s="145"/>
      <c r="D47" s="179">
        <f>IF(C152=0,SUMPRODUCT(D29:J29,D40:J40)+SUMPRODUCT(D33:J33,D40:J40)+SUMPRODUCT(D34:J34,D40:J40),SUMPRODUCT(D29:J29,D40:J40)+SUMPRODUCT(D33:J33,D40:J40)+SUMPRODUCT(D34:J34,D40:J40)+((C150+C151)/C152)*SUMPRODUCT(D32:J32,D40:J40))</f>
        <v>4.0553422189189821</v>
      </c>
      <c r="E47" s="183">
        <f t="shared" si="21"/>
        <v>4.1770024854865513</v>
      </c>
      <c r="F47" s="183">
        <f t="shared" si="21"/>
        <v>4.1770024854865513</v>
      </c>
      <c r="G47" s="183">
        <f t="shared" si="21"/>
        <v>4.1770024854865513</v>
      </c>
      <c r="H47" s="183">
        <f t="shared" si="21"/>
        <v>4.1770024854865513</v>
      </c>
      <c r="I47" s="183">
        <f t="shared" si="21"/>
        <v>4.1770024854865513</v>
      </c>
      <c r="J47" s="210"/>
      <c r="X47" s="6"/>
    </row>
    <row r="48" spans="1:24" s="5" customFormat="1" ht="11.25" thickTop="1" x14ac:dyDescent="0.15">
      <c r="A48" s="199"/>
      <c r="B48" s="193" t="s">
        <v>151</v>
      </c>
      <c r="C48" s="23"/>
      <c r="D48" s="186">
        <f>SUM(D46:D47)</f>
        <v>39.085569791831858</v>
      </c>
      <c r="E48" s="186">
        <f t="shared" ref="E48:H48" si="22">SUM(E46:E47)</f>
        <v>40.958741437045077</v>
      </c>
      <c r="F48" s="186">
        <f t="shared" si="22"/>
        <v>40.958741437045077</v>
      </c>
      <c r="G48" s="186">
        <f>SUM(G46:G47)</f>
        <v>40.958741437045077</v>
      </c>
      <c r="H48" s="186">
        <f t="shared" si="22"/>
        <v>40.958741437045077</v>
      </c>
      <c r="I48" s="186">
        <f>SUM(I46:I47)</f>
        <v>40.958741437045077</v>
      </c>
      <c r="J48" s="210"/>
      <c r="X48" s="6"/>
    </row>
    <row r="49" spans="1:24" s="5" customFormat="1" ht="11.25" thickBot="1" x14ac:dyDescent="0.2">
      <c r="A49" s="199"/>
      <c r="B49" s="7" t="s">
        <v>152</v>
      </c>
      <c r="C49" s="136">
        <f>C36+C37</f>
        <v>0.02</v>
      </c>
      <c r="D49" s="183">
        <f>D48*$C49</f>
        <v>0.78171139583663718</v>
      </c>
      <c r="E49" s="183">
        <f>E48*$C49</f>
        <v>0.81917482874090153</v>
      </c>
      <c r="F49" s="183">
        <f t="shared" ref="F49:H49" si="23">F48*$C49</f>
        <v>0.81917482874090153</v>
      </c>
      <c r="G49" s="183">
        <f t="shared" si="23"/>
        <v>0.81917482874090153</v>
      </c>
      <c r="H49" s="183">
        <f t="shared" si="23"/>
        <v>0.81917482874090153</v>
      </c>
      <c r="I49" s="183">
        <f>I48*$C49</f>
        <v>0.81917482874090153</v>
      </c>
      <c r="J49" s="210"/>
      <c r="X49" s="6"/>
    </row>
    <row r="50" spans="1:24" s="5" customFormat="1" ht="11.25" thickTop="1" x14ac:dyDescent="0.15">
      <c r="A50" s="199"/>
      <c r="B50" s="193" t="s">
        <v>153</v>
      </c>
      <c r="C50" s="23"/>
      <c r="D50" s="186">
        <f>SUM(D48:D49)</f>
        <v>39.867281187668496</v>
      </c>
      <c r="E50" s="186">
        <f>SUM(E48:E49)</f>
        <v>41.777916265785976</v>
      </c>
      <c r="F50" s="186">
        <f t="shared" ref="F50:H50" si="24">SUM(F48:F49)</f>
        <v>41.777916265785976</v>
      </c>
      <c r="G50" s="186">
        <f t="shared" si="24"/>
        <v>41.777916265785976</v>
      </c>
      <c r="H50" s="186">
        <f t="shared" si="24"/>
        <v>41.777916265785976</v>
      </c>
      <c r="I50" s="186">
        <f>SUM(I48:I49)</f>
        <v>41.777916265785976</v>
      </c>
      <c r="X50" s="6"/>
    </row>
    <row r="51" spans="1:24" s="5" customFormat="1" x14ac:dyDescent="0.15">
      <c r="A51" s="199"/>
      <c r="B51" s="213"/>
      <c r="C51" s="214"/>
      <c r="D51" s="214"/>
      <c r="E51" s="214"/>
      <c r="F51" s="214"/>
      <c r="G51" s="214"/>
      <c r="H51" s="214"/>
      <c r="I51" s="214"/>
      <c r="J51" s="8"/>
      <c r="K51" s="8"/>
      <c r="L51" s="8"/>
      <c r="M51" s="8"/>
      <c r="N51" s="8"/>
      <c r="O51" s="8"/>
      <c r="P51" s="8"/>
      <c r="Q51" s="8"/>
      <c r="R51" s="8"/>
      <c r="S51" s="8"/>
      <c r="T51" s="8"/>
      <c r="U51" s="8"/>
      <c r="V51" s="8"/>
      <c r="W51" s="8"/>
      <c r="X51" s="9"/>
    </row>
    <row r="52" spans="1:24" x14ac:dyDescent="0.15">
      <c r="A52" s="215"/>
    </row>
    <row r="53" spans="1:24" s="158" customFormat="1" ht="16.5" x14ac:dyDescent="0.3">
      <c r="A53" s="157" t="s">
        <v>154</v>
      </c>
    </row>
    <row r="54" spans="1:24" x14ac:dyDescent="0.15"/>
    <row r="55" spans="1:24" x14ac:dyDescent="0.15">
      <c r="B55" s="160" t="s">
        <v>17</v>
      </c>
      <c r="C55" s="161"/>
      <c r="D55" s="162"/>
      <c r="E55" s="162"/>
      <c r="F55" s="162"/>
      <c r="G55" s="162"/>
      <c r="H55" s="162"/>
      <c r="I55" s="162"/>
      <c r="J55" s="162"/>
      <c r="K55" s="162"/>
      <c r="L55" s="162"/>
      <c r="M55" s="162"/>
      <c r="N55" s="162"/>
      <c r="O55" s="162"/>
      <c r="P55" s="162"/>
      <c r="Q55" s="162"/>
      <c r="R55" s="162"/>
      <c r="S55" s="162"/>
      <c r="T55" s="162"/>
      <c r="U55" s="163"/>
      <c r="V55" s="364"/>
      <c r="W55" s="364"/>
    </row>
    <row r="56" spans="1:24" x14ac:dyDescent="0.15">
      <c r="B56" s="216" t="s">
        <v>561</v>
      </c>
      <c r="C56" s="5"/>
      <c r="D56" s="5"/>
      <c r="E56" s="5"/>
      <c r="F56" s="5"/>
      <c r="G56" s="5"/>
      <c r="H56" s="5"/>
      <c r="I56" s="5"/>
      <c r="J56" s="5"/>
      <c r="K56" s="5"/>
      <c r="L56" s="5"/>
      <c r="M56" s="5"/>
      <c r="N56" s="5"/>
      <c r="O56" s="5"/>
      <c r="P56" s="5"/>
      <c r="Q56" s="5"/>
      <c r="R56" s="5"/>
      <c r="S56" s="5"/>
      <c r="T56" s="5"/>
      <c r="U56" s="6"/>
      <c r="V56" s="5"/>
      <c r="W56" s="5"/>
    </row>
    <row r="57" spans="1:24" x14ac:dyDescent="0.15">
      <c r="B57" s="217" t="s">
        <v>155</v>
      </c>
      <c r="C57" s="218"/>
      <c r="D57" s="171" t="s">
        <v>156</v>
      </c>
      <c r="E57" s="171" t="s">
        <v>156</v>
      </c>
      <c r="F57" s="171" t="s">
        <v>156</v>
      </c>
      <c r="G57" s="171" t="s">
        <v>156</v>
      </c>
      <c r="H57" s="171" t="s">
        <v>156</v>
      </c>
      <c r="I57" s="171" t="s">
        <v>156</v>
      </c>
      <c r="J57" s="171" t="s">
        <v>156</v>
      </c>
      <c r="K57" s="232"/>
      <c r="L57" s="232"/>
      <c r="M57" s="232"/>
      <c r="N57" s="232"/>
      <c r="O57" s="232"/>
      <c r="P57" s="232"/>
      <c r="Q57" s="232"/>
      <c r="R57" s="232"/>
      <c r="S57" s="232"/>
      <c r="T57" s="232"/>
      <c r="U57" s="233"/>
      <c r="V57" s="27"/>
      <c r="W57" s="27"/>
    </row>
    <row r="58" spans="1:24" x14ac:dyDescent="0.15">
      <c r="B58" s="217" t="s">
        <v>122</v>
      </c>
      <c r="C58" s="218"/>
      <c r="D58" s="171">
        <v>0</v>
      </c>
      <c r="E58" s="171">
        <v>1</v>
      </c>
      <c r="F58" s="171">
        <v>2</v>
      </c>
      <c r="G58" s="171">
        <v>3</v>
      </c>
      <c r="H58" s="171">
        <v>4</v>
      </c>
      <c r="I58" s="171">
        <v>5</v>
      </c>
      <c r="J58" s="171" t="s">
        <v>157</v>
      </c>
      <c r="K58" s="232"/>
      <c r="L58" s="232"/>
      <c r="M58" s="232"/>
      <c r="N58" s="232"/>
      <c r="O58" s="232"/>
      <c r="P58" s="232"/>
      <c r="Q58" s="232"/>
      <c r="R58" s="232"/>
      <c r="S58" s="232"/>
      <c r="T58" s="232"/>
      <c r="U58" s="233"/>
      <c r="V58" s="27"/>
      <c r="W58" s="27"/>
    </row>
    <row r="59" spans="1:24" ht="10.5" hidden="1" customHeight="1" x14ac:dyDescent="0.15">
      <c r="B59" s="219"/>
      <c r="C59" s="220"/>
      <c r="D59" s="221" t="str">
        <f>D57&amp;"_"&amp;D58</f>
        <v>hbh_0</v>
      </c>
      <c r="E59" s="221" t="str">
        <f t="shared" ref="E59:H59" si="25">E57&amp;"_"&amp;E58</f>
        <v>hbh_1</v>
      </c>
      <c r="F59" s="221" t="str">
        <f t="shared" si="25"/>
        <v>hbh_2</v>
      </c>
      <c r="G59" s="221" t="str">
        <f t="shared" si="25"/>
        <v>hbh_3</v>
      </c>
      <c r="H59" s="221" t="str">
        <f t="shared" si="25"/>
        <v>hbh_4</v>
      </c>
      <c r="I59" s="221" t="str">
        <f t="shared" ref="I59:J59" si="26">I57&amp;"_"&amp;I58</f>
        <v>hbh_5</v>
      </c>
      <c r="J59" s="221" t="str">
        <f t="shared" si="26"/>
        <v>hbh_5+</v>
      </c>
      <c r="K59" s="220"/>
      <c r="L59" s="220"/>
      <c r="M59" s="220"/>
      <c r="N59" s="220"/>
      <c r="O59" s="220"/>
      <c r="P59" s="220"/>
      <c r="Q59" s="220"/>
      <c r="R59" s="220"/>
      <c r="S59" s="220"/>
      <c r="T59" s="220"/>
      <c r="U59" s="222"/>
      <c r="V59" s="27"/>
      <c r="W59" s="27"/>
    </row>
    <row r="60" spans="1:24" x14ac:dyDescent="0.15">
      <c r="B60" s="11"/>
      <c r="C60" s="5"/>
      <c r="D60" s="5"/>
      <c r="E60" s="5"/>
      <c r="F60" s="5"/>
      <c r="G60" s="5"/>
      <c r="H60" s="5"/>
      <c r="I60" s="5"/>
      <c r="J60" s="5"/>
      <c r="K60" s="5"/>
      <c r="L60" s="5"/>
      <c r="M60" s="5"/>
      <c r="N60" s="5"/>
      <c r="O60" s="5"/>
      <c r="P60" s="5"/>
      <c r="Q60" s="5"/>
      <c r="R60" s="5"/>
      <c r="S60" s="5"/>
      <c r="T60" s="5"/>
      <c r="U60" s="6"/>
      <c r="V60" s="5"/>
      <c r="W60" s="5"/>
    </row>
    <row r="61" spans="1:24" x14ac:dyDescent="0.15">
      <c r="B61" s="172" t="s">
        <v>553</v>
      </c>
      <c r="C61" s="89"/>
      <c r="D61" s="333">
        <f>IF(INDEX(CAO_VVT!$BN$16:$BN$236,MATCH('1_Kostprijs_hbh'!D59,CAO_VVT!$BJ$16:$BJ$236,0))&lt;Data_overig!$B$63,Data_overig!$B$63,INDEX(CAO_VVT!$BN$16:$BN$236,MATCH('1_Kostprijs_hbh'!D59,CAO_VVT!$BJ$16:$BJ$236,0)))</f>
        <v>13.559999999999999</v>
      </c>
      <c r="E61" s="333">
        <f>IF(INDEX(CAO_VVT!$BN$16:$BN$236,MATCH('1_Kostprijs_hbh'!E59,CAO_VVT!$BJ$16:$BJ$236,0))&lt;Data_overig!$B$63,Data_overig!$B$63,INDEX(CAO_VVT!$BN$16:$BN$236,MATCH('1_Kostprijs_hbh'!E59,CAO_VVT!$BJ$16:$BJ$236,0)))</f>
        <v>14.151666666666667</v>
      </c>
      <c r="F61" s="333">
        <f>IF(INDEX(CAO_VVT!$BN$16:$BN$236,MATCH('1_Kostprijs_hbh'!F59,CAO_VVT!$BJ$16:$BJ$236,0))&lt;Data_overig!$B$63,Data_overig!$B$63,INDEX(CAO_VVT!$BN$16:$BN$236,MATCH('1_Kostprijs_hbh'!F59,CAO_VVT!$BJ$16:$BJ$236,0)))</f>
        <v>14.7475</v>
      </c>
      <c r="G61" s="333">
        <f>IF(INDEX(CAO_VVT!$BN$16:$BN$236,MATCH('1_Kostprijs_hbh'!G59,CAO_VVT!$BJ$16:$BJ$236,0))&lt;Data_overig!$B$63,Data_overig!$B$63,INDEX(CAO_VVT!$BN$16:$BN$236,MATCH('1_Kostprijs_hbh'!G59,CAO_VVT!$BJ$16:$BJ$236,0)))</f>
        <v>15.34</v>
      </c>
      <c r="H61" s="333">
        <f>IF(INDEX(CAO_VVT!$BN$16:$BN$236,MATCH('1_Kostprijs_hbh'!H59,CAO_VVT!$BJ$16:$BJ$236,0))&lt;Data_overig!$B$63,Data_overig!$B$63,INDEX(CAO_VVT!$BN$16:$BN$236,MATCH('1_Kostprijs_hbh'!H59,CAO_VVT!$BJ$16:$BJ$236,0)))</f>
        <v>15.93</v>
      </c>
      <c r="I61" s="333">
        <f>IF(INDEX(CAO_VVT!$BN$16:$BN$236,MATCH('1_Kostprijs_hbh'!I59,CAO_VVT!$BJ$16:$BJ$236,0))&lt;Data_overig!$B$63,Data_overig!$B$63,INDEX(CAO_VVT!$BN$16:$BN$236,MATCH('1_Kostprijs_hbh'!I59,CAO_VVT!$BJ$16:$BJ$236,0)))</f>
        <v>16.53</v>
      </c>
      <c r="J61" s="332"/>
      <c r="K61" s="344"/>
      <c r="L61" s="13" t="s">
        <v>158</v>
      </c>
      <c r="M61" s="14"/>
      <c r="N61" s="14"/>
      <c r="O61" s="14"/>
      <c r="P61" s="14"/>
      <c r="Q61" s="14"/>
      <c r="R61" s="14"/>
      <c r="S61" s="14"/>
      <c r="T61" s="15"/>
      <c r="U61" s="6"/>
      <c r="V61" s="5"/>
      <c r="W61" s="5"/>
    </row>
    <row r="62" spans="1:24" x14ac:dyDescent="0.15">
      <c r="B62" s="7"/>
      <c r="C62" s="8"/>
      <c r="D62" s="5"/>
      <c r="E62" s="5"/>
      <c r="F62" s="5"/>
      <c r="G62" s="5"/>
      <c r="H62" s="5"/>
      <c r="I62" s="5"/>
      <c r="J62" s="5"/>
      <c r="K62" s="5"/>
      <c r="L62" s="5"/>
      <c r="M62" s="5"/>
      <c r="N62" s="5"/>
      <c r="O62" s="5"/>
      <c r="P62" s="5"/>
      <c r="Q62" s="5"/>
      <c r="R62" s="5"/>
      <c r="S62" s="5"/>
      <c r="T62" s="5"/>
      <c r="U62" s="6"/>
      <c r="V62" s="5"/>
      <c r="W62" s="5"/>
    </row>
    <row r="63" spans="1:24" x14ac:dyDescent="0.15">
      <c r="B63" s="172" t="s">
        <v>140</v>
      </c>
      <c r="C63" s="345"/>
      <c r="D63" s="141">
        <v>2.7595072386326691E-2</v>
      </c>
      <c r="E63" s="141">
        <v>0.1170903654126227</v>
      </c>
      <c r="F63" s="141">
        <v>0.18156864735819991</v>
      </c>
      <c r="G63" s="141">
        <v>0.12450365848903644</v>
      </c>
      <c r="H63" s="141">
        <v>0.1373440665790647</v>
      </c>
      <c r="I63" s="141">
        <v>0.41189818977474901</v>
      </c>
      <c r="J63" s="141">
        <v>0</v>
      </c>
      <c r="L63" s="13" t="s">
        <v>159</v>
      </c>
      <c r="M63" s="14"/>
      <c r="N63" s="14"/>
      <c r="O63" s="14"/>
      <c r="P63" s="14"/>
      <c r="Q63" s="14"/>
      <c r="R63" s="14"/>
      <c r="S63" s="14"/>
      <c r="T63" s="15"/>
      <c r="U63" s="6"/>
      <c r="V63" s="5"/>
      <c r="W63" s="5"/>
    </row>
    <row r="64" spans="1:24" x14ac:dyDescent="0.15">
      <c r="B64" s="207" t="s">
        <v>160</v>
      </c>
      <c r="C64" s="156">
        <f>SUM(D63:J63)</f>
        <v>0.99999999999999944</v>
      </c>
      <c r="D64" s="346"/>
      <c r="E64" s="224"/>
      <c r="F64" s="224"/>
      <c r="G64" s="224"/>
      <c r="H64" s="347"/>
      <c r="I64" s="5"/>
      <c r="J64" s="5"/>
      <c r="K64" s="5"/>
      <c r="L64" s="5"/>
      <c r="M64" s="5"/>
      <c r="N64" s="5"/>
      <c r="O64" s="5"/>
      <c r="P64" s="5"/>
      <c r="Q64" s="5"/>
      <c r="R64" s="5"/>
      <c r="S64" s="5"/>
      <c r="T64" s="5"/>
      <c r="U64" s="6"/>
      <c r="V64" s="5"/>
      <c r="W64" s="5"/>
    </row>
    <row r="65" spans="2:23" x14ac:dyDescent="0.15">
      <c r="B65" s="7"/>
      <c r="C65" s="8"/>
      <c r="D65" s="5"/>
      <c r="E65" s="5"/>
      <c r="F65" s="5"/>
      <c r="G65" s="5"/>
      <c r="H65" s="5"/>
      <c r="I65" s="5"/>
      <c r="J65" s="5"/>
      <c r="K65" s="5"/>
      <c r="L65" s="5"/>
      <c r="M65" s="5"/>
      <c r="N65" s="5"/>
      <c r="O65" s="5"/>
      <c r="P65" s="5"/>
      <c r="Q65" s="5"/>
      <c r="R65" s="5"/>
      <c r="S65" s="5"/>
      <c r="T65" s="5"/>
      <c r="U65" s="6"/>
      <c r="V65" s="5"/>
      <c r="W65" s="5"/>
    </row>
    <row r="66" spans="2:23" x14ac:dyDescent="0.15">
      <c r="B66" s="177" t="s">
        <v>124</v>
      </c>
      <c r="C66" s="225">
        <v>8.3299999999999999E-2</v>
      </c>
      <c r="D66" s="226"/>
      <c r="E66" s="13" t="s">
        <v>161</v>
      </c>
      <c r="F66" s="14"/>
      <c r="G66" s="14"/>
      <c r="H66" s="14"/>
      <c r="I66" s="14"/>
      <c r="J66" s="14"/>
      <c r="K66" s="14"/>
      <c r="L66" s="14"/>
      <c r="M66" s="14"/>
      <c r="N66" s="14"/>
      <c r="O66" s="14"/>
      <c r="P66" s="14"/>
      <c r="Q66" s="14"/>
      <c r="R66" s="14"/>
      <c r="S66" s="14"/>
      <c r="T66" s="15"/>
      <c r="U66" s="6"/>
      <c r="V66" s="5"/>
      <c r="W66" s="5"/>
    </row>
    <row r="67" spans="2:23" x14ac:dyDescent="0.15">
      <c r="B67" s="7"/>
      <c r="C67" s="227"/>
      <c r="D67" s="5"/>
      <c r="E67" s="226"/>
      <c r="F67" s="226"/>
      <c r="G67" s="226"/>
      <c r="H67" s="226"/>
      <c r="I67" s="226"/>
      <c r="J67" s="226"/>
      <c r="K67" s="226"/>
      <c r="L67" s="226"/>
      <c r="M67" s="226"/>
      <c r="N67" s="226"/>
      <c r="O67" s="226"/>
      <c r="P67" s="226"/>
      <c r="Q67" s="226"/>
      <c r="R67" s="226"/>
      <c r="S67" s="226"/>
      <c r="T67" s="226"/>
      <c r="U67" s="6"/>
      <c r="V67" s="5"/>
      <c r="W67" s="5"/>
    </row>
    <row r="68" spans="2:23" x14ac:dyDescent="0.15">
      <c r="B68" s="7" t="s">
        <v>162</v>
      </c>
      <c r="C68" s="229">
        <f>2529.43/CAO_VVT!$D$10</f>
        <v>1.3468743343982961</v>
      </c>
      <c r="D68" s="5"/>
      <c r="E68" s="13" t="s">
        <v>556</v>
      </c>
      <c r="F68" s="14"/>
      <c r="G68" s="14"/>
      <c r="H68" s="14"/>
      <c r="I68" s="14"/>
      <c r="J68" s="14"/>
      <c r="K68" s="14"/>
      <c r="L68" s="14"/>
      <c r="M68" s="14"/>
      <c r="N68" s="14"/>
      <c r="O68" s="14"/>
      <c r="P68" s="14"/>
      <c r="Q68" s="14"/>
      <c r="R68" s="14"/>
      <c r="S68" s="14"/>
      <c r="T68" s="15"/>
      <c r="U68" s="6"/>
      <c r="V68" s="5"/>
      <c r="W68" s="5"/>
    </row>
    <row r="69" spans="2:23" x14ac:dyDescent="0.15">
      <c r="B69" s="7"/>
      <c r="C69" s="321"/>
      <c r="D69" s="5"/>
      <c r="E69" s="5"/>
      <c r="F69" s="5"/>
      <c r="G69" s="5"/>
      <c r="H69" s="5"/>
      <c r="I69" s="5"/>
      <c r="J69" s="5"/>
      <c r="K69" s="5"/>
      <c r="L69" s="5"/>
      <c r="M69" s="5"/>
      <c r="N69" s="5"/>
      <c r="O69" s="5"/>
      <c r="P69" s="5"/>
      <c r="Q69" s="5"/>
      <c r="R69" s="5"/>
      <c r="S69" s="5"/>
      <c r="T69" s="5"/>
      <c r="U69" s="6"/>
      <c r="V69" s="5"/>
      <c r="W69" s="5"/>
    </row>
    <row r="70" spans="2:23" x14ac:dyDescent="0.15">
      <c r="B70" s="177" t="s">
        <v>125</v>
      </c>
      <c r="C70" s="225">
        <v>0.08</v>
      </c>
      <c r="D70" s="5"/>
      <c r="E70" s="13" t="s">
        <v>163</v>
      </c>
      <c r="F70" s="14"/>
      <c r="G70" s="14"/>
      <c r="H70" s="14"/>
      <c r="I70" s="14"/>
      <c r="J70" s="14"/>
      <c r="K70" s="14"/>
      <c r="L70" s="14"/>
      <c r="M70" s="14"/>
      <c r="N70" s="14"/>
      <c r="O70" s="14"/>
      <c r="P70" s="14"/>
      <c r="Q70" s="14"/>
      <c r="R70" s="14"/>
      <c r="S70" s="14"/>
      <c r="T70" s="15"/>
      <c r="U70" s="6"/>
      <c r="V70" s="5"/>
      <c r="W70" s="5"/>
    </row>
    <row r="71" spans="2:23" x14ac:dyDescent="0.15">
      <c r="B71" s="7"/>
      <c r="C71" s="230"/>
      <c r="D71" s="5"/>
      <c r="E71" s="226"/>
      <c r="F71" s="226"/>
      <c r="G71" s="226"/>
      <c r="H71" s="226"/>
      <c r="I71" s="226"/>
      <c r="J71" s="226"/>
      <c r="K71" s="226"/>
      <c r="L71" s="226"/>
      <c r="M71" s="226"/>
      <c r="N71" s="226"/>
      <c r="O71" s="226"/>
      <c r="P71" s="226"/>
      <c r="Q71" s="226"/>
      <c r="R71" s="226"/>
      <c r="S71" s="226"/>
      <c r="T71" s="226"/>
      <c r="U71" s="6"/>
      <c r="V71" s="5"/>
      <c r="W71" s="5"/>
    </row>
    <row r="72" spans="2:23" x14ac:dyDescent="0.15">
      <c r="B72" s="7" t="s">
        <v>164</v>
      </c>
      <c r="C72" s="229">
        <f>2391.41/CAO_VVT!$D$10</f>
        <v>1.273381256656017</v>
      </c>
      <c r="D72" s="5"/>
      <c r="E72" s="13" t="s">
        <v>563</v>
      </c>
      <c r="F72" s="14"/>
      <c r="G72" s="14"/>
      <c r="H72" s="14"/>
      <c r="I72" s="14"/>
      <c r="J72" s="14"/>
      <c r="K72" s="14"/>
      <c r="L72" s="14"/>
      <c r="M72" s="14"/>
      <c r="N72" s="14"/>
      <c r="O72" s="14"/>
      <c r="P72" s="14"/>
      <c r="Q72" s="14"/>
      <c r="R72" s="14"/>
      <c r="S72" s="14"/>
      <c r="T72" s="15"/>
      <c r="U72" s="6"/>
      <c r="V72" s="5"/>
      <c r="W72" s="5"/>
    </row>
    <row r="73" spans="2:23" x14ac:dyDescent="0.15">
      <c r="B73" s="7"/>
      <c r="C73" s="230"/>
      <c r="D73" s="5"/>
      <c r="E73" s="226"/>
      <c r="F73" s="226"/>
      <c r="G73" s="226"/>
      <c r="H73" s="226"/>
      <c r="I73" s="226"/>
      <c r="J73" s="226"/>
      <c r="K73" s="226"/>
      <c r="L73" s="226"/>
      <c r="M73" s="226"/>
      <c r="N73" s="226"/>
      <c r="O73" s="226"/>
      <c r="P73" s="226"/>
      <c r="Q73" s="226"/>
      <c r="R73" s="226"/>
      <c r="S73" s="226"/>
      <c r="T73" s="226"/>
      <c r="U73" s="6"/>
      <c r="V73" s="5"/>
      <c r="W73" s="5"/>
    </row>
    <row r="74" spans="2:23" x14ac:dyDescent="0.15">
      <c r="B74" s="7" t="s">
        <v>165</v>
      </c>
      <c r="C74" s="225">
        <v>4.0000000000000002E-4</v>
      </c>
      <c r="D74" s="226"/>
      <c r="E74" s="13" t="s">
        <v>166</v>
      </c>
      <c r="F74" s="14"/>
      <c r="G74" s="14"/>
      <c r="H74" s="14"/>
      <c r="I74" s="14"/>
      <c r="J74" s="14"/>
      <c r="K74" s="14"/>
      <c r="L74" s="14"/>
      <c r="M74" s="14"/>
      <c r="N74" s="14"/>
      <c r="O74" s="14"/>
      <c r="P74" s="14"/>
      <c r="Q74" s="14"/>
      <c r="R74" s="14"/>
      <c r="S74" s="14"/>
      <c r="T74" s="14"/>
      <c r="U74" s="6"/>
      <c r="V74" s="5"/>
      <c r="W74" s="5"/>
    </row>
    <row r="75" spans="2:23" x14ac:dyDescent="0.15">
      <c r="B75" s="7"/>
      <c r="C75" s="230"/>
      <c r="D75" s="228"/>
      <c r="E75" s="226"/>
      <c r="F75" s="226"/>
      <c r="G75" s="226"/>
      <c r="H75" s="226"/>
      <c r="I75" s="226"/>
      <c r="J75" s="226"/>
      <c r="K75" s="226"/>
      <c r="L75" s="226"/>
      <c r="M75" s="226"/>
      <c r="N75" s="226"/>
      <c r="O75" s="226"/>
      <c r="P75" s="226"/>
      <c r="Q75" s="226"/>
      <c r="R75" s="226"/>
      <c r="S75" s="226"/>
      <c r="T75" s="226"/>
      <c r="U75" s="6"/>
      <c r="V75" s="5"/>
      <c r="W75" s="5"/>
    </row>
    <row r="76" spans="2:23" x14ac:dyDescent="0.15">
      <c r="B76" s="177" t="s">
        <v>167</v>
      </c>
      <c r="C76" s="140">
        <v>0</v>
      </c>
      <c r="D76" s="226"/>
      <c r="E76" s="13" t="s">
        <v>168</v>
      </c>
      <c r="F76" s="14"/>
      <c r="G76" s="14"/>
      <c r="H76" s="14"/>
      <c r="I76" s="14"/>
      <c r="J76" s="14"/>
      <c r="K76" s="14"/>
      <c r="L76" s="14"/>
      <c r="M76" s="14"/>
      <c r="N76" s="14"/>
      <c r="O76" s="14"/>
      <c r="P76" s="14"/>
      <c r="Q76" s="14"/>
      <c r="R76" s="14"/>
      <c r="S76" s="14"/>
      <c r="T76" s="15"/>
      <c r="U76" s="6"/>
      <c r="V76" s="5"/>
      <c r="W76" s="5"/>
    </row>
    <row r="77" spans="2:23" x14ac:dyDescent="0.15">
      <c r="B77" s="11"/>
      <c r="C77" s="322"/>
      <c r="D77" s="226"/>
      <c r="E77" s="5"/>
      <c r="F77" s="5"/>
      <c r="G77" s="5"/>
      <c r="H77" s="5"/>
      <c r="I77" s="5"/>
      <c r="J77" s="5"/>
      <c r="K77" s="5"/>
      <c r="L77" s="5"/>
      <c r="M77" s="5"/>
      <c r="N77" s="5"/>
      <c r="O77" s="5"/>
      <c r="P77" s="5"/>
      <c r="Q77" s="5"/>
      <c r="R77" s="5"/>
      <c r="S77" s="5"/>
      <c r="T77" s="5"/>
      <c r="U77" s="6"/>
      <c r="V77" s="5"/>
      <c r="W77" s="5"/>
    </row>
    <row r="78" spans="2:23" x14ac:dyDescent="0.15">
      <c r="B78" s="177" t="s">
        <v>169</v>
      </c>
      <c r="C78" s="142">
        <v>0</v>
      </c>
      <c r="D78" s="226"/>
      <c r="E78" s="13" t="s">
        <v>170</v>
      </c>
      <c r="F78" s="14"/>
      <c r="G78" s="14"/>
      <c r="H78" s="14"/>
      <c r="I78" s="14"/>
      <c r="J78" s="14"/>
      <c r="K78" s="14"/>
      <c r="L78" s="14"/>
      <c r="M78" s="14"/>
      <c r="N78" s="14"/>
      <c r="O78" s="14"/>
      <c r="P78" s="14"/>
      <c r="Q78" s="14"/>
      <c r="R78" s="14"/>
      <c r="S78" s="14"/>
      <c r="T78" s="15"/>
      <c r="U78" s="6"/>
      <c r="V78" s="5"/>
      <c r="W78" s="5"/>
    </row>
    <row r="79" spans="2:23" x14ac:dyDescent="0.15">
      <c r="B79" s="11"/>
      <c r="C79" s="231"/>
      <c r="D79" s="226"/>
      <c r="E79" s="226"/>
      <c r="F79" s="226"/>
      <c r="G79" s="226"/>
      <c r="H79" s="226"/>
      <c r="I79" s="226"/>
      <c r="J79" s="226"/>
      <c r="K79" s="226"/>
      <c r="L79" s="226"/>
      <c r="M79" s="226"/>
      <c r="N79" s="226"/>
      <c r="O79" s="226"/>
      <c r="P79" s="226"/>
      <c r="Q79" s="226"/>
      <c r="R79" s="226"/>
      <c r="S79" s="226"/>
      <c r="T79" s="226"/>
      <c r="U79" s="6"/>
      <c r="V79" s="5"/>
      <c r="W79" s="5"/>
    </row>
    <row r="80" spans="2:23" x14ac:dyDescent="0.15">
      <c r="B80" s="217" t="s">
        <v>35</v>
      </c>
      <c r="C80" s="232"/>
      <c r="D80" s="232"/>
      <c r="E80" s="232"/>
      <c r="F80" s="232"/>
      <c r="G80" s="232"/>
      <c r="H80" s="232"/>
      <c r="I80" s="232"/>
      <c r="J80" s="232"/>
      <c r="K80" s="232"/>
      <c r="L80" s="232"/>
      <c r="M80" s="232"/>
      <c r="N80" s="232"/>
      <c r="O80" s="232"/>
      <c r="P80" s="232"/>
      <c r="Q80" s="232"/>
      <c r="R80" s="232"/>
      <c r="S80" s="232"/>
      <c r="T80" s="232"/>
      <c r="U80" s="233"/>
      <c r="V80" s="27"/>
      <c r="W80" s="27"/>
    </row>
    <row r="81" spans="2:23" x14ac:dyDescent="0.15">
      <c r="B81" s="11"/>
      <c r="C81" s="231"/>
      <c r="D81" s="234"/>
      <c r="E81" s="226"/>
      <c r="F81" s="226"/>
      <c r="G81" s="226"/>
      <c r="H81" s="226"/>
      <c r="I81" s="226"/>
      <c r="J81" s="226"/>
      <c r="K81" s="226"/>
      <c r="L81" s="226"/>
      <c r="M81" s="226"/>
      <c r="N81" s="226"/>
      <c r="O81" s="226"/>
      <c r="P81" s="226"/>
      <c r="Q81" s="226"/>
      <c r="R81" s="226"/>
      <c r="S81" s="226"/>
      <c r="T81" s="226"/>
      <c r="U81" s="6"/>
      <c r="V81" s="5"/>
      <c r="W81" s="5"/>
    </row>
    <row r="82" spans="2:23" x14ac:dyDescent="0.15">
      <c r="B82" s="177" t="s">
        <v>171</v>
      </c>
      <c r="C82" s="142" t="s">
        <v>172</v>
      </c>
      <c r="D82" s="234"/>
      <c r="E82" s="13" t="s">
        <v>173</v>
      </c>
      <c r="F82" s="14"/>
      <c r="G82" s="14"/>
      <c r="H82" s="14"/>
      <c r="I82" s="14"/>
      <c r="J82" s="14"/>
      <c r="K82" s="14"/>
      <c r="L82" s="14"/>
      <c r="M82" s="14"/>
      <c r="N82" s="14"/>
      <c r="O82" s="14"/>
      <c r="P82" s="14"/>
      <c r="Q82" s="14"/>
      <c r="R82" s="14"/>
      <c r="S82" s="14"/>
      <c r="T82" s="15"/>
      <c r="U82" s="6"/>
      <c r="V82" s="5"/>
      <c r="W82" s="5"/>
    </row>
    <row r="83" spans="2:23" x14ac:dyDescent="0.15">
      <c r="B83" s="11"/>
      <c r="C83" s="231"/>
      <c r="D83" s="234"/>
      <c r="E83" s="226"/>
      <c r="F83" s="226"/>
      <c r="G83" s="226"/>
      <c r="H83" s="226"/>
      <c r="I83" s="226"/>
      <c r="J83" s="226"/>
      <c r="K83" s="226"/>
      <c r="L83" s="226"/>
      <c r="M83" s="226"/>
      <c r="N83" s="226"/>
      <c r="O83" s="226"/>
      <c r="P83" s="226"/>
      <c r="Q83" s="226"/>
      <c r="R83" s="226"/>
      <c r="S83" s="226"/>
      <c r="T83" s="226"/>
      <c r="U83" s="6"/>
      <c r="V83" s="5"/>
      <c r="W83" s="5"/>
    </row>
    <row r="84" spans="2:23" x14ac:dyDescent="0.15">
      <c r="B84" s="235" t="s">
        <v>174</v>
      </c>
      <c r="C84" s="236" t="s">
        <v>175</v>
      </c>
      <c r="D84" s="237"/>
      <c r="E84" s="238"/>
      <c r="F84" s="238"/>
      <c r="G84" s="238"/>
      <c r="H84" s="238"/>
      <c r="I84" s="238"/>
      <c r="J84" s="238"/>
      <c r="K84" s="238"/>
      <c r="L84" s="238"/>
      <c r="M84" s="238"/>
      <c r="N84" s="238"/>
      <c r="O84" s="238"/>
      <c r="P84" s="238"/>
      <c r="Q84" s="238"/>
      <c r="R84" s="238"/>
      <c r="S84" s="238"/>
      <c r="T84" s="238"/>
      <c r="U84" s="239"/>
      <c r="V84" s="365"/>
      <c r="W84" s="365"/>
    </row>
    <row r="85" spans="2:23" x14ac:dyDescent="0.15">
      <c r="B85" s="170"/>
      <c r="C85" s="231"/>
      <c r="D85" s="234"/>
      <c r="E85" s="226"/>
      <c r="F85" s="226"/>
      <c r="G85" s="226"/>
      <c r="H85" s="226"/>
      <c r="I85" s="226"/>
      <c r="J85" s="226"/>
      <c r="K85" s="226"/>
      <c r="L85" s="226"/>
      <c r="M85" s="226"/>
      <c r="N85" s="226"/>
      <c r="O85" s="226"/>
      <c r="P85" s="226"/>
      <c r="Q85" s="226"/>
      <c r="R85" s="226"/>
      <c r="S85" s="226"/>
      <c r="T85" s="226"/>
      <c r="U85" s="6"/>
      <c r="V85" s="5"/>
      <c r="W85" s="5"/>
    </row>
    <row r="86" spans="2:23" x14ac:dyDescent="0.15">
      <c r="B86" s="240" t="s">
        <v>129</v>
      </c>
      <c r="C86" s="335">
        <v>0.26300000000000001</v>
      </c>
      <c r="D86" s="226"/>
      <c r="E86" s="272">
        <v>0.26500000000000001</v>
      </c>
      <c r="F86" s="14" t="s">
        <v>176</v>
      </c>
      <c r="G86" s="14"/>
      <c r="H86" s="14"/>
      <c r="I86" s="14"/>
      <c r="J86" s="14"/>
      <c r="K86" s="14"/>
      <c r="L86" s="14"/>
      <c r="M86" s="14"/>
      <c r="N86" s="14"/>
      <c r="O86" s="14"/>
      <c r="P86" s="14"/>
      <c r="Q86" s="14"/>
      <c r="R86" s="14"/>
      <c r="S86" s="14"/>
      <c r="T86" s="15"/>
      <c r="U86" s="6"/>
      <c r="V86" s="5"/>
      <c r="W86" s="5"/>
    </row>
    <row r="87" spans="2:23" x14ac:dyDescent="0.15">
      <c r="B87" s="11"/>
      <c r="C87" s="231"/>
      <c r="D87" s="234"/>
      <c r="E87" s="226"/>
      <c r="F87" s="226"/>
      <c r="G87" s="226"/>
      <c r="H87" s="226"/>
      <c r="I87" s="226"/>
      <c r="J87" s="226"/>
      <c r="K87" s="226"/>
      <c r="L87" s="226"/>
      <c r="M87" s="226"/>
      <c r="N87" s="226"/>
      <c r="O87" s="226"/>
      <c r="P87" s="226"/>
      <c r="Q87" s="226"/>
      <c r="R87" s="226"/>
      <c r="S87" s="226"/>
      <c r="T87" s="226"/>
      <c r="U87" s="6"/>
      <c r="V87" s="5"/>
      <c r="W87" s="5"/>
    </row>
    <row r="88" spans="2:23" x14ac:dyDescent="0.15">
      <c r="B88" s="235" t="s">
        <v>177</v>
      </c>
      <c r="C88" s="236"/>
      <c r="D88" s="237"/>
      <c r="E88" s="238"/>
      <c r="F88" s="238"/>
      <c r="G88" s="238"/>
      <c r="H88" s="238"/>
      <c r="I88" s="238"/>
      <c r="J88" s="238"/>
      <c r="K88" s="238"/>
      <c r="L88" s="238"/>
      <c r="M88" s="238"/>
      <c r="N88" s="238"/>
      <c r="O88" s="238"/>
      <c r="P88" s="238"/>
      <c r="Q88" s="238"/>
      <c r="R88" s="238"/>
      <c r="S88" s="238"/>
      <c r="T88" s="238"/>
      <c r="U88" s="239"/>
      <c r="V88" s="365"/>
      <c r="W88" s="365"/>
    </row>
    <row r="89" spans="2:23" x14ac:dyDescent="0.15">
      <c r="B89" s="11"/>
      <c r="C89" s="231"/>
      <c r="D89" s="234"/>
      <c r="E89" s="226"/>
      <c r="F89" s="226"/>
      <c r="G89" s="226"/>
      <c r="H89" s="226"/>
      <c r="I89" s="226"/>
      <c r="J89" s="226"/>
      <c r="K89" s="226"/>
      <c r="L89" s="226"/>
      <c r="M89" s="226"/>
      <c r="N89" s="226"/>
      <c r="O89" s="226"/>
      <c r="P89" s="226"/>
      <c r="Q89" s="226"/>
      <c r="R89" s="226"/>
      <c r="S89" s="226"/>
      <c r="T89" s="226"/>
      <c r="U89" s="6"/>
      <c r="V89" s="5"/>
      <c r="W89" s="5"/>
    </row>
    <row r="90" spans="2:23" x14ac:dyDescent="0.15">
      <c r="B90" s="172" t="str">
        <f>B57</f>
        <v>HbH</v>
      </c>
      <c r="C90" s="242"/>
      <c r="D90" s="171" t="str">
        <f t="shared" ref="D90:J91" si="27">D57</f>
        <v>hbh</v>
      </c>
      <c r="E90" s="171" t="str">
        <f t="shared" si="27"/>
        <v>hbh</v>
      </c>
      <c r="F90" s="171" t="str">
        <f t="shared" si="27"/>
        <v>hbh</v>
      </c>
      <c r="G90" s="171" t="str">
        <f t="shared" si="27"/>
        <v>hbh</v>
      </c>
      <c r="H90" s="171" t="str">
        <f t="shared" si="27"/>
        <v>hbh</v>
      </c>
      <c r="I90" s="171" t="str">
        <f t="shared" si="27"/>
        <v>hbh</v>
      </c>
      <c r="J90" s="171" t="str">
        <f t="shared" si="27"/>
        <v>hbh</v>
      </c>
      <c r="K90" s="226"/>
      <c r="L90" s="226"/>
      <c r="M90" s="226"/>
      <c r="N90" s="226"/>
      <c r="O90" s="226"/>
      <c r="P90" s="226"/>
      <c r="Q90" s="226"/>
      <c r="R90" s="226"/>
      <c r="S90" s="226"/>
      <c r="T90" s="226"/>
      <c r="U90" s="6"/>
      <c r="V90" s="5"/>
      <c r="W90" s="5"/>
    </row>
    <row r="91" spans="2:23" x14ac:dyDescent="0.15">
      <c r="B91" s="172" t="str">
        <f>B58</f>
        <v>Periodiek</v>
      </c>
      <c r="C91" s="242"/>
      <c r="D91" s="171">
        <f t="shared" si="27"/>
        <v>0</v>
      </c>
      <c r="E91" s="171">
        <f t="shared" si="27"/>
        <v>1</v>
      </c>
      <c r="F91" s="171">
        <f t="shared" si="27"/>
        <v>2</v>
      </c>
      <c r="G91" s="171">
        <f t="shared" si="27"/>
        <v>3</v>
      </c>
      <c r="H91" s="171">
        <f t="shared" si="27"/>
        <v>4</v>
      </c>
      <c r="I91" s="171">
        <f t="shared" si="27"/>
        <v>5</v>
      </c>
      <c r="J91" s="171" t="str">
        <f t="shared" si="27"/>
        <v>5+</v>
      </c>
      <c r="K91" s="226"/>
      <c r="L91" s="226"/>
      <c r="M91" s="226"/>
      <c r="N91" s="226"/>
      <c r="O91" s="226"/>
      <c r="P91" s="226"/>
      <c r="Q91" s="226"/>
      <c r="R91" s="226"/>
      <c r="S91" s="226"/>
      <c r="T91" s="226"/>
      <c r="U91" s="6"/>
      <c r="V91" s="5"/>
      <c r="W91" s="5"/>
    </row>
    <row r="92" spans="2:23" x14ac:dyDescent="0.15">
      <c r="B92" s="172"/>
      <c r="C92" s="243"/>
      <c r="D92" s="174"/>
      <c r="E92" s="174"/>
      <c r="F92" s="174"/>
      <c r="G92" s="174"/>
      <c r="H92" s="174"/>
      <c r="I92" s="175"/>
      <c r="J92" s="175"/>
      <c r="K92" s="226"/>
      <c r="L92" s="226"/>
      <c r="M92" s="226"/>
      <c r="N92" s="226"/>
      <c r="O92" s="226"/>
      <c r="P92" s="226"/>
      <c r="Q92" s="226"/>
      <c r="R92" s="226"/>
      <c r="S92" s="226"/>
      <c r="T92" s="226"/>
      <c r="U92" s="6"/>
      <c r="V92" s="5"/>
      <c r="W92" s="5"/>
    </row>
    <row r="93" spans="2:23" x14ac:dyDescent="0.15">
      <c r="B93" s="177" t="s">
        <v>178</v>
      </c>
      <c r="C93" s="244"/>
      <c r="D93" s="245">
        <f>(D25)*CAO_VVT!$D$10</f>
        <v>30386.519999999997</v>
      </c>
      <c r="E93" s="245">
        <f>E25*CAO_VVT!$D$10</f>
        <v>31497.670000000002</v>
      </c>
      <c r="F93" s="245">
        <f>F25*CAO_VVT!$D$10</f>
        <v>32616.644999999997</v>
      </c>
      <c r="G93" s="245">
        <f>G25*CAO_VVT!$D$10</f>
        <v>33729.360000000001</v>
      </c>
      <c r="H93" s="245">
        <f>H25*CAO_VVT!$D$10</f>
        <v>34839.2932</v>
      </c>
      <c r="I93" s="245">
        <f>I25*CAO_VVT!$D$10</f>
        <v>36112.717422000002</v>
      </c>
      <c r="J93" s="245" t="str">
        <f>IF(OR(OR($J$61="",$J$61=0),$J$61=0),"",J25*CAO_VVT!$D$10)</f>
        <v/>
      </c>
      <c r="K93" s="226"/>
      <c r="L93" s="226"/>
      <c r="M93" s="226"/>
      <c r="N93" s="226"/>
      <c r="O93" s="226"/>
      <c r="P93" s="226"/>
      <c r="Q93" s="226"/>
      <c r="R93" s="226"/>
      <c r="S93" s="226"/>
      <c r="T93" s="226"/>
      <c r="U93" s="6"/>
      <c r="V93" s="5"/>
      <c r="W93" s="5"/>
    </row>
    <row r="94" spans="2:23" ht="10.5" customHeight="1" x14ac:dyDescent="0.15">
      <c r="B94" s="177" t="s">
        <v>566</v>
      </c>
      <c r="C94" s="146"/>
      <c r="D94" s="246">
        <f>$C94</f>
        <v>0</v>
      </c>
      <c r="E94" s="246">
        <f t="shared" ref="E94:I95" si="28">$C94</f>
        <v>0</v>
      </c>
      <c r="F94" s="246">
        <f t="shared" si="28"/>
        <v>0</v>
      </c>
      <c r="G94" s="246">
        <f t="shared" si="28"/>
        <v>0</v>
      </c>
      <c r="H94" s="246">
        <f t="shared" si="28"/>
        <v>0</v>
      </c>
      <c r="I94" s="246">
        <f t="shared" si="28"/>
        <v>0</v>
      </c>
      <c r="J94" s="246" t="str">
        <f>IF(OR($J$61="",$J$61=0),"",$C94)</f>
        <v/>
      </c>
      <c r="K94" s="226"/>
      <c r="L94" s="241">
        <v>0.25800000000000001</v>
      </c>
      <c r="M94" s="14" t="s">
        <v>568</v>
      </c>
      <c r="N94" s="14"/>
      <c r="O94" s="14"/>
      <c r="P94" s="14"/>
      <c r="Q94" s="14"/>
      <c r="R94" s="14"/>
      <c r="S94" s="14"/>
      <c r="T94" s="15"/>
      <c r="U94" s="6"/>
      <c r="V94" s="5"/>
      <c r="W94" s="5"/>
    </row>
    <row r="95" spans="2:23" x14ac:dyDescent="0.15">
      <c r="B95" s="177" t="s">
        <v>573</v>
      </c>
      <c r="C95" s="147"/>
      <c r="D95" s="247">
        <f>$C95</f>
        <v>0</v>
      </c>
      <c r="E95" s="247">
        <f t="shared" si="28"/>
        <v>0</v>
      </c>
      <c r="F95" s="247">
        <f t="shared" si="28"/>
        <v>0</v>
      </c>
      <c r="G95" s="247">
        <f t="shared" si="28"/>
        <v>0</v>
      </c>
      <c r="H95" s="247">
        <f t="shared" si="28"/>
        <v>0</v>
      </c>
      <c r="I95" s="247">
        <f t="shared" si="28"/>
        <v>0</v>
      </c>
      <c r="J95" s="247" t="str">
        <f>IF(OR($J$61="",$J$61=0),"",$C95)</f>
        <v/>
      </c>
      <c r="K95" s="226"/>
      <c r="L95" s="348">
        <v>15816</v>
      </c>
      <c r="M95" s="14" t="s">
        <v>569</v>
      </c>
      <c r="N95" s="14"/>
      <c r="O95" s="14"/>
      <c r="P95" s="14"/>
      <c r="Q95" s="14"/>
      <c r="R95" s="14"/>
      <c r="S95" s="14"/>
      <c r="T95" s="15"/>
      <c r="U95" s="6"/>
      <c r="V95" s="5"/>
      <c r="W95" s="5"/>
    </row>
    <row r="96" spans="2:23" ht="11.25" thickBot="1" x14ac:dyDescent="0.2">
      <c r="B96" s="177" t="s">
        <v>179</v>
      </c>
      <c r="C96" s="244"/>
      <c r="D96" s="245">
        <f>(D93-D95)*D94</f>
        <v>0</v>
      </c>
      <c r="E96" s="245">
        <f t="shared" ref="E96:H96" si="29">(E93-E95)*E94</f>
        <v>0</v>
      </c>
      <c r="F96" s="245">
        <f t="shared" si="29"/>
        <v>0</v>
      </c>
      <c r="G96" s="245">
        <f t="shared" si="29"/>
        <v>0</v>
      </c>
      <c r="H96" s="245">
        <f t="shared" si="29"/>
        <v>0</v>
      </c>
      <c r="I96" s="245">
        <f>(I93-I95)*I94</f>
        <v>0</v>
      </c>
      <c r="J96" s="245" t="str">
        <f>IF(OR($J$61="",$J$61=0),"",(J93-J95)*J94)</f>
        <v/>
      </c>
      <c r="K96" s="226"/>
      <c r="L96" s="226"/>
      <c r="M96" s="349"/>
      <c r="N96" s="226"/>
      <c r="O96" s="226"/>
      <c r="P96" s="226"/>
      <c r="Q96" s="226"/>
      <c r="R96" s="226"/>
      <c r="S96" s="226"/>
      <c r="T96" s="226"/>
      <c r="U96" s="6"/>
      <c r="V96" s="5"/>
      <c r="W96" s="5"/>
    </row>
    <row r="97" spans="2:23" ht="12" thickTop="1" thickBot="1" x14ac:dyDescent="0.2">
      <c r="B97" s="371" t="s">
        <v>180</v>
      </c>
      <c r="C97" s="248">
        <f>Data_overig!$B$26</f>
        <v>0.5</v>
      </c>
      <c r="D97" s="249">
        <f>(D96/D93)*$C97</f>
        <v>0</v>
      </c>
      <c r="E97" s="249">
        <f>(E96/E93)*$C97</f>
        <v>0</v>
      </c>
      <c r="F97" s="249">
        <f t="shared" ref="F97:I97" si="30">(F96/F93)*$C97</f>
        <v>0</v>
      </c>
      <c r="G97" s="249">
        <f t="shared" si="30"/>
        <v>0</v>
      </c>
      <c r="H97" s="249">
        <f>(H96/H93)*$C97</f>
        <v>0</v>
      </c>
      <c r="I97" s="249">
        <f t="shared" si="30"/>
        <v>0</v>
      </c>
      <c r="J97" s="249" t="str">
        <f>IF(OR($J$61="",$J$61=0),"",(J96/J93)*$C97)</f>
        <v/>
      </c>
      <c r="K97" s="226"/>
      <c r="L97" s="226"/>
      <c r="M97" s="349"/>
      <c r="N97" s="226"/>
      <c r="O97" s="226"/>
      <c r="P97" s="226"/>
      <c r="Q97" s="226"/>
      <c r="R97" s="226"/>
      <c r="S97" s="226"/>
      <c r="T97" s="226"/>
      <c r="U97" s="6"/>
      <c r="V97" s="5"/>
      <c r="W97" s="5"/>
    </row>
    <row r="98" spans="2:23" ht="11.25" thickTop="1" x14ac:dyDescent="0.15">
      <c r="B98" s="177" t="s">
        <v>567</v>
      </c>
      <c r="C98" s="146"/>
      <c r="D98" s="246">
        <f>$C98</f>
        <v>0</v>
      </c>
      <c r="E98" s="246">
        <f t="shared" ref="E98:I99" si="31">$C98</f>
        <v>0</v>
      </c>
      <c r="F98" s="246">
        <f t="shared" si="31"/>
        <v>0</v>
      </c>
      <c r="G98" s="246">
        <f t="shared" si="31"/>
        <v>0</v>
      </c>
      <c r="H98" s="246">
        <f t="shared" si="31"/>
        <v>0</v>
      </c>
      <c r="I98" s="246">
        <f t="shared" si="31"/>
        <v>0</v>
      </c>
      <c r="J98" s="246" t="str">
        <f>IF(OR($J$61="",$J$61=0),"",$C98)</f>
        <v/>
      </c>
      <c r="K98" s="226"/>
      <c r="L98" s="241">
        <v>5.0000000000000001E-3</v>
      </c>
      <c r="M98" s="14" t="s">
        <v>570</v>
      </c>
      <c r="N98" s="14"/>
      <c r="O98" s="14"/>
      <c r="P98" s="14"/>
      <c r="Q98" s="14"/>
      <c r="R98" s="14"/>
      <c r="S98" s="14"/>
      <c r="T98" s="15"/>
      <c r="U98" s="6"/>
      <c r="V98" s="5"/>
      <c r="W98" s="5"/>
    </row>
    <row r="99" spans="2:23" x14ac:dyDescent="0.15">
      <c r="B99" s="177" t="s">
        <v>572</v>
      </c>
      <c r="C99" s="147"/>
      <c r="D99" s="247">
        <f>$C99</f>
        <v>0</v>
      </c>
      <c r="E99" s="247">
        <f t="shared" si="31"/>
        <v>0</v>
      </c>
      <c r="F99" s="247">
        <f t="shared" si="31"/>
        <v>0</v>
      </c>
      <c r="G99" s="247">
        <f t="shared" si="31"/>
        <v>0</v>
      </c>
      <c r="H99" s="247">
        <f t="shared" si="31"/>
        <v>0</v>
      </c>
      <c r="I99" s="247">
        <f t="shared" si="31"/>
        <v>0</v>
      </c>
      <c r="J99" s="247" t="str">
        <f>IF(OR($J$61="",$J$61=0),"",$C99)</f>
        <v/>
      </c>
      <c r="K99" s="226"/>
      <c r="L99" s="348">
        <v>26819</v>
      </c>
      <c r="M99" s="14" t="s">
        <v>571</v>
      </c>
      <c r="N99" s="14"/>
      <c r="O99" s="14"/>
      <c r="P99" s="14"/>
      <c r="Q99" s="14"/>
      <c r="R99" s="14"/>
      <c r="S99" s="14"/>
      <c r="T99" s="15"/>
      <c r="U99" s="6"/>
      <c r="V99" s="5"/>
      <c r="W99" s="5"/>
    </row>
    <row r="100" spans="2:23" ht="11.25" thickBot="1" x14ac:dyDescent="0.2">
      <c r="B100" s="250" t="s">
        <v>181</v>
      </c>
      <c r="C100" s="251"/>
      <c r="D100" s="252">
        <f>(D93-D99)*D98</f>
        <v>0</v>
      </c>
      <c r="E100" s="252">
        <f t="shared" ref="E100:I100" si="32">(E93-E99)*E98</f>
        <v>0</v>
      </c>
      <c r="F100" s="252">
        <f t="shared" si="32"/>
        <v>0</v>
      </c>
      <c r="G100" s="252">
        <f t="shared" si="32"/>
        <v>0</v>
      </c>
      <c r="H100" s="252">
        <f>(H93-H99)*H98</f>
        <v>0</v>
      </c>
      <c r="I100" s="252">
        <f t="shared" si="32"/>
        <v>0</v>
      </c>
      <c r="J100" s="252" t="str">
        <f>IF(OR($J$61="",$J$61=0),"",(J93-J99)*J98)</f>
        <v/>
      </c>
      <c r="K100" s="226"/>
      <c r="L100" s="226"/>
      <c r="M100" s="226"/>
      <c r="N100" s="226"/>
      <c r="O100" s="226"/>
      <c r="P100" s="226"/>
      <c r="Q100" s="226"/>
      <c r="R100" s="226"/>
      <c r="S100" s="226"/>
      <c r="T100" s="226"/>
      <c r="U100" s="6"/>
      <c r="V100" s="5"/>
      <c r="W100" s="5"/>
    </row>
    <row r="101" spans="2:23" ht="12" thickTop="1" thickBot="1" x14ac:dyDescent="0.2">
      <c r="B101" s="371" t="s">
        <v>182</v>
      </c>
      <c r="C101" s="248">
        <f>Data_overig!$B$29</f>
        <v>0.5</v>
      </c>
      <c r="D101" s="249">
        <f>(D100/D93)*$C101</f>
        <v>0</v>
      </c>
      <c r="E101" s="249">
        <f t="shared" ref="E101:I101" si="33">(E100/E93)*$C101</f>
        <v>0</v>
      </c>
      <c r="F101" s="249">
        <f>(F100/F93)*$C101</f>
        <v>0</v>
      </c>
      <c r="G101" s="249">
        <f t="shared" si="33"/>
        <v>0</v>
      </c>
      <c r="H101" s="249">
        <f t="shared" si="33"/>
        <v>0</v>
      </c>
      <c r="I101" s="249">
        <f t="shared" si="33"/>
        <v>0</v>
      </c>
      <c r="J101" s="249" t="str">
        <f>IF(OR($J$61="",$J$61=0),"",(J100/J93)*$C101)</f>
        <v/>
      </c>
      <c r="K101" s="226"/>
      <c r="L101" s="226"/>
      <c r="M101" s="226"/>
      <c r="N101" s="226"/>
      <c r="O101" s="226"/>
      <c r="P101" s="226"/>
      <c r="Q101" s="226"/>
      <c r="R101" s="226"/>
      <c r="S101" s="226"/>
      <c r="T101" s="226"/>
      <c r="U101" s="6"/>
      <c r="V101" s="5"/>
      <c r="W101" s="5"/>
    </row>
    <row r="102" spans="2:23" ht="11.25" thickTop="1" x14ac:dyDescent="0.15">
      <c r="B102" s="184" t="s">
        <v>183</v>
      </c>
      <c r="C102" s="253"/>
      <c r="D102" s="254">
        <f>D101+D97</f>
        <v>0</v>
      </c>
      <c r="E102" s="254">
        <f t="shared" ref="E102:I102" si="34">E101+E97</f>
        <v>0</v>
      </c>
      <c r="F102" s="254">
        <f t="shared" si="34"/>
        <v>0</v>
      </c>
      <c r="G102" s="254">
        <f t="shared" si="34"/>
        <v>0</v>
      </c>
      <c r="H102" s="254">
        <f t="shared" si="34"/>
        <v>0</v>
      </c>
      <c r="I102" s="254">
        <f t="shared" si="34"/>
        <v>0</v>
      </c>
      <c r="J102" s="254" t="str">
        <f>IF(OR($J$61="",$J$61=0),"",J101+J97)</f>
        <v/>
      </c>
      <c r="K102" s="226"/>
      <c r="L102" s="226"/>
      <c r="M102" s="226"/>
      <c r="N102" s="226"/>
      <c r="O102" s="226"/>
      <c r="P102" s="226"/>
      <c r="Q102" s="226"/>
      <c r="R102" s="226"/>
      <c r="S102" s="226"/>
      <c r="T102" s="226"/>
      <c r="U102" s="6"/>
      <c r="V102" s="5"/>
      <c r="W102" s="5"/>
    </row>
    <row r="103" spans="2:23" x14ac:dyDescent="0.15">
      <c r="B103" s="11"/>
      <c r="C103" s="231"/>
      <c r="D103" s="234"/>
      <c r="E103" s="226"/>
      <c r="F103" s="226"/>
      <c r="G103" s="226"/>
      <c r="H103" s="226"/>
      <c r="I103" s="226"/>
      <c r="J103" s="226"/>
      <c r="K103" s="226"/>
      <c r="L103" s="226"/>
      <c r="M103" s="226"/>
      <c r="N103" s="226"/>
      <c r="O103" s="226"/>
      <c r="P103" s="226"/>
      <c r="Q103" s="226"/>
      <c r="R103" s="226"/>
      <c r="S103" s="226"/>
      <c r="T103" s="226"/>
      <c r="U103" s="6"/>
      <c r="V103" s="5"/>
      <c r="W103" s="5"/>
    </row>
    <row r="104" spans="2:23" x14ac:dyDescent="0.15">
      <c r="B104" s="177" t="s">
        <v>184</v>
      </c>
      <c r="C104" s="140">
        <v>7.5399999999999995E-2</v>
      </c>
      <c r="D104" s="234"/>
      <c r="E104" s="369" t="s">
        <v>581</v>
      </c>
      <c r="F104" s="14"/>
      <c r="G104" s="14"/>
      <c r="H104" s="14"/>
      <c r="I104" s="14"/>
      <c r="J104" s="14"/>
      <c r="K104" s="14"/>
      <c r="L104" s="14"/>
      <c r="M104" s="14"/>
      <c r="N104" s="14"/>
      <c r="O104" s="14"/>
      <c r="P104" s="14"/>
      <c r="Q104" s="14"/>
      <c r="R104" s="14"/>
      <c r="S104" s="14"/>
      <c r="T104" s="15"/>
      <c r="U104" s="6"/>
      <c r="V104" s="5"/>
      <c r="W104" s="5"/>
    </row>
    <row r="105" spans="2:23" x14ac:dyDescent="0.15">
      <c r="B105" s="177" t="s">
        <v>185</v>
      </c>
      <c r="C105" s="140">
        <v>7.6399999999999996E-2</v>
      </c>
      <c r="D105" s="234"/>
      <c r="E105" s="370" t="s">
        <v>552</v>
      </c>
      <c r="F105" s="14"/>
      <c r="G105" s="14"/>
      <c r="H105" s="14"/>
      <c r="I105" s="14"/>
      <c r="J105" s="14"/>
      <c r="K105" s="14"/>
      <c r="L105" s="14"/>
      <c r="M105" s="14"/>
      <c r="N105" s="14"/>
      <c r="O105" s="14"/>
      <c r="P105" s="14"/>
      <c r="Q105" s="14"/>
      <c r="R105" s="14"/>
      <c r="S105" s="14"/>
      <c r="T105" s="15"/>
      <c r="U105" s="6"/>
      <c r="V105" s="5"/>
      <c r="W105" s="5"/>
    </row>
    <row r="106" spans="2:23" x14ac:dyDescent="0.15">
      <c r="B106" s="177" t="s">
        <v>186</v>
      </c>
      <c r="C106" s="140">
        <v>6.5699999999999995E-2</v>
      </c>
      <c r="D106" s="234"/>
      <c r="E106" s="241">
        <v>6.5699999999999995E-2</v>
      </c>
      <c r="F106" s="14" t="s">
        <v>550</v>
      </c>
      <c r="G106" s="14"/>
      <c r="H106" s="14"/>
      <c r="I106" s="14"/>
      <c r="J106" s="14"/>
      <c r="K106" s="14"/>
      <c r="L106" s="14"/>
      <c r="M106" s="14"/>
      <c r="N106" s="14"/>
      <c r="O106" s="14"/>
      <c r="P106" s="14"/>
      <c r="Q106" s="14"/>
      <c r="R106" s="14"/>
      <c r="S106" s="14"/>
      <c r="T106" s="15"/>
      <c r="U106" s="6"/>
      <c r="V106" s="5"/>
      <c r="W106" s="5"/>
    </row>
    <row r="107" spans="2:23" x14ac:dyDescent="0.15">
      <c r="B107" s="177" t="s">
        <v>187</v>
      </c>
      <c r="C107" s="140"/>
      <c r="D107" s="234"/>
      <c r="E107" s="70" t="s">
        <v>188</v>
      </c>
      <c r="F107" s="14"/>
      <c r="G107" s="14"/>
      <c r="H107" s="14"/>
      <c r="I107" s="14"/>
      <c r="J107" s="14"/>
      <c r="K107" s="14"/>
      <c r="L107" s="14"/>
      <c r="M107" s="14"/>
      <c r="N107" s="14"/>
      <c r="O107" s="14"/>
      <c r="P107" s="14"/>
      <c r="Q107" s="14"/>
      <c r="R107" s="14"/>
      <c r="S107" s="14"/>
      <c r="T107" s="15"/>
      <c r="U107" s="6"/>
      <c r="V107" s="5"/>
      <c r="W107" s="5"/>
    </row>
    <row r="108" spans="2:23" x14ac:dyDescent="0.15">
      <c r="B108" s="177" t="s">
        <v>189</v>
      </c>
      <c r="C108" s="148"/>
      <c r="D108" s="234"/>
      <c r="E108" s="13" t="s">
        <v>190</v>
      </c>
      <c r="F108" s="14"/>
      <c r="G108" s="14"/>
      <c r="H108" s="14"/>
      <c r="I108" s="14"/>
      <c r="J108" s="14"/>
      <c r="K108" s="14"/>
      <c r="L108" s="14"/>
      <c r="M108" s="14"/>
      <c r="N108" s="14"/>
      <c r="O108" s="14"/>
      <c r="P108" s="14"/>
      <c r="Q108" s="14"/>
      <c r="R108" s="14"/>
      <c r="S108" s="14"/>
      <c r="T108" s="15"/>
      <c r="U108" s="6"/>
      <c r="V108" s="5"/>
      <c r="W108" s="5"/>
    </row>
    <row r="109" spans="2:23" ht="11.25" thickBot="1" x14ac:dyDescent="0.2">
      <c r="B109" s="187" t="s">
        <v>191</v>
      </c>
      <c r="C109" s="140">
        <v>4.0000000000000002E-4</v>
      </c>
      <c r="D109" s="234"/>
      <c r="E109" s="13" t="s">
        <v>192</v>
      </c>
      <c r="F109" s="14"/>
      <c r="G109" s="14"/>
      <c r="H109" s="14"/>
      <c r="I109" s="14"/>
      <c r="J109" s="14"/>
      <c r="K109" s="14"/>
      <c r="L109" s="14"/>
      <c r="M109" s="14"/>
      <c r="N109" s="14"/>
      <c r="O109" s="14"/>
      <c r="P109" s="14"/>
      <c r="Q109" s="14"/>
      <c r="R109" s="14"/>
      <c r="S109" s="14"/>
      <c r="T109" s="15"/>
      <c r="U109" s="6"/>
      <c r="V109" s="5"/>
      <c r="W109" s="5"/>
    </row>
    <row r="110" spans="2:23" ht="11.25" thickTop="1" x14ac:dyDescent="0.15">
      <c r="B110" s="184" t="s">
        <v>193</v>
      </c>
      <c r="C110" s="255">
        <f>SUM(C104:C109)</f>
        <v>0.21789999999999998</v>
      </c>
      <c r="D110" s="234"/>
      <c r="E110" s="226"/>
      <c r="F110" s="226"/>
      <c r="G110" s="226"/>
      <c r="H110" s="226"/>
      <c r="I110" s="226"/>
      <c r="J110" s="226"/>
      <c r="K110" s="226"/>
      <c r="L110" s="226"/>
      <c r="M110" s="226"/>
      <c r="N110" s="226"/>
      <c r="O110" s="226"/>
      <c r="P110" s="226"/>
      <c r="Q110" s="226"/>
      <c r="R110" s="226"/>
      <c r="S110" s="226"/>
      <c r="T110" s="226"/>
      <c r="U110" s="6"/>
      <c r="V110" s="5"/>
      <c r="W110" s="5"/>
    </row>
    <row r="111" spans="2:23" x14ac:dyDescent="0.15">
      <c r="B111" s="11"/>
      <c r="C111" s="231"/>
      <c r="D111" s="234"/>
      <c r="E111" s="226"/>
      <c r="F111" s="226"/>
      <c r="G111" s="226"/>
      <c r="H111" s="226"/>
      <c r="I111" s="226"/>
      <c r="J111" s="226"/>
      <c r="K111" s="226"/>
      <c r="L111" s="226"/>
      <c r="M111" s="226"/>
      <c r="N111" s="226"/>
      <c r="O111" s="226"/>
      <c r="P111" s="226"/>
      <c r="Q111" s="226"/>
      <c r="R111" s="226"/>
      <c r="S111" s="226"/>
      <c r="T111" s="226"/>
      <c r="U111" s="6"/>
      <c r="V111" s="5"/>
      <c r="W111" s="5"/>
    </row>
    <row r="112" spans="2:23" x14ac:dyDescent="0.15">
      <c r="B112" s="240" t="s">
        <v>194</v>
      </c>
      <c r="C112" s="256"/>
      <c r="D112" s="257">
        <f>D102+$C110</f>
        <v>0.21789999999999998</v>
      </c>
      <c r="E112" s="257">
        <f t="shared" ref="E112:I112" si="35">E102+$C110</f>
        <v>0.21789999999999998</v>
      </c>
      <c r="F112" s="257">
        <f t="shared" si="35"/>
        <v>0.21789999999999998</v>
      </c>
      <c r="G112" s="257">
        <f>G102+$C110</f>
        <v>0.21789999999999998</v>
      </c>
      <c r="H112" s="257">
        <f t="shared" si="35"/>
        <v>0.21789999999999998</v>
      </c>
      <c r="I112" s="257">
        <f t="shared" si="35"/>
        <v>0.21789999999999998</v>
      </c>
      <c r="J112" s="257">
        <f>IF(OR($J$61="",$J$61=0),0,J102)+$C110</f>
        <v>0.21789999999999998</v>
      </c>
      <c r="K112" s="226"/>
      <c r="L112" s="226"/>
      <c r="M112" s="226"/>
      <c r="N112" s="226"/>
      <c r="O112" s="226"/>
      <c r="P112" s="226"/>
      <c r="Q112" s="226"/>
      <c r="R112" s="226"/>
      <c r="S112" s="226"/>
      <c r="T112" s="226"/>
      <c r="U112" s="6"/>
      <c r="V112" s="5"/>
      <c r="W112" s="5"/>
    </row>
    <row r="113" spans="2:23" x14ac:dyDescent="0.15">
      <c r="B113" s="170"/>
      <c r="C113" s="258"/>
      <c r="D113" s="259"/>
      <c r="E113" s="259"/>
      <c r="F113" s="259"/>
      <c r="G113" s="259"/>
      <c r="H113" s="259"/>
      <c r="I113" s="259"/>
      <c r="J113" s="226"/>
      <c r="K113" s="226"/>
      <c r="L113" s="226"/>
      <c r="M113" s="226"/>
      <c r="N113" s="226"/>
      <c r="O113" s="226"/>
      <c r="P113" s="226"/>
      <c r="Q113" s="226"/>
      <c r="R113" s="226"/>
      <c r="S113" s="226"/>
      <c r="T113" s="226"/>
      <c r="U113" s="6"/>
      <c r="V113" s="5"/>
      <c r="W113" s="5"/>
    </row>
    <row r="114" spans="2:23" x14ac:dyDescent="0.15">
      <c r="B114" s="217" t="s">
        <v>195</v>
      </c>
      <c r="C114" s="260"/>
      <c r="D114" s="257">
        <f>IF($C$82="Opslag",$C$86,D112)</f>
        <v>0.26300000000000001</v>
      </c>
      <c r="E114" s="257">
        <f t="shared" ref="E114:I114" si="36">IF($C$82="Opslag",$C$86,E112)</f>
        <v>0.26300000000000001</v>
      </c>
      <c r="F114" s="257">
        <f t="shared" si="36"/>
        <v>0.26300000000000001</v>
      </c>
      <c r="G114" s="257">
        <f t="shared" si="36"/>
        <v>0.26300000000000001</v>
      </c>
      <c r="H114" s="257">
        <f t="shared" si="36"/>
        <v>0.26300000000000001</v>
      </c>
      <c r="I114" s="257">
        <f t="shared" si="36"/>
        <v>0.26300000000000001</v>
      </c>
      <c r="J114" s="257">
        <f>IF($C$82="Opslag",$C$86,J112)</f>
        <v>0.26300000000000001</v>
      </c>
      <c r="K114" s="350"/>
      <c r="L114" s="350"/>
      <c r="M114" s="350"/>
      <c r="N114" s="350"/>
      <c r="O114" s="350"/>
      <c r="P114" s="350"/>
      <c r="Q114" s="350"/>
      <c r="R114" s="350"/>
      <c r="S114" s="350"/>
      <c r="T114" s="350"/>
      <c r="U114" s="233"/>
      <c r="V114" s="27"/>
      <c r="W114" s="27"/>
    </row>
    <row r="115" spans="2:23" x14ac:dyDescent="0.15">
      <c r="B115" s="11"/>
      <c r="C115" s="231"/>
      <c r="D115" s="234"/>
      <c r="E115" s="226"/>
      <c r="F115" s="226"/>
      <c r="G115" s="226"/>
      <c r="H115" s="226"/>
      <c r="I115" s="226"/>
      <c r="J115" s="226"/>
      <c r="K115" s="226"/>
      <c r="L115" s="226"/>
      <c r="M115" s="226"/>
      <c r="N115" s="226"/>
      <c r="O115" s="226"/>
      <c r="P115" s="226"/>
      <c r="Q115" s="226"/>
      <c r="R115" s="226"/>
      <c r="S115" s="226"/>
      <c r="T115" s="226"/>
      <c r="U115" s="6"/>
      <c r="V115" s="5"/>
      <c r="W115" s="5"/>
    </row>
    <row r="116" spans="2:23" x14ac:dyDescent="0.15">
      <c r="B116" s="154"/>
      <c r="C116" s="154"/>
      <c r="D116" s="154"/>
      <c r="E116" s="154"/>
      <c r="F116" s="154"/>
      <c r="G116" s="154"/>
      <c r="H116" s="154"/>
      <c r="I116" s="154"/>
      <c r="J116" s="154"/>
      <c r="K116" s="154"/>
      <c r="L116" s="154"/>
      <c r="M116" s="154"/>
      <c r="N116" s="154"/>
      <c r="O116" s="154"/>
      <c r="P116" s="154"/>
      <c r="Q116" s="154"/>
      <c r="R116" s="154"/>
      <c r="S116" s="154"/>
      <c r="T116" s="154"/>
      <c r="U116" s="154"/>
      <c r="V116" s="5"/>
      <c r="W116" s="5"/>
    </row>
    <row r="117" spans="2:23" x14ac:dyDescent="0.15">
      <c r="B117" s="160" t="s">
        <v>18</v>
      </c>
      <c r="C117" s="161"/>
      <c r="D117" s="162"/>
      <c r="E117" s="162"/>
      <c r="F117" s="162"/>
      <c r="G117" s="162"/>
      <c r="H117" s="162"/>
      <c r="I117" s="162"/>
      <c r="J117" s="162"/>
      <c r="K117" s="162"/>
      <c r="L117" s="162"/>
      <c r="M117" s="162"/>
      <c r="N117" s="162"/>
      <c r="O117" s="162"/>
      <c r="P117" s="162"/>
      <c r="Q117" s="162"/>
      <c r="R117" s="162"/>
      <c r="S117" s="162"/>
      <c r="T117" s="162"/>
      <c r="U117" s="163"/>
      <c r="V117" s="364"/>
      <c r="W117" s="364"/>
    </row>
    <row r="118" spans="2:23" x14ac:dyDescent="0.15">
      <c r="B118" s="216" t="s">
        <v>560</v>
      </c>
      <c r="C118" s="5"/>
      <c r="D118" s="5"/>
      <c r="E118" s="5"/>
      <c r="F118" s="5"/>
      <c r="G118" s="5"/>
      <c r="H118" s="5"/>
      <c r="I118" s="5"/>
      <c r="J118" s="5"/>
      <c r="K118" s="5"/>
      <c r="L118" s="5"/>
      <c r="M118" s="5"/>
      <c r="N118" s="5"/>
      <c r="O118" s="5"/>
      <c r="P118" s="5"/>
      <c r="Q118" s="5"/>
      <c r="R118" s="5"/>
      <c r="S118" s="5"/>
      <c r="T118" s="5"/>
      <c r="U118" s="6"/>
      <c r="V118" s="5"/>
      <c r="W118" s="5"/>
    </row>
    <row r="119" spans="2:23" x14ac:dyDescent="0.15">
      <c r="B119" s="261"/>
      <c r="C119" s="166" t="s">
        <v>196</v>
      </c>
      <c r="D119" s="166" t="s">
        <v>197</v>
      </c>
      <c r="E119" s="166" t="s">
        <v>175</v>
      </c>
      <c r="F119" s="166"/>
      <c r="G119" s="166"/>
      <c r="H119" s="166"/>
      <c r="I119" s="166"/>
      <c r="J119" s="166"/>
      <c r="K119" s="166"/>
      <c r="L119" s="166"/>
      <c r="M119" s="166"/>
      <c r="N119" s="166"/>
      <c r="O119" s="166"/>
      <c r="P119" s="166"/>
      <c r="Q119" s="166"/>
      <c r="R119" s="166"/>
      <c r="S119" s="166"/>
      <c r="T119" s="166"/>
      <c r="U119" s="167"/>
      <c r="V119" s="27"/>
      <c r="W119" s="27"/>
    </row>
    <row r="120" spans="2:23" x14ac:dyDescent="0.15">
      <c r="B120" s="11"/>
      <c r="D120" s="5"/>
      <c r="E120" s="5"/>
      <c r="F120" s="5"/>
      <c r="G120" s="5"/>
      <c r="H120" s="5"/>
      <c r="I120" s="5"/>
      <c r="J120" s="5"/>
      <c r="K120" s="5"/>
      <c r="L120" s="5"/>
      <c r="M120" s="5"/>
      <c r="N120" s="5"/>
      <c r="O120" s="5"/>
      <c r="P120" s="5"/>
      <c r="Q120" s="5"/>
      <c r="R120" s="5"/>
      <c r="S120" s="5"/>
      <c r="T120" s="5"/>
      <c r="U120" s="6"/>
      <c r="V120" s="5"/>
      <c r="W120" s="5"/>
    </row>
    <row r="121" spans="2:23" ht="11.25" thickBot="1" x14ac:dyDescent="0.2">
      <c r="B121" s="262" t="s">
        <v>198</v>
      </c>
      <c r="C121" s="263"/>
      <c r="D121" s="264">
        <v>1878</v>
      </c>
      <c r="E121" s="265"/>
      <c r="G121" s="266" t="s">
        <v>199</v>
      </c>
      <c r="H121" s="14"/>
      <c r="I121" s="14"/>
      <c r="J121" s="14"/>
      <c r="K121" s="14"/>
      <c r="L121" s="14"/>
      <c r="M121" s="14"/>
      <c r="N121" s="14"/>
      <c r="O121" s="14"/>
      <c r="P121" s="14"/>
      <c r="Q121" s="14"/>
      <c r="R121" s="14"/>
      <c r="S121" s="14"/>
      <c r="T121" s="15"/>
      <c r="U121" s="6"/>
      <c r="V121" s="5"/>
      <c r="W121" s="5"/>
    </row>
    <row r="122" spans="2:23" ht="11.25" thickTop="1" x14ac:dyDescent="0.15">
      <c r="B122" s="267" t="s">
        <v>200</v>
      </c>
      <c r="C122" s="317" t="s">
        <v>201</v>
      </c>
      <c r="D122" s="268">
        <f>D$121*E122</f>
        <v>170.898</v>
      </c>
      <c r="E122" s="319">
        <v>9.0999999999999998E-2</v>
      </c>
      <c r="G122" s="241">
        <f>(8.2%+9.16%+9.13%)/3</f>
        <v>8.829999999999999E-2</v>
      </c>
      <c r="H122" s="14" t="s">
        <v>558</v>
      </c>
      <c r="I122" s="14"/>
      <c r="J122" s="14"/>
      <c r="K122" s="14"/>
      <c r="L122" s="14"/>
      <c r="M122" s="14"/>
      <c r="N122" s="14"/>
      <c r="O122" s="14"/>
      <c r="P122" s="14"/>
      <c r="Q122" s="14"/>
      <c r="R122" s="14"/>
      <c r="S122" s="14"/>
      <c r="T122" s="15"/>
      <c r="U122" s="6"/>
      <c r="V122" s="5"/>
      <c r="W122" s="5"/>
    </row>
    <row r="123" spans="2:23" x14ac:dyDescent="0.15">
      <c r="B123" s="269" t="s">
        <v>202</v>
      </c>
      <c r="C123" s="317" t="s">
        <v>201</v>
      </c>
      <c r="D123" s="270">
        <f>(144+58.4+35)</f>
        <v>237.4</v>
      </c>
      <c r="E123" s="351"/>
      <c r="G123" s="266" t="s">
        <v>203</v>
      </c>
      <c r="H123" s="14"/>
      <c r="I123" s="14"/>
      <c r="J123" s="14"/>
      <c r="K123" s="14"/>
      <c r="L123" s="14"/>
      <c r="M123" s="14"/>
      <c r="N123" s="14"/>
      <c r="O123" s="14"/>
      <c r="P123" s="14"/>
      <c r="Q123" s="14"/>
      <c r="R123" s="14"/>
      <c r="S123" s="14"/>
      <c r="T123" s="15"/>
      <c r="U123" s="6"/>
      <c r="V123" s="5"/>
      <c r="W123" s="5"/>
    </row>
    <row r="124" spans="2:23" x14ac:dyDescent="0.15">
      <c r="B124" s="267" t="s">
        <v>204</v>
      </c>
      <c r="C124" s="317" t="s">
        <v>201</v>
      </c>
      <c r="D124" s="318">
        <v>0</v>
      </c>
      <c r="E124" s="271"/>
      <c r="G124" s="266" t="s">
        <v>205</v>
      </c>
      <c r="H124" s="14"/>
      <c r="I124" s="14"/>
      <c r="J124" s="14"/>
      <c r="K124" s="14"/>
      <c r="L124" s="14"/>
      <c r="M124" s="14"/>
      <c r="N124" s="14"/>
      <c r="O124" s="14"/>
      <c r="P124" s="14"/>
      <c r="Q124" s="14"/>
      <c r="R124" s="14"/>
      <c r="S124" s="14"/>
      <c r="T124" s="15"/>
      <c r="U124" s="6"/>
      <c r="V124" s="5"/>
      <c r="W124" s="5"/>
    </row>
    <row r="125" spans="2:23" x14ac:dyDescent="0.15">
      <c r="B125" s="267" t="s">
        <v>206</v>
      </c>
      <c r="C125" s="317" t="s">
        <v>201</v>
      </c>
      <c r="D125" s="318">
        <f>SUM(E125:J125)/10</f>
        <v>0</v>
      </c>
      <c r="E125" s="352"/>
      <c r="G125" s="266" t="s">
        <v>207</v>
      </c>
      <c r="H125" s="14"/>
      <c r="I125" s="14"/>
      <c r="J125" s="14"/>
      <c r="K125" s="14"/>
      <c r="L125" s="14"/>
      <c r="M125" s="14"/>
      <c r="N125" s="14"/>
      <c r="O125" s="14"/>
      <c r="P125" s="14"/>
      <c r="Q125" s="14"/>
      <c r="R125" s="14"/>
      <c r="S125" s="14"/>
      <c r="T125" s="15"/>
      <c r="U125" s="6"/>
      <c r="V125" s="5"/>
      <c r="W125" s="5"/>
    </row>
    <row r="126" spans="2:23" x14ac:dyDescent="0.15">
      <c r="B126" s="267" t="s">
        <v>208</v>
      </c>
      <c r="C126" s="317" t="s">
        <v>201</v>
      </c>
      <c r="D126" s="268">
        <f>D$121*E126</f>
        <v>37.56</v>
      </c>
      <c r="E126" s="319">
        <v>0.02</v>
      </c>
      <c r="G126" s="272">
        <v>0.02</v>
      </c>
      <c r="H126" s="14" t="s">
        <v>209</v>
      </c>
      <c r="I126" s="14"/>
      <c r="J126" s="14"/>
      <c r="K126" s="14"/>
      <c r="L126" s="14"/>
      <c r="M126" s="14"/>
      <c r="N126" s="14"/>
      <c r="O126" s="14"/>
      <c r="P126" s="14"/>
      <c r="Q126" s="14"/>
      <c r="R126" s="14"/>
      <c r="S126" s="14"/>
      <c r="T126" s="15"/>
      <c r="U126" s="6"/>
      <c r="V126" s="5"/>
      <c r="W126" s="5"/>
    </row>
    <row r="127" spans="2:23" x14ac:dyDescent="0.15">
      <c r="B127" s="267" t="s">
        <v>210</v>
      </c>
      <c r="C127" s="317" t="s">
        <v>201</v>
      </c>
      <c r="D127" s="268">
        <f>D$121*E127</f>
        <v>0</v>
      </c>
      <c r="E127" s="319">
        <v>0</v>
      </c>
      <c r="G127" s="70" t="s">
        <v>211</v>
      </c>
      <c r="H127" s="14"/>
      <c r="I127" s="14"/>
      <c r="J127" s="14"/>
      <c r="K127" s="14"/>
      <c r="L127" s="14"/>
      <c r="M127" s="14"/>
      <c r="N127" s="14"/>
      <c r="O127" s="14"/>
      <c r="P127" s="14"/>
      <c r="Q127" s="14"/>
      <c r="R127" s="14"/>
      <c r="S127" s="14"/>
      <c r="T127" s="15"/>
      <c r="U127" s="6"/>
      <c r="V127" s="5"/>
      <c r="W127" s="5"/>
    </row>
    <row r="128" spans="2:23" x14ac:dyDescent="0.15">
      <c r="B128" s="267" t="s">
        <v>212</v>
      </c>
      <c r="C128" s="317" t="s">
        <v>201</v>
      </c>
      <c r="D128" s="318">
        <v>24</v>
      </c>
      <c r="E128" s="351"/>
      <c r="G128" s="13" t="s">
        <v>213</v>
      </c>
      <c r="H128" s="14"/>
      <c r="I128" s="14"/>
      <c r="J128" s="14"/>
      <c r="K128" s="14"/>
      <c r="L128" s="14"/>
      <c r="M128" s="14"/>
      <c r="N128" s="14"/>
      <c r="O128" s="14"/>
      <c r="P128" s="14"/>
      <c r="Q128" s="14"/>
      <c r="R128" s="14"/>
      <c r="S128" s="14"/>
      <c r="T128" s="15"/>
      <c r="U128" s="6"/>
      <c r="V128" s="5"/>
      <c r="W128" s="5"/>
    </row>
    <row r="129" spans="2:23" x14ac:dyDescent="0.15">
      <c r="B129" s="267" t="s">
        <v>214</v>
      </c>
      <c r="C129" s="317" t="s">
        <v>201</v>
      </c>
      <c r="D129" s="268">
        <f>D$121*E129</f>
        <v>14.084999999999999</v>
      </c>
      <c r="E129" s="319">
        <v>7.4999999999999997E-3</v>
      </c>
      <c r="G129" s="13" t="s">
        <v>215</v>
      </c>
      <c r="H129" s="14"/>
      <c r="I129" s="14"/>
      <c r="J129" s="14"/>
      <c r="K129" s="14"/>
      <c r="L129" s="14"/>
      <c r="M129" s="14"/>
      <c r="N129" s="14"/>
      <c r="O129" s="14"/>
      <c r="P129" s="14"/>
      <c r="Q129" s="14"/>
      <c r="R129" s="14"/>
      <c r="S129" s="14"/>
      <c r="T129" s="15"/>
      <c r="U129" s="6"/>
      <c r="V129" s="5"/>
      <c r="W129" s="5"/>
    </row>
    <row r="130" spans="2:23" ht="11.25" thickBot="1" x14ac:dyDescent="0.2">
      <c r="B130" s="273" t="s">
        <v>216</v>
      </c>
      <c r="C130" s="317" t="s">
        <v>201</v>
      </c>
      <c r="D130" s="274">
        <f>D$121*E130</f>
        <v>0</v>
      </c>
      <c r="E130" s="320"/>
      <c r="G130" s="13" t="s">
        <v>217</v>
      </c>
      <c r="H130" s="14"/>
      <c r="I130" s="14"/>
      <c r="J130" s="14"/>
      <c r="K130" s="14"/>
      <c r="L130" s="14"/>
      <c r="M130" s="14"/>
      <c r="N130" s="14"/>
      <c r="O130" s="14"/>
      <c r="P130" s="14"/>
      <c r="Q130" s="14"/>
      <c r="R130" s="14"/>
      <c r="S130" s="14"/>
      <c r="T130" s="15"/>
      <c r="U130" s="6"/>
      <c r="V130" s="5"/>
      <c r="W130" s="5"/>
    </row>
    <row r="131" spans="2:23" ht="11.25" thickTop="1" x14ac:dyDescent="0.15">
      <c r="B131" s="223" t="s">
        <v>218</v>
      </c>
      <c r="C131" s="275"/>
      <c r="D131" s="143">
        <f>D121-SUMIFS(D122:D130,C122:C130,"Ja")</f>
        <v>1394.057</v>
      </c>
      <c r="E131" s="276"/>
      <c r="F131" s="277"/>
      <c r="G131" s="5"/>
      <c r="H131" s="5"/>
      <c r="I131" s="5"/>
      <c r="J131" s="5"/>
      <c r="K131" s="5"/>
      <c r="L131" s="5"/>
      <c r="M131" s="5"/>
      <c r="N131" s="5"/>
      <c r="O131" s="5"/>
      <c r="P131" s="5"/>
      <c r="Q131" s="5"/>
      <c r="R131" s="5"/>
      <c r="S131" s="5"/>
      <c r="T131" s="5"/>
      <c r="U131" s="6"/>
      <c r="V131" s="5"/>
      <c r="W131" s="5"/>
    </row>
    <row r="132" spans="2:23" x14ac:dyDescent="0.15">
      <c r="B132" s="7"/>
      <c r="C132" s="173"/>
      <c r="D132" s="8"/>
      <c r="E132" s="8"/>
      <c r="F132" s="5"/>
      <c r="G132" s="5"/>
      <c r="H132" s="5"/>
      <c r="I132" s="5"/>
      <c r="J132" s="5"/>
      <c r="K132" s="5"/>
      <c r="L132" s="5"/>
      <c r="M132" s="5"/>
      <c r="N132" s="5"/>
      <c r="O132" s="5"/>
      <c r="P132" s="5"/>
      <c r="Q132" s="5"/>
      <c r="R132" s="5"/>
      <c r="S132" s="5"/>
      <c r="T132" s="5"/>
      <c r="U132" s="6"/>
      <c r="V132" s="5"/>
      <c r="W132" s="5"/>
    </row>
    <row r="133" spans="2:23" x14ac:dyDescent="0.15">
      <c r="B133" s="172" t="s">
        <v>219</v>
      </c>
      <c r="C133" s="89"/>
      <c r="D133" s="385">
        <f>D131/D121</f>
        <v>0.74230937167199151</v>
      </c>
      <c r="E133" s="386"/>
      <c r="F133" s="5"/>
      <c r="G133" s="5"/>
      <c r="H133" s="5"/>
      <c r="I133" s="5"/>
      <c r="J133" s="5"/>
      <c r="K133" s="5"/>
      <c r="L133" s="5"/>
      <c r="M133" s="5"/>
      <c r="N133" s="5"/>
      <c r="O133" s="5"/>
      <c r="P133" s="5"/>
      <c r="Q133" s="5"/>
      <c r="R133" s="5"/>
      <c r="S133" s="5"/>
      <c r="T133" s="5"/>
      <c r="U133" s="6"/>
      <c r="V133" s="5"/>
      <c r="W133" s="5"/>
    </row>
    <row r="134" spans="2:23" x14ac:dyDescent="0.15">
      <c r="B134" s="7"/>
      <c r="C134" s="278"/>
      <c r="D134" s="278"/>
      <c r="E134" s="8"/>
      <c r="F134" s="8"/>
      <c r="G134" s="8"/>
      <c r="H134" s="8"/>
      <c r="I134" s="8"/>
      <c r="J134" s="8"/>
      <c r="K134" s="8"/>
      <c r="L134" s="8"/>
      <c r="M134" s="8"/>
      <c r="N134" s="8"/>
      <c r="O134" s="8"/>
      <c r="P134" s="8"/>
      <c r="Q134" s="8"/>
      <c r="R134" s="8"/>
      <c r="S134" s="8"/>
      <c r="T134" s="8"/>
      <c r="U134" s="9"/>
      <c r="V134" s="5"/>
      <c r="W134" s="5"/>
    </row>
    <row r="135" spans="2:23" x14ac:dyDescent="0.15">
      <c r="B135" s="5"/>
      <c r="C135" s="279"/>
      <c r="D135" s="279"/>
      <c r="E135" s="5"/>
      <c r="F135" s="5"/>
      <c r="G135" s="5"/>
      <c r="H135" s="5"/>
      <c r="I135" s="5"/>
      <c r="J135" s="5"/>
      <c r="K135" s="5"/>
      <c r="L135" s="5"/>
      <c r="M135" s="5"/>
      <c r="N135" s="5"/>
      <c r="O135" s="5"/>
      <c r="P135" s="5"/>
      <c r="Q135" s="5"/>
      <c r="R135" s="5"/>
      <c r="S135" s="5"/>
      <c r="T135" s="5"/>
      <c r="U135" s="5"/>
      <c r="V135" s="5"/>
      <c r="W135" s="5"/>
    </row>
    <row r="136" spans="2:23" x14ac:dyDescent="0.15">
      <c r="B136" s="160" t="s">
        <v>19</v>
      </c>
      <c r="C136" s="161"/>
      <c r="D136" s="162"/>
      <c r="E136" s="162"/>
      <c r="F136" s="162"/>
      <c r="G136" s="162"/>
      <c r="H136" s="162"/>
      <c r="I136" s="162"/>
      <c r="J136" s="162"/>
      <c r="K136" s="162"/>
      <c r="L136" s="162"/>
      <c r="M136" s="162"/>
      <c r="N136" s="162"/>
      <c r="O136" s="162"/>
      <c r="P136" s="162"/>
      <c r="Q136" s="162"/>
      <c r="R136" s="162"/>
      <c r="S136" s="162"/>
      <c r="T136" s="162"/>
      <c r="U136" s="163"/>
      <c r="V136" s="364"/>
      <c r="W136" s="364"/>
    </row>
    <row r="137" spans="2:23" x14ac:dyDescent="0.15">
      <c r="B137" s="216"/>
      <c r="C137" s="280"/>
      <c r="D137" s="280"/>
      <c r="E137" s="154"/>
      <c r="F137" s="154"/>
      <c r="G137" s="154"/>
      <c r="H137" s="154"/>
      <c r="I137" s="154"/>
      <c r="J137" s="154"/>
      <c r="K137" s="154"/>
      <c r="L137" s="154"/>
      <c r="M137" s="154"/>
      <c r="N137" s="154"/>
      <c r="O137" s="154"/>
      <c r="P137" s="154"/>
      <c r="Q137" s="154"/>
      <c r="R137" s="154"/>
      <c r="S137" s="154"/>
      <c r="T137" s="154"/>
      <c r="U137" s="155"/>
      <c r="V137" s="5"/>
      <c r="W137" s="5"/>
    </row>
    <row r="138" spans="2:23" x14ac:dyDescent="0.15">
      <c r="B138" s="261"/>
      <c r="C138" s="166" t="s">
        <v>220</v>
      </c>
      <c r="D138" s="166"/>
      <c r="E138" s="166"/>
      <c r="F138" s="166"/>
      <c r="G138" s="166"/>
      <c r="H138" s="166"/>
      <c r="I138" s="166"/>
      <c r="J138" s="166"/>
      <c r="K138" s="166"/>
      <c r="L138" s="166"/>
      <c r="M138" s="166"/>
      <c r="N138" s="166"/>
      <c r="O138" s="166"/>
      <c r="P138" s="166"/>
      <c r="Q138" s="166"/>
      <c r="R138" s="166"/>
      <c r="S138" s="166"/>
      <c r="T138" s="166"/>
      <c r="U138" s="167"/>
      <c r="V138" s="27"/>
      <c r="W138" s="27"/>
    </row>
    <row r="139" spans="2:23" x14ac:dyDescent="0.15">
      <c r="B139" s="11"/>
      <c r="C139" s="279"/>
      <c r="E139" s="5"/>
      <c r="F139" s="5"/>
      <c r="G139" s="5"/>
      <c r="H139" s="5"/>
      <c r="I139" s="5"/>
      <c r="J139" s="5"/>
      <c r="K139" s="5"/>
      <c r="L139" s="5"/>
      <c r="M139" s="5"/>
      <c r="N139" s="5"/>
      <c r="O139" s="5"/>
      <c r="P139" s="5"/>
      <c r="Q139" s="5"/>
      <c r="R139" s="5"/>
      <c r="S139" s="5"/>
      <c r="T139" s="5"/>
      <c r="U139" s="6"/>
      <c r="V139" s="5"/>
      <c r="W139" s="5"/>
    </row>
    <row r="140" spans="2:23" ht="10.5" customHeight="1" x14ac:dyDescent="0.15">
      <c r="B140" s="177" t="s">
        <v>221</v>
      </c>
      <c r="C140" s="149">
        <v>0.36105762945892389</v>
      </c>
      <c r="E140" s="13" t="s">
        <v>559</v>
      </c>
      <c r="F140" s="14"/>
      <c r="G140" s="14"/>
      <c r="H140" s="14"/>
      <c r="I140" s="14"/>
      <c r="J140" s="14"/>
      <c r="K140" s="14"/>
      <c r="L140" s="14"/>
      <c r="M140" s="14"/>
      <c r="N140" s="14"/>
      <c r="O140" s="14"/>
      <c r="P140" s="14"/>
      <c r="Q140" s="14"/>
      <c r="R140" s="14"/>
      <c r="S140" s="14"/>
      <c r="T140" s="15"/>
      <c r="U140" s="6"/>
      <c r="V140" s="5"/>
    </row>
    <row r="141" spans="2:23" ht="11.25" thickBot="1" x14ac:dyDescent="0.2">
      <c r="B141" s="250" t="s">
        <v>222</v>
      </c>
      <c r="C141" s="150">
        <v>9.8412168611526435E-2</v>
      </c>
      <c r="E141" s="13" t="s">
        <v>559</v>
      </c>
      <c r="F141" s="14"/>
      <c r="G141" s="14"/>
      <c r="H141" s="14"/>
      <c r="I141" s="14"/>
      <c r="J141" s="14"/>
      <c r="K141" s="14"/>
      <c r="L141" s="14"/>
      <c r="M141" s="14"/>
      <c r="N141" s="14"/>
      <c r="O141" s="14"/>
      <c r="P141" s="14"/>
      <c r="Q141" s="14"/>
      <c r="R141" s="14"/>
      <c r="S141" s="14"/>
      <c r="T141" s="15"/>
      <c r="U141" s="6"/>
      <c r="V141" s="5"/>
    </row>
    <row r="142" spans="2:23" ht="11.25" thickTop="1" x14ac:dyDescent="0.15">
      <c r="B142" s="281" t="s">
        <v>223</v>
      </c>
      <c r="C142" s="282">
        <f>SUM(C140:C141)</f>
        <v>0.4594697980704503</v>
      </c>
      <c r="E142" s="5"/>
      <c r="F142" s="5"/>
      <c r="G142" s="5"/>
      <c r="H142" s="5"/>
      <c r="I142" s="5"/>
      <c r="J142" s="5"/>
      <c r="K142" s="5"/>
      <c r="L142" s="5"/>
      <c r="M142" s="5"/>
      <c r="N142" s="5"/>
      <c r="O142" s="5"/>
      <c r="P142" s="5"/>
      <c r="Q142" s="5"/>
      <c r="R142" s="5"/>
      <c r="S142" s="5"/>
      <c r="T142" s="5"/>
      <c r="U142" s="6"/>
      <c r="V142" s="5"/>
    </row>
    <row r="143" spans="2:23" x14ac:dyDescent="0.15">
      <c r="B143" s="283"/>
      <c r="C143" s="227"/>
      <c r="D143" s="284"/>
      <c r="E143" s="8"/>
      <c r="F143" s="8"/>
      <c r="G143" s="8"/>
      <c r="H143" s="8"/>
      <c r="I143" s="8"/>
      <c r="J143" s="8"/>
      <c r="K143" s="8"/>
      <c r="L143" s="8"/>
      <c r="M143" s="8"/>
      <c r="N143" s="8"/>
      <c r="O143" s="8"/>
      <c r="P143" s="8"/>
      <c r="Q143" s="8"/>
      <c r="R143" s="8"/>
      <c r="S143" s="8"/>
      <c r="T143" s="8"/>
      <c r="U143" s="9"/>
      <c r="V143" s="5"/>
    </row>
    <row r="144" spans="2:23" x14ac:dyDescent="0.15">
      <c r="B144" s="154"/>
      <c r="C144" s="154"/>
      <c r="D144" s="154"/>
      <c r="E144" s="154"/>
      <c r="F144" s="154"/>
      <c r="G144" s="154"/>
      <c r="H144" s="154"/>
      <c r="I144" s="154"/>
      <c r="J144" s="154"/>
      <c r="K144" s="154"/>
      <c r="L144" s="154"/>
      <c r="M144" s="154"/>
      <c r="N144" s="154"/>
      <c r="O144" s="154"/>
      <c r="P144" s="154"/>
      <c r="Q144" s="154"/>
      <c r="R144" s="154"/>
      <c r="S144" s="154"/>
      <c r="T144" s="154"/>
      <c r="U144" s="154"/>
      <c r="V144" s="5"/>
      <c r="W144" s="5"/>
    </row>
    <row r="145" spans="2:23" x14ac:dyDescent="0.15">
      <c r="B145" s="160" t="s">
        <v>20</v>
      </c>
      <c r="C145" s="161"/>
      <c r="D145" s="162"/>
      <c r="E145" s="162"/>
      <c r="F145" s="162"/>
      <c r="G145" s="162"/>
      <c r="H145" s="162"/>
      <c r="I145" s="162"/>
      <c r="J145" s="162"/>
      <c r="K145" s="162"/>
      <c r="L145" s="162"/>
      <c r="M145" s="162"/>
      <c r="N145" s="162"/>
      <c r="O145" s="162"/>
      <c r="P145" s="162"/>
      <c r="Q145" s="162"/>
      <c r="R145" s="162"/>
      <c r="S145" s="162"/>
      <c r="T145" s="162"/>
      <c r="U145" s="163"/>
      <c r="V145" s="364"/>
      <c r="W145" s="364"/>
    </row>
    <row r="146" spans="2:23" ht="11.25" x14ac:dyDescent="0.2">
      <c r="B146" s="285" t="s">
        <v>224</v>
      </c>
      <c r="C146" s="279"/>
      <c r="D146" s="279"/>
      <c r="E146" s="5"/>
      <c r="F146" s="5"/>
      <c r="G146" s="5"/>
      <c r="H146" s="5"/>
      <c r="I146" s="5"/>
      <c r="J146" s="5"/>
      <c r="K146" s="5"/>
      <c r="L146" s="5"/>
      <c r="M146" s="5"/>
      <c r="N146" s="5"/>
      <c r="O146" s="5"/>
      <c r="P146" s="5"/>
      <c r="Q146" s="5"/>
      <c r="R146" s="5"/>
      <c r="S146" s="5"/>
      <c r="T146" s="5"/>
      <c r="U146" s="6"/>
      <c r="V146" s="5"/>
      <c r="W146" s="5"/>
    </row>
    <row r="147" spans="2:23" x14ac:dyDescent="0.15">
      <c r="B147" s="261"/>
      <c r="C147" s="166" t="s">
        <v>225</v>
      </c>
      <c r="D147" s="166"/>
      <c r="E147" s="166"/>
      <c r="F147" s="166"/>
      <c r="G147" s="166"/>
      <c r="H147" s="166"/>
      <c r="I147" s="166"/>
      <c r="J147" s="166"/>
      <c r="K147" s="166"/>
      <c r="L147" s="166"/>
      <c r="M147" s="166"/>
      <c r="N147" s="166"/>
      <c r="O147" s="166"/>
      <c r="P147" s="166"/>
      <c r="Q147" s="166"/>
      <c r="R147" s="166"/>
      <c r="S147" s="166"/>
      <c r="T147" s="166"/>
      <c r="U147" s="167"/>
      <c r="V147" s="27"/>
      <c r="W147" s="27"/>
    </row>
    <row r="148" spans="2:23" x14ac:dyDescent="0.15">
      <c r="B148" s="11"/>
      <c r="C148" s="279"/>
      <c r="D148" s="5"/>
      <c r="E148" s="5"/>
      <c r="F148" s="5"/>
      <c r="G148" s="5"/>
      <c r="H148" s="5"/>
      <c r="I148" s="5"/>
      <c r="J148" s="5"/>
      <c r="K148" s="5"/>
      <c r="L148" s="5"/>
      <c r="M148" s="5"/>
      <c r="N148" s="5"/>
      <c r="O148" s="5"/>
      <c r="P148" s="5"/>
      <c r="Q148" s="5"/>
      <c r="R148" s="5"/>
      <c r="S148" s="5"/>
      <c r="T148" s="5"/>
      <c r="U148" s="6"/>
      <c r="V148" s="5"/>
      <c r="W148" s="5"/>
    </row>
    <row r="149" spans="2:23" ht="11.25" customHeight="1" x14ac:dyDescent="0.15">
      <c r="B149" s="286" t="s">
        <v>226</v>
      </c>
      <c r="C149" s="17">
        <v>0.10100000000000001</v>
      </c>
      <c r="D149" s="5"/>
      <c r="E149" s="5"/>
      <c r="F149" s="272">
        <v>0.10100000000000001</v>
      </c>
      <c r="G149" s="14" t="s">
        <v>227</v>
      </c>
      <c r="H149" s="14"/>
      <c r="I149" s="14"/>
      <c r="J149" s="14"/>
      <c r="K149" s="14"/>
      <c r="L149" s="14"/>
      <c r="M149" s="14"/>
      <c r="N149" s="14"/>
      <c r="O149" s="14"/>
      <c r="P149" s="14"/>
      <c r="Q149" s="14"/>
      <c r="R149" s="14"/>
      <c r="S149" s="14"/>
      <c r="T149" s="15"/>
      <c r="U149" s="6"/>
      <c r="V149" s="5"/>
      <c r="W149" s="5"/>
    </row>
    <row r="150" spans="2:23" x14ac:dyDescent="0.15">
      <c r="B150" s="286" t="s">
        <v>228</v>
      </c>
      <c r="C150" s="17">
        <v>1.0999999999999999E-2</v>
      </c>
      <c r="D150" s="5"/>
      <c r="E150" s="5"/>
      <c r="F150" s="272">
        <v>1.0999999999999999E-2</v>
      </c>
      <c r="G150" s="14" t="s">
        <v>227</v>
      </c>
      <c r="H150" s="14"/>
      <c r="I150" s="14"/>
      <c r="J150" s="14"/>
      <c r="K150" s="14"/>
      <c r="L150" s="14"/>
      <c r="M150" s="14"/>
      <c r="N150" s="14"/>
      <c r="O150" s="14"/>
      <c r="P150" s="14"/>
      <c r="Q150" s="14"/>
      <c r="R150" s="14"/>
      <c r="S150" s="14"/>
      <c r="T150" s="15"/>
      <c r="U150" s="6"/>
      <c r="V150" s="5"/>
      <c r="W150" s="5"/>
    </row>
    <row r="151" spans="2:23" ht="11.25" thickBot="1" x14ac:dyDescent="0.2">
      <c r="B151" s="287" t="s">
        <v>229</v>
      </c>
      <c r="C151" s="18">
        <v>5.2999999999999999E-2</v>
      </c>
      <c r="D151" s="5"/>
      <c r="E151" s="5"/>
      <c r="F151" s="272">
        <v>5.2999999999999999E-2</v>
      </c>
      <c r="G151" s="14" t="s">
        <v>230</v>
      </c>
      <c r="H151" s="14"/>
      <c r="I151" s="14"/>
      <c r="J151" s="14"/>
      <c r="K151" s="14"/>
      <c r="L151" s="14"/>
      <c r="M151" s="14"/>
      <c r="N151" s="14"/>
      <c r="O151" s="14"/>
      <c r="P151" s="14"/>
      <c r="Q151" s="14"/>
      <c r="R151" s="14"/>
      <c r="S151" s="14"/>
      <c r="T151" s="15"/>
      <c r="U151" s="6"/>
      <c r="V151" s="5"/>
      <c r="W151" s="5"/>
    </row>
    <row r="152" spans="2:23" ht="11.25" thickTop="1" x14ac:dyDescent="0.15">
      <c r="B152" s="288" t="s">
        <v>231</v>
      </c>
      <c r="C152" s="289">
        <f>SUM(C149:C151)</f>
        <v>0.16500000000000001</v>
      </c>
      <c r="D152" s="5"/>
      <c r="E152" s="5"/>
      <c r="F152" s="5"/>
      <c r="G152" s="5"/>
      <c r="H152" s="5"/>
      <c r="I152" s="5"/>
      <c r="J152" s="5"/>
      <c r="K152" s="5"/>
      <c r="L152" s="5"/>
      <c r="M152" s="5"/>
      <c r="N152" s="5"/>
      <c r="O152" s="5"/>
      <c r="P152" s="5"/>
      <c r="Q152" s="5"/>
      <c r="R152" s="5"/>
      <c r="S152" s="5"/>
      <c r="T152" s="5"/>
      <c r="U152" s="6"/>
      <c r="V152" s="5"/>
      <c r="W152" s="5"/>
    </row>
    <row r="153" spans="2:23" x14ac:dyDescent="0.15">
      <c r="B153" s="196"/>
      <c r="C153" s="279"/>
      <c r="D153" s="279"/>
      <c r="E153" s="5"/>
      <c r="F153" s="5"/>
      <c r="G153" s="5"/>
      <c r="H153" s="5"/>
      <c r="I153" s="5"/>
      <c r="J153" s="5"/>
      <c r="K153" s="5"/>
      <c r="L153" s="5"/>
      <c r="M153" s="5"/>
      <c r="N153" s="5"/>
      <c r="O153" s="5"/>
      <c r="P153" s="5"/>
      <c r="Q153" s="5"/>
      <c r="R153" s="5"/>
      <c r="S153" s="5"/>
      <c r="T153" s="5"/>
      <c r="U153" s="6"/>
      <c r="V153" s="5"/>
      <c r="W153" s="5"/>
    </row>
    <row r="154" spans="2:23" x14ac:dyDescent="0.15">
      <c r="B154" s="177" t="s">
        <v>232</v>
      </c>
      <c r="C154" s="335">
        <v>0</v>
      </c>
      <c r="D154" s="279"/>
      <c r="E154" s="5"/>
      <c r="F154" s="13" t="s">
        <v>233</v>
      </c>
      <c r="G154" s="13"/>
      <c r="H154" s="14"/>
      <c r="I154" s="14"/>
      <c r="J154" s="14"/>
      <c r="K154" s="14"/>
      <c r="L154" s="14"/>
      <c r="M154" s="14"/>
      <c r="N154" s="14"/>
      <c r="O154" s="14"/>
      <c r="P154" s="14"/>
      <c r="Q154" s="14"/>
      <c r="R154" s="14"/>
      <c r="S154" s="14"/>
      <c r="T154" s="15"/>
      <c r="U154" s="6"/>
      <c r="V154" s="5"/>
      <c r="W154" s="5"/>
    </row>
    <row r="155" spans="2:23" x14ac:dyDescent="0.15">
      <c r="B155" s="290"/>
      <c r="C155" s="279"/>
      <c r="D155" s="279"/>
      <c r="E155" s="5"/>
      <c r="F155" s="5"/>
      <c r="G155" s="5"/>
      <c r="H155" s="5"/>
      <c r="I155" s="5"/>
      <c r="J155" s="5"/>
      <c r="K155" s="5"/>
      <c r="L155" s="5"/>
      <c r="M155" s="5"/>
      <c r="N155" s="5"/>
      <c r="O155" s="5"/>
      <c r="P155" s="5"/>
      <c r="Q155" s="5"/>
      <c r="R155" s="5"/>
      <c r="S155" s="5"/>
      <c r="T155" s="5"/>
      <c r="U155" s="6"/>
      <c r="V155" s="5"/>
      <c r="W155" s="5"/>
    </row>
    <row r="156" spans="2:23" x14ac:dyDescent="0.15">
      <c r="B156" s="177" t="s">
        <v>234</v>
      </c>
      <c r="C156" s="335">
        <v>2.8000000000000001E-2</v>
      </c>
      <c r="D156" s="279"/>
      <c r="E156" s="5"/>
      <c r="F156" s="272">
        <v>2.8000000000000001E-2</v>
      </c>
      <c r="G156" s="13" t="s">
        <v>562</v>
      </c>
      <c r="H156" s="14"/>
      <c r="I156" s="14"/>
      <c r="J156" s="14"/>
      <c r="K156" s="14"/>
      <c r="L156" s="14"/>
      <c r="M156" s="14"/>
      <c r="N156" s="14"/>
      <c r="O156" s="14"/>
      <c r="P156" s="14"/>
      <c r="Q156" s="14"/>
      <c r="R156" s="14"/>
      <c r="S156" s="14"/>
      <c r="T156" s="15"/>
      <c r="U156" s="6"/>
      <c r="V156" s="5"/>
      <c r="W156" s="5"/>
    </row>
    <row r="157" spans="2:23" x14ac:dyDescent="0.15">
      <c r="B157" s="353"/>
      <c r="C157" s="227"/>
      <c r="D157" s="278"/>
      <c r="E157" s="8"/>
      <c r="F157" s="8"/>
      <c r="G157" s="8"/>
      <c r="H157" s="8"/>
      <c r="I157" s="8"/>
      <c r="J157" s="8"/>
      <c r="K157" s="8"/>
      <c r="L157" s="8"/>
      <c r="M157" s="8"/>
      <c r="N157" s="8"/>
      <c r="O157" s="8"/>
      <c r="P157" s="8"/>
      <c r="Q157" s="8"/>
      <c r="R157" s="8"/>
      <c r="S157" s="8"/>
      <c r="T157" s="8"/>
      <c r="U157" s="9"/>
      <c r="V157" s="5"/>
      <c r="W157" s="5"/>
    </row>
    <row r="158" spans="2:23" x14ac:dyDescent="0.15">
      <c r="B158" s="154"/>
      <c r="C158" s="154"/>
      <c r="D158" s="154"/>
      <c r="E158" s="154"/>
      <c r="F158" s="154"/>
      <c r="G158" s="154"/>
      <c r="H158" s="154"/>
      <c r="I158" s="154"/>
      <c r="J158" s="154"/>
      <c r="K158" s="154"/>
      <c r="L158" s="154"/>
      <c r="M158" s="154"/>
      <c r="N158" s="154"/>
      <c r="O158" s="154"/>
      <c r="P158" s="154"/>
      <c r="Q158" s="154"/>
      <c r="R158" s="154"/>
      <c r="S158" s="154"/>
      <c r="T158" s="154"/>
      <c r="U158" s="154"/>
      <c r="V158" s="5"/>
      <c r="W158" s="5"/>
    </row>
    <row r="159" spans="2:23" x14ac:dyDescent="0.15">
      <c r="B159" s="160" t="s">
        <v>235</v>
      </c>
      <c r="C159" s="161"/>
      <c r="D159" s="162"/>
      <c r="E159" s="162"/>
      <c r="F159" s="162"/>
      <c r="G159" s="162"/>
      <c r="H159" s="162"/>
      <c r="I159" s="162"/>
      <c r="J159" s="162"/>
      <c r="K159" s="162"/>
      <c r="L159" s="162"/>
      <c r="M159" s="162"/>
      <c r="N159" s="162"/>
      <c r="O159" s="162"/>
      <c r="P159" s="162"/>
      <c r="Q159" s="162"/>
      <c r="R159" s="162"/>
      <c r="S159" s="162"/>
      <c r="T159" s="162"/>
      <c r="U159" s="163"/>
      <c r="V159" s="364"/>
      <c r="W159" s="364"/>
    </row>
    <row r="160" spans="2:23" ht="11.25" x14ac:dyDescent="0.2">
      <c r="B160" s="285"/>
      <c r="C160" s="291"/>
      <c r="D160" s="291"/>
      <c r="E160" s="5"/>
      <c r="F160" s="5"/>
      <c r="G160" s="5"/>
      <c r="H160" s="5"/>
      <c r="I160" s="5"/>
      <c r="J160" s="5"/>
      <c r="K160" s="5"/>
      <c r="L160" s="5"/>
      <c r="M160" s="5"/>
      <c r="N160" s="5"/>
      <c r="O160" s="5"/>
      <c r="P160" s="5"/>
      <c r="Q160" s="5"/>
      <c r="R160" s="5"/>
      <c r="S160" s="5"/>
      <c r="T160" s="5"/>
      <c r="U160" s="6"/>
      <c r="V160" s="5"/>
      <c r="W160" s="5"/>
    </row>
    <row r="161" spans="1:23" x14ac:dyDescent="0.15">
      <c r="B161" s="261"/>
      <c r="C161" s="166" t="s">
        <v>144</v>
      </c>
      <c r="D161" s="166" t="s">
        <v>145</v>
      </c>
      <c r="E161" s="166" t="s">
        <v>146</v>
      </c>
      <c r="F161" s="166" t="s">
        <v>147</v>
      </c>
      <c r="G161" s="166" t="s">
        <v>148</v>
      </c>
      <c r="H161" s="166"/>
      <c r="I161" s="166"/>
      <c r="J161" s="166"/>
      <c r="K161" s="166"/>
      <c r="L161" s="166"/>
      <c r="M161" s="166"/>
      <c r="N161" s="166"/>
      <c r="O161" s="166"/>
      <c r="P161" s="166"/>
      <c r="Q161" s="166"/>
      <c r="R161" s="166"/>
      <c r="S161" s="166"/>
      <c r="T161" s="166"/>
      <c r="U161" s="167"/>
      <c r="V161" s="27"/>
      <c r="W161" s="27"/>
    </row>
    <row r="162" spans="1:23" x14ac:dyDescent="0.15">
      <c r="B162" s="11"/>
      <c r="C162" s="291"/>
      <c r="D162" s="291"/>
      <c r="E162" s="5"/>
      <c r="F162" s="5"/>
      <c r="G162" s="5"/>
      <c r="H162" s="5"/>
      <c r="I162" s="5"/>
      <c r="J162" s="5"/>
      <c r="K162" s="5"/>
      <c r="L162" s="5"/>
      <c r="M162" s="5"/>
      <c r="N162" s="5"/>
      <c r="O162" s="5"/>
      <c r="P162" s="5"/>
      <c r="Q162" s="5"/>
      <c r="R162" s="5"/>
      <c r="S162" s="5"/>
      <c r="T162" s="5"/>
      <c r="U162" s="6"/>
      <c r="V162" s="5"/>
      <c r="W162" s="5"/>
    </row>
    <row r="163" spans="1:23" x14ac:dyDescent="0.15">
      <c r="B163" s="177" t="s">
        <v>236</v>
      </c>
      <c r="C163" s="335">
        <v>0.05</v>
      </c>
      <c r="D163" s="335"/>
      <c r="E163" s="335"/>
      <c r="F163" s="335"/>
      <c r="G163" s="335"/>
      <c r="I163" s="13" t="s">
        <v>237</v>
      </c>
      <c r="J163" s="14"/>
      <c r="K163" s="14"/>
      <c r="L163" s="14"/>
      <c r="M163" s="14"/>
      <c r="N163" s="14"/>
      <c r="O163" s="14"/>
      <c r="P163" s="14"/>
      <c r="Q163" s="14"/>
      <c r="R163" s="14"/>
      <c r="S163" s="14"/>
      <c r="T163" s="15"/>
      <c r="U163" s="6"/>
      <c r="V163" s="5"/>
      <c r="W163" s="5"/>
    </row>
    <row r="164" spans="1:23" x14ac:dyDescent="0.15">
      <c r="B164" s="177" t="s">
        <v>238</v>
      </c>
      <c r="C164" s="335">
        <v>0.03</v>
      </c>
      <c r="D164" s="335"/>
      <c r="E164" s="335"/>
      <c r="F164" s="335"/>
      <c r="G164" s="335"/>
      <c r="I164" s="13" t="s">
        <v>239</v>
      </c>
      <c r="J164" s="14"/>
      <c r="K164" s="14"/>
      <c r="L164" s="14"/>
      <c r="M164" s="14"/>
      <c r="N164" s="14"/>
      <c r="O164" s="14"/>
      <c r="P164" s="14"/>
      <c r="Q164" s="14"/>
      <c r="R164" s="14"/>
      <c r="S164" s="14"/>
      <c r="T164" s="15"/>
      <c r="U164" s="6"/>
      <c r="V164" s="5"/>
      <c r="W164" s="5"/>
    </row>
    <row r="165" spans="1:23" x14ac:dyDescent="0.15">
      <c r="B165" s="7"/>
      <c r="C165" s="227"/>
      <c r="D165" s="278"/>
      <c r="E165" s="8"/>
      <c r="F165" s="8"/>
      <c r="G165" s="8"/>
      <c r="H165" s="8"/>
      <c r="I165" s="8"/>
      <c r="J165" s="8"/>
      <c r="K165" s="8"/>
      <c r="L165" s="8"/>
      <c r="M165" s="8"/>
      <c r="N165" s="8"/>
      <c r="O165" s="8"/>
      <c r="P165" s="8"/>
      <c r="Q165" s="8"/>
      <c r="R165" s="8"/>
      <c r="S165" s="8"/>
      <c r="T165" s="8"/>
      <c r="U165" s="9"/>
      <c r="V165" s="5"/>
      <c r="W165" s="5"/>
    </row>
    <row r="166" spans="1:23" x14ac:dyDescent="0.15">
      <c r="B166" s="154"/>
      <c r="C166" s="154"/>
      <c r="D166" s="154"/>
      <c r="E166" s="154"/>
      <c r="F166" s="154"/>
      <c r="G166" s="154"/>
      <c r="H166" s="154"/>
      <c r="I166" s="154"/>
      <c r="J166" s="154"/>
      <c r="K166" s="154"/>
      <c r="L166" s="154"/>
      <c r="M166" s="154"/>
      <c r="N166" s="154"/>
      <c r="O166" s="154"/>
      <c r="P166" s="154"/>
      <c r="Q166" s="154"/>
      <c r="R166" s="154"/>
      <c r="S166" s="154"/>
      <c r="T166" s="154"/>
      <c r="U166" s="154"/>
      <c r="V166" s="5"/>
      <c r="W166" s="5"/>
    </row>
    <row r="167" spans="1:23" x14ac:dyDescent="0.15">
      <c r="B167" s="160" t="s">
        <v>22</v>
      </c>
      <c r="C167" s="161"/>
      <c r="D167" s="162"/>
      <c r="E167" s="162"/>
      <c r="F167" s="162"/>
      <c r="G167" s="162"/>
      <c r="H167" s="162"/>
      <c r="I167" s="162"/>
      <c r="J167" s="162"/>
      <c r="K167" s="162"/>
      <c r="L167" s="162"/>
      <c r="M167" s="162"/>
      <c r="N167" s="162"/>
      <c r="O167" s="162"/>
      <c r="P167" s="162"/>
      <c r="Q167" s="162"/>
      <c r="R167" s="162"/>
      <c r="S167" s="162"/>
      <c r="T167" s="162"/>
      <c r="U167" s="163"/>
      <c r="V167" s="364"/>
      <c r="W167" s="364"/>
    </row>
    <row r="168" spans="1:23" ht="11.25" x14ac:dyDescent="0.2">
      <c r="B168" s="285"/>
      <c r="C168" s="279"/>
      <c r="D168" s="279"/>
      <c r="E168" s="5"/>
      <c r="F168" s="5"/>
      <c r="G168" s="5"/>
      <c r="H168" s="5"/>
      <c r="I168" s="5"/>
      <c r="J168" s="5"/>
      <c r="K168" s="5"/>
      <c r="L168" s="5"/>
      <c r="M168" s="5"/>
      <c r="N168" s="5"/>
      <c r="O168" s="5"/>
      <c r="P168" s="5"/>
      <c r="Q168" s="5"/>
      <c r="R168" s="5"/>
      <c r="S168" s="5"/>
      <c r="T168" s="5"/>
      <c r="U168" s="6"/>
      <c r="V168" s="5"/>
      <c r="W168" s="5"/>
    </row>
    <row r="169" spans="1:23" x14ac:dyDescent="0.15">
      <c r="B169" s="261"/>
      <c r="C169" s="166" t="s">
        <v>175</v>
      </c>
      <c r="D169" s="166"/>
      <c r="E169" s="166"/>
      <c r="F169" s="166"/>
      <c r="G169" s="166"/>
      <c r="H169" s="166"/>
      <c r="I169" s="166"/>
      <c r="J169" s="166"/>
      <c r="K169" s="166"/>
      <c r="L169" s="166"/>
      <c r="M169" s="166"/>
      <c r="N169" s="166"/>
      <c r="O169" s="166"/>
      <c r="P169" s="166"/>
      <c r="Q169" s="166"/>
      <c r="R169" s="166"/>
      <c r="S169" s="166"/>
      <c r="T169" s="166"/>
      <c r="U169" s="167"/>
      <c r="V169" s="27"/>
      <c r="W169" s="27"/>
    </row>
    <row r="170" spans="1:23" x14ac:dyDescent="0.15">
      <c r="B170" s="11"/>
      <c r="C170" s="279"/>
      <c r="D170" s="279"/>
      <c r="E170" s="5"/>
      <c r="F170" s="5"/>
      <c r="G170" s="5"/>
      <c r="H170" s="5"/>
      <c r="I170" s="5"/>
      <c r="J170" s="5"/>
      <c r="K170" s="5"/>
      <c r="L170" s="5"/>
      <c r="M170" s="5"/>
      <c r="N170" s="5"/>
      <c r="O170" s="5"/>
      <c r="P170" s="5"/>
      <c r="Q170" s="5"/>
      <c r="R170" s="5"/>
      <c r="S170" s="5"/>
      <c r="T170" s="5"/>
      <c r="U170" s="6"/>
      <c r="V170" s="5"/>
      <c r="W170" s="5"/>
    </row>
    <row r="171" spans="1:23" x14ac:dyDescent="0.15">
      <c r="A171" s="215"/>
      <c r="B171" s="177" t="s">
        <v>240</v>
      </c>
      <c r="C171" s="335"/>
      <c r="D171" s="279"/>
      <c r="E171" s="5"/>
      <c r="F171" s="13" t="s">
        <v>241</v>
      </c>
      <c r="G171" s="14"/>
      <c r="H171" s="14"/>
      <c r="I171" s="14"/>
      <c r="J171" s="14"/>
      <c r="K171" s="14"/>
      <c r="L171" s="14"/>
      <c r="M171" s="14"/>
      <c r="N171" s="14"/>
      <c r="O171" s="14"/>
      <c r="P171" s="14"/>
      <c r="Q171" s="14"/>
      <c r="R171" s="14"/>
      <c r="S171" s="14"/>
      <c r="T171" s="15"/>
      <c r="U171" s="6"/>
      <c r="V171" s="5"/>
      <c r="W171" s="5"/>
    </row>
    <row r="172" spans="1:23" x14ac:dyDescent="0.15">
      <c r="B172" s="7"/>
      <c r="C172" s="278"/>
      <c r="D172" s="278"/>
      <c r="E172" s="8"/>
      <c r="F172" s="8"/>
      <c r="G172" s="8"/>
      <c r="H172" s="8"/>
      <c r="I172" s="8"/>
      <c r="J172" s="8"/>
      <c r="K172" s="8"/>
      <c r="L172" s="8"/>
      <c r="M172" s="8"/>
      <c r="N172" s="8"/>
      <c r="O172" s="8"/>
      <c r="P172" s="8"/>
      <c r="Q172" s="8"/>
      <c r="R172" s="8"/>
      <c r="S172" s="8"/>
      <c r="T172" s="8"/>
      <c r="U172" s="9"/>
      <c r="V172" s="5"/>
      <c r="W172" s="5"/>
    </row>
    <row r="173" spans="1:23" x14ac:dyDescent="0.15">
      <c r="B173" s="154"/>
      <c r="C173" s="338"/>
      <c r="D173" s="154"/>
      <c r="E173" s="154"/>
      <c r="F173" s="154"/>
      <c r="G173" s="154"/>
      <c r="H173" s="154"/>
      <c r="I173" s="154"/>
      <c r="J173" s="154"/>
      <c r="K173" s="154"/>
      <c r="L173" s="154"/>
      <c r="M173" s="154"/>
      <c r="N173" s="154"/>
      <c r="O173" s="154"/>
      <c r="P173" s="154"/>
      <c r="Q173" s="154"/>
      <c r="R173" s="154"/>
      <c r="S173" s="154"/>
      <c r="T173" s="154"/>
      <c r="U173" s="154"/>
      <c r="V173" s="5"/>
      <c r="W173" s="5"/>
    </row>
    <row r="174" spans="1:23" x14ac:dyDescent="0.15">
      <c r="B174" s="160" t="s">
        <v>242</v>
      </c>
      <c r="C174" s="339"/>
      <c r="D174" s="162"/>
      <c r="E174" s="162"/>
      <c r="F174" s="162"/>
      <c r="G174" s="162"/>
      <c r="H174" s="162"/>
      <c r="I174" s="162"/>
      <c r="J174" s="162"/>
      <c r="K174" s="162"/>
      <c r="L174" s="162"/>
      <c r="M174" s="162"/>
      <c r="N174" s="162"/>
      <c r="O174" s="162"/>
      <c r="P174" s="162"/>
      <c r="Q174" s="162"/>
      <c r="R174" s="162"/>
      <c r="S174" s="162"/>
      <c r="T174" s="162"/>
      <c r="U174" s="163"/>
      <c r="V174" s="364"/>
      <c r="W174" s="364"/>
    </row>
    <row r="175" spans="1:23" ht="11.25" x14ac:dyDescent="0.2">
      <c r="B175" s="285"/>
      <c r="C175" s="279"/>
      <c r="D175" s="279"/>
      <c r="E175" s="5"/>
      <c r="F175" s="5"/>
      <c r="G175" s="5"/>
      <c r="H175" s="5"/>
      <c r="I175" s="5"/>
      <c r="J175" s="5"/>
      <c r="K175" s="5"/>
      <c r="L175" s="5"/>
      <c r="M175" s="5"/>
      <c r="N175" s="5"/>
      <c r="O175" s="5"/>
      <c r="P175" s="5"/>
      <c r="Q175" s="5"/>
      <c r="R175" s="5"/>
      <c r="S175" s="5"/>
      <c r="T175" s="5"/>
      <c r="U175" s="6"/>
      <c r="V175" s="5"/>
      <c r="W175" s="5"/>
    </row>
    <row r="176" spans="1:23" x14ac:dyDescent="0.15">
      <c r="B176" s="261"/>
      <c r="C176" s="340" t="s">
        <v>175</v>
      </c>
      <c r="D176" s="166"/>
      <c r="E176" s="166"/>
      <c r="F176" s="166"/>
      <c r="G176" s="166"/>
      <c r="H176" s="166"/>
      <c r="I176" s="166"/>
      <c r="J176" s="166"/>
      <c r="K176" s="166"/>
      <c r="L176" s="166"/>
      <c r="M176" s="166"/>
      <c r="N176" s="166"/>
      <c r="O176" s="166"/>
      <c r="P176" s="166"/>
      <c r="Q176" s="166"/>
      <c r="R176" s="166"/>
      <c r="S176" s="166"/>
      <c r="T176" s="166"/>
      <c r="U176" s="167"/>
      <c r="V176" s="27"/>
      <c r="W176" s="27"/>
    </row>
    <row r="177" spans="2:23" x14ac:dyDescent="0.15">
      <c r="B177" s="11"/>
      <c r="C177" s="279"/>
      <c r="D177" s="279"/>
      <c r="E177" s="5"/>
      <c r="F177" s="5"/>
      <c r="G177" s="5"/>
      <c r="H177" s="5"/>
      <c r="I177" s="5"/>
      <c r="J177" s="5"/>
      <c r="K177" s="5"/>
      <c r="L177" s="5"/>
      <c r="M177" s="5"/>
      <c r="N177" s="5"/>
      <c r="O177" s="5"/>
      <c r="P177" s="5"/>
      <c r="Q177" s="5"/>
      <c r="R177" s="5"/>
      <c r="S177" s="5"/>
      <c r="T177" s="5"/>
      <c r="U177" s="6"/>
      <c r="V177" s="5"/>
      <c r="W177" s="5"/>
    </row>
    <row r="178" spans="2:23" x14ac:dyDescent="0.15">
      <c r="B178" s="177" t="s">
        <v>243</v>
      </c>
      <c r="C178" s="335">
        <v>0.02</v>
      </c>
      <c r="D178" s="279"/>
      <c r="E178" s="5"/>
      <c r="F178" s="13" t="s">
        <v>244</v>
      </c>
      <c r="G178" s="14"/>
      <c r="H178" s="14"/>
      <c r="I178" s="14"/>
      <c r="J178" s="14"/>
      <c r="K178" s="14"/>
      <c r="L178" s="14"/>
      <c r="M178" s="14"/>
      <c r="N178" s="14"/>
      <c r="O178" s="14"/>
      <c r="P178" s="14"/>
      <c r="Q178" s="14"/>
      <c r="R178" s="14"/>
      <c r="S178" s="14"/>
      <c r="T178" s="15"/>
      <c r="U178" s="6"/>
      <c r="V178" s="5"/>
      <c r="W178" s="5"/>
    </row>
    <row r="179" spans="2:23" x14ac:dyDescent="0.15">
      <c r="B179" s="177" t="s">
        <v>245</v>
      </c>
      <c r="C179" s="335">
        <v>0</v>
      </c>
      <c r="D179" s="279"/>
      <c r="E179" s="5"/>
      <c r="F179" s="13"/>
      <c r="G179" s="14"/>
      <c r="H179" s="14"/>
      <c r="I179" s="14"/>
      <c r="J179" s="14"/>
      <c r="K179" s="14"/>
      <c r="L179" s="14"/>
      <c r="M179" s="14"/>
      <c r="N179" s="14"/>
      <c r="O179" s="14"/>
      <c r="P179" s="14"/>
      <c r="Q179" s="14"/>
      <c r="R179" s="14"/>
      <c r="S179" s="14"/>
      <c r="T179" s="15"/>
      <c r="U179" s="6"/>
      <c r="V179" s="5"/>
      <c r="W179" s="5"/>
    </row>
    <row r="180" spans="2:23" ht="11.25" thickBot="1" x14ac:dyDescent="0.2">
      <c r="B180" s="177" t="s">
        <v>246</v>
      </c>
      <c r="C180" s="335">
        <v>0</v>
      </c>
      <c r="D180" s="279"/>
      <c r="E180" s="5"/>
      <c r="F180" s="13"/>
      <c r="G180" s="14"/>
      <c r="H180" s="14"/>
      <c r="I180" s="14"/>
      <c r="J180" s="14"/>
      <c r="K180" s="14"/>
      <c r="L180" s="14"/>
      <c r="M180" s="14"/>
      <c r="N180" s="14"/>
      <c r="O180" s="14"/>
      <c r="P180" s="14"/>
      <c r="Q180" s="14"/>
      <c r="R180" s="14"/>
      <c r="S180" s="14"/>
      <c r="T180" s="15"/>
      <c r="U180" s="6"/>
      <c r="V180" s="5"/>
      <c r="W180" s="5"/>
    </row>
    <row r="181" spans="2:23" ht="11.25" thickTop="1" x14ac:dyDescent="0.15">
      <c r="B181" s="281" t="s">
        <v>247</v>
      </c>
      <c r="C181" s="336">
        <f>SUM(C178:C180)</f>
        <v>0.02</v>
      </c>
      <c r="D181" s="279"/>
      <c r="E181" s="5"/>
      <c r="F181" s="5"/>
      <c r="G181" s="5"/>
      <c r="H181" s="5"/>
      <c r="I181" s="5"/>
      <c r="J181" s="5"/>
      <c r="K181" s="5"/>
      <c r="L181" s="5"/>
      <c r="M181" s="5"/>
      <c r="N181" s="5"/>
      <c r="O181" s="5"/>
      <c r="P181" s="5"/>
      <c r="Q181" s="5"/>
      <c r="R181" s="5"/>
      <c r="S181" s="5"/>
      <c r="T181" s="5"/>
      <c r="U181" s="6"/>
      <c r="V181" s="5"/>
      <c r="W181" s="5"/>
    </row>
    <row r="182" spans="2:23" x14ac:dyDescent="0.15">
      <c r="B182" s="283"/>
      <c r="C182" s="292"/>
      <c r="D182" s="278"/>
      <c r="E182" s="8"/>
      <c r="F182" s="8"/>
      <c r="G182" s="8"/>
      <c r="H182" s="8"/>
      <c r="I182" s="8"/>
      <c r="J182" s="8"/>
      <c r="K182" s="8"/>
      <c r="L182" s="8"/>
      <c r="M182" s="8"/>
      <c r="N182" s="8"/>
      <c r="O182" s="8"/>
      <c r="P182" s="8"/>
      <c r="Q182" s="8"/>
      <c r="R182" s="8"/>
      <c r="S182" s="8"/>
      <c r="T182" s="8"/>
      <c r="U182" s="9"/>
      <c r="V182" s="5"/>
      <c r="W182" s="5"/>
    </row>
    <row r="183" spans="2:23" x14ac:dyDescent="0.15">
      <c r="B183" s="293"/>
      <c r="C183" s="258"/>
      <c r="D183" s="279"/>
      <c r="E183" s="5"/>
      <c r="F183" s="5"/>
      <c r="G183" s="5"/>
      <c r="H183" s="5"/>
      <c r="I183" s="5"/>
      <c r="J183" s="5"/>
      <c r="K183" s="5"/>
      <c r="L183" s="5"/>
      <c r="M183" s="5"/>
      <c r="N183" s="5"/>
      <c r="O183" s="5"/>
      <c r="P183" s="5"/>
      <c r="Q183" s="5"/>
      <c r="R183" s="5"/>
      <c r="S183" s="5"/>
    </row>
    <row r="184" spans="2:23" x14ac:dyDescent="0.15">
      <c r="B184" s="294" t="s">
        <v>248</v>
      </c>
      <c r="C184" s="295"/>
      <c r="D184" s="295"/>
      <c r="E184" s="295"/>
      <c r="F184" s="295"/>
      <c r="G184" s="295"/>
      <c r="H184" s="295"/>
      <c r="I184" s="295"/>
      <c r="J184" s="295"/>
      <c r="K184" s="295"/>
      <c r="L184" s="295"/>
      <c r="M184" s="295"/>
      <c r="N184" s="295"/>
      <c r="O184" s="295"/>
      <c r="P184" s="295"/>
      <c r="Q184" s="295"/>
      <c r="R184" s="295"/>
      <c r="S184" s="295"/>
      <c r="T184" s="295"/>
      <c r="U184" s="296"/>
      <c r="V184" s="366"/>
      <c r="W184" s="366"/>
    </row>
    <row r="185" spans="2:23" x14ac:dyDescent="0.15">
      <c r="B185" s="11"/>
      <c r="C185" s="5"/>
      <c r="D185" s="5"/>
      <c r="E185" s="5"/>
      <c r="F185" s="5"/>
      <c r="G185" s="5"/>
      <c r="H185" s="5"/>
      <c r="I185" s="5"/>
      <c r="J185" s="5"/>
      <c r="K185" s="5"/>
      <c r="L185" s="5"/>
      <c r="M185" s="5"/>
      <c r="N185" s="5"/>
      <c r="O185" s="5"/>
      <c r="P185" s="5"/>
      <c r="Q185" s="5"/>
      <c r="R185" s="5"/>
      <c r="S185" s="5"/>
      <c r="T185" s="5"/>
      <c r="U185" s="6"/>
      <c r="V185" s="5"/>
      <c r="W185" s="5"/>
    </row>
    <row r="186" spans="2:23" ht="31.5" x14ac:dyDescent="0.15">
      <c r="B186" s="137" t="s">
        <v>249</v>
      </c>
      <c r="C186" s="19" t="s">
        <v>250</v>
      </c>
      <c r="D186" s="138"/>
      <c r="E186" s="19" t="s">
        <v>251</v>
      </c>
      <c r="F186" s="139"/>
      <c r="G186" s="387"/>
      <c r="H186" s="387"/>
      <c r="I186" s="387"/>
      <c r="J186" s="139"/>
      <c r="K186" s="297"/>
      <c r="L186" s="139"/>
      <c r="M186" s="19"/>
      <c r="N186" s="139"/>
      <c r="O186" s="139"/>
      <c r="P186" s="139"/>
      <c r="Q186" s="139"/>
      <c r="R186" s="139"/>
      <c r="S186" s="139"/>
      <c r="T186" s="139"/>
      <c r="U186" s="298"/>
      <c r="V186" s="139"/>
      <c r="W186" s="139"/>
    </row>
    <row r="187" spans="2:23" x14ac:dyDescent="0.15">
      <c r="B187" s="60" t="s">
        <v>252</v>
      </c>
      <c r="C187" s="10">
        <f>100%-SUM(C188:C190)</f>
        <v>0.80699999999999994</v>
      </c>
      <c r="D187" s="139"/>
      <c r="E187" s="21"/>
      <c r="F187" s="5"/>
      <c r="G187" s="388"/>
      <c r="H187" s="388"/>
      <c r="I187" s="388"/>
      <c r="J187" s="5"/>
      <c r="K187" s="20"/>
      <c r="L187" s="5"/>
      <c r="M187" s="20"/>
      <c r="N187" s="277"/>
      <c r="O187" s="277"/>
      <c r="P187" s="277"/>
      <c r="Q187" s="277"/>
      <c r="R187" s="277"/>
      <c r="S187" s="277"/>
      <c r="T187" s="277"/>
      <c r="U187" s="6"/>
      <c r="V187" s="5"/>
      <c r="W187" s="5"/>
    </row>
    <row r="188" spans="2:23" x14ac:dyDescent="0.15">
      <c r="B188" s="60" t="str">
        <f>B152</f>
        <v>Totale overheadkosten (% van totale kosten)</v>
      </c>
      <c r="C188" s="10">
        <f>C152</f>
        <v>0.16500000000000001</v>
      </c>
      <c r="D188" s="139"/>
      <c r="E188" s="10">
        <f>C188/$C$187</f>
        <v>0.20446096654275095</v>
      </c>
      <c r="F188" s="5"/>
      <c r="G188" s="4"/>
      <c r="H188" s="4"/>
      <c r="I188" s="4"/>
      <c r="J188" s="5"/>
      <c r="K188" s="20"/>
      <c r="L188" s="5"/>
      <c r="M188" s="20"/>
      <c r="N188" s="277"/>
      <c r="O188" s="277"/>
      <c r="P188" s="277"/>
      <c r="Q188" s="277"/>
      <c r="R188" s="277"/>
      <c r="S188" s="277"/>
      <c r="T188" s="277"/>
      <c r="U188" s="6"/>
      <c r="V188" s="5"/>
      <c r="W188" s="5"/>
    </row>
    <row r="189" spans="2:23" x14ac:dyDescent="0.15">
      <c r="B189" s="60" t="str">
        <f>B154</f>
        <v>Kosten voor vastgoed (% van totale kosten)</v>
      </c>
      <c r="C189" s="10">
        <f>C154</f>
        <v>0</v>
      </c>
      <c r="D189" s="139"/>
      <c r="E189" s="10">
        <f>C189/$C$187</f>
        <v>0</v>
      </c>
      <c r="F189" s="5"/>
      <c r="H189" s="4"/>
      <c r="I189" s="4"/>
      <c r="J189" s="5"/>
      <c r="K189" s="20"/>
      <c r="L189" s="5"/>
      <c r="M189" s="20"/>
      <c r="N189" s="277"/>
      <c r="O189" s="277"/>
      <c r="P189" s="277"/>
      <c r="Q189" s="277"/>
      <c r="R189" s="277"/>
      <c r="S189" s="277"/>
      <c r="T189" s="277"/>
      <c r="U189" s="6"/>
      <c r="V189" s="5"/>
      <c r="W189" s="5"/>
    </row>
    <row r="190" spans="2:23" x14ac:dyDescent="0.15">
      <c r="B190" s="60" t="str">
        <f>B156</f>
        <v>Overige personele kosten (% van totale kosten)</v>
      </c>
      <c r="C190" s="10">
        <f>C156</f>
        <v>2.8000000000000001E-2</v>
      </c>
      <c r="D190" s="139"/>
      <c r="E190" s="10">
        <f>C190/$C$187</f>
        <v>3.4696406443618343E-2</v>
      </c>
      <c r="F190" s="5"/>
      <c r="H190" s="4"/>
      <c r="I190" s="4"/>
      <c r="J190" s="5"/>
      <c r="K190" s="20"/>
      <c r="L190" s="5"/>
      <c r="M190" s="20"/>
      <c r="N190" s="277"/>
      <c r="O190" s="277"/>
      <c r="P190" s="277"/>
      <c r="Q190" s="277"/>
      <c r="R190" s="277"/>
      <c r="S190" s="277"/>
      <c r="T190" s="277"/>
      <c r="U190" s="6"/>
      <c r="V190" s="5"/>
      <c r="W190" s="5"/>
    </row>
    <row r="191" spans="2:23" x14ac:dyDescent="0.15">
      <c r="B191" s="7"/>
      <c r="C191" s="8"/>
      <c r="D191" s="8"/>
      <c r="E191" s="8"/>
      <c r="F191" s="8"/>
      <c r="G191" s="8"/>
      <c r="H191" s="8"/>
      <c r="I191" s="8"/>
      <c r="J191" s="8"/>
      <c r="K191" s="8"/>
      <c r="L191" s="8"/>
      <c r="M191" s="8"/>
      <c r="N191" s="8"/>
      <c r="O191" s="8"/>
      <c r="P191" s="8"/>
      <c r="Q191" s="8"/>
      <c r="R191" s="8"/>
      <c r="S191" s="8"/>
      <c r="T191" s="8"/>
      <c r="U191" s="9"/>
      <c r="V191" s="5"/>
      <c r="W191" s="5"/>
    </row>
    <row r="192" spans="2:23"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row r="215" x14ac:dyDescent="0.15"/>
    <row r="216" x14ac:dyDescent="0.15"/>
    <row r="217" x14ac:dyDescent="0.15"/>
    <row r="218" x14ac:dyDescent="0.15"/>
    <row r="219" x14ac:dyDescent="0.15"/>
    <row r="220" x14ac:dyDescent="0.15"/>
    <row r="221" x14ac:dyDescent="0.15"/>
    <row r="222" x14ac:dyDescent="0.15"/>
    <row r="223" x14ac:dyDescent="0.15"/>
    <row r="224" x14ac:dyDescent="0.15"/>
    <row r="225" spans="2:23" x14ac:dyDescent="0.15"/>
    <row r="226" spans="2:23" x14ac:dyDescent="0.15"/>
    <row r="227" spans="2:23" x14ac:dyDescent="0.15">
      <c r="B227" s="294" t="s">
        <v>253</v>
      </c>
      <c r="C227" s="299"/>
      <c r="D227" s="299"/>
      <c r="E227" s="299"/>
      <c r="F227" s="299"/>
      <c r="G227" s="299"/>
      <c r="H227" s="299"/>
      <c r="I227" s="299"/>
      <c r="J227" s="299"/>
      <c r="K227" s="299"/>
      <c r="L227" s="299"/>
      <c r="M227" s="299"/>
      <c r="N227" s="299"/>
      <c r="O227" s="299"/>
      <c r="P227" s="299"/>
      <c r="Q227" s="299"/>
      <c r="R227" s="299"/>
      <c r="S227" s="300"/>
    </row>
    <row r="228" spans="2:23" x14ac:dyDescent="0.15">
      <c r="B228" s="301"/>
      <c r="C228" s="302"/>
      <c r="D228" s="302"/>
      <c r="E228" s="302"/>
      <c r="F228" s="302"/>
      <c r="G228" s="302"/>
      <c r="H228" s="302"/>
      <c r="I228" s="302"/>
      <c r="J228" s="302"/>
      <c r="K228" s="302"/>
      <c r="L228" s="302"/>
      <c r="M228" s="302"/>
      <c r="N228" s="302"/>
      <c r="O228" s="302"/>
      <c r="P228" s="302"/>
      <c r="Q228" s="302"/>
      <c r="R228" s="302"/>
      <c r="S228" s="303"/>
      <c r="T228" s="5"/>
      <c r="U228" s="5"/>
      <c r="V228" s="5"/>
      <c r="W228" s="5"/>
    </row>
    <row r="229" spans="2:23" x14ac:dyDescent="0.15">
      <c r="B229" s="304"/>
      <c r="C229" s="220" t="str">
        <f t="shared" ref="C229:I231" si="37">D18</f>
        <v>hbh</v>
      </c>
      <c r="D229" s="220" t="str">
        <f t="shared" si="37"/>
        <v>hbh</v>
      </c>
      <c r="E229" s="220" t="str">
        <f t="shared" si="37"/>
        <v>hbh</v>
      </c>
      <c r="F229" s="220" t="str">
        <f t="shared" si="37"/>
        <v>hbh</v>
      </c>
      <c r="G229" s="220" t="str">
        <f t="shared" si="37"/>
        <v>hbh</v>
      </c>
      <c r="H229" s="220" t="str">
        <f t="shared" si="37"/>
        <v>hbh</v>
      </c>
      <c r="I229" s="220" t="str">
        <f t="shared" si="37"/>
        <v>hbh</v>
      </c>
      <c r="J229" s="27"/>
      <c r="K229" s="27"/>
      <c r="L229" s="27"/>
      <c r="M229" s="27"/>
      <c r="N229" s="27"/>
      <c r="O229" s="27"/>
      <c r="P229" s="27"/>
      <c r="Q229" s="27"/>
      <c r="R229" s="27"/>
      <c r="S229" s="222"/>
    </row>
    <row r="230" spans="2:23" x14ac:dyDescent="0.15">
      <c r="B230" s="305"/>
      <c r="C230" s="220">
        <f t="shared" si="37"/>
        <v>0</v>
      </c>
      <c r="D230" s="220">
        <f t="shared" si="37"/>
        <v>1</v>
      </c>
      <c r="E230" s="220">
        <f t="shared" si="37"/>
        <v>2</v>
      </c>
      <c r="F230" s="220">
        <f t="shared" si="37"/>
        <v>3</v>
      </c>
      <c r="G230" s="220">
        <f t="shared" si="37"/>
        <v>4</v>
      </c>
      <c r="H230" s="220">
        <f t="shared" si="37"/>
        <v>5</v>
      </c>
      <c r="I230" s="220" t="str">
        <f t="shared" si="37"/>
        <v>5+</v>
      </c>
      <c r="J230" s="27"/>
      <c r="K230" s="27"/>
      <c r="L230" s="27"/>
      <c r="M230" s="27"/>
      <c r="N230" s="27"/>
      <c r="O230" s="27"/>
      <c r="P230" s="27"/>
      <c r="Q230" s="27"/>
      <c r="R230" s="27"/>
      <c r="S230" s="222"/>
    </row>
    <row r="231" spans="2:23" x14ac:dyDescent="0.15">
      <c r="B231" s="306" t="s">
        <v>123</v>
      </c>
      <c r="C231" s="307">
        <f t="shared" si="37"/>
        <v>13.559999999999999</v>
      </c>
      <c r="D231" s="307">
        <f t="shared" si="37"/>
        <v>14.151666666666667</v>
      </c>
      <c r="E231" s="307">
        <f t="shared" si="37"/>
        <v>14.7475</v>
      </c>
      <c r="F231" s="307">
        <f t="shared" si="37"/>
        <v>15.34</v>
      </c>
      <c r="G231" s="307">
        <f t="shared" si="37"/>
        <v>15.93</v>
      </c>
      <c r="H231" s="307">
        <f t="shared" si="37"/>
        <v>16.53</v>
      </c>
      <c r="I231" s="307">
        <f t="shared" si="37"/>
        <v>0</v>
      </c>
      <c r="J231" s="27"/>
      <c r="K231" s="27"/>
      <c r="L231" s="27"/>
      <c r="M231" s="27"/>
      <c r="N231" s="27"/>
      <c r="O231" s="27"/>
      <c r="P231" s="27"/>
      <c r="Q231" s="27"/>
      <c r="R231" s="27"/>
      <c r="S231" s="222"/>
    </row>
    <row r="232" spans="2:23" x14ac:dyDescent="0.15">
      <c r="B232" s="306" t="s">
        <v>254</v>
      </c>
      <c r="C232" s="308">
        <f t="shared" ref="C232:I232" si="38">SUM(D21:D24)</f>
        <v>2.6202555910543133</v>
      </c>
      <c r="D232" s="308">
        <f t="shared" si="38"/>
        <v>2.6202555910543133</v>
      </c>
      <c r="E232" s="308">
        <f t="shared" si="38"/>
        <v>2.6202555910543133</v>
      </c>
      <c r="F232" s="308">
        <f t="shared" si="38"/>
        <v>2.6202555910543133</v>
      </c>
      <c r="G232" s="308">
        <f t="shared" si="38"/>
        <v>2.6212743343982963</v>
      </c>
      <c r="H232" s="308">
        <f t="shared" si="38"/>
        <v>2.6993489999999998</v>
      </c>
      <c r="I232" s="308">
        <f t="shared" si="38"/>
        <v>2.6202555910543133</v>
      </c>
      <c r="J232" s="27"/>
      <c r="K232" s="27"/>
      <c r="L232" s="27"/>
      <c r="M232" s="27"/>
      <c r="N232" s="27"/>
      <c r="O232" s="27"/>
      <c r="P232" s="27"/>
      <c r="Q232" s="27"/>
      <c r="R232" s="27"/>
      <c r="S232" s="222"/>
    </row>
    <row r="233" spans="2:23" x14ac:dyDescent="0.15">
      <c r="B233" s="306" t="s">
        <v>35</v>
      </c>
      <c r="C233" s="308">
        <f t="shared" ref="C233:I233" si="39">D26</f>
        <v>4.2554072204472844</v>
      </c>
      <c r="D233" s="308">
        <f t="shared" si="39"/>
        <v>4.4110155537806177</v>
      </c>
      <c r="E233" s="308">
        <f t="shared" si="39"/>
        <v>4.5677197204472844</v>
      </c>
      <c r="F233" s="308">
        <f t="shared" si="39"/>
        <v>4.7235472204472844</v>
      </c>
      <c r="G233" s="308">
        <f t="shared" si="39"/>
        <v>4.878985149946752</v>
      </c>
      <c r="H233" s="308">
        <f t="shared" si="39"/>
        <v>5.0573187869999998</v>
      </c>
      <c r="I233" s="308">
        <f t="shared" si="39"/>
        <v>0.68912722044728447</v>
      </c>
      <c r="J233" s="27"/>
      <c r="K233" s="27"/>
      <c r="L233" s="27"/>
      <c r="M233" s="27"/>
      <c r="N233" s="27"/>
      <c r="O233" s="27"/>
      <c r="P233" s="27"/>
      <c r="Q233" s="27"/>
      <c r="R233" s="27"/>
      <c r="S233" s="222"/>
    </row>
    <row r="234" spans="2:23" x14ac:dyDescent="0.15">
      <c r="B234" s="309" t="s">
        <v>255</v>
      </c>
      <c r="C234" s="308">
        <f t="shared" ref="C234:I234" si="40">D28-D27</f>
        <v>7.0941833569118877</v>
      </c>
      <c r="D234" s="308">
        <f t="shared" si="40"/>
        <v>7.3535977892665194</v>
      </c>
      <c r="E234" s="308">
        <f t="shared" si="40"/>
        <v>7.6148390838208293</v>
      </c>
      <c r="F234" s="308">
        <f t="shared" si="40"/>
        <v>7.874618888615398</v>
      </c>
      <c r="G234" s="308">
        <f t="shared" si="40"/>
        <v>8.1337492409796681</v>
      </c>
      <c r="H234" s="308">
        <f t="shared" si="40"/>
        <v>8.4310489950153666</v>
      </c>
      <c r="I234" s="308">
        <f t="shared" si="40"/>
        <v>1.1488430142716668</v>
      </c>
      <c r="J234" s="27"/>
      <c r="K234" s="27"/>
      <c r="L234" s="27"/>
      <c r="M234" s="27"/>
      <c r="N234" s="27"/>
      <c r="O234" s="27"/>
      <c r="P234" s="27"/>
      <c r="Q234" s="27"/>
      <c r="R234" s="27"/>
      <c r="S234" s="222"/>
    </row>
    <row r="235" spans="2:23" x14ac:dyDescent="0.15">
      <c r="B235" s="309" t="s">
        <v>19</v>
      </c>
      <c r="C235" s="308">
        <f t="shared" ref="C235:I235" si="41">D29</f>
        <v>0.4594697980704503</v>
      </c>
      <c r="D235" s="308">
        <f t="shared" si="41"/>
        <v>0.4594697980704503</v>
      </c>
      <c r="E235" s="308">
        <f t="shared" si="41"/>
        <v>0.4594697980704503</v>
      </c>
      <c r="F235" s="308">
        <f t="shared" si="41"/>
        <v>0.4594697980704503</v>
      </c>
      <c r="G235" s="308">
        <f t="shared" si="41"/>
        <v>0.4594697980704503</v>
      </c>
      <c r="H235" s="308">
        <f t="shared" si="41"/>
        <v>0.4594697980704503</v>
      </c>
      <c r="I235" s="308">
        <f t="shared" si="41"/>
        <v>0.4594697980704503</v>
      </c>
      <c r="J235" s="27"/>
      <c r="K235" s="27"/>
      <c r="L235" s="27"/>
      <c r="M235" s="27"/>
      <c r="N235" s="27"/>
      <c r="O235" s="27"/>
      <c r="P235" s="27"/>
      <c r="Q235" s="27"/>
      <c r="R235" s="27"/>
      <c r="S235" s="222"/>
    </row>
    <row r="236" spans="2:23" x14ac:dyDescent="0.15">
      <c r="B236" s="306" t="s">
        <v>256</v>
      </c>
      <c r="C236" s="308">
        <f t="shared" ref="C236:I236" si="42">SUM(D32:D34)</f>
        <v>6.6938512782297401</v>
      </c>
      <c r="D236" s="308">
        <f t="shared" si="42"/>
        <v>6.9346084782848134</v>
      </c>
      <c r="E236" s="308">
        <f t="shared" si="42"/>
        <v>7.1770611515797107</v>
      </c>
      <c r="F236" s="308">
        <f t="shared" si="42"/>
        <v>7.4181574462827484</v>
      </c>
      <c r="G236" s="308">
        <f t="shared" si="42"/>
        <v>7.6586509975406054</v>
      </c>
      <c r="H236" s="308">
        <f t="shared" si="42"/>
        <v>7.9345687855719493</v>
      </c>
      <c r="I236" s="308">
        <f t="shared" si="42"/>
        <v>1.1761031665450274</v>
      </c>
      <c r="J236" s="27"/>
      <c r="K236" s="27"/>
      <c r="L236" s="27"/>
      <c r="M236" s="27"/>
      <c r="N236" s="27"/>
      <c r="O236" s="27"/>
      <c r="P236" s="27"/>
      <c r="Q236" s="27"/>
      <c r="R236" s="27"/>
      <c r="S236" s="222"/>
    </row>
    <row r="237" spans="2:23" x14ac:dyDescent="0.15">
      <c r="B237" s="309" t="s">
        <v>257</v>
      </c>
      <c r="C237" s="307">
        <f>D36</f>
        <v>0</v>
      </c>
      <c r="D237" s="307">
        <f t="shared" ref="D237:I237" si="43">E36</f>
        <v>0</v>
      </c>
      <c r="E237" s="307">
        <f t="shared" si="43"/>
        <v>0</v>
      </c>
      <c r="F237" s="307">
        <f t="shared" si="43"/>
        <v>0</v>
      </c>
      <c r="G237" s="307">
        <f t="shared" si="43"/>
        <v>0</v>
      </c>
      <c r="H237" s="307">
        <f t="shared" si="43"/>
        <v>0</v>
      </c>
      <c r="I237" s="307">
        <f t="shared" si="43"/>
        <v>0</v>
      </c>
      <c r="J237" s="27"/>
      <c r="K237" s="27"/>
      <c r="L237" s="27"/>
      <c r="M237" s="27"/>
      <c r="N237" s="27"/>
      <c r="O237" s="27"/>
      <c r="P237" s="27"/>
      <c r="Q237" s="27"/>
      <c r="R237" s="27"/>
      <c r="S237" s="222"/>
    </row>
    <row r="238" spans="2:23" x14ac:dyDescent="0.15">
      <c r="B238" s="306" t="s">
        <v>258</v>
      </c>
      <c r="C238" s="308">
        <f>D37</f>
        <v>0.6936633448942735</v>
      </c>
      <c r="D238" s="308">
        <f t="shared" ref="D238:I238" si="44">E37</f>
        <v>0.71861227754246759</v>
      </c>
      <c r="E238" s="308">
        <f t="shared" si="44"/>
        <v>0.74373690689945182</v>
      </c>
      <c r="F238" s="308">
        <f t="shared" si="44"/>
        <v>0.76872097888940394</v>
      </c>
      <c r="G238" s="308">
        <f t="shared" si="44"/>
        <v>0.79364259041871554</v>
      </c>
      <c r="H238" s="308">
        <f t="shared" si="44"/>
        <v>0.8222351073131553</v>
      </c>
      <c r="I238" s="308">
        <f t="shared" si="44"/>
        <v>0.12187597580777486</v>
      </c>
      <c r="J238" s="27"/>
      <c r="K238" s="27"/>
      <c r="L238" s="27"/>
      <c r="M238" s="27"/>
      <c r="N238" s="27"/>
      <c r="O238" s="27"/>
      <c r="P238" s="27"/>
      <c r="Q238" s="27"/>
      <c r="R238" s="27"/>
      <c r="S238" s="222"/>
    </row>
    <row r="239" spans="2:23" x14ac:dyDescent="0.15">
      <c r="B239" s="306" t="s">
        <v>140</v>
      </c>
      <c r="C239" s="310">
        <f>D40</f>
        <v>2.7595072386326691E-2</v>
      </c>
      <c r="D239" s="310">
        <f t="shared" ref="D239:I239" si="45">E40</f>
        <v>0.1170903654126227</v>
      </c>
      <c r="E239" s="310">
        <f t="shared" si="45"/>
        <v>0.18156864735819991</v>
      </c>
      <c r="F239" s="310">
        <f t="shared" si="45"/>
        <v>0.12450365848903644</v>
      </c>
      <c r="G239" s="310">
        <f t="shared" si="45"/>
        <v>0.1373440665790647</v>
      </c>
      <c r="H239" s="310">
        <f t="shared" si="45"/>
        <v>0.41189818977474901</v>
      </c>
      <c r="I239" s="310">
        <f t="shared" si="45"/>
        <v>0</v>
      </c>
      <c r="J239" s="27"/>
      <c r="K239" s="27"/>
      <c r="L239" s="27"/>
      <c r="M239" s="27"/>
      <c r="N239" s="27"/>
      <c r="O239" s="27"/>
      <c r="P239" s="27"/>
      <c r="Q239" s="27"/>
      <c r="R239" s="27"/>
      <c r="S239" s="27"/>
    </row>
    <row r="240" spans="2:23" x14ac:dyDescent="0.15">
      <c r="B240" s="304"/>
      <c r="C240" s="27"/>
      <c r="D240" s="27"/>
      <c r="E240" s="27"/>
      <c r="F240" s="27"/>
      <c r="G240" s="27"/>
      <c r="H240" s="27"/>
      <c r="I240" s="27"/>
      <c r="J240" s="27"/>
      <c r="K240" s="27"/>
      <c r="L240" s="27"/>
      <c r="M240" s="27"/>
      <c r="N240" s="27"/>
      <c r="O240" s="27"/>
      <c r="P240" s="27"/>
      <c r="Q240" s="27"/>
      <c r="R240" s="27"/>
      <c r="S240" s="222"/>
    </row>
    <row r="241" spans="2:19" x14ac:dyDescent="0.15">
      <c r="B241" s="304"/>
      <c r="C241" s="220" t="s">
        <v>121</v>
      </c>
      <c r="D241" s="27"/>
      <c r="E241" s="27"/>
      <c r="F241" s="27"/>
      <c r="G241" s="27"/>
      <c r="H241" s="27"/>
      <c r="I241" s="27"/>
      <c r="J241" s="27"/>
      <c r="K241" s="27"/>
      <c r="L241" s="27"/>
      <c r="M241" s="27"/>
      <c r="N241" s="27"/>
      <c r="O241" s="27"/>
      <c r="P241" s="27"/>
      <c r="Q241" s="27"/>
      <c r="R241" s="27"/>
      <c r="S241" s="222"/>
    </row>
    <row r="242" spans="2:19" x14ac:dyDescent="0.15">
      <c r="B242" s="304"/>
      <c r="C242" s="27"/>
      <c r="D242" s="27"/>
      <c r="E242" s="27"/>
      <c r="F242" s="27"/>
      <c r="G242" s="27"/>
      <c r="H242" s="27"/>
      <c r="I242" s="27"/>
      <c r="J242" s="27"/>
      <c r="K242" s="27"/>
      <c r="L242" s="27"/>
      <c r="M242" s="27"/>
      <c r="N242" s="27"/>
      <c r="O242" s="27"/>
      <c r="P242" s="27"/>
      <c r="Q242" s="27"/>
      <c r="R242" s="27"/>
      <c r="S242" s="222"/>
    </row>
    <row r="243" spans="2:19" ht="21" x14ac:dyDescent="0.15">
      <c r="B243" s="311" t="s">
        <v>259</v>
      </c>
      <c r="C243" s="307">
        <f>SUMPRODUCT($C$239:$I$239,C231:I231)</f>
        <v>15.615350808474197</v>
      </c>
      <c r="D243" s="27"/>
      <c r="E243" s="27"/>
      <c r="F243" s="307"/>
      <c r="G243" s="27"/>
      <c r="H243" s="27"/>
      <c r="I243" s="27"/>
      <c r="J243" s="27"/>
      <c r="K243" s="27"/>
      <c r="L243" s="27"/>
      <c r="M243" s="27"/>
      <c r="N243" s="27"/>
      <c r="O243" s="27"/>
      <c r="P243" s="27"/>
      <c r="Q243" s="27"/>
      <c r="R243" s="27"/>
      <c r="S243" s="222"/>
    </row>
    <row r="244" spans="2:19" ht="31.5" x14ac:dyDescent="0.15">
      <c r="B244" s="311" t="s">
        <v>260</v>
      </c>
      <c r="C244" s="307">
        <f>SUMPRODUCT($C$239:$I$239,C232:I232)</f>
        <v>2.6529739413758171</v>
      </c>
      <c r="D244" s="27"/>
      <c r="E244" s="307"/>
      <c r="F244" s="27"/>
      <c r="G244" s="27"/>
      <c r="H244" s="27"/>
      <c r="I244" s="27"/>
      <c r="J244" s="27"/>
      <c r="K244" s="27"/>
      <c r="L244" s="27"/>
      <c r="M244" s="27"/>
      <c r="N244" s="27"/>
      <c r="O244" s="27"/>
      <c r="P244" s="27"/>
      <c r="Q244" s="27"/>
      <c r="R244" s="27"/>
      <c r="S244" s="222"/>
    </row>
    <row r="245" spans="2:19" ht="21" x14ac:dyDescent="0.15">
      <c r="B245" s="311" t="s">
        <v>261</v>
      </c>
      <c r="C245" s="307">
        <f>SUMPRODUCT($C$239:$I$239,C233:I233)</f>
        <v>4.8045694092105524</v>
      </c>
      <c r="D245" s="27"/>
      <c r="E245" s="308"/>
      <c r="F245" s="27"/>
      <c r="G245" s="27"/>
      <c r="H245" s="27"/>
      <c r="I245" s="27"/>
      <c r="J245" s="27"/>
      <c r="K245" s="27"/>
      <c r="L245" s="27"/>
      <c r="M245" s="27"/>
      <c r="N245" s="27"/>
      <c r="O245" s="27"/>
      <c r="P245" s="27"/>
      <c r="Q245" s="27"/>
      <c r="R245" s="27"/>
      <c r="S245" s="222"/>
    </row>
    <row r="246" spans="2:19" ht="21" x14ac:dyDescent="0.15">
      <c r="B246" s="312" t="s">
        <v>262</v>
      </c>
      <c r="C246" s="307">
        <f>SUMPRODUCT($C$239:$I$239,C234:I234)</f>
        <v>8.0096908648772942</v>
      </c>
      <c r="D246" s="307"/>
      <c r="E246" s="27"/>
      <c r="F246" s="27"/>
      <c r="G246" s="27"/>
      <c r="H246" s="27"/>
      <c r="I246" s="27"/>
      <c r="J246" s="27"/>
      <c r="K246" s="27"/>
      <c r="L246" s="27"/>
      <c r="M246" s="27"/>
      <c r="N246" s="27"/>
      <c r="O246" s="27"/>
      <c r="P246" s="27"/>
      <c r="Q246" s="27"/>
      <c r="R246" s="27"/>
      <c r="S246" s="222"/>
    </row>
    <row r="247" spans="2:19" ht="21" x14ac:dyDescent="0.15">
      <c r="B247" s="313" t="s">
        <v>263</v>
      </c>
      <c r="C247" s="307">
        <f>SUM(C243:C246)</f>
        <v>31.08258502393786</v>
      </c>
      <c r="D247" s="307"/>
      <c r="E247" s="27"/>
      <c r="F247" s="27"/>
      <c r="G247" s="27"/>
      <c r="H247" s="27"/>
      <c r="I247" s="27"/>
      <c r="J247" s="27"/>
      <c r="K247" s="27"/>
      <c r="L247" s="27"/>
      <c r="M247" s="27"/>
      <c r="N247" s="27"/>
      <c r="O247" s="27"/>
      <c r="P247" s="27"/>
      <c r="Q247" s="27"/>
      <c r="R247" s="27"/>
      <c r="S247" s="222"/>
    </row>
    <row r="248" spans="2:19" x14ac:dyDescent="0.15">
      <c r="B248" s="309" t="s">
        <v>19</v>
      </c>
      <c r="C248" s="307">
        <f>SUMPRODUCT($C$239:$I$239,C235:I235)</f>
        <v>0.45946979807045008</v>
      </c>
      <c r="D248" s="27"/>
      <c r="E248" s="27"/>
      <c r="F248" s="27"/>
      <c r="G248" s="27"/>
      <c r="H248" s="27"/>
      <c r="I248" s="27"/>
      <c r="J248" s="27"/>
      <c r="K248" s="27"/>
      <c r="L248" s="27"/>
      <c r="M248" s="27"/>
      <c r="N248" s="27"/>
      <c r="O248" s="27"/>
      <c r="P248" s="27"/>
      <c r="Q248" s="27"/>
      <c r="R248" s="27"/>
      <c r="S248" s="222"/>
    </row>
    <row r="249" spans="2:19" ht="31.5" x14ac:dyDescent="0.15">
      <c r="B249" s="313" t="s">
        <v>264</v>
      </c>
      <c r="C249" s="307">
        <f>SUM(C247:C248)</f>
        <v>31.542054822008311</v>
      </c>
      <c r="D249" s="27"/>
      <c r="E249" s="27"/>
      <c r="F249" s="27"/>
      <c r="G249" s="27"/>
      <c r="H249" s="27"/>
      <c r="I249" s="27"/>
      <c r="J249" s="27"/>
      <c r="K249" s="27"/>
      <c r="L249" s="27"/>
      <c r="M249" s="27"/>
      <c r="N249" s="27"/>
      <c r="O249" s="27"/>
      <c r="P249" s="27"/>
      <c r="Q249" s="27"/>
      <c r="R249" s="27"/>
      <c r="S249" s="222"/>
    </row>
    <row r="250" spans="2:19" ht="21" x14ac:dyDescent="0.15">
      <c r="B250" s="311" t="s">
        <v>265</v>
      </c>
      <c r="C250" s="307">
        <f>SUMPRODUCT($C$239:$I$239,C236:I236)</f>
        <v>7.5435149698235495</v>
      </c>
      <c r="D250" s="27"/>
      <c r="E250" s="27"/>
      <c r="F250" s="27"/>
      <c r="G250" s="27"/>
      <c r="H250" s="27"/>
      <c r="I250" s="27"/>
      <c r="J250" s="27"/>
      <c r="K250" s="27"/>
      <c r="L250" s="27"/>
      <c r="M250" s="27"/>
      <c r="N250" s="27"/>
      <c r="O250" s="27"/>
      <c r="P250" s="27"/>
      <c r="Q250" s="27"/>
      <c r="R250" s="27"/>
      <c r="S250" s="222"/>
    </row>
    <row r="251" spans="2:19" ht="21" x14ac:dyDescent="0.15">
      <c r="B251" s="311" t="s">
        <v>266</v>
      </c>
      <c r="C251" s="307">
        <f>SUM(C249:C250)</f>
        <v>39.085569791831858</v>
      </c>
      <c r="D251" s="27"/>
      <c r="E251" s="27"/>
      <c r="F251" s="27"/>
      <c r="G251" s="27"/>
      <c r="H251" s="27"/>
      <c r="I251" s="27"/>
      <c r="J251" s="27"/>
      <c r="K251" s="27"/>
      <c r="L251" s="27"/>
      <c r="M251" s="27"/>
      <c r="N251" s="27"/>
      <c r="O251" s="27"/>
      <c r="P251" s="27"/>
      <c r="Q251" s="27"/>
      <c r="R251" s="27"/>
      <c r="S251" s="222"/>
    </row>
    <row r="252" spans="2:19" ht="31.5" x14ac:dyDescent="0.15">
      <c r="B252" s="312" t="s">
        <v>267</v>
      </c>
      <c r="C252" s="307">
        <f>SUMPRODUCT($C$239:$I$239,C237:I237)</f>
        <v>0</v>
      </c>
      <c r="D252" s="27"/>
      <c r="E252" s="27"/>
      <c r="F252" s="27"/>
      <c r="G252" s="27"/>
      <c r="H252" s="27"/>
      <c r="I252" s="27"/>
      <c r="J252" s="27"/>
      <c r="K252" s="27"/>
      <c r="L252" s="27"/>
      <c r="M252" s="27"/>
      <c r="N252" s="27"/>
      <c r="O252" s="27"/>
      <c r="P252" s="27"/>
      <c r="Q252" s="27"/>
      <c r="R252" s="27"/>
      <c r="S252" s="222"/>
    </row>
    <row r="253" spans="2:19" x14ac:dyDescent="0.15">
      <c r="B253" s="306" t="s">
        <v>258</v>
      </c>
      <c r="C253" s="307">
        <f>SUMPRODUCT($C$239:$I$239,C238:I238)</f>
        <v>0.78171139583663729</v>
      </c>
      <c r="D253" s="307"/>
      <c r="E253" s="27"/>
      <c r="F253" s="27"/>
      <c r="G253" s="27"/>
      <c r="H253" s="27"/>
      <c r="I253" s="27"/>
      <c r="J253" s="27"/>
      <c r="K253" s="27"/>
      <c r="L253" s="27"/>
      <c r="M253" s="27"/>
      <c r="N253" s="27"/>
      <c r="O253" s="27"/>
      <c r="P253" s="27"/>
      <c r="Q253" s="27"/>
      <c r="R253" s="27"/>
      <c r="S253" s="222"/>
    </row>
    <row r="254" spans="2:19" ht="21" x14ac:dyDescent="0.15">
      <c r="B254" s="312" t="s">
        <v>268</v>
      </c>
      <c r="C254" s="308">
        <f>SUM(C251:C253)</f>
        <v>39.867281187668496</v>
      </c>
      <c r="D254" s="307"/>
      <c r="E254" s="27"/>
      <c r="F254" s="27"/>
      <c r="G254" s="27"/>
      <c r="H254" s="27"/>
      <c r="I254" s="27"/>
      <c r="J254" s="27"/>
      <c r="K254" s="27"/>
      <c r="L254" s="27"/>
      <c r="M254" s="27"/>
      <c r="N254" s="27"/>
      <c r="O254" s="27"/>
      <c r="P254" s="27"/>
      <c r="Q254" s="27"/>
      <c r="R254" s="27"/>
      <c r="S254" s="222"/>
    </row>
    <row r="255" spans="2:19" x14ac:dyDescent="0.15">
      <c r="B255" s="309"/>
      <c r="C255" s="308"/>
      <c r="D255" s="307"/>
      <c r="E255" s="27"/>
      <c r="F255" s="27"/>
      <c r="G255" s="27"/>
      <c r="H255" s="27"/>
      <c r="I255" s="27"/>
      <c r="J255" s="27"/>
      <c r="K255" s="27"/>
      <c r="L255" s="27"/>
      <c r="M255" s="27"/>
      <c r="N255" s="27"/>
      <c r="O255" s="27"/>
      <c r="P255" s="27"/>
      <c r="Q255" s="27"/>
      <c r="R255" s="27"/>
      <c r="S255" s="222"/>
    </row>
    <row r="256" spans="2:19" x14ac:dyDescent="0.15">
      <c r="B256" s="309"/>
      <c r="C256" s="308"/>
      <c r="D256" s="307"/>
      <c r="E256" s="27"/>
      <c r="F256" s="27"/>
      <c r="G256" s="27"/>
      <c r="H256" s="27"/>
      <c r="I256" s="27"/>
      <c r="J256" s="27"/>
      <c r="K256" s="27"/>
      <c r="L256" s="27"/>
      <c r="M256" s="27"/>
      <c r="N256" s="27"/>
      <c r="O256" s="27"/>
      <c r="P256" s="27"/>
      <c r="Q256" s="27"/>
      <c r="R256" s="27"/>
      <c r="S256" s="222"/>
    </row>
    <row r="257" spans="2:19" x14ac:dyDescent="0.15">
      <c r="B257" s="314"/>
      <c r="C257" s="315"/>
      <c r="D257" s="315"/>
      <c r="E257" s="315"/>
      <c r="F257" s="315"/>
      <c r="G257" s="315"/>
      <c r="H257" s="315"/>
      <c r="I257" s="315"/>
      <c r="J257" s="315"/>
      <c r="K257" s="315"/>
      <c r="L257" s="315"/>
      <c r="M257" s="315"/>
      <c r="N257" s="315"/>
      <c r="O257" s="315"/>
      <c r="P257" s="315"/>
      <c r="Q257" s="315"/>
      <c r="R257" s="315"/>
      <c r="S257" s="316"/>
    </row>
    <row r="258" spans="2:19" x14ac:dyDescent="0.15"/>
    <row r="259" spans="2:19" x14ac:dyDescent="0.15"/>
    <row r="260" spans="2:19" x14ac:dyDescent="0.15"/>
    <row r="261" spans="2:19" x14ac:dyDescent="0.15"/>
  </sheetData>
  <sheetProtection algorithmName="SHA-512" hashValue="CvQvr83W6z0C3GX+W4OMgp6XxcW/ghJkjCtuiMXy8rlbw1CRpVLkh/S6EPI2Ixu79T6uxlBcLo6jjFctv0jl4w==" saltValue="G7OcldOZWzoY7trXLc0lhg==" spinCount="100000" sheet="1" objects="1" scenarios="1"/>
  <protectedRanges>
    <protectedRange algorithmName="SHA-512" hashValue="zrr1YC170iD4z5ngO6i+dvye2WxwMuZwyCItKXOM0Fb0EC895yDhie8vErJXeoL6fSMcx6aoO1sn5XcoWfI8lg==" saltValue="T/jZUAo6mJPMXMKTIHv+sw==" spinCount="100000" sqref="C76 C78 C82 C86 C105 C107:C109 E122 D124:D125 E126:E127 D128 C140:C141 C149:C151 C154 C156 C171 C178:C180 D63:J63 C122:C130 E129:E130 C163:G164" name="Inputcellen"/>
  </protectedRanges>
  <mergeCells count="3">
    <mergeCell ref="D133:E133"/>
    <mergeCell ref="G186:I186"/>
    <mergeCell ref="G187:I187"/>
  </mergeCells>
  <conditionalFormatting sqref="C8:C9">
    <cfRule type="cellIs" dxfId="9" priority="5" operator="lessThan">
      <formula>1</formula>
    </cfRule>
    <cfRule type="cellIs" dxfId="8" priority="6" operator="equal">
      <formula>1</formula>
    </cfRule>
  </conditionalFormatting>
  <conditionalFormatting sqref="C64">
    <cfRule type="cellIs" dxfId="7" priority="4" operator="greaterThan">
      <formula>1</formula>
    </cfRule>
    <cfRule type="cellIs" dxfId="6" priority="9" operator="lessThan">
      <formula>1</formula>
    </cfRule>
    <cfRule type="cellIs" dxfId="5" priority="10" operator="equal">
      <formula>1</formula>
    </cfRule>
  </conditionalFormatting>
  <conditionalFormatting sqref="C86">
    <cfRule type="expression" dxfId="4" priority="2">
      <formula>C82="Berekening"</formula>
    </cfRule>
  </conditionalFormatting>
  <conditionalFormatting sqref="C94:C95 C97:C99 C101 C104:C109">
    <cfRule type="expression" dxfId="3" priority="1">
      <formula>$C$82="Opslag"</formula>
    </cfRule>
  </conditionalFormatting>
  <dataValidations count="1">
    <dataValidation type="list" allowBlank="1" showInputMessage="1" showErrorMessage="1" sqref="C82" xr:uid="{9DDA967F-80C6-4283-8AE7-5810DF86D0C0}">
      <formula1>Pensioen_dropdown</formula1>
    </dataValidation>
  </dataValidations>
  <hyperlinks>
    <hyperlink ref="B14" location="'1. Integraal uurtarief-GGZ&amp;RIBW'!B42" display="Salarislasten per uur" xr:uid="{0075A2D2-CCA9-4B2C-B351-8B4EB7913ED8}"/>
  </hyperlinks>
  <pageMargins left="0.7" right="0.7" top="0.75" bottom="0.75" header="0.3" footer="0.3"/>
  <pageSetup paperSize="9" orientation="portrait" r:id="rId1"/>
  <ignoredErrors>
    <ignoredError sqref="C23:C37 C21:C22"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B4CE49C-A0F3-4224-B770-490406033B4E}">
          <x14:formula1>
            <xm:f>Data_overig!$A$7:$A$8</xm:f>
          </x14:formula1>
          <xm:sqref>C122:C130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2A2EB-923D-4C62-842B-594957EEB238}">
  <dimension ref="A2:C15"/>
  <sheetViews>
    <sheetView tabSelected="1" workbookViewId="0">
      <selection activeCell="A20" sqref="A20"/>
    </sheetView>
  </sheetViews>
  <sheetFormatPr defaultRowHeight="16.5" x14ac:dyDescent="0.3"/>
  <cols>
    <col min="1" max="1" width="18" bestFit="1" customWidth="1"/>
    <col min="2" max="2" width="11.875" customWidth="1"/>
    <col min="3" max="3" width="10" customWidth="1"/>
  </cols>
  <sheetData>
    <row r="2" spans="1:3" x14ac:dyDescent="0.3">
      <c r="A2" s="390" t="s">
        <v>583</v>
      </c>
      <c r="B2" s="391" t="s">
        <v>584</v>
      </c>
      <c r="C2" s="391"/>
    </row>
    <row r="5" spans="1:3" x14ac:dyDescent="0.3">
      <c r="A5" s="390" t="s">
        <v>585</v>
      </c>
      <c r="B5" s="392">
        <f>'1_Kostprijs_hbh'!K41</f>
        <v>39.867281187668496</v>
      </c>
      <c r="C5" s="392"/>
    </row>
    <row r="6" spans="1:3" x14ac:dyDescent="0.3">
      <c r="A6" s="390" t="s">
        <v>586</v>
      </c>
      <c r="B6" s="393">
        <v>108</v>
      </c>
      <c r="C6" s="393"/>
    </row>
    <row r="7" spans="1:3" x14ac:dyDescent="0.3">
      <c r="B7" s="389"/>
      <c r="C7" s="389"/>
    </row>
    <row r="8" spans="1:3" x14ac:dyDescent="0.3">
      <c r="A8" s="390" t="s">
        <v>588</v>
      </c>
      <c r="B8" s="392">
        <f>B5*B6</f>
        <v>4305.6663682681974</v>
      </c>
      <c r="C8" s="392"/>
    </row>
    <row r="9" spans="1:3" x14ac:dyDescent="0.3">
      <c r="A9" s="394" t="s">
        <v>587</v>
      </c>
      <c r="B9" s="395">
        <f>B8/12</f>
        <v>358.80553068901645</v>
      </c>
      <c r="C9" s="395"/>
    </row>
    <row r="13" spans="1:3" x14ac:dyDescent="0.3">
      <c r="A13" s="396" t="s">
        <v>589</v>
      </c>
    </row>
    <row r="14" spans="1:3" x14ac:dyDescent="0.3">
      <c r="A14" s="396" t="s">
        <v>590</v>
      </c>
    </row>
    <row r="15" spans="1:3" x14ac:dyDescent="0.3">
      <c r="A15" s="396" t="s">
        <v>591</v>
      </c>
    </row>
  </sheetData>
  <mergeCells count="5">
    <mergeCell ref="B2:C2"/>
    <mergeCell ref="B5:C5"/>
    <mergeCell ref="B6:C6"/>
    <mergeCell ref="B8:C8"/>
    <mergeCell ref="B9:C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9333E-A372-407A-B9BC-C8786560A2C0}">
  <sheetPr codeName="Blad1">
    <tabColor theme="0" tint="-0.34998626667073579"/>
  </sheetPr>
  <dimension ref="A1:S90"/>
  <sheetViews>
    <sheetView showGridLines="0" zoomScaleNormal="100" workbookViewId="0"/>
  </sheetViews>
  <sheetFormatPr defaultColWidth="0" defaultRowHeight="10.5" zeroHeight="1" x14ac:dyDescent="0.15"/>
  <cols>
    <col min="1" max="2" width="2.125" style="27" customWidth="1"/>
    <col min="3" max="3" width="155.375" style="27" customWidth="1"/>
    <col min="4" max="4" width="9" style="27" customWidth="1"/>
    <col min="5" max="16384" width="0" style="27" hidden="1"/>
  </cols>
  <sheetData>
    <row r="1" spans="1:19" ht="16.5" x14ac:dyDescent="0.3">
      <c r="A1" s="93" t="s">
        <v>0</v>
      </c>
      <c r="B1" s="94"/>
      <c r="C1" s="95"/>
      <c r="D1" s="96"/>
      <c r="E1" s="109"/>
      <c r="F1" s="109"/>
      <c r="G1" s="109"/>
      <c r="H1" s="109"/>
      <c r="I1" s="109"/>
      <c r="J1" s="109"/>
      <c r="K1" s="109"/>
      <c r="L1" s="109"/>
      <c r="M1" s="109"/>
      <c r="N1" s="109"/>
      <c r="O1" s="109"/>
      <c r="P1" s="109"/>
      <c r="Q1" s="109"/>
      <c r="R1" s="109"/>
      <c r="S1" s="109"/>
    </row>
    <row r="2" spans="1:19" x14ac:dyDescent="0.15">
      <c r="A2" s="97"/>
      <c r="B2" s="1"/>
      <c r="C2" s="1"/>
      <c r="D2" s="98"/>
    </row>
    <row r="3" spans="1:19" x14ac:dyDescent="0.15">
      <c r="A3" s="97"/>
      <c r="B3" s="1" t="s">
        <v>582</v>
      </c>
      <c r="C3" s="1"/>
      <c r="D3" s="98"/>
    </row>
    <row r="4" spans="1:19" x14ac:dyDescent="0.15">
      <c r="A4" s="97"/>
      <c r="B4" s="1" t="s">
        <v>1</v>
      </c>
      <c r="C4" s="1"/>
      <c r="D4" s="98"/>
    </row>
    <row r="5" spans="1:19" x14ac:dyDescent="0.15">
      <c r="A5" s="97"/>
      <c r="B5" s="1" t="s">
        <v>565</v>
      </c>
      <c r="C5" s="1"/>
      <c r="D5" s="98"/>
    </row>
    <row r="6" spans="1:19" x14ac:dyDescent="0.15">
      <c r="A6" s="97"/>
      <c r="B6" s="1"/>
      <c r="C6" s="1"/>
      <c r="D6" s="98"/>
    </row>
    <row r="7" spans="1:19" x14ac:dyDescent="0.15">
      <c r="A7" s="97"/>
      <c r="B7" s="99" t="s">
        <v>2</v>
      </c>
      <c r="C7" s="1"/>
      <c r="D7" s="98"/>
    </row>
    <row r="8" spans="1:19" ht="21" x14ac:dyDescent="0.15">
      <c r="A8" s="97"/>
      <c r="B8" s="91" t="s">
        <v>3</v>
      </c>
      <c r="C8" s="92" t="s">
        <v>4</v>
      </c>
      <c r="D8" s="98"/>
    </row>
    <row r="9" spans="1:19" ht="21" x14ac:dyDescent="0.15">
      <c r="A9" s="97"/>
      <c r="B9" s="91" t="s">
        <v>3</v>
      </c>
      <c r="C9" s="92" t="s">
        <v>5</v>
      </c>
      <c r="D9" s="98"/>
    </row>
    <row r="10" spans="1:19" ht="21" x14ac:dyDescent="0.15">
      <c r="A10" s="97"/>
      <c r="B10" s="91" t="s">
        <v>3</v>
      </c>
      <c r="C10" s="92" t="s">
        <v>6</v>
      </c>
      <c r="D10" s="98"/>
    </row>
    <row r="11" spans="1:19" ht="11.45" customHeight="1" x14ac:dyDescent="0.15">
      <c r="A11" s="97"/>
      <c r="B11" s="91" t="s">
        <v>3</v>
      </c>
      <c r="C11" s="128" t="s">
        <v>7</v>
      </c>
      <c r="D11" s="98"/>
    </row>
    <row r="12" spans="1:19" x14ac:dyDescent="0.15">
      <c r="A12" s="97"/>
      <c r="B12" s="91" t="s">
        <v>3</v>
      </c>
      <c r="C12" s="92" t="s">
        <v>8</v>
      </c>
      <c r="D12" s="98"/>
    </row>
    <row r="13" spans="1:19" x14ac:dyDescent="0.15">
      <c r="A13" s="97"/>
      <c r="B13" s="91" t="s">
        <v>3</v>
      </c>
      <c r="C13" s="92" t="s">
        <v>9</v>
      </c>
      <c r="D13" s="98"/>
    </row>
    <row r="14" spans="1:19" x14ac:dyDescent="0.15">
      <c r="A14" s="97"/>
      <c r="B14" s="91" t="s">
        <v>3</v>
      </c>
      <c r="C14" s="92" t="s">
        <v>10</v>
      </c>
      <c r="D14" s="98"/>
    </row>
    <row r="15" spans="1:19" x14ac:dyDescent="0.15">
      <c r="A15" s="97"/>
      <c r="B15" s="90"/>
      <c r="C15" s="100" t="s">
        <v>11</v>
      </c>
      <c r="D15" s="98"/>
    </row>
    <row r="16" spans="1:19" x14ac:dyDescent="0.15">
      <c r="A16" s="97"/>
      <c r="B16" s="90"/>
      <c r="C16" s="100" t="s">
        <v>12</v>
      </c>
      <c r="D16" s="98"/>
    </row>
    <row r="17" spans="1:4" x14ac:dyDescent="0.15">
      <c r="A17" s="97"/>
      <c r="B17" s="90"/>
      <c r="C17" s="100" t="s">
        <v>13</v>
      </c>
      <c r="D17" s="98"/>
    </row>
    <row r="18" spans="1:4" ht="31.5" x14ac:dyDescent="0.15">
      <c r="A18" s="97"/>
      <c r="B18" s="91" t="s">
        <v>3</v>
      </c>
      <c r="C18" s="113" t="s">
        <v>14</v>
      </c>
      <c r="D18" s="98"/>
    </row>
    <row r="19" spans="1:4" x14ac:dyDescent="0.15">
      <c r="A19" s="97"/>
      <c r="B19" s="90"/>
      <c r="C19" s="100"/>
      <c r="D19" s="98"/>
    </row>
    <row r="20" spans="1:4" x14ac:dyDescent="0.15">
      <c r="A20" s="97"/>
      <c r="B20" s="101" t="s">
        <v>15</v>
      </c>
      <c r="C20" s="102"/>
      <c r="D20" s="98"/>
    </row>
    <row r="21" spans="1:4" x14ac:dyDescent="0.15">
      <c r="A21" s="97"/>
      <c r="B21" s="91" t="s">
        <v>3</v>
      </c>
      <c r="C21" s="92" t="s">
        <v>16</v>
      </c>
      <c r="D21" s="98"/>
    </row>
    <row r="22" spans="1:4" x14ac:dyDescent="0.15">
      <c r="A22" s="97"/>
      <c r="B22" s="323">
        <v>1</v>
      </c>
      <c r="C22" s="92" t="s">
        <v>17</v>
      </c>
      <c r="D22" s="98"/>
    </row>
    <row r="23" spans="1:4" x14ac:dyDescent="0.15">
      <c r="A23" s="97"/>
      <c r="B23" s="323">
        <v>2</v>
      </c>
      <c r="C23" s="92" t="s">
        <v>18</v>
      </c>
      <c r="D23" s="98"/>
    </row>
    <row r="24" spans="1:4" x14ac:dyDescent="0.15">
      <c r="A24" s="97"/>
      <c r="B24" s="323">
        <v>3</v>
      </c>
      <c r="C24" s="92" t="s">
        <v>19</v>
      </c>
      <c r="D24" s="98"/>
    </row>
    <row r="25" spans="1:4" x14ac:dyDescent="0.15">
      <c r="A25" s="97"/>
      <c r="B25" s="323">
        <v>4</v>
      </c>
      <c r="C25" s="92" t="s">
        <v>20</v>
      </c>
      <c r="D25" s="98"/>
    </row>
    <row r="26" spans="1:4" x14ac:dyDescent="0.15">
      <c r="A26" s="97"/>
      <c r="B26" s="323">
        <v>5</v>
      </c>
      <c r="C26" s="92" t="s">
        <v>21</v>
      </c>
      <c r="D26" s="98"/>
    </row>
    <row r="27" spans="1:4" x14ac:dyDescent="0.15">
      <c r="A27" s="97"/>
      <c r="B27" s="323">
        <v>6</v>
      </c>
      <c r="C27" s="92" t="s">
        <v>22</v>
      </c>
      <c r="D27" s="98"/>
    </row>
    <row r="28" spans="1:4" x14ac:dyDescent="0.15">
      <c r="A28" s="97"/>
      <c r="B28" s="91" t="s">
        <v>3</v>
      </c>
      <c r="C28" s="92" t="s">
        <v>23</v>
      </c>
      <c r="D28" s="98"/>
    </row>
    <row r="29" spans="1:4" x14ac:dyDescent="0.15">
      <c r="A29" s="97"/>
      <c r="B29" s="91"/>
      <c r="C29" s="92"/>
      <c r="D29" s="98"/>
    </row>
    <row r="30" spans="1:4" x14ac:dyDescent="0.15">
      <c r="A30" s="97"/>
      <c r="B30" s="101" t="s">
        <v>24</v>
      </c>
      <c r="C30" s="92"/>
      <c r="D30" s="98"/>
    </row>
    <row r="31" spans="1:4" x14ac:dyDescent="0.15">
      <c r="A31" s="97"/>
      <c r="B31" s="91" t="s">
        <v>3</v>
      </c>
      <c r="C31" s="92" t="s">
        <v>25</v>
      </c>
      <c r="D31" s="98"/>
    </row>
    <row r="32" spans="1:4" x14ac:dyDescent="0.15">
      <c r="A32" s="97"/>
      <c r="B32" s="114" t="s">
        <v>26</v>
      </c>
      <c r="C32" s="92"/>
      <c r="D32" s="98"/>
    </row>
    <row r="33" spans="1:4" x14ac:dyDescent="0.15">
      <c r="A33" s="97"/>
      <c r="B33" s="91" t="s">
        <v>3</v>
      </c>
      <c r="C33" s="92" t="s">
        <v>27</v>
      </c>
      <c r="D33" s="98"/>
    </row>
    <row r="34" spans="1:4" ht="31.5" x14ac:dyDescent="0.15">
      <c r="A34" s="97"/>
      <c r="B34" s="91" t="s">
        <v>3</v>
      </c>
      <c r="C34" s="104" t="s">
        <v>28</v>
      </c>
      <c r="D34" s="98"/>
    </row>
    <row r="35" spans="1:4" ht="31.5" x14ac:dyDescent="0.15">
      <c r="A35" s="97"/>
      <c r="B35" s="91" t="s">
        <v>3</v>
      </c>
      <c r="C35" s="92" t="s">
        <v>29</v>
      </c>
      <c r="D35" s="98"/>
    </row>
    <row r="36" spans="1:4" x14ac:dyDescent="0.15">
      <c r="A36" s="97"/>
      <c r="B36" s="91" t="s">
        <v>3</v>
      </c>
      <c r="C36" s="92" t="s">
        <v>30</v>
      </c>
      <c r="D36" s="98"/>
    </row>
    <row r="37" spans="1:4" x14ac:dyDescent="0.15">
      <c r="A37" s="97"/>
      <c r="B37" s="114" t="s">
        <v>31</v>
      </c>
      <c r="C37" s="92"/>
      <c r="D37" s="98"/>
    </row>
    <row r="38" spans="1:4" ht="21" customHeight="1" x14ac:dyDescent="0.15">
      <c r="A38" s="97"/>
      <c r="B38" s="91" t="s">
        <v>3</v>
      </c>
      <c r="C38" s="92" t="s">
        <v>32</v>
      </c>
      <c r="D38" s="98"/>
    </row>
    <row r="39" spans="1:4" x14ac:dyDescent="0.15">
      <c r="A39" s="97"/>
      <c r="B39" s="91" t="s">
        <v>3</v>
      </c>
      <c r="C39" s="92" t="s">
        <v>33</v>
      </c>
      <c r="D39" s="98"/>
    </row>
    <row r="40" spans="1:4" x14ac:dyDescent="0.15">
      <c r="A40" s="97"/>
      <c r="B40" s="91" t="s">
        <v>3</v>
      </c>
      <c r="C40" s="92" t="s">
        <v>34</v>
      </c>
      <c r="D40" s="98"/>
    </row>
    <row r="41" spans="1:4" x14ac:dyDescent="0.15">
      <c r="A41" s="97"/>
      <c r="B41" s="114" t="s">
        <v>35</v>
      </c>
      <c r="C41" s="92"/>
      <c r="D41" s="98"/>
    </row>
    <row r="42" spans="1:4" ht="30" customHeight="1" x14ac:dyDescent="0.15">
      <c r="A42" s="97"/>
      <c r="B42" s="91" t="s">
        <v>3</v>
      </c>
      <c r="C42" s="92" t="s">
        <v>36</v>
      </c>
      <c r="D42" s="98"/>
    </row>
    <row r="43" spans="1:4" x14ac:dyDescent="0.15">
      <c r="A43" s="97"/>
      <c r="B43" s="91"/>
      <c r="C43" s="92"/>
      <c r="D43" s="98"/>
    </row>
    <row r="44" spans="1:4" x14ac:dyDescent="0.15">
      <c r="A44" s="97"/>
      <c r="B44" s="101" t="s">
        <v>37</v>
      </c>
      <c r="C44" s="1"/>
      <c r="D44" s="98"/>
    </row>
    <row r="45" spans="1:4" ht="21" x14ac:dyDescent="0.15">
      <c r="A45" s="97"/>
      <c r="B45" s="91" t="s">
        <v>3</v>
      </c>
      <c r="C45" s="104" t="s">
        <v>38</v>
      </c>
      <c r="D45" s="98"/>
    </row>
    <row r="46" spans="1:4" s="327" customFormat="1" ht="21" x14ac:dyDescent="0.3">
      <c r="A46" s="324"/>
      <c r="B46" s="91" t="s">
        <v>3</v>
      </c>
      <c r="C46" s="325" t="s">
        <v>39</v>
      </c>
      <c r="D46" s="326"/>
    </row>
    <row r="47" spans="1:4" x14ac:dyDescent="0.15">
      <c r="A47" s="97"/>
      <c r="B47" s="91" t="s">
        <v>3</v>
      </c>
      <c r="C47" s="103" t="s">
        <v>40</v>
      </c>
      <c r="D47" s="98"/>
    </row>
    <row r="48" spans="1:4" x14ac:dyDescent="0.15">
      <c r="A48" s="97"/>
      <c r="B48" s="91"/>
      <c r="C48" s="92"/>
      <c r="D48" s="98"/>
    </row>
    <row r="49" spans="1:4" x14ac:dyDescent="0.15">
      <c r="A49" s="97"/>
      <c r="B49" s="101" t="s">
        <v>41</v>
      </c>
      <c r="C49" s="1"/>
      <c r="D49" s="98"/>
    </row>
    <row r="50" spans="1:4" x14ac:dyDescent="0.15">
      <c r="A50" s="97"/>
      <c r="B50" s="91" t="s">
        <v>3</v>
      </c>
      <c r="C50" s="92" t="s">
        <v>42</v>
      </c>
      <c r="D50" s="98"/>
    </row>
    <row r="51" spans="1:4" ht="21" x14ac:dyDescent="0.15">
      <c r="A51" s="97"/>
      <c r="B51" s="91" t="s">
        <v>3</v>
      </c>
      <c r="C51" s="115" t="s">
        <v>43</v>
      </c>
      <c r="D51" s="98"/>
    </row>
    <row r="52" spans="1:4" x14ac:dyDescent="0.15">
      <c r="A52" s="97"/>
      <c r="B52" s="91"/>
      <c r="C52" s="92"/>
      <c r="D52" s="98"/>
    </row>
    <row r="53" spans="1:4" x14ac:dyDescent="0.15">
      <c r="A53" s="97"/>
      <c r="B53" s="101" t="s">
        <v>44</v>
      </c>
      <c r="C53" s="92"/>
      <c r="D53" s="98"/>
    </row>
    <row r="54" spans="1:4" ht="21" x14ac:dyDescent="0.15">
      <c r="A54" s="97"/>
      <c r="B54" s="91" t="s">
        <v>3</v>
      </c>
      <c r="C54" s="144" t="s">
        <v>45</v>
      </c>
      <c r="D54" s="98"/>
    </row>
    <row r="55" spans="1:4" ht="21" x14ac:dyDescent="0.15">
      <c r="A55" s="97"/>
      <c r="B55" s="91" t="s">
        <v>3</v>
      </c>
      <c r="C55" s="92" t="s">
        <v>46</v>
      </c>
      <c r="D55" s="98"/>
    </row>
    <row r="56" spans="1:4" ht="21" x14ac:dyDescent="0.15">
      <c r="A56" s="97"/>
      <c r="B56" s="91" t="s">
        <v>3</v>
      </c>
      <c r="C56" s="92" t="s">
        <v>47</v>
      </c>
      <c r="D56" s="98"/>
    </row>
    <row r="57" spans="1:4" ht="21" x14ac:dyDescent="0.15">
      <c r="A57" s="97"/>
      <c r="B57" s="91" t="s">
        <v>3</v>
      </c>
      <c r="C57" s="92" t="s">
        <v>48</v>
      </c>
      <c r="D57" s="98"/>
    </row>
    <row r="58" spans="1:4" x14ac:dyDescent="0.15">
      <c r="A58" s="97"/>
      <c r="B58" s="91" t="s">
        <v>3</v>
      </c>
      <c r="C58" s="92" t="s">
        <v>49</v>
      </c>
      <c r="D58" s="98"/>
    </row>
    <row r="59" spans="1:4" ht="42" x14ac:dyDescent="0.15">
      <c r="A59" s="97"/>
      <c r="B59" s="91" t="s">
        <v>3</v>
      </c>
      <c r="C59" s="92" t="s">
        <v>50</v>
      </c>
      <c r="D59" s="98"/>
    </row>
    <row r="60" spans="1:4" ht="21" x14ac:dyDescent="0.15">
      <c r="A60" s="97"/>
      <c r="B60" s="91" t="s">
        <v>3</v>
      </c>
      <c r="C60" s="92" t="s">
        <v>51</v>
      </c>
      <c r="D60" s="98"/>
    </row>
    <row r="61" spans="1:4" x14ac:dyDescent="0.15">
      <c r="A61" s="97"/>
      <c r="B61" s="91"/>
      <c r="C61" s="92"/>
      <c r="D61" s="98"/>
    </row>
    <row r="62" spans="1:4" x14ac:dyDescent="0.15">
      <c r="A62" s="97"/>
      <c r="B62" s="101" t="s">
        <v>52</v>
      </c>
      <c r="C62" s="1"/>
      <c r="D62" s="98"/>
    </row>
    <row r="63" spans="1:4" x14ac:dyDescent="0.15">
      <c r="A63" s="97"/>
      <c r="B63" s="43" t="s">
        <v>3</v>
      </c>
      <c r="C63" s="92" t="s">
        <v>53</v>
      </c>
      <c r="D63" s="98"/>
    </row>
    <row r="64" spans="1:4" x14ac:dyDescent="0.15">
      <c r="A64" s="97"/>
      <c r="B64" s="43" t="s">
        <v>3</v>
      </c>
      <c r="C64" s="92" t="s">
        <v>54</v>
      </c>
      <c r="D64" s="98"/>
    </row>
    <row r="65" spans="1:4" x14ac:dyDescent="0.15">
      <c r="A65" s="97"/>
      <c r="B65" s="43" t="s">
        <v>3</v>
      </c>
      <c r="C65" s="92" t="s">
        <v>55</v>
      </c>
      <c r="D65" s="98"/>
    </row>
    <row r="66" spans="1:4" ht="21" x14ac:dyDescent="0.15">
      <c r="A66" s="97"/>
      <c r="B66" s="43" t="s">
        <v>3</v>
      </c>
      <c r="C66" s="92" t="s">
        <v>56</v>
      </c>
      <c r="D66" s="98"/>
    </row>
    <row r="67" spans="1:4" ht="21.75" customHeight="1" x14ac:dyDescent="0.15">
      <c r="A67" s="97"/>
      <c r="B67" s="91" t="s">
        <v>3</v>
      </c>
      <c r="C67" s="86" t="s">
        <v>57</v>
      </c>
      <c r="D67" s="98"/>
    </row>
    <row r="68" spans="1:4" ht="21" x14ac:dyDescent="0.15">
      <c r="A68" s="97"/>
      <c r="B68" s="91" t="s">
        <v>3</v>
      </c>
      <c r="C68" s="86" t="s">
        <v>58</v>
      </c>
      <c r="D68" s="98"/>
    </row>
    <row r="69" spans="1:4" x14ac:dyDescent="0.15">
      <c r="A69" s="97"/>
      <c r="B69" s="91"/>
      <c r="C69" s="1" t="s">
        <v>59</v>
      </c>
      <c r="D69" s="98"/>
    </row>
    <row r="70" spans="1:4" x14ac:dyDescent="0.15">
      <c r="A70" s="97"/>
      <c r="B70" s="101" t="s">
        <v>60</v>
      </c>
      <c r="C70" s="1"/>
      <c r="D70" s="98"/>
    </row>
    <row r="71" spans="1:4" x14ac:dyDescent="0.15">
      <c r="A71" s="97"/>
      <c r="B71" s="43" t="s">
        <v>3</v>
      </c>
      <c r="C71" s="92" t="s">
        <v>61</v>
      </c>
      <c r="D71" s="98"/>
    </row>
    <row r="72" spans="1:4" ht="32.25" customHeight="1" x14ac:dyDescent="0.15">
      <c r="A72" s="116"/>
      <c r="B72" s="117" t="s">
        <v>3</v>
      </c>
      <c r="C72" s="104" t="s">
        <v>62</v>
      </c>
      <c r="D72" s="118"/>
    </row>
    <row r="73" spans="1:4" x14ac:dyDescent="0.15">
      <c r="A73" s="116"/>
      <c r="B73" s="117" t="s">
        <v>3</v>
      </c>
      <c r="C73" s="104" t="s">
        <v>63</v>
      </c>
      <c r="D73" s="118"/>
    </row>
    <row r="74" spans="1:4" x14ac:dyDescent="0.15">
      <c r="A74" s="105"/>
      <c r="B74" s="106"/>
      <c r="C74" s="107"/>
      <c r="D74" s="108"/>
    </row>
    <row r="75" spans="1:4" hidden="1" x14ac:dyDescent="0.15">
      <c r="B75" s="110"/>
      <c r="C75" s="111"/>
    </row>
    <row r="76" spans="1:4" hidden="1" x14ac:dyDescent="0.15">
      <c r="B76" s="110"/>
    </row>
    <row r="77" spans="1:4" hidden="1" x14ac:dyDescent="0.15">
      <c r="B77" s="110"/>
      <c r="C77" s="111"/>
    </row>
    <row r="78" spans="1:4" hidden="1" x14ac:dyDescent="0.15">
      <c r="B78" s="112"/>
    </row>
    <row r="79" spans="1:4" hidden="1" x14ac:dyDescent="0.15">
      <c r="B79" s="112"/>
    </row>
    <row r="80" spans="1:4" hidden="1" x14ac:dyDescent="0.15">
      <c r="B80" s="112"/>
    </row>
    <row r="81" spans="2:2" hidden="1" x14ac:dyDescent="0.15">
      <c r="B81" s="112"/>
    </row>
    <row r="82" spans="2:2" hidden="1" x14ac:dyDescent="0.15">
      <c r="B82" s="112"/>
    </row>
    <row r="83" spans="2:2" hidden="1" x14ac:dyDescent="0.15">
      <c r="B83" s="112"/>
    </row>
    <row r="84" spans="2:2" hidden="1" x14ac:dyDescent="0.15">
      <c r="B84" s="112"/>
    </row>
    <row r="85" spans="2:2" hidden="1" x14ac:dyDescent="0.15">
      <c r="B85" s="112"/>
    </row>
    <row r="86" spans="2:2" hidden="1" x14ac:dyDescent="0.15">
      <c r="B86" s="112"/>
    </row>
    <row r="87" spans="2:2" hidden="1" x14ac:dyDescent="0.15">
      <c r="B87" s="112"/>
    </row>
    <row r="88" spans="2:2" hidden="1" x14ac:dyDescent="0.15">
      <c r="B88" s="112"/>
    </row>
    <row r="89" spans="2:2" hidden="1" x14ac:dyDescent="0.15">
      <c r="B89" s="112"/>
    </row>
    <row r="90" spans="2:2" hidden="1" x14ac:dyDescent="0.15">
      <c r="B90" s="112"/>
    </row>
  </sheetData>
  <sheetProtection algorithmName="SHA-512" hashValue="FVYEpt2ZFL/R7+PuufAE845pXf6GdkldvrJfWZqw1MN/8hGXEzuOArCPI9lhf2Gvwa8hAmWLEPPJT10CKcB9FA==" saltValue="1wsmG/0cDbNwH60z7zDiJQ=="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6C7CC-6304-465C-A95E-36E5D46A0F02}">
  <sheetPr codeName="Blad2">
    <tabColor theme="0" tint="-0.34998626667073579"/>
  </sheetPr>
  <dimension ref="A1:N49"/>
  <sheetViews>
    <sheetView showGridLines="0" zoomScaleNormal="100" workbookViewId="0"/>
  </sheetViews>
  <sheetFormatPr defaultColWidth="0" defaultRowHeight="10.5" zeroHeight="1" x14ac:dyDescent="0.15"/>
  <cols>
    <col min="1" max="1" width="1.625" style="27" customWidth="1"/>
    <col min="2" max="2" width="6" style="135" customWidth="1"/>
    <col min="3" max="3" width="103.5" style="327" customWidth="1"/>
    <col min="4" max="4" width="9" style="27" customWidth="1"/>
    <col min="5" max="16384" width="9" style="27" hidden="1"/>
  </cols>
  <sheetData>
    <row r="1" spans="1:14" ht="16.5" x14ac:dyDescent="0.3">
      <c r="A1" s="83" t="s">
        <v>64</v>
      </c>
      <c r="B1" s="129"/>
      <c r="C1" s="328"/>
      <c r="D1" s="84"/>
      <c r="E1" s="88"/>
      <c r="F1" s="88"/>
      <c r="G1" s="88"/>
      <c r="H1" s="88"/>
      <c r="I1" s="88"/>
      <c r="J1" s="88"/>
      <c r="K1" s="88"/>
      <c r="L1" s="88"/>
      <c r="M1" s="88"/>
      <c r="N1" s="88"/>
    </row>
    <row r="2" spans="1:14" x14ac:dyDescent="0.15">
      <c r="A2" s="1"/>
      <c r="B2" s="130"/>
      <c r="C2" s="43"/>
      <c r="D2" s="85"/>
    </row>
    <row r="3" spans="1:14" x14ac:dyDescent="0.15">
      <c r="A3" s="1"/>
      <c r="B3" s="91" t="s">
        <v>65</v>
      </c>
      <c r="C3" s="43"/>
      <c r="D3" s="85"/>
    </row>
    <row r="4" spans="1:14" ht="36.6" customHeight="1" x14ac:dyDescent="0.15">
      <c r="A4" s="1"/>
      <c r="B4" s="384" t="s">
        <v>66</v>
      </c>
      <c r="C4" s="384"/>
      <c r="D4" s="85"/>
    </row>
    <row r="5" spans="1:14" x14ac:dyDescent="0.15">
      <c r="A5" s="1"/>
      <c r="B5" s="131"/>
      <c r="C5" s="144"/>
      <c r="D5" s="85"/>
    </row>
    <row r="6" spans="1:14" x14ac:dyDescent="0.15">
      <c r="A6" s="1"/>
      <c r="B6" s="132" t="s">
        <v>67</v>
      </c>
      <c r="C6" s="43"/>
      <c r="D6" s="85"/>
    </row>
    <row r="7" spans="1:14" ht="42" x14ac:dyDescent="0.15">
      <c r="A7" s="1"/>
      <c r="B7" s="133" t="s">
        <v>68</v>
      </c>
      <c r="C7" s="44" t="s">
        <v>69</v>
      </c>
      <c r="D7" s="85"/>
    </row>
    <row r="8" spans="1:14" x14ac:dyDescent="0.15">
      <c r="A8" s="1"/>
      <c r="B8" s="133"/>
      <c r="C8" s="44"/>
      <c r="D8" s="85"/>
    </row>
    <row r="9" spans="1:14" x14ac:dyDescent="0.15">
      <c r="A9" s="1"/>
      <c r="B9" s="133"/>
      <c r="C9" s="44"/>
      <c r="D9" s="85"/>
    </row>
    <row r="10" spans="1:14" x14ac:dyDescent="0.15">
      <c r="A10" s="1"/>
      <c r="B10" s="133"/>
      <c r="C10" s="44"/>
      <c r="D10" s="85"/>
    </row>
    <row r="11" spans="1:14" x14ac:dyDescent="0.15">
      <c r="A11" s="1"/>
      <c r="B11" s="133"/>
      <c r="C11" s="44"/>
      <c r="D11" s="85"/>
    </row>
    <row r="12" spans="1:14" x14ac:dyDescent="0.15">
      <c r="A12" s="1"/>
      <c r="B12" s="133"/>
      <c r="C12" s="44"/>
      <c r="D12" s="85"/>
    </row>
    <row r="13" spans="1:14" x14ac:dyDescent="0.15">
      <c r="A13" s="1"/>
      <c r="B13" s="133"/>
      <c r="C13" s="44"/>
      <c r="D13" s="85"/>
    </row>
    <row r="14" spans="1:14" x14ac:dyDescent="0.15">
      <c r="A14" s="1"/>
      <c r="B14" s="133"/>
      <c r="C14" s="44"/>
      <c r="D14" s="85"/>
    </row>
    <row r="15" spans="1:14" x14ac:dyDescent="0.15">
      <c r="A15" s="1"/>
      <c r="B15" s="133"/>
      <c r="C15" s="44"/>
      <c r="D15" s="85"/>
    </row>
    <row r="16" spans="1:14" x14ac:dyDescent="0.15">
      <c r="A16" s="1"/>
      <c r="B16" s="133"/>
      <c r="C16" s="44"/>
      <c r="D16" s="85"/>
    </row>
    <row r="17" spans="1:4" x14ac:dyDescent="0.15">
      <c r="A17" s="1"/>
      <c r="B17" s="133"/>
      <c r="C17" s="44"/>
      <c r="D17" s="85"/>
    </row>
    <row r="18" spans="1:4" ht="35.1" customHeight="1" x14ac:dyDescent="0.15">
      <c r="A18" s="1"/>
      <c r="B18" s="133" t="s">
        <v>70</v>
      </c>
      <c r="C18" s="44" t="s">
        <v>71</v>
      </c>
      <c r="D18" s="85"/>
    </row>
    <row r="19" spans="1:4" ht="52.5" x14ac:dyDescent="0.15">
      <c r="A19" s="1" t="s">
        <v>59</v>
      </c>
      <c r="B19" s="133" t="s">
        <v>72</v>
      </c>
      <c r="C19" s="44" t="s">
        <v>73</v>
      </c>
      <c r="D19" s="85"/>
    </row>
    <row r="20" spans="1:4" x14ac:dyDescent="0.15">
      <c r="A20" s="1"/>
      <c r="B20" s="133" t="s">
        <v>74</v>
      </c>
      <c r="C20" s="44" t="s">
        <v>75</v>
      </c>
      <c r="D20" s="85"/>
    </row>
    <row r="21" spans="1:4" ht="52.5" x14ac:dyDescent="0.15">
      <c r="A21" s="1"/>
      <c r="B21" s="133" t="s">
        <v>76</v>
      </c>
      <c r="C21" s="44" t="s">
        <v>77</v>
      </c>
      <c r="D21" s="85"/>
    </row>
    <row r="22" spans="1:4" ht="42" x14ac:dyDescent="0.15">
      <c r="A22" s="1"/>
      <c r="B22" s="133" t="s">
        <v>78</v>
      </c>
      <c r="C22" s="44" t="s">
        <v>79</v>
      </c>
      <c r="D22" s="85"/>
    </row>
    <row r="23" spans="1:4" ht="63" x14ac:dyDescent="0.15">
      <c r="A23" s="1"/>
      <c r="B23" s="133" t="s">
        <v>80</v>
      </c>
      <c r="C23" s="329" t="s">
        <v>81</v>
      </c>
      <c r="D23" s="85"/>
    </row>
    <row r="24" spans="1:4" ht="21" x14ac:dyDescent="0.15">
      <c r="A24" s="1"/>
      <c r="B24" s="133" t="s">
        <v>82</v>
      </c>
      <c r="C24" s="44" t="s">
        <v>83</v>
      </c>
      <c r="D24" s="85"/>
    </row>
    <row r="25" spans="1:4" ht="21" x14ac:dyDescent="0.15">
      <c r="A25" s="1"/>
      <c r="B25" s="133" t="s">
        <v>84</v>
      </c>
      <c r="C25" s="144" t="s">
        <v>85</v>
      </c>
      <c r="D25" s="85"/>
    </row>
    <row r="26" spans="1:4" ht="73.5" x14ac:dyDescent="0.15">
      <c r="A26" s="1"/>
      <c r="B26" s="133" t="s">
        <v>86</v>
      </c>
      <c r="C26" s="44" t="s">
        <v>87</v>
      </c>
      <c r="D26" s="85"/>
    </row>
    <row r="27" spans="1:4" ht="31.5" x14ac:dyDescent="0.15">
      <c r="A27" s="1"/>
      <c r="B27" s="133" t="s">
        <v>88</v>
      </c>
      <c r="C27" s="44" t="s">
        <v>89</v>
      </c>
      <c r="D27" s="85"/>
    </row>
    <row r="28" spans="1:4" ht="21" x14ac:dyDescent="0.15">
      <c r="A28" s="1"/>
      <c r="B28" s="133" t="s">
        <v>90</v>
      </c>
      <c r="C28" s="44" t="s">
        <v>91</v>
      </c>
      <c r="D28" s="85"/>
    </row>
    <row r="29" spans="1:4" x14ac:dyDescent="0.15">
      <c r="A29" s="1"/>
      <c r="B29" s="133" t="s">
        <v>92</v>
      </c>
      <c r="C29" s="44" t="s">
        <v>93</v>
      </c>
      <c r="D29" s="85"/>
    </row>
    <row r="30" spans="1:4" x14ac:dyDescent="0.15">
      <c r="A30" s="1"/>
      <c r="B30" s="133" t="s">
        <v>94</v>
      </c>
      <c r="C30" s="44" t="s">
        <v>95</v>
      </c>
      <c r="D30" s="85"/>
    </row>
    <row r="31" spans="1:4" ht="31.5" x14ac:dyDescent="0.15">
      <c r="A31" s="1"/>
      <c r="B31" s="133" t="s">
        <v>96</v>
      </c>
      <c r="C31" s="44" t="s">
        <v>97</v>
      </c>
      <c r="D31" s="85"/>
    </row>
    <row r="32" spans="1:4" x14ac:dyDescent="0.15">
      <c r="A32" s="5"/>
      <c r="B32" s="363"/>
      <c r="C32" s="329"/>
      <c r="D32" s="85"/>
    </row>
    <row r="33" spans="1:4" x14ac:dyDescent="0.15">
      <c r="A33" s="5"/>
      <c r="B33" s="363"/>
      <c r="C33" s="329"/>
      <c r="D33" s="85"/>
    </row>
    <row r="34" spans="1:4" x14ac:dyDescent="0.15">
      <c r="A34" s="5"/>
      <c r="B34" s="363"/>
      <c r="C34" s="329"/>
      <c r="D34" s="85"/>
    </row>
    <row r="35" spans="1:4" x14ac:dyDescent="0.15">
      <c r="A35" s="5"/>
      <c r="B35" s="363"/>
      <c r="C35" s="329"/>
      <c r="D35" s="85"/>
    </row>
    <row r="36" spans="1:4" x14ac:dyDescent="0.15">
      <c r="A36" s="5"/>
      <c r="B36" s="363"/>
      <c r="C36" s="329"/>
      <c r="D36" s="85"/>
    </row>
    <row r="37" spans="1:4" x14ac:dyDescent="0.15">
      <c r="A37" s="5"/>
      <c r="B37" s="363"/>
      <c r="C37" s="117"/>
      <c r="D37" s="85"/>
    </row>
    <row r="38" spans="1:4" x14ac:dyDescent="0.15">
      <c r="A38" s="5"/>
      <c r="B38" s="363"/>
      <c r="C38" s="117"/>
      <c r="D38" s="85"/>
    </row>
    <row r="39" spans="1:4" x14ac:dyDescent="0.15">
      <c r="A39" s="5"/>
      <c r="B39" s="363"/>
      <c r="C39" s="117"/>
      <c r="D39" s="85"/>
    </row>
    <row r="40" spans="1:4" x14ac:dyDescent="0.15">
      <c r="A40" s="5"/>
      <c r="B40" s="363"/>
      <c r="C40" s="117"/>
      <c r="D40" s="85"/>
    </row>
    <row r="41" spans="1:4" x14ac:dyDescent="0.15">
      <c r="A41" s="5"/>
      <c r="B41" s="363"/>
      <c r="C41" s="117"/>
      <c r="D41" s="85"/>
    </row>
    <row r="42" spans="1:4" x14ac:dyDescent="0.15">
      <c r="A42" s="5"/>
      <c r="B42" s="363"/>
      <c r="C42" s="117"/>
      <c r="D42" s="85"/>
    </row>
    <row r="43" spans="1:4" x14ac:dyDescent="0.15">
      <c r="A43" s="5"/>
      <c r="B43" s="363"/>
      <c r="C43" s="117"/>
      <c r="D43" s="85"/>
    </row>
    <row r="44" spans="1:4" x14ac:dyDescent="0.15">
      <c r="A44" s="5"/>
      <c r="B44" s="363"/>
      <c r="C44" s="117"/>
      <c r="D44" s="85"/>
    </row>
    <row r="45" spans="1:4" x14ac:dyDescent="0.15">
      <c r="A45" s="5"/>
      <c r="B45" s="363"/>
      <c r="C45" s="117"/>
      <c r="D45" s="85"/>
    </row>
    <row r="46" spans="1:4" x14ac:dyDescent="0.15">
      <c r="A46" s="5"/>
      <c r="B46" s="363"/>
      <c r="C46" s="117"/>
      <c r="D46" s="85"/>
    </row>
    <row r="47" spans="1:4" x14ac:dyDescent="0.15">
      <c r="A47" s="5"/>
      <c r="B47" s="363"/>
      <c r="C47" s="117"/>
      <c r="D47" s="85"/>
    </row>
    <row r="48" spans="1:4" x14ac:dyDescent="0.15">
      <c r="A48" s="5"/>
      <c r="B48" s="363"/>
      <c r="C48" s="117"/>
      <c r="D48" s="85"/>
    </row>
    <row r="49" spans="1:4" x14ac:dyDescent="0.15">
      <c r="A49" s="87"/>
      <c r="B49" s="134"/>
      <c r="C49" s="330"/>
      <c r="D49" s="9"/>
    </row>
  </sheetData>
  <sheetProtection algorithmName="SHA-512" hashValue="4qXLK7skZcFadzZiGoleU0N1XjMeSUh/yUHMC9RKoUFMvWGiqqdq2dMOaXyoluvkwoAyd4viFiiypqiWYFTyHA==" saltValue="Sc9WBUZq8helLsRBv/tBGA==" spinCount="100000" sheet="1" objects="1" scenarios="1"/>
  <mergeCells count="1">
    <mergeCell ref="B4:C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02CD2-B147-4A36-A493-DC647D9076FC}">
  <sheetPr>
    <tabColor theme="0" tint="-0.34998626667073579"/>
  </sheetPr>
  <dimension ref="A1:C62"/>
  <sheetViews>
    <sheetView showGridLines="0" zoomScale="110" zoomScaleNormal="110" workbookViewId="0"/>
  </sheetViews>
  <sheetFormatPr defaultColWidth="0" defaultRowHeight="10.5" zeroHeight="1" x14ac:dyDescent="0.15"/>
  <cols>
    <col min="1" max="1" width="3.375" style="1" customWidth="1"/>
    <col min="2" max="2" width="142.625" style="1" customWidth="1"/>
    <col min="3" max="3" width="9" style="1" customWidth="1"/>
    <col min="4" max="16384" width="9" style="1" hidden="1"/>
  </cols>
  <sheetData>
    <row r="1" spans="1:3" x14ac:dyDescent="0.15">
      <c r="A1" s="355" t="s">
        <v>0</v>
      </c>
      <c r="B1" s="356"/>
      <c r="C1" s="357"/>
    </row>
    <row r="2" spans="1:3" x14ac:dyDescent="0.15">
      <c r="A2" s="97"/>
      <c r="C2" s="98"/>
    </row>
    <row r="3" spans="1:3" x14ac:dyDescent="0.15">
      <c r="A3" s="97"/>
      <c r="B3" s="99" t="s">
        <v>98</v>
      </c>
      <c r="C3" s="98"/>
    </row>
    <row r="4" spans="1:3" ht="21" x14ac:dyDescent="0.15">
      <c r="A4" s="97"/>
      <c r="B4" s="360" t="s">
        <v>99</v>
      </c>
      <c r="C4" s="98"/>
    </row>
    <row r="5" spans="1:3" x14ac:dyDescent="0.15"/>
    <row r="6" spans="1:3" x14ac:dyDescent="0.15">
      <c r="B6" s="99" t="s">
        <v>100</v>
      </c>
    </row>
    <row r="7" spans="1:3" ht="117.6" customHeight="1" x14ac:dyDescent="0.15">
      <c r="B7" s="44" t="s">
        <v>101</v>
      </c>
    </row>
    <row r="8" spans="1:3" x14ac:dyDescent="0.15"/>
    <row r="9" spans="1:3" x14ac:dyDescent="0.15">
      <c r="B9" s="99" t="s">
        <v>102</v>
      </c>
    </row>
    <row r="10" spans="1:3" ht="50.45" customHeight="1" x14ac:dyDescent="0.15">
      <c r="B10" s="86" t="s">
        <v>103</v>
      </c>
    </row>
    <row r="11" spans="1:3" x14ac:dyDescent="0.15"/>
    <row r="12" spans="1:3" ht="73.5" x14ac:dyDescent="0.15">
      <c r="B12" s="358" t="s">
        <v>104</v>
      </c>
    </row>
    <row r="13" spans="1:3" x14ac:dyDescent="0.15"/>
    <row r="14" spans="1:3" x14ac:dyDescent="0.15">
      <c r="B14" s="359" t="s">
        <v>105</v>
      </c>
    </row>
    <row r="15" spans="1:3" x14ac:dyDescent="0.15">
      <c r="B15" s="1" t="s">
        <v>106</v>
      </c>
    </row>
    <row r="16" spans="1:3"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x14ac:dyDescent="0.15"/>
    <row r="34" x14ac:dyDescent="0.15"/>
    <row r="35" x14ac:dyDescent="0.15"/>
    <row r="36" x14ac:dyDescent="0.15"/>
    <row r="37" x14ac:dyDescent="0.15"/>
    <row r="38" x14ac:dyDescent="0.15"/>
    <row r="39" x14ac:dyDescent="0.15"/>
    <row r="40" x14ac:dyDescent="0.15"/>
    <row r="41" x14ac:dyDescent="0.15"/>
    <row r="42" x14ac:dyDescent="0.15"/>
    <row r="43" x14ac:dyDescent="0.15"/>
    <row r="44" x14ac:dyDescent="0.15"/>
    <row r="45" x14ac:dyDescent="0.15"/>
    <row r="46" x14ac:dyDescent="0.15"/>
    <row r="47" x14ac:dyDescent="0.15"/>
    <row r="48"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sheetData>
  <sheetProtection algorithmName="SHA-512" hashValue="wfd7cCMOn6NBwu9nj1Sfn3lz6OcRVqw3MywFvwQEz0nRxsMd17gX/bRKMsD3mlwLrgw0pZauaLx8RUunDD4Gow==" saltValue="5+gmJpY/hffL3s7ya4rTaw==" spinCount="100000" sheet="1" objects="1" scenarios="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18060-05F1-4236-8648-103178BA30F3}">
  <sheetPr codeName="Blad8">
    <tabColor theme="7" tint="0.79998168889431442"/>
  </sheetPr>
  <dimension ref="A1:CK242"/>
  <sheetViews>
    <sheetView showGridLines="0" zoomScale="90" zoomScaleNormal="90" workbookViewId="0">
      <selection activeCell="O37" sqref="O37"/>
    </sheetView>
  </sheetViews>
  <sheetFormatPr defaultColWidth="0" defaultRowHeight="10.5" zeroHeight="1" x14ac:dyDescent="0.15"/>
  <cols>
    <col min="1" max="1" width="11.875" style="27" customWidth="1"/>
    <col min="2" max="2" width="9" style="27" customWidth="1"/>
    <col min="3" max="3" width="11.625" style="27" customWidth="1"/>
    <col min="4" max="4" width="11.625" style="27" bestFit="1" customWidth="1"/>
    <col min="5" max="30" width="9" style="27" customWidth="1"/>
    <col min="31" max="31" width="9.125" style="27" customWidth="1"/>
    <col min="32" max="48" width="9" style="27" customWidth="1"/>
    <col min="49" max="49" width="9" style="378" customWidth="1"/>
    <col min="50" max="55" width="9" style="27" customWidth="1"/>
    <col min="56" max="56" width="9" style="383" customWidth="1"/>
    <col min="57" max="62" width="9" style="27" customWidth="1"/>
    <col min="63" max="63" width="21.625" style="27" bestFit="1" customWidth="1"/>
    <col min="64" max="64" width="20.625" style="27" bestFit="1" customWidth="1"/>
    <col min="65" max="65" width="21.625" style="27" bestFit="1" customWidth="1"/>
    <col min="66" max="66" width="9.125" style="27" bestFit="1" customWidth="1"/>
    <col min="67" max="72" width="9" style="27" customWidth="1"/>
    <col min="73" max="89" width="0" style="27" hidden="1" customWidth="1"/>
    <col min="90" max="16384" width="9" style="27" hidden="1"/>
  </cols>
  <sheetData>
    <row r="1" spans="1:73" ht="11.25" customHeight="1" x14ac:dyDescent="0.15">
      <c r="A1" s="38" t="s">
        <v>270</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74"/>
      <c r="AX1" s="39"/>
      <c r="AY1" s="39"/>
      <c r="AZ1" s="39"/>
      <c r="BA1" s="39"/>
      <c r="BB1" s="39"/>
      <c r="BC1" s="39"/>
      <c r="BD1" s="379"/>
      <c r="BE1" s="39"/>
      <c r="BF1" s="39"/>
      <c r="BG1" s="39"/>
      <c r="BH1" s="39"/>
      <c r="BI1" s="39"/>
      <c r="BJ1" s="39"/>
      <c r="BK1" s="39"/>
      <c r="BL1" s="39"/>
      <c r="BM1" s="39"/>
      <c r="BN1" s="39"/>
      <c r="BO1" s="39"/>
      <c r="BP1" s="39"/>
      <c r="BQ1" s="39"/>
      <c r="BR1" s="39"/>
      <c r="BS1" s="39"/>
      <c r="BT1" s="76"/>
    </row>
    <row r="2" spans="1:73" x14ac:dyDescent="0.15">
      <c r="A2" s="2" t="s">
        <v>554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337"/>
      <c r="AX2" s="5"/>
      <c r="AY2" s="5"/>
      <c r="AZ2" s="5"/>
      <c r="BA2" s="5"/>
      <c r="BB2" s="5"/>
      <c r="BC2" s="5"/>
      <c r="BD2" s="380"/>
      <c r="BE2" s="5"/>
      <c r="BF2" s="5"/>
      <c r="BG2" s="5"/>
      <c r="BH2" s="5"/>
      <c r="BI2" s="5"/>
      <c r="BJ2" s="5"/>
      <c r="BK2" s="5"/>
      <c r="BL2" s="5"/>
      <c r="BM2" s="5"/>
      <c r="BN2" s="5"/>
      <c r="BO2" s="5"/>
      <c r="BP2" s="5"/>
      <c r="BQ2" s="5"/>
      <c r="BR2" s="5"/>
      <c r="BS2" s="5"/>
      <c r="BT2" s="6"/>
    </row>
    <row r="3" spans="1:73"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337"/>
      <c r="AX3" s="5"/>
      <c r="AY3" s="5"/>
      <c r="AZ3" s="5"/>
      <c r="BA3" s="5"/>
      <c r="BB3" s="5"/>
      <c r="BC3" s="5"/>
      <c r="BD3" s="380"/>
      <c r="BE3" s="5"/>
      <c r="BF3" s="5"/>
      <c r="BG3" s="5"/>
      <c r="BH3" s="5"/>
      <c r="BI3" s="5"/>
      <c r="BJ3" s="5"/>
      <c r="BK3" s="5"/>
      <c r="BL3" s="5"/>
      <c r="BM3" s="5"/>
      <c r="BN3" s="5"/>
      <c r="BO3" s="5"/>
      <c r="BP3" s="5"/>
      <c r="BQ3" s="5"/>
      <c r="BR3" s="5"/>
      <c r="BS3" s="5"/>
      <c r="BT3" s="6"/>
    </row>
    <row r="4" spans="1:73" x14ac:dyDescent="0.15">
      <c r="A4" s="40" t="s">
        <v>271</v>
      </c>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375"/>
      <c r="AX4" s="41"/>
      <c r="AY4" s="41"/>
      <c r="AZ4" s="41"/>
      <c r="BA4" s="41"/>
      <c r="BB4" s="41"/>
      <c r="BC4" s="41"/>
      <c r="BD4" s="381"/>
      <c r="BE4" s="41"/>
      <c r="BF4" s="41"/>
      <c r="BG4" s="41"/>
      <c r="BH4" s="41"/>
      <c r="BI4" s="41"/>
      <c r="BJ4" s="41"/>
      <c r="BK4" s="41"/>
      <c r="BL4" s="41"/>
      <c r="BM4" s="41"/>
      <c r="BN4" s="41"/>
      <c r="BO4" s="41"/>
      <c r="BP4" s="41"/>
      <c r="BQ4" s="41"/>
      <c r="BR4" s="41"/>
      <c r="BS4" s="41"/>
      <c r="BT4" s="77"/>
    </row>
    <row r="5" spans="1:73" x14ac:dyDescent="0.1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337"/>
      <c r="AX5" s="5"/>
      <c r="AY5" s="5"/>
      <c r="AZ5" s="5"/>
      <c r="BA5" s="5"/>
      <c r="BB5" s="5"/>
      <c r="BC5" s="5"/>
      <c r="BD5" s="380"/>
      <c r="BE5" s="5"/>
      <c r="BF5" s="5"/>
      <c r="BG5" s="5"/>
      <c r="BH5" s="5"/>
      <c r="BI5" s="5"/>
      <c r="BJ5" s="5"/>
      <c r="BK5" s="5"/>
      <c r="BL5" s="5"/>
      <c r="BM5" s="5"/>
      <c r="BN5" s="5"/>
      <c r="BO5" s="5"/>
      <c r="BP5" s="5"/>
      <c r="BQ5" s="5"/>
      <c r="BR5" s="5"/>
      <c r="BS5" s="5"/>
      <c r="BT5" s="6"/>
    </row>
    <row r="6" spans="1:73" x14ac:dyDescent="0.15">
      <c r="A6" s="60" t="s">
        <v>564</v>
      </c>
      <c r="B6" s="64"/>
      <c r="C6" s="61"/>
      <c r="D6" s="367">
        <f>2/12</f>
        <v>0.16666666666666666</v>
      </c>
      <c r="E6" s="5"/>
      <c r="F6" s="13" t="s">
        <v>543</v>
      </c>
      <c r="G6" s="14"/>
      <c r="H6" s="14"/>
      <c r="I6" s="14"/>
      <c r="J6" s="14"/>
      <c r="K6" s="14"/>
      <c r="L6" s="14"/>
      <c r="M6" s="14"/>
      <c r="N6" s="1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337"/>
      <c r="AX6" s="5"/>
      <c r="AY6" s="5"/>
      <c r="AZ6" s="5"/>
      <c r="BA6" s="5"/>
      <c r="BB6" s="5"/>
      <c r="BC6" s="5"/>
      <c r="BD6" s="380"/>
      <c r="BE6" s="5"/>
      <c r="BF6" s="5"/>
      <c r="BG6" s="5"/>
      <c r="BH6" s="5"/>
      <c r="BI6" s="5"/>
      <c r="BJ6" s="5"/>
      <c r="BK6" s="5"/>
      <c r="BL6" s="5"/>
      <c r="BM6" s="5"/>
      <c r="BN6" s="5"/>
      <c r="BO6" s="5"/>
      <c r="BP6" s="5"/>
      <c r="BQ6" s="5"/>
      <c r="BR6" s="5"/>
      <c r="BS6" s="5"/>
      <c r="BT6" s="6"/>
    </row>
    <row r="7" spans="1:73" x14ac:dyDescent="0.15">
      <c r="A7" s="60" t="s">
        <v>546</v>
      </c>
      <c r="B7" s="64"/>
      <c r="C7" s="61"/>
      <c r="D7" s="367">
        <f>7/12</f>
        <v>0.58333333333333337</v>
      </c>
      <c r="E7" s="5"/>
      <c r="F7" s="13" t="s">
        <v>544</v>
      </c>
      <c r="G7" s="14"/>
      <c r="H7" s="14"/>
      <c r="I7" s="14"/>
      <c r="J7" s="14"/>
      <c r="K7" s="14"/>
      <c r="L7" s="14"/>
      <c r="M7" s="14"/>
      <c r="N7" s="1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337"/>
      <c r="AX7" s="5"/>
      <c r="AY7" s="5"/>
      <c r="AZ7" s="5"/>
      <c r="BA7" s="5"/>
      <c r="BB7" s="5"/>
      <c r="BC7" s="5"/>
      <c r="BD7" s="380"/>
      <c r="BE7" s="5"/>
      <c r="BF7" s="5"/>
      <c r="BG7" s="5"/>
      <c r="BH7" s="5"/>
      <c r="BI7" s="5"/>
      <c r="BJ7" s="5"/>
      <c r="BK7" s="5"/>
      <c r="BL7" s="5"/>
      <c r="BM7" s="5"/>
      <c r="BN7" s="5"/>
      <c r="BO7" s="5"/>
      <c r="BP7" s="5"/>
      <c r="BQ7" s="5"/>
      <c r="BR7" s="5"/>
      <c r="BS7" s="5"/>
      <c r="BT7" s="6"/>
    </row>
    <row r="8" spans="1:73" x14ac:dyDescent="0.15">
      <c r="A8" s="60" t="s">
        <v>547</v>
      </c>
      <c r="B8" s="64"/>
      <c r="C8" s="61"/>
      <c r="D8" s="367">
        <f>3/12</f>
        <v>0.25</v>
      </c>
      <c r="E8" s="5"/>
      <c r="F8" s="13" t="s">
        <v>545</v>
      </c>
      <c r="G8" s="14"/>
      <c r="H8" s="14"/>
      <c r="I8" s="14"/>
      <c r="J8" s="14"/>
      <c r="K8" s="14"/>
      <c r="L8" s="14"/>
      <c r="M8" s="14"/>
      <c r="N8" s="1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337"/>
      <c r="AX8" s="5"/>
      <c r="AY8" s="5"/>
      <c r="AZ8" s="5"/>
      <c r="BA8" s="5"/>
      <c r="BB8" s="5"/>
      <c r="BC8" s="5"/>
      <c r="BD8" s="380"/>
      <c r="BE8" s="5"/>
      <c r="BF8" s="5"/>
      <c r="BG8" s="5"/>
      <c r="BH8" s="5"/>
      <c r="BI8" s="5"/>
      <c r="BJ8" s="5"/>
      <c r="BK8" s="5"/>
      <c r="BL8" s="5"/>
      <c r="BM8" s="5"/>
      <c r="BN8" s="5"/>
      <c r="BO8" s="5"/>
      <c r="BP8" s="5"/>
      <c r="BQ8" s="5"/>
      <c r="BR8" s="5"/>
      <c r="BS8" s="5"/>
      <c r="BT8" s="6"/>
    </row>
    <row r="9" spans="1:73" x14ac:dyDescent="0.15">
      <c r="A9" s="60" t="s">
        <v>121</v>
      </c>
      <c r="B9" s="64"/>
      <c r="C9" s="61"/>
      <c r="D9" s="156">
        <f>SUM(D6:D8)</f>
        <v>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337"/>
      <c r="AX9" s="5"/>
      <c r="AY9" s="5"/>
      <c r="AZ9" s="5"/>
      <c r="BA9" s="5"/>
      <c r="BB9" s="5"/>
      <c r="BC9" s="5"/>
      <c r="BD9" s="380"/>
      <c r="BE9" s="5"/>
      <c r="BF9" s="5"/>
      <c r="BG9" s="5"/>
      <c r="BH9" s="5"/>
      <c r="BI9" s="5"/>
      <c r="BJ9" s="5"/>
      <c r="BK9" s="5"/>
      <c r="BL9" s="5"/>
      <c r="BM9" s="5"/>
      <c r="BN9" s="5"/>
      <c r="BO9" s="5"/>
      <c r="BP9" s="5"/>
      <c r="BQ9" s="5"/>
      <c r="BR9" s="5"/>
      <c r="BS9" s="5"/>
      <c r="BT9" s="6"/>
    </row>
    <row r="10" spans="1:73" x14ac:dyDescent="0.15">
      <c r="A10" s="60" t="s">
        <v>272</v>
      </c>
      <c r="B10" s="64"/>
      <c r="C10" s="61"/>
      <c r="D10" s="66">
        <v>1878</v>
      </c>
      <c r="E10" s="5"/>
      <c r="F10" s="13" t="s">
        <v>273</v>
      </c>
      <c r="G10" s="14"/>
      <c r="H10" s="14"/>
      <c r="I10" s="14"/>
      <c r="J10" s="14"/>
      <c r="K10" s="14"/>
      <c r="L10" s="14"/>
      <c r="M10" s="14"/>
      <c r="N10" s="1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337"/>
      <c r="AX10" s="5"/>
      <c r="AY10" s="5"/>
      <c r="AZ10" s="5"/>
      <c r="BA10" s="5"/>
      <c r="BB10" s="5"/>
      <c r="BC10" s="5"/>
      <c r="BD10" s="380"/>
      <c r="BE10" s="5"/>
      <c r="BF10" s="5"/>
      <c r="BG10" s="5"/>
      <c r="BH10" s="5"/>
      <c r="BI10" s="5"/>
      <c r="BJ10" s="5"/>
      <c r="BK10" s="5"/>
      <c r="BL10" s="5"/>
      <c r="BM10" s="5"/>
      <c r="BN10" s="5"/>
      <c r="BO10" s="5"/>
      <c r="BP10" s="5"/>
      <c r="BQ10" s="5"/>
      <c r="BR10" s="5"/>
      <c r="BS10" s="5"/>
      <c r="BT10" s="6"/>
    </row>
    <row r="11" spans="1:73" x14ac:dyDescent="0.15">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337"/>
      <c r="AX11" s="5"/>
      <c r="AY11" s="5"/>
      <c r="AZ11" s="5"/>
      <c r="BA11" s="5"/>
      <c r="BB11" s="5"/>
      <c r="BC11" s="5"/>
      <c r="BD11" s="380"/>
      <c r="BE11" s="5"/>
      <c r="BF11" s="5"/>
      <c r="BG11" s="5"/>
      <c r="BH11" s="5"/>
      <c r="BI11" s="5"/>
      <c r="BJ11" s="5"/>
      <c r="BK11" s="5"/>
      <c r="BL11" s="5"/>
      <c r="BM11" s="5"/>
      <c r="BN11" s="5"/>
      <c r="BO11" s="5"/>
      <c r="BP11" s="5"/>
      <c r="BQ11" s="5"/>
      <c r="BR11" s="5"/>
      <c r="BS11" s="5"/>
      <c r="BT11" s="6"/>
    </row>
    <row r="12" spans="1:73" x14ac:dyDescent="0.15">
      <c r="A12" s="40" t="s">
        <v>274</v>
      </c>
      <c r="B12" s="41"/>
      <c r="C12" s="41"/>
      <c r="D12" s="41"/>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375"/>
      <c r="AX12" s="41"/>
      <c r="AY12" s="41"/>
      <c r="AZ12" s="41"/>
      <c r="BA12" s="41"/>
      <c r="BB12" s="41"/>
      <c r="BC12" s="41"/>
      <c r="BD12" s="381"/>
      <c r="BE12" s="41"/>
      <c r="BF12" s="41"/>
      <c r="BG12" s="41"/>
      <c r="BH12" s="41"/>
      <c r="BI12" s="41"/>
      <c r="BJ12" s="41"/>
      <c r="BK12" s="41"/>
      <c r="BL12" s="41"/>
      <c r="BM12" s="41"/>
      <c r="BN12" s="41"/>
      <c r="BO12" s="41"/>
      <c r="BP12" s="41"/>
      <c r="BQ12" s="41"/>
      <c r="BR12" s="41"/>
      <c r="BS12" s="41"/>
      <c r="BT12" s="77"/>
    </row>
    <row r="13" spans="1:73" x14ac:dyDescent="0.15">
      <c r="A13" s="42"/>
      <c r="B13" s="5"/>
      <c r="C13" s="5"/>
      <c r="D13" s="5"/>
      <c r="E13" s="5"/>
      <c r="F13" s="5"/>
      <c r="G13" s="5"/>
      <c r="H13" s="43"/>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376"/>
      <c r="AX13" s="44"/>
      <c r="AY13" s="44"/>
      <c r="AZ13" s="44"/>
      <c r="BA13" s="44"/>
      <c r="BB13" s="44"/>
      <c r="BC13" s="44"/>
      <c r="BD13" s="382"/>
      <c r="BE13" s="5"/>
      <c r="BF13" s="5"/>
      <c r="BG13" s="5"/>
      <c r="BH13" s="5"/>
      <c r="BI13" s="5"/>
      <c r="BJ13" s="5"/>
      <c r="BK13" s="5"/>
      <c r="BL13" s="5"/>
      <c r="BM13" s="5"/>
      <c r="BN13" s="5"/>
      <c r="BO13" s="5"/>
      <c r="BP13" s="5"/>
      <c r="BQ13" s="5"/>
      <c r="BR13" s="5"/>
      <c r="BS13" s="5"/>
      <c r="BT13" s="6"/>
    </row>
    <row r="14" spans="1:73" x14ac:dyDescent="0.15">
      <c r="A14" s="45" t="s">
        <v>275</v>
      </c>
      <c r="B14" s="46"/>
      <c r="C14" s="46"/>
      <c r="D14" s="46"/>
      <c r="E14" s="46"/>
      <c r="F14" s="46"/>
      <c r="G14" s="46"/>
      <c r="H14" s="47" t="s">
        <v>276</v>
      </c>
      <c r="I14" s="48"/>
      <c r="J14" s="48"/>
      <c r="K14" s="48"/>
      <c r="L14" s="48"/>
      <c r="M14" s="48"/>
      <c r="N14" s="28"/>
      <c r="O14" s="47" t="s">
        <v>277</v>
      </c>
      <c r="P14" s="48"/>
      <c r="Q14" s="48"/>
      <c r="R14" s="48"/>
      <c r="S14" s="48"/>
      <c r="T14" s="48"/>
      <c r="U14" s="28"/>
      <c r="V14" s="47" t="s">
        <v>278</v>
      </c>
      <c r="W14" s="48"/>
      <c r="X14" s="48"/>
      <c r="Y14" s="48"/>
      <c r="Z14" s="48"/>
      <c r="AA14" s="48"/>
      <c r="AB14" s="28"/>
      <c r="AC14" s="47" t="s">
        <v>279</v>
      </c>
      <c r="AD14" s="48"/>
      <c r="AE14" s="48"/>
      <c r="AF14" s="48"/>
      <c r="AG14" s="48"/>
      <c r="AH14" s="48"/>
      <c r="AI14" s="28"/>
      <c r="AJ14" s="47" t="s">
        <v>540</v>
      </c>
      <c r="AK14" s="48"/>
      <c r="AL14" s="48"/>
      <c r="AM14" s="48"/>
      <c r="AN14" s="48"/>
      <c r="AO14" s="48"/>
      <c r="AP14" s="28"/>
      <c r="AQ14" s="47" t="s">
        <v>541</v>
      </c>
      <c r="AR14" s="48"/>
      <c r="AS14" s="48"/>
      <c r="AT14" s="48"/>
      <c r="AU14" s="48"/>
      <c r="AV14" s="48"/>
      <c r="AW14" s="377"/>
      <c r="AX14" s="47" t="s">
        <v>542</v>
      </c>
      <c r="AY14" s="48"/>
      <c r="AZ14" s="48"/>
      <c r="BA14" s="48"/>
      <c r="BB14" s="48"/>
      <c r="BC14" s="48"/>
      <c r="BD14" s="373"/>
      <c r="BE14" s="29" t="s">
        <v>514</v>
      </c>
      <c r="BF14" s="5"/>
      <c r="BG14" s="5"/>
      <c r="BH14" s="5"/>
      <c r="BI14" s="5"/>
      <c r="BJ14" s="5"/>
      <c r="BK14" s="5"/>
      <c r="BL14" s="5"/>
      <c r="BM14" s="5"/>
      <c r="BN14" s="48"/>
      <c r="BO14" s="28"/>
      <c r="BP14" s="71"/>
      <c r="BQ14" s="5"/>
      <c r="BR14" s="5"/>
      <c r="BS14" s="48"/>
      <c r="BT14" s="78"/>
      <c r="BU14" s="30"/>
    </row>
    <row r="15" spans="1:73" ht="11.25" thickBot="1" x14ac:dyDescent="0.2">
      <c r="A15" s="49" t="s">
        <v>120</v>
      </c>
      <c r="B15" s="49" t="s">
        <v>122</v>
      </c>
      <c r="C15" s="49" t="s">
        <v>280</v>
      </c>
      <c r="D15" s="49" t="s">
        <v>122</v>
      </c>
      <c r="E15" s="49" t="s">
        <v>281</v>
      </c>
      <c r="F15" s="49" t="s">
        <v>282</v>
      </c>
      <c r="G15" s="46"/>
      <c r="H15" s="49" t="s">
        <v>120</v>
      </c>
      <c r="I15" s="49" t="s">
        <v>122</v>
      </c>
      <c r="J15" s="49" t="s">
        <v>280</v>
      </c>
      <c r="K15" s="49" t="s">
        <v>122</v>
      </c>
      <c r="L15" s="49" t="s">
        <v>281</v>
      </c>
      <c r="M15" s="49" t="s">
        <v>282</v>
      </c>
      <c r="N15" s="28"/>
      <c r="O15" s="49" t="s">
        <v>120</v>
      </c>
      <c r="P15" s="49" t="s">
        <v>122</v>
      </c>
      <c r="Q15" s="49" t="s">
        <v>280</v>
      </c>
      <c r="R15" s="49" t="s">
        <v>122</v>
      </c>
      <c r="S15" s="49" t="s">
        <v>281</v>
      </c>
      <c r="T15" s="49" t="s">
        <v>282</v>
      </c>
      <c r="U15" s="28"/>
      <c r="V15" s="49" t="s">
        <v>120</v>
      </c>
      <c r="W15" s="49" t="s">
        <v>122</v>
      </c>
      <c r="X15" s="49" t="s">
        <v>280</v>
      </c>
      <c r="Y15" s="49" t="s">
        <v>122</v>
      </c>
      <c r="Z15" s="49" t="s">
        <v>281</v>
      </c>
      <c r="AA15" s="49" t="s">
        <v>282</v>
      </c>
      <c r="AB15" s="28"/>
      <c r="AC15" s="49" t="s">
        <v>120</v>
      </c>
      <c r="AD15" s="49" t="s">
        <v>122</v>
      </c>
      <c r="AE15" s="49" t="s">
        <v>280</v>
      </c>
      <c r="AF15" s="49" t="s">
        <v>122</v>
      </c>
      <c r="AG15" s="49" t="s">
        <v>281</v>
      </c>
      <c r="AH15" s="49" t="s">
        <v>282</v>
      </c>
      <c r="AI15" s="28"/>
      <c r="AJ15" s="49" t="s">
        <v>120</v>
      </c>
      <c r="AK15" s="49" t="s">
        <v>122</v>
      </c>
      <c r="AL15" s="49" t="s">
        <v>280</v>
      </c>
      <c r="AM15" s="49" t="s">
        <v>122</v>
      </c>
      <c r="AN15" s="49" t="s">
        <v>281</v>
      </c>
      <c r="AO15" s="49" t="s">
        <v>282</v>
      </c>
      <c r="AP15" s="28"/>
      <c r="AQ15" s="49" t="s">
        <v>120</v>
      </c>
      <c r="AR15" s="49" t="s">
        <v>122</v>
      </c>
      <c r="AS15" s="49" t="s">
        <v>280</v>
      </c>
      <c r="AT15" s="49" t="s">
        <v>122</v>
      </c>
      <c r="AU15" s="49" t="s">
        <v>281</v>
      </c>
      <c r="AV15" s="49" t="s">
        <v>282</v>
      </c>
      <c r="AW15" s="377"/>
      <c r="AX15" s="49" t="s">
        <v>120</v>
      </c>
      <c r="AY15" s="49" t="s">
        <v>122</v>
      </c>
      <c r="AZ15" s="49" t="s">
        <v>280</v>
      </c>
      <c r="BA15" s="49" t="s">
        <v>122</v>
      </c>
      <c r="BB15" s="49" t="s">
        <v>281</v>
      </c>
      <c r="BC15" s="49" t="s">
        <v>282</v>
      </c>
      <c r="BD15" s="373"/>
      <c r="BE15" s="49" t="s">
        <v>120</v>
      </c>
      <c r="BF15" s="49" t="s">
        <v>122</v>
      </c>
      <c r="BG15" s="49" t="s">
        <v>280</v>
      </c>
      <c r="BH15" s="49" t="s">
        <v>122</v>
      </c>
      <c r="BI15" s="49" t="s">
        <v>283</v>
      </c>
      <c r="BJ15" s="49" t="s">
        <v>281</v>
      </c>
      <c r="BK15" s="72" t="s">
        <v>548</v>
      </c>
      <c r="BL15" s="72" t="s">
        <v>555</v>
      </c>
      <c r="BM15" s="72" t="s">
        <v>549</v>
      </c>
      <c r="BN15" s="73" t="s">
        <v>515</v>
      </c>
      <c r="BO15" s="28"/>
      <c r="BP15" s="71"/>
      <c r="BQ15" s="5"/>
      <c r="BR15" s="5"/>
      <c r="BS15" s="48"/>
      <c r="BT15" s="78"/>
      <c r="BU15" s="30"/>
    </row>
    <row r="16" spans="1:73" x14ac:dyDescent="0.15">
      <c r="A16" s="46">
        <v>5</v>
      </c>
      <c r="B16" s="46" t="s">
        <v>284</v>
      </c>
      <c r="C16" s="46" t="s">
        <v>285</v>
      </c>
      <c r="D16" s="46" t="str">
        <f>B16</f>
        <v>16_jaar</v>
      </c>
      <c r="E16" s="46" t="str">
        <f>A16&amp;"_"&amp;D16</f>
        <v>5_16_jaar</v>
      </c>
      <c r="F16" s="50">
        <v>3.53</v>
      </c>
      <c r="G16" s="46"/>
      <c r="H16" s="46">
        <v>5</v>
      </c>
      <c r="I16" s="46" t="s">
        <v>284</v>
      </c>
      <c r="J16" s="46" t="s">
        <v>285</v>
      </c>
      <c r="K16" s="46" t="str">
        <f t="shared" ref="K16:K79" si="0">I16</f>
        <v>16_jaar</v>
      </c>
      <c r="L16" s="46" t="str">
        <f t="shared" ref="L16:L79" si="1">H16&amp;"_"&amp;K16</f>
        <v>5_16_jaar</v>
      </c>
      <c r="M16" s="46">
        <v>3.66</v>
      </c>
      <c r="N16" s="28"/>
      <c r="O16" s="46">
        <v>5</v>
      </c>
      <c r="P16" s="46" t="s">
        <v>284</v>
      </c>
      <c r="Q16" s="46" t="s">
        <v>285</v>
      </c>
      <c r="R16" s="46" t="str">
        <f t="shared" ref="R16:R79" si="2">P16</f>
        <v>16_jaar</v>
      </c>
      <c r="S16" s="46" t="str">
        <f t="shared" ref="S16:S79" si="3">O16&amp;"_"&amp;R16</f>
        <v>5_16_jaar</v>
      </c>
      <c r="T16" s="46">
        <v>3.77</v>
      </c>
      <c r="U16" s="28"/>
      <c r="V16" s="46">
        <v>5</v>
      </c>
      <c r="W16" s="46" t="s">
        <v>284</v>
      </c>
      <c r="X16" s="46" t="s">
        <v>285</v>
      </c>
      <c r="Y16" s="46" t="str">
        <f t="shared" ref="Y16:Y79" si="4">W16</f>
        <v>16_jaar</v>
      </c>
      <c r="Z16" s="46" t="str">
        <f t="shared" ref="Z16:Z79" si="5">V16&amp;"_"&amp;Y16</f>
        <v>5_16_jaar</v>
      </c>
      <c r="AA16" s="46" t="s">
        <v>286</v>
      </c>
      <c r="AB16" s="28"/>
      <c r="AC16" s="46">
        <v>5</v>
      </c>
      <c r="AD16" s="46" t="s">
        <v>284</v>
      </c>
      <c r="AE16" s="46" t="s">
        <v>285</v>
      </c>
      <c r="AF16" s="46" t="str">
        <f t="shared" ref="AF16:AF79" si="6">AD16</f>
        <v>16_jaar</v>
      </c>
      <c r="AG16" s="46" t="str">
        <f t="shared" ref="AG16:AG79" si="7">AC16&amp;"_"&amp;AF16</f>
        <v>5_16_jaar</v>
      </c>
      <c r="AH16" s="46" t="s">
        <v>286</v>
      </c>
      <c r="AI16" s="28"/>
      <c r="AJ16" s="46">
        <v>5</v>
      </c>
      <c r="AK16" s="46" t="s">
        <v>284</v>
      </c>
      <c r="AL16" s="46" t="s">
        <v>285</v>
      </c>
      <c r="AM16" s="46" t="str">
        <f t="shared" ref="AM16:AM79" si="8">AK16</f>
        <v>16_jaar</v>
      </c>
      <c r="AN16" s="46" t="str">
        <f t="shared" ref="AN16:AN79" si="9">AJ16&amp;"_"&amp;AM16</f>
        <v>5_16_jaar</v>
      </c>
      <c r="AO16" s="46" t="s">
        <v>286</v>
      </c>
      <c r="AP16" s="372"/>
      <c r="AQ16" s="46">
        <v>5</v>
      </c>
      <c r="AR16" s="46" t="s">
        <v>284</v>
      </c>
      <c r="AS16" s="46" t="s">
        <v>285</v>
      </c>
      <c r="AT16" s="46" t="str">
        <f t="shared" ref="AT16:AT79" si="10">AR16</f>
        <v>16_jaar</v>
      </c>
      <c r="AU16" s="46" t="str">
        <f t="shared" ref="AU16:AU79" si="11">AQ16&amp;"_"&amp;AT16</f>
        <v>5_16_jaar</v>
      </c>
      <c r="AV16" s="46" t="s">
        <v>286</v>
      </c>
      <c r="AW16" s="373"/>
      <c r="AX16" s="46">
        <v>5</v>
      </c>
      <c r="AY16" s="46" t="s">
        <v>284</v>
      </c>
      <c r="AZ16" s="46" t="s">
        <v>285</v>
      </c>
      <c r="BA16" s="46" t="str">
        <f t="shared" ref="BA16:BA79" si="12">AY16</f>
        <v>16_jaar</v>
      </c>
      <c r="BB16" s="46" t="str">
        <f t="shared" ref="BB16:BB79" si="13">AX16&amp;"_"&amp;BA16</f>
        <v>5_16_jaar</v>
      </c>
      <c r="BC16" s="46" t="s">
        <v>286</v>
      </c>
      <c r="BD16" s="373"/>
      <c r="BE16" s="46">
        <v>5</v>
      </c>
      <c r="BF16" s="46" t="s">
        <v>284</v>
      </c>
      <c r="BG16" s="46" t="s">
        <v>285</v>
      </c>
      <c r="BH16" s="46" t="str">
        <f t="shared" ref="BH16:BH79" si="14">BF16</f>
        <v>16_jaar</v>
      </c>
      <c r="BI16" s="46" t="s">
        <v>287</v>
      </c>
      <c r="BJ16" s="46" t="str">
        <f t="shared" ref="BJ16:BJ79" si="15">BE16&amp;"_"&amp;BH16</f>
        <v>5_16_jaar</v>
      </c>
      <c r="BK16" s="48" t="str">
        <f>INDEX($AO$16:$AO$236,MATCH(BJ16,$AN$16:$AN$236,0))</f>
        <v>vervalt</v>
      </c>
      <c r="BL16" s="48" t="str">
        <f>INDEX($AV$16:$AV$236,MATCH(BJ16,$AU$16:$AU$236,0))</f>
        <v>vervalt</v>
      </c>
      <c r="BM16" s="48" t="str">
        <f>INDEX($BC$16:$BC$236,MATCH(BJ16,$BB$16:$BB$236,0))</f>
        <v>vervalt</v>
      </c>
      <c r="BN16" s="361" t="str">
        <f>IFERROR($D$6*BK16+$D$7*BL16+$D$8*BM16,"vervalt")</f>
        <v>vervalt</v>
      </c>
      <c r="BO16" s="28"/>
      <c r="BP16" s="71"/>
      <c r="BQ16" s="5"/>
      <c r="BR16" s="5"/>
      <c r="BS16" s="48"/>
      <c r="BT16" s="78"/>
      <c r="BU16" s="30"/>
    </row>
    <row r="17" spans="1:73" x14ac:dyDescent="0.15">
      <c r="A17" s="46">
        <v>5</v>
      </c>
      <c r="B17" s="46" t="s">
        <v>288</v>
      </c>
      <c r="C17" s="46" t="s">
        <v>285</v>
      </c>
      <c r="D17" s="46" t="str">
        <f t="shared" ref="D17:D80" si="16">B17</f>
        <v>17_jaar</v>
      </c>
      <c r="E17" s="46" t="str">
        <f t="shared" ref="E17:E80" si="17">A17&amp;"_"&amp;D17</f>
        <v>5_17_jaar</v>
      </c>
      <c r="F17" s="50">
        <v>4.04</v>
      </c>
      <c r="G17" s="46"/>
      <c r="H17" s="46">
        <v>5</v>
      </c>
      <c r="I17" s="46" t="s">
        <v>288</v>
      </c>
      <c r="J17" s="46" t="s">
        <v>285</v>
      </c>
      <c r="K17" s="46" t="str">
        <f t="shared" si="0"/>
        <v>17_jaar</v>
      </c>
      <c r="L17" s="46" t="str">
        <f t="shared" si="1"/>
        <v>5_17_jaar</v>
      </c>
      <c r="M17" s="46">
        <v>4.1900000000000004</v>
      </c>
      <c r="N17" s="28"/>
      <c r="O17" s="46">
        <v>5</v>
      </c>
      <c r="P17" s="46" t="s">
        <v>288</v>
      </c>
      <c r="Q17" s="46" t="s">
        <v>285</v>
      </c>
      <c r="R17" s="46" t="str">
        <f t="shared" si="2"/>
        <v>17_jaar</v>
      </c>
      <c r="S17" s="46" t="str">
        <f t="shared" si="3"/>
        <v>5_17_jaar</v>
      </c>
      <c r="T17" s="46">
        <v>4.3099999999999996</v>
      </c>
      <c r="U17" s="28"/>
      <c r="V17" s="46">
        <v>5</v>
      </c>
      <c r="W17" s="46" t="s">
        <v>288</v>
      </c>
      <c r="X17" s="46" t="s">
        <v>285</v>
      </c>
      <c r="Y17" s="46" t="str">
        <f t="shared" si="4"/>
        <v>17_jaar</v>
      </c>
      <c r="Z17" s="46" t="str">
        <f t="shared" si="5"/>
        <v>5_17_jaar</v>
      </c>
      <c r="AA17" s="46" t="s">
        <v>286</v>
      </c>
      <c r="AB17" s="28"/>
      <c r="AC17" s="46">
        <v>5</v>
      </c>
      <c r="AD17" s="46" t="s">
        <v>288</v>
      </c>
      <c r="AE17" s="46" t="s">
        <v>285</v>
      </c>
      <c r="AF17" s="46" t="str">
        <f t="shared" si="6"/>
        <v>17_jaar</v>
      </c>
      <c r="AG17" s="46" t="str">
        <f t="shared" si="7"/>
        <v>5_17_jaar</v>
      </c>
      <c r="AH17" s="46" t="s">
        <v>286</v>
      </c>
      <c r="AI17" s="28"/>
      <c r="AJ17" s="46">
        <v>5</v>
      </c>
      <c r="AK17" s="46" t="s">
        <v>288</v>
      </c>
      <c r="AL17" s="46" t="s">
        <v>285</v>
      </c>
      <c r="AM17" s="46" t="str">
        <f t="shared" si="8"/>
        <v>17_jaar</v>
      </c>
      <c r="AN17" s="46" t="str">
        <f t="shared" si="9"/>
        <v>5_17_jaar</v>
      </c>
      <c r="AO17" s="46" t="s">
        <v>286</v>
      </c>
      <c r="AP17" s="372"/>
      <c r="AQ17" s="46">
        <v>5</v>
      </c>
      <c r="AR17" s="46" t="s">
        <v>288</v>
      </c>
      <c r="AS17" s="46" t="s">
        <v>285</v>
      </c>
      <c r="AT17" s="46" t="str">
        <f t="shared" si="10"/>
        <v>17_jaar</v>
      </c>
      <c r="AU17" s="46" t="str">
        <f t="shared" si="11"/>
        <v>5_17_jaar</v>
      </c>
      <c r="AV17" s="46" t="s">
        <v>286</v>
      </c>
      <c r="AW17" s="373"/>
      <c r="AX17" s="46">
        <v>5</v>
      </c>
      <c r="AY17" s="46" t="s">
        <v>288</v>
      </c>
      <c r="AZ17" s="46" t="s">
        <v>285</v>
      </c>
      <c r="BA17" s="46" t="str">
        <f t="shared" si="12"/>
        <v>17_jaar</v>
      </c>
      <c r="BB17" s="46" t="str">
        <f t="shared" si="13"/>
        <v>5_17_jaar</v>
      </c>
      <c r="BC17" s="46" t="s">
        <v>286</v>
      </c>
      <c r="BD17" s="373"/>
      <c r="BE17" s="46">
        <v>5</v>
      </c>
      <c r="BF17" s="46" t="s">
        <v>288</v>
      </c>
      <c r="BG17" s="46" t="s">
        <v>285</v>
      </c>
      <c r="BH17" s="46" t="str">
        <f t="shared" si="14"/>
        <v>17_jaar</v>
      </c>
      <c r="BI17" s="46" t="s">
        <v>289</v>
      </c>
      <c r="BJ17" s="46" t="str">
        <f t="shared" si="15"/>
        <v>5_17_jaar</v>
      </c>
      <c r="BK17" s="48" t="str">
        <f t="shared" ref="BK17:BK80" si="18">INDEX($AO$16:$AO$236,MATCH(BJ17,$AN$16:$AN$236,0))</f>
        <v>vervalt</v>
      </c>
      <c r="BL17" s="48" t="str">
        <f t="shared" ref="BL17:BL80" si="19">INDEX($AV$16:$AV$236,MATCH(BJ17,$AU$16:$AU$236,0))</f>
        <v>vervalt</v>
      </c>
      <c r="BM17" s="48" t="str">
        <f t="shared" ref="BM17:BM80" si="20">INDEX($BC$16:$BC$236,MATCH(BJ17,$BB$16:$BB$236,0))</f>
        <v>vervalt</v>
      </c>
      <c r="BN17" s="361" t="str">
        <f t="shared" ref="BN17:BN80" si="21">IFERROR($D$6*BK17+$D$7*BL17+$D$8*BM17,"vervalt")</f>
        <v>vervalt</v>
      </c>
      <c r="BO17" s="28"/>
      <c r="BP17" s="71"/>
      <c r="BQ17" s="5"/>
      <c r="BR17" s="5"/>
      <c r="BS17" s="48"/>
      <c r="BT17" s="78"/>
      <c r="BU17" s="30"/>
    </row>
    <row r="18" spans="1:73" x14ac:dyDescent="0.15">
      <c r="A18" s="46">
        <v>5</v>
      </c>
      <c r="B18" s="46" t="s">
        <v>290</v>
      </c>
      <c r="C18" s="46" t="s">
        <v>285</v>
      </c>
      <c r="D18" s="46" t="str">
        <f t="shared" si="16"/>
        <v>18_jaar</v>
      </c>
      <c r="E18" s="46" t="str">
        <f t="shared" si="17"/>
        <v>5_18_jaar</v>
      </c>
      <c r="F18" s="50">
        <v>4.8600000000000003</v>
      </c>
      <c r="G18" s="46"/>
      <c r="H18" s="46">
        <v>5</v>
      </c>
      <c r="I18" s="46" t="s">
        <v>290</v>
      </c>
      <c r="J18" s="46" t="s">
        <v>285</v>
      </c>
      <c r="K18" s="46" t="str">
        <f t="shared" si="0"/>
        <v>18_jaar</v>
      </c>
      <c r="L18" s="46" t="str">
        <f t="shared" si="1"/>
        <v>5_18_jaar</v>
      </c>
      <c r="M18" s="46">
        <v>5.3</v>
      </c>
      <c r="N18" s="28"/>
      <c r="O18" s="46">
        <v>5</v>
      </c>
      <c r="P18" s="46" t="s">
        <v>290</v>
      </c>
      <c r="Q18" s="46" t="s">
        <v>285</v>
      </c>
      <c r="R18" s="46" t="str">
        <f t="shared" si="2"/>
        <v>18_jaar</v>
      </c>
      <c r="S18" s="46" t="str">
        <f t="shared" si="3"/>
        <v>5_18_jaar</v>
      </c>
      <c r="T18" s="46">
        <v>5.46</v>
      </c>
      <c r="U18" s="28"/>
      <c r="V18" s="46">
        <v>5</v>
      </c>
      <c r="W18" s="46" t="s">
        <v>290</v>
      </c>
      <c r="X18" s="46" t="s">
        <v>285</v>
      </c>
      <c r="Y18" s="46" t="str">
        <f t="shared" si="4"/>
        <v>18_jaar</v>
      </c>
      <c r="Z18" s="46" t="str">
        <f t="shared" si="5"/>
        <v>5_18_jaar</v>
      </c>
      <c r="AA18" s="46" t="s">
        <v>286</v>
      </c>
      <c r="AB18" s="28"/>
      <c r="AC18" s="46">
        <v>5</v>
      </c>
      <c r="AD18" s="46" t="s">
        <v>290</v>
      </c>
      <c r="AE18" s="46" t="s">
        <v>285</v>
      </c>
      <c r="AF18" s="46" t="str">
        <f t="shared" si="6"/>
        <v>18_jaar</v>
      </c>
      <c r="AG18" s="46" t="str">
        <f t="shared" si="7"/>
        <v>5_18_jaar</v>
      </c>
      <c r="AH18" s="46" t="s">
        <v>286</v>
      </c>
      <c r="AI18" s="28"/>
      <c r="AJ18" s="46">
        <v>5</v>
      </c>
      <c r="AK18" s="46" t="s">
        <v>290</v>
      </c>
      <c r="AL18" s="46" t="s">
        <v>285</v>
      </c>
      <c r="AM18" s="46" t="str">
        <f t="shared" si="8"/>
        <v>18_jaar</v>
      </c>
      <c r="AN18" s="46" t="str">
        <f t="shared" si="9"/>
        <v>5_18_jaar</v>
      </c>
      <c r="AO18" s="46" t="s">
        <v>286</v>
      </c>
      <c r="AP18" s="372"/>
      <c r="AQ18" s="46">
        <v>5</v>
      </c>
      <c r="AR18" s="46" t="s">
        <v>290</v>
      </c>
      <c r="AS18" s="46" t="s">
        <v>285</v>
      </c>
      <c r="AT18" s="46" t="str">
        <f t="shared" si="10"/>
        <v>18_jaar</v>
      </c>
      <c r="AU18" s="46" t="str">
        <f t="shared" si="11"/>
        <v>5_18_jaar</v>
      </c>
      <c r="AV18" s="46" t="s">
        <v>286</v>
      </c>
      <c r="AW18" s="373"/>
      <c r="AX18" s="46">
        <v>5</v>
      </c>
      <c r="AY18" s="46" t="s">
        <v>290</v>
      </c>
      <c r="AZ18" s="46" t="s">
        <v>285</v>
      </c>
      <c r="BA18" s="46" t="str">
        <f t="shared" si="12"/>
        <v>18_jaar</v>
      </c>
      <c r="BB18" s="46" t="str">
        <f t="shared" si="13"/>
        <v>5_18_jaar</v>
      </c>
      <c r="BC18" s="46" t="s">
        <v>286</v>
      </c>
      <c r="BD18" s="373"/>
      <c r="BE18" s="46">
        <v>5</v>
      </c>
      <c r="BF18" s="46" t="s">
        <v>290</v>
      </c>
      <c r="BG18" s="46" t="s">
        <v>285</v>
      </c>
      <c r="BH18" s="46" t="str">
        <f t="shared" si="14"/>
        <v>18_jaar</v>
      </c>
      <c r="BI18" s="46" t="s">
        <v>291</v>
      </c>
      <c r="BJ18" s="46" t="str">
        <f t="shared" si="15"/>
        <v>5_18_jaar</v>
      </c>
      <c r="BK18" s="48" t="str">
        <f t="shared" si="18"/>
        <v>vervalt</v>
      </c>
      <c r="BL18" s="48" t="str">
        <f t="shared" si="19"/>
        <v>vervalt</v>
      </c>
      <c r="BM18" s="48" t="str">
        <f t="shared" si="20"/>
        <v>vervalt</v>
      </c>
      <c r="BN18" s="361" t="str">
        <f t="shared" si="21"/>
        <v>vervalt</v>
      </c>
      <c r="BO18" s="28"/>
      <c r="BP18" s="71"/>
      <c r="BQ18" s="5"/>
      <c r="BR18" s="5"/>
      <c r="BS18" s="48"/>
      <c r="BT18" s="78"/>
      <c r="BU18" s="30"/>
    </row>
    <row r="19" spans="1:73" x14ac:dyDescent="0.15">
      <c r="A19" s="46">
        <v>5</v>
      </c>
      <c r="B19" s="46" t="s">
        <v>292</v>
      </c>
      <c r="C19" s="46" t="s">
        <v>285</v>
      </c>
      <c r="D19" s="46" t="str">
        <f t="shared" si="16"/>
        <v>19_jaar</v>
      </c>
      <c r="E19" s="46" t="str">
        <f t="shared" si="17"/>
        <v>5_19_jaar</v>
      </c>
      <c r="F19" s="50">
        <v>5.63</v>
      </c>
      <c r="G19" s="46"/>
      <c r="H19" s="46">
        <v>5</v>
      </c>
      <c r="I19" s="46" t="s">
        <v>292</v>
      </c>
      <c r="J19" s="46" t="s">
        <v>285</v>
      </c>
      <c r="K19" s="46" t="str">
        <f t="shared" si="0"/>
        <v>19_jaar</v>
      </c>
      <c r="L19" s="46" t="str">
        <f t="shared" si="1"/>
        <v>5_19_jaar</v>
      </c>
      <c r="M19" s="46">
        <v>6.36</v>
      </c>
      <c r="N19" s="28"/>
      <c r="O19" s="46">
        <v>5</v>
      </c>
      <c r="P19" s="46" t="s">
        <v>292</v>
      </c>
      <c r="Q19" s="46" t="s">
        <v>285</v>
      </c>
      <c r="R19" s="46" t="str">
        <f t="shared" si="2"/>
        <v>19_jaar</v>
      </c>
      <c r="S19" s="46" t="str">
        <f t="shared" si="3"/>
        <v>5_19_jaar</v>
      </c>
      <c r="T19" s="46">
        <v>6.55</v>
      </c>
      <c r="U19" s="28"/>
      <c r="V19" s="46">
        <v>5</v>
      </c>
      <c r="W19" s="46" t="s">
        <v>292</v>
      </c>
      <c r="X19" s="46" t="s">
        <v>285</v>
      </c>
      <c r="Y19" s="46" t="str">
        <f t="shared" si="4"/>
        <v>19_jaar</v>
      </c>
      <c r="Z19" s="46" t="str">
        <f t="shared" si="5"/>
        <v>5_19_jaar</v>
      </c>
      <c r="AA19" s="46" t="s">
        <v>286</v>
      </c>
      <c r="AB19" s="28"/>
      <c r="AC19" s="46">
        <v>5</v>
      </c>
      <c r="AD19" s="46" t="s">
        <v>292</v>
      </c>
      <c r="AE19" s="46" t="s">
        <v>285</v>
      </c>
      <c r="AF19" s="46" t="str">
        <f t="shared" si="6"/>
        <v>19_jaar</v>
      </c>
      <c r="AG19" s="46" t="str">
        <f t="shared" si="7"/>
        <v>5_19_jaar</v>
      </c>
      <c r="AH19" s="46" t="s">
        <v>286</v>
      </c>
      <c r="AI19" s="28"/>
      <c r="AJ19" s="46">
        <v>5</v>
      </c>
      <c r="AK19" s="46" t="s">
        <v>292</v>
      </c>
      <c r="AL19" s="46" t="s">
        <v>285</v>
      </c>
      <c r="AM19" s="46" t="str">
        <f t="shared" si="8"/>
        <v>19_jaar</v>
      </c>
      <c r="AN19" s="46" t="str">
        <f t="shared" si="9"/>
        <v>5_19_jaar</v>
      </c>
      <c r="AO19" s="46" t="s">
        <v>286</v>
      </c>
      <c r="AP19" s="372"/>
      <c r="AQ19" s="46">
        <v>5</v>
      </c>
      <c r="AR19" s="46" t="s">
        <v>292</v>
      </c>
      <c r="AS19" s="46" t="s">
        <v>285</v>
      </c>
      <c r="AT19" s="46" t="str">
        <f t="shared" si="10"/>
        <v>19_jaar</v>
      </c>
      <c r="AU19" s="46" t="str">
        <f t="shared" si="11"/>
        <v>5_19_jaar</v>
      </c>
      <c r="AV19" s="46" t="s">
        <v>286</v>
      </c>
      <c r="AW19" s="373"/>
      <c r="AX19" s="46">
        <v>5</v>
      </c>
      <c r="AY19" s="46" t="s">
        <v>292</v>
      </c>
      <c r="AZ19" s="46" t="s">
        <v>285</v>
      </c>
      <c r="BA19" s="46" t="str">
        <f t="shared" si="12"/>
        <v>19_jaar</v>
      </c>
      <c r="BB19" s="46" t="str">
        <f t="shared" si="13"/>
        <v>5_19_jaar</v>
      </c>
      <c r="BC19" s="46" t="s">
        <v>286</v>
      </c>
      <c r="BD19" s="373"/>
      <c r="BE19" s="46">
        <v>5</v>
      </c>
      <c r="BF19" s="46" t="s">
        <v>292</v>
      </c>
      <c r="BG19" s="46" t="s">
        <v>285</v>
      </c>
      <c r="BH19" s="46" t="str">
        <f t="shared" si="14"/>
        <v>19_jaar</v>
      </c>
      <c r="BI19" s="46" t="s">
        <v>293</v>
      </c>
      <c r="BJ19" s="46" t="str">
        <f t="shared" si="15"/>
        <v>5_19_jaar</v>
      </c>
      <c r="BK19" s="48" t="str">
        <f t="shared" si="18"/>
        <v>vervalt</v>
      </c>
      <c r="BL19" s="48" t="str">
        <f t="shared" si="19"/>
        <v>vervalt</v>
      </c>
      <c r="BM19" s="48" t="str">
        <f t="shared" si="20"/>
        <v>vervalt</v>
      </c>
      <c r="BN19" s="361" t="str">
        <f t="shared" si="21"/>
        <v>vervalt</v>
      </c>
      <c r="BO19" s="28"/>
      <c r="BP19" s="71"/>
      <c r="BQ19" s="5"/>
      <c r="BR19" s="5"/>
      <c r="BS19" s="48"/>
      <c r="BT19" s="78"/>
      <c r="BU19" s="30"/>
    </row>
    <row r="20" spans="1:73" x14ac:dyDescent="0.15">
      <c r="A20" s="46">
        <v>5</v>
      </c>
      <c r="B20" s="46" t="s">
        <v>294</v>
      </c>
      <c r="C20" s="46" t="s">
        <v>285</v>
      </c>
      <c r="D20" s="46" t="str">
        <f t="shared" si="16"/>
        <v>20_jaar</v>
      </c>
      <c r="E20" s="46" t="str">
        <f t="shared" si="17"/>
        <v>5_20_jaar</v>
      </c>
      <c r="F20" s="50">
        <v>7.16</v>
      </c>
      <c r="G20" s="46"/>
      <c r="H20" s="46">
        <v>5</v>
      </c>
      <c r="I20" s="46" t="s">
        <v>294</v>
      </c>
      <c r="J20" s="46" t="s">
        <v>285</v>
      </c>
      <c r="K20" s="46" t="str">
        <f t="shared" si="0"/>
        <v>20_jaar</v>
      </c>
      <c r="L20" s="46" t="str">
        <f t="shared" si="1"/>
        <v>5_20_jaar</v>
      </c>
      <c r="M20" s="46">
        <v>8.49</v>
      </c>
      <c r="N20" s="28"/>
      <c r="O20" s="46">
        <v>5</v>
      </c>
      <c r="P20" s="46" t="s">
        <v>294</v>
      </c>
      <c r="Q20" s="46" t="s">
        <v>285</v>
      </c>
      <c r="R20" s="46" t="str">
        <f t="shared" si="2"/>
        <v>20_jaar</v>
      </c>
      <c r="S20" s="46" t="str">
        <f t="shared" si="3"/>
        <v>5_20_jaar</v>
      </c>
      <c r="T20" s="46">
        <v>8.73</v>
      </c>
      <c r="U20" s="28"/>
      <c r="V20" s="46">
        <v>5</v>
      </c>
      <c r="W20" s="46" t="s">
        <v>294</v>
      </c>
      <c r="X20" s="46" t="s">
        <v>285</v>
      </c>
      <c r="Y20" s="46" t="str">
        <f t="shared" si="4"/>
        <v>20_jaar</v>
      </c>
      <c r="Z20" s="46" t="str">
        <f t="shared" si="5"/>
        <v>5_20_jaar</v>
      </c>
      <c r="AA20" s="46" t="s">
        <v>286</v>
      </c>
      <c r="AB20" s="28"/>
      <c r="AC20" s="46">
        <v>5</v>
      </c>
      <c r="AD20" s="46" t="s">
        <v>294</v>
      </c>
      <c r="AE20" s="46" t="s">
        <v>285</v>
      </c>
      <c r="AF20" s="46" t="str">
        <f t="shared" si="6"/>
        <v>20_jaar</v>
      </c>
      <c r="AG20" s="46" t="str">
        <f t="shared" si="7"/>
        <v>5_20_jaar</v>
      </c>
      <c r="AH20" s="46" t="s">
        <v>286</v>
      </c>
      <c r="AI20" s="28"/>
      <c r="AJ20" s="46">
        <v>5</v>
      </c>
      <c r="AK20" s="46" t="s">
        <v>294</v>
      </c>
      <c r="AL20" s="46" t="s">
        <v>285</v>
      </c>
      <c r="AM20" s="46" t="str">
        <f t="shared" si="8"/>
        <v>20_jaar</v>
      </c>
      <c r="AN20" s="46" t="str">
        <f t="shared" si="9"/>
        <v>5_20_jaar</v>
      </c>
      <c r="AO20" s="46" t="s">
        <v>286</v>
      </c>
      <c r="AP20" s="372"/>
      <c r="AQ20" s="46">
        <v>5</v>
      </c>
      <c r="AR20" s="46" t="s">
        <v>294</v>
      </c>
      <c r="AS20" s="46" t="s">
        <v>285</v>
      </c>
      <c r="AT20" s="46" t="str">
        <f t="shared" si="10"/>
        <v>20_jaar</v>
      </c>
      <c r="AU20" s="46" t="str">
        <f t="shared" si="11"/>
        <v>5_20_jaar</v>
      </c>
      <c r="AV20" s="46" t="s">
        <v>286</v>
      </c>
      <c r="AW20" s="373"/>
      <c r="AX20" s="46">
        <v>5</v>
      </c>
      <c r="AY20" s="46" t="s">
        <v>294</v>
      </c>
      <c r="AZ20" s="46" t="s">
        <v>285</v>
      </c>
      <c r="BA20" s="46" t="str">
        <f t="shared" si="12"/>
        <v>20_jaar</v>
      </c>
      <c r="BB20" s="46" t="str">
        <f t="shared" si="13"/>
        <v>5_20_jaar</v>
      </c>
      <c r="BC20" s="46" t="s">
        <v>286</v>
      </c>
      <c r="BD20" s="373"/>
      <c r="BE20" s="46">
        <v>5</v>
      </c>
      <c r="BF20" s="46" t="s">
        <v>294</v>
      </c>
      <c r="BG20" s="46" t="s">
        <v>285</v>
      </c>
      <c r="BH20" s="46" t="str">
        <f t="shared" si="14"/>
        <v>20_jaar</v>
      </c>
      <c r="BI20" s="46" t="s">
        <v>295</v>
      </c>
      <c r="BJ20" s="46" t="str">
        <f t="shared" si="15"/>
        <v>5_20_jaar</v>
      </c>
      <c r="BK20" s="48" t="str">
        <f t="shared" si="18"/>
        <v>vervalt</v>
      </c>
      <c r="BL20" s="48" t="str">
        <f>INDEX($AV$16:$AV$236,MATCH(BJ20,$AU$16:$AU$236,0))</f>
        <v>vervalt</v>
      </c>
      <c r="BM20" s="48" t="str">
        <f t="shared" si="20"/>
        <v>vervalt</v>
      </c>
      <c r="BN20" s="361" t="str">
        <f t="shared" si="21"/>
        <v>vervalt</v>
      </c>
      <c r="BO20" s="28"/>
      <c r="BP20" s="71"/>
      <c r="BQ20" s="5"/>
      <c r="BR20" s="5"/>
      <c r="BS20" s="48"/>
      <c r="BT20" s="78"/>
      <c r="BU20" s="30"/>
    </row>
    <row r="21" spans="1:73" x14ac:dyDescent="0.15">
      <c r="A21" s="46">
        <v>5</v>
      </c>
      <c r="B21" s="46" t="s">
        <v>296</v>
      </c>
      <c r="C21" s="46" t="s">
        <v>285</v>
      </c>
      <c r="D21" s="46" t="str">
        <f t="shared" si="16"/>
        <v>21_jaar</v>
      </c>
      <c r="E21" s="46" t="str">
        <f t="shared" si="17"/>
        <v>5_21_jaar</v>
      </c>
      <c r="F21" s="50">
        <v>8.69</v>
      </c>
      <c r="G21" s="46"/>
      <c r="H21" s="46">
        <v>5</v>
      </c>
      <c r="I21" s="46" t="s">
        <v>296</v>
      </c>
      <c r="J21" s="46" t="s">
        <v>285</v>
      </c>
      <c r="K21" s="46" t="str">
        <f t="shared" si="0"/>
        <v>21_jaar</v>
      </c>
      <c r="L21" s="46" t="str">
        <f t="shared" si="1"/>
        <v>5_21_jaar</v>
      </c>
      <c r="M21" s="46">
        <v>10.6</v>
      </c>
      <c r="N21" s="28"/>
      <c r="O21" s="46">
        <v>5</v>
      </c>
      <c r="P21" s="46" t="s">
        <v>296</v>
      </c>
      <c r="Q21" s="46" t="s">
        <v>285</v>
      </c>
      <c r="R21" s="46" t="str">
        <f t="shared" si="2"/>
        <v>21_jaar</v>
      </c>
      <c r="S21" s="46" t="str">
        <f t="shared" si="3"/>
        <v>5_21_jaar</v>
      </c>
      <c r="T21" s="46">
        <v>10.91</v>
      </c>
      <c r="U21" s="28"/>
      <c r="V21" s="46">
        <v>5</v>
      </c>
      <c r="W21" s="46" t="s">
        <v>296</v>
      </c>
      <c r="X21" s="46" t="s">
        <v>285</v>
      </c>
      <c r="Y21" s="46" t="str">
        <f t="shared" si="4"/>
        <v>21_jaar</v>
      </c>
      <c r="Z21" s="46" t="str">
        <f t="shared" si="5"/>
        <v>5_21_jaar</v>
      </c>
      <c r="AA21" s="46" t="s">
        <v>286</v>
      </c>
      <c r="AB21" s="28"/>
      <c r="AC21" s="46">
        <v>5</v>
      </c>
      <c r="AD21" s="46" t="s">
        <v>296</v>
      </c>
      <c r="AE21" s="46" t="s">
        <v>285</v>
      </c>
      <c r="AF21" s="46" t="str">
        <f t="shared" si="6"/>
        <v>21_jaar</v>
      </c>
      <c r="AG21" s="46" t="str">
        <f t="shared" si="7"/>
        <v>5_21_jaar</v>
      </c>
      <c r="AH21" s="46" t="s">
        <v>286</v>
      </c>
      <c r="AI21" s="28"/>
      <c r="AJ21" s="46">
        <v>5</v>
      </c>
      <c r="AK21" s="46" t="s">
        <v>296</v>
      </c>
      <c r="AL21" s="46" t="s">
        <v>285</v>
      </c>
      <c r="AM21" s="46" t="str">
        <f t="shared" si="8"/>
        <v>21_jaar</v>
      </c>
      <c r="AN21" s="46" t="str">
        <f t="shared" si="9"/>
        <v>5_21_jaar</v>
      </c>
      <c r="AO21" s="46" t="s">
        <v>286</v>
      </c>
      <c r="AP21" s="372"/>
      <c r="AQ21" s="46">
        <v>5</v>
      </c>
      <c r="AR21" s="46" t="s">
        <v>296</v>
      </c>
      <c r="AS21" s="46" t="s">
        <v>285</v>
      </c>
      <c r="AT21" s="46" t="str">
        <f t="shared" si="10"/>
        <v>21_jaar</v>
      </c>
      <c r="AU21" s="46" t="str">
        <f t="shared" si="11"/>
        <v>5_21_jaar</v>
      </c>
      <c r="AV21" s="46" t="s">
        <v>286</v>
      </c>
      <c r="AW21" s="373"/>
      <c r="AX21" s="46">
        <v>5</v>
      </c>
      <c r="AY21" s="46" t="s">
        <v>296</v>
      </c>
      <c r="AZ21" s="46" t="s">
        <v>285</v>
      </c>
      <c r="BA21" s="46" t="str">
        <f t="shared" si="12"/>
        <v>21_jaar</v>
      </c>
      <c r="BB21" s="46" t="str">
        <f t="shared" si="13"/>
        <v>5_21_jaar</v>
      </c>
      <c r="BC21" s="46" t="s">
        <v>286</v>
      </c>
      <c r="BD21" s="373"/>
      <c r="BE21" s="46">
        <v>5</v>
      </c>
      <c r="BF21" s="46" t="s">
        <v>296</v>
      </c>
      <c r="BG21" s="46" t="s">
        <v>285</v>
      </c>
      <c r="BH21" s="46" t="str">
        <f t="shared" si="14"/>
        <v>21_jaar</v>
      </c>
      <c r="BI21" s="46" t="s">
        <v>297</v>
      </c>
      <c r="BJ21" s="46" t="str">
        <f t="shared" si="15"/>
        <v>5_21_jaar</v>
      </c>
      <c r="BK21" s="48" t="str">
        <f t="shared" si="18"/>
        <v>vervalt</v>
      </c>
      <c r="BL21" s="48" t="str">
        <f t="shared" si="19"/>
        <v>vervalt</v>
      </c>
      <c r="BM21" s="48" t="str">
        <f t="shared" si="20"/>
        <v>vervalt</v>
      </c>
      <c r="BN21" s="361" t="str">
        <f t="shared" si="21"/>
        <v>vervalt</v>
      </c>
      <c r="BO21" s="28"/>
      <c r="BP21" s="71"/>
      <c r="BQ21" s="5"/>
      <c r="BR21" s="5"/>
      <c r="BS21" s="48"/>
      <c r="BT21" s="78"/>
      <c r="BU21" s="30"/>
    </row>
    <row r="22" spans="1:73" x14ac:dyDescent="0.15">
      <c r="A22" s="46">
        <v>5</v>
      </c>
      <c r="B22" s="46" t="s">
        <v>298</v>
      </c>
      <c r="C22" s="46" t="s">
        <v>285</v>
      </c>
      <c r="D22" s="46" t="str">
        <f t="shared" si="16"/>
        <v>22_jaar</v>
      </c>
      <c r="E22" s="46" t="str">
        <f t="shared" si="17"/>
        <v>5_22_jaar</v>
      </c>
      <c r="F22" s="50">
        <v>10.220000000000001</v>
      </c>
      <c r="G22" s="46"/>
      <c r="H22" s="51">
        <v>10</v>
      </c>
      <c r="I22" s="46">
        <v>0</v>
      </c>
      <c r="J22" s="46">
        <v>1</v>
      </c>
      <c r="K22" s="46">
        <f t="shared" si="0"/>
        <v>0</v>
      </c>
      <c r="L22" s="46" t="str">
        <f t="shared" si="1"/>
        <v>10_0</v>
      </c>
      <c r="M22" s="52">
        <v>10.15</v>
      </c>
      <c r="N22" s="28"/>
      <c r="O22" s="51">
        <v>10</v>
      </c>
      <c r="P22" s="46">
        <v>0</v>
      </c>
      <c r="Q22" s="46">
        <v>1</v>
      </c>
      <c r="R22" s="46">
        <f t="shared" si="2"/>
        <v>0</v>
      </c>
      <c r="S22" s="46" t="str">
        <f t="shared" si="3"/>
        <v>10_0</v>
      </c>
      <c r="T22" s="52">
        <v>10.45</v>
      </c>
      <c r="U22" s="28"/>
      <c r="V22" s="51">
        <v>10</v>
      </c>
      <c r="W22" s="46">
        <v>0</v>
      </c>
      <c r="X22" s="46">
        <v>1</v>
      </c>
      <c r="Y22" s="46">
        <f t="shared" si="4"/>
        <v>0</v>
      </c>
      <c r="Z22" s="46" t="str">
        <f t="shared" si="5"/>
        <v>10_0</v>
      </c>
      <c r="AA22" s="46" t="s">
        <v>286</v>
      </c>
      <c r="AB22" s="28"/>
      <c r="AC22" s="51">
        <v>10</v>
      </c>
      <c r="AD22" s="46">
        <v>0</v>
      </c>
      <c r="AE22" s="46">
        <v>1</v>
      </c>
      <c r="AF22" s="46">
        <f t="shared" si="6"/>
        <v>0</v>
      </c>
      <c r="AG22" s="46" t="str">
        <f t="shared" si="7"/>
        <v>10_0</v>
      </c>
      <c r="AH22" s="46" t="s">
        <v>286</v>
      </c>
      <c r="AI22" s="28"/>
      <c r="AJ22" s="51">
        <v>10</v>
      </c>
      <c r="AK22" s="46">
        <v>0</v>
      </c>
      <c r="AL22" s="46">
        <v>1</v>
      </c>
      <c r="AM22" s="46">
        <f t="shared" si="8"/>
        <v>0</v>
      </c>
      <c r="AN22" s="46" t="str">
        <f t="shared" si="9"/>
        <v>10_0</v>
      </c>
      <c r="AO22" s="46" t="s">
        <v>286</v>
      </c>
      <c r="AP22" s="372"/>
      <c r="AQ22" s="51">
        <v>10</v>
      </c>
      <c r="AR22" s="46">
        <v>0</v>
      </c>
      <c r="AS22" s="46">
        <v>1</v>
      </c>
      <c r="AT22" s="46">
        <f t="shared" si="10"/>
        <v>0</v>
      </c>
      <c r="AU22" s="46" t="str">
        <f t="shared" si="11"/>
        <v>10_0</v>
      </c>
      <c r="AV22" s="46" t="s">
        <v>286</v>
      </c>
      <c r="AW22" s="373"/>
      <c r="AX22" s="51">
        <v>10</v>
      </c>
      <c r="AY22" s="46">
        <v>0</v>
      </c>
      <c r="AZ22" s="46">
        <v>1</v>
      </c>
      <c r="BA22" s="46">
        <f t="shared" si="12"/>
        <v>0</v>
      </c>
      <c r="BB22" s="46" t="str">
        <f t="shared" si="13"/>
        <v>10_0</v>
      </c>
      <c r="BC22" s="46" t="s">
        <v>286</v>
      </c>
      <c r="BD22" s="373"/>
      <c r="BE22" s="51">
        <v>10</v>
      </c>
      <c r="BF22" s="46">
        <v>0</v>
      </c>
      <c r="BG22" s="46">
        <v>1</v>
      </c>
      <c r="BH22" s="46">
        <f t="shared" si="14"/>
        <v>0</v>
      </c>
      <c r="BI22" s="46" t="s">
        <v>299</v>
      </c>
      <c r="BJ22" s="46" t="str">
        <f t="shared" si="15"/>
        <v>10_0</v>
      </c>
      <c r="BK22" s="48" t="str">
        <f>INDEX($AO$16:$AO$236,MATCH(BJ22,$AN$16:$AN$236,0))</f>
        <v>vervalt</v>
      </c>
      <c r="BL22" s="48" t="str">
        <f>INDEX($AV$16:$AV$236,MATCH(BJ22,$AU$16:$AU$236,0))</f>
        <v>vervalt</v>
      </c>
      <c r="BM22" s="48" t="str">
        <f>INDEX($BC$16:$BC$236,MATCH(BJ22,$BB$16:$BB$236,0))</f>
        <v>vervalt</v>
      </c>
      <c r="BN22" s="361" t="str">
        <f>IFERROR($D$6*BK22+$D$7*BL22+$D$8*BM22,"vervalt")</f>
        <v>vervalt</v>
      </c>
      <c r="BO22" s="28"/>
      <c r="BP22" s="71"/>
      <c r="BQ22" s="5"/>
      <c r="BR22" s="5"/>
      <c r="BS22" s="48"/>
      <c r="BT22" s="78"/>
      <c r="BU22" s="30"/>
    </row>
    <row r="23" spans="1:73" x14ac:dyDescent="0.15">
      <c r="A23" s="46">
        <v>10</v>
      </c>
      <c r="B23" s="46">
        <v>0</v>
      </c>
      <c r="C23" s="46">
        <v>1</v>
      </c>
      <c r="D23" s="46">
        <f t="shared" si="16"/>
        <v>0</v>
      </c>
      <c r="E23" s="46" t="str">
        <f t="shared" si="17"/>
        <v>10_0</v>
      </c>
      <c r="F23" s="52">
        <v>9.8000000000000007</v>
      </c>
      <c r="G23" s="46"/>
      <c r="H23" s="51">
        <v>10</v>
      </c>
      <c r="I23" s="46">
        <v>1</v>
      </c>
      <c r="J23" s="46">
        <v>2</v>
      </c>
      <c r="K23" s="46">
        <f t="shared" si="0"/>
        <v>1</v>
      </c>
      <c r="L23" s="46" t="str">
        <f t="shared" si="1"/>
        <v>10_1</v>
      </c>
      <c r="M23" s="52">
        <v>10.34</v>
      </c>
      <c r="N23" s="5"/>
      <c r="O23" s="51">
        <v>10</v>
      </c>
      <c r="P23" s="46">
        <v>1</v>
      </c>
      <c r="Q23" s="46">
        <v>2</v>
      </c>
      <c r="R23" s="46">
        <f t="shared" si="2"/>
        <v>1</v>
      </c>
      <c r="S23" s="46" t="str">
        <f t="shared" si="3"/>
        <v>10_1</v>
      </c>
      <c r="T23" s="52">
        <v>10.65</v>
      </c>
      <c r="U23" s="28"/>
      <c r="V23" s="51">
        <v>10</v>
      </c>
      <c r="W23" s="46">
        <v>1</v>
      </c>
      <c r="X23" s="46">
        <v>2</v>
      </c>
      <c r="Y23" s="46">
        <f t="shared" si="4"/>
        <v>1</v>
      </c>
      <c r="Z23" s="46" t="str">
        <f t="shared" si="5"/>
        <v>10_1</v>
      </c>
      <c r="AA23" s="46" t="s">
        <v>286</v>
      </c>
      <c r="AB23" s="28"/>
      <c r="AC23" s="51">
        <v>10</v>
      </c>
      <c r="AD23" s="46">
        <v>1</v>
      </c>
      <c r="AE23" s="46">
        <v>2</v>
      </c>
      <c r="AF23" s="46">
        <f t="shared" si="6"/>
        <v>1</v>
      </c>
      <c r="AG23" s="46" t="str">
        <f t="shared" si="7"/>
        <v>10_1</v>
      </c>
      <c r="AH23" s="46" t="s">
        <v>286</v>
      </c>
      <c r="AI23" s="28"/>
      <c r="AJ23" s="51">
        <v>10</v>
      </c>
      <c r="AK23" s="46">
        <v>1</v>
      </c>
      <c r="AL23" s="46">
        <v>2</v>
      </c>
      <c r="AM23" s="46">
        <f t="shared" si="8"/>
        <v>1</v>
      </c>
      <c r="AN23" s="46" t="str">
        <f t="shared" si="9"/>
        <v>10_1</v>
      </c>
      <c r="AO23" s="46" t="s">
        <v>286</v>
      </c>
      <c r="AP23" s="372"/>
      <c r="AQ23" s="51">
        <v>10</v>
      </c>
      <c r="AR23" s="46">
        <v>1</v>
      </c>
      <c r="AS23" s="46">
        <v>2</v>
      </c>
      <c r="AT23" s="46">
        <f t="shared" si="10"/>
        <v>1</v>
      </c>
      <c r="AU23" s="46" t="str">
        <f t="shared" si="11"/>
        <v>10_1</v>
      </c>
      <c r="AV23" s="46" t="s">
        <v>286</v>
      </c>
      <c r="AW23" s="373"/>
      <c r="AX23" s="51">
        <v>10</v>
      </c>
      <c r="AY23" s="46">
        <v>1</v>
      </c>
      <c r="AZ23" s="46">
        <v>2</v>
      </c>
      <c r="BA23" s="46">
        <f t="shared" si="12"/>
        <v>1</v>
      </c>
      <c r="BB23" s="46" t="str">
        <f t="shared" si="13"/>
        <v>10_1</v>
      </c>
      <c r="BC23" s="46" t="s">
        <v>286</v>
      </c>
      <c r="BD23" s="373"/>
      <c r="BE23" s="51">
        <v>10</v>
      </c>
      <c r="BF23" s="46">
        <v>1</v>
      </c>
      <c r="BG23" s="46">
        <v>2</v>
      </c>
      <c r="BH23" s="46">
        <f t="shared" si="14"/>
        <v>1</v>
      </c>
      <c r="BI23" s="46" t="s">
        <v>300</v>
      </c>
      <c r="BJ23" s="46" t="str">
        <f t="shared" si="15"/>
        <v>10_1</v>
      </c>
      <c r="BK23" s="48" t="str">
        <f t="shared" si="18"/>
        <v>vervalt</v>
      </c>
      <c r="BL23" s="48" t="str">
        <f t="shared" si="19"/>
        <v>vervalt</v>
      </c>
      <c r="BM23" s="48" t="str">
        <f t="shared" si="20"/>
        <v>vervalt</v>
      </c>
      <c r="BN23" s="361" t="str">
        <f t="shared" si="21"/>
        <v>vervalt</v>
      </c>
      <c r="BO23" s="5"/>
      <c r="BP23" s="5"/>
      <c r="BQ23" s="5"/>
      <c r="BR23" s="5"/>
      <c r="BS23" s="5"/>
      <c r="BT23" s="6"/>
    </row>
    <row r="24" spans="1:73" x14ac:dyDescent="0.15">
      <c r="A24" s="46">
        <v>10</v>
      </c>
      <c r="B24" s="46">
        <v>1</v>
      </c>
      <c r="C24" s="46">
        <v>2</v>
      </c>
      <c r="D24" s="46">
        <f t="shared" si="16"/>
        <v>1</v>
      </c>
      <c r="E24" s="46" t="str">
        <f t="shared" si="17"/>
        <v>10_1</v>
      </c>
      <c r="F24" s="52">
        <v>9.99</v>
      </c>
      <c r="G24" s="46"/>
      <c r="H24" s="51">
        <v>10</v>
      </c>
      <c r="I24" s="46">
        <v>2</v>
      </c>
      <c r="J24" s="46">
        <v>3</v>
      </c>
      <c r="K24" s="46">
        <f t="shared" si="0"/>
        <v>2</v>
      </c>
      <c r="L24" s="46" t="str">
        <f t="shared" si="1"/>
        <v>10_2</v>
      </c>
      <c r="M24" s="52">
        <v>10.53</v>
      </c>
      <c r="N24" s="5"/>
      <c r="O24" s="51">
        <v>10</v>
      </c>
      <c r="P24" s="46">
        <v>2</v>
      </c>
      <c r="Q24" s="46">
        <v>3</v>
      </c>
      <c r="R24" s="46">
        <f t="shared" si="2"/>
        <v>2</v>
      </c>
      <c r="S24" s="46" t="str">
        <f t="shared" si="3"/>
        <v>10_2</v>
      </c>
      <c r="T24" s="52">
        <v>10.85</v>
      </c>
      <c r="U24" s="28"/>
      <c r="V24" s="51">
        <v>10</v>
      </c>
      <c r="W24" s="46">
        <v>2</v>
      </c>
      <c r="X24" s="46">
        <v>3</v>
      </c>
      <c r="Y24" s="46">
        <f t="shared" si="4"/>
        <v>2</v>
      </c>
      <c r="Z24" s="46" t="str">
        <f t="shared" si="5"/>
        <v>10_2</v>
      </c>
      <c r="AA24" s="46" t="s">
        <v>286</v>
      </c>
      <c r="AB24" s="28"/>
      <c r="AC24" s="51">
        <v>10</v>
      </c>
      <c r="AD24" s="46">
        <v>2</v>
      </c>
      <c r="AE24" s="46">
        <v>3</v>
      </c>
      <c r="AF24" s="46">
        <f t="shared" si="6"/>
        <v>2</v>
      </c>
      <c r="AG24" s="46" t="str">
        <f t="shared" si="7"/>
        <v>10_2</v>
      </c>
      <c r="AH24" s="46" t="s">
        <v>286</v>
      </c>
      <c r="AI24" s="28"/>
      <c r="AJ24" s="51">
        <v>10</v>
      </c>
      <c r="AK24" s="46">
        <v>2</v>
      </c>
      <c r="AL24" s="46">
        <v>3</v>
      </c>
      <c r="AM24" s="46">
        <f t="shared" si="8"/>
        <v>2</v>
      </c>
      <c r="AN24" s="46" t="str">
        <f t="shared" si="9"/>
        <v>10_2</v>
      </c>
      <c r="AO24" s="46" t="s">
        <v>286</v>
      </c>
      <c r="AP24" s="372"/>
      <c r="AQ24" s="51">
        <v>10</v>
      </c>
      <c r="AR24" s="46">
        <v>2</v>
      </c>
      <c r="AS24" s="46">
        <v>3</v>
      </c>
      <c r="AT24" s="46">
        <f t="shared" si="10"/>
        <v>2</v>
      </c>
      <c r="AU24" s="46" t="str">
        <f t="shared" si="11"/>
        <v>10_2</v>
      </c>
      <c r="AV24" s="46" t="s">
        <v>286</v>
      </c>
      <c r="AW24" s="373"/>
      <c r="AX24" s="51">
        <v>10</v>
      </c>
      <c r="AY24" s="46">
        <v>2</v>
      </c>
      <c r="AZ24" s="46">
        <v>3</v>
      </c>
      <c r="BA24" s="46">
        <f t="shared" si="12"/>
        <v>2</v>
      </c>
      <c r="BB24" s="46" t="str">
        <f t="shared" si="13"/>
        <v>10_2</v>
      </c>
      <c r="BC24" s="46" t="s">
        <v>286</v>
      </c>
      <c r="BD24" s="373"/>
      <c r="BE24" s="51">
        <v>10</v>
      </c>
      <c r="BF24" s="46">
        <v>2</v>
      </c>
      <c r="BG24" s="46">
        <v>3</v>
      </c>
      <c r="BH24" s="46">
        <f t="shared" si="14"/>
        <v>2</v>
      </c>
      <c r="BI24" s="46" t="s">
        <v>301</v>
      </c>
      <c r="BJ24" s="46" t="str">
        <f t="shared" si="15"/>
        <v>10_2</v>
      </c>
      <c r="BK24" s="48" t="str">
        <f t="shared" si="18"/>
        <v>vervalt</v>
      </c>
      <c r="BL24" s="48" t="str">
        <f t="shared" si="19"/>
        <v>vervalt</v>
      </c>
      <c r="BM24" s="48" t="str">
        <f t="shared" si="20"/>
        <v>vervalt</v>
      </c>
      <c r="BN24" s="361" t="str">
        <f t="shared" si="21"/>
        <v>vervalt</v>
      </c>
      <c r="BO24" s="5"/>
      <c r="BP24" s="5"/>
      <c r="BQ24" s="5"/>
      <c r="BR24" s="5"/>
      <c r="BS24" s="5"/>
      <c r="BT24" s="6"/>
    </row>
    <row r="25" spans="1:73" x14ac:dyDescent="0.15">
      <c r="A25" s="46">
        <v>10</v>
      </c>
      <c r="B25" s="46">
        <v>2</v>
      </c>
      <c r="C25" s="46">
        <v>3</v>
      </c>
      <c r="D25" s="46">
        <f t="shared" si="16"/>
        <v>2</v>
      </c>
      <c r="E25" s="46" t="str">
        <f t="shared" si="17"/>
        <v>10_2</v>
      </c>
      <c r="F25" s="52">
        <v>10.17</v>
      </c>
      <c r="G25" s="46"/>
      <c r="H25" s="51">
        <v>10</v>
      </c>
      <c r="I25" s="46">
        <v>3</v>
      </c>
      <c r="J25" s="46">
        <v>4</v>
      </c>
      <c r="K25" s="46">
        <f t="shared" si="0"/>
        <v>3</v>
      </c>
      <c r="L25" s="46" t="str">
        <f t="shared" si="1"/>
        <v>10_3</v>
      </c>
      <c r="M25" s="52">
        <v>10.94</v>
      </c>
      <c r="N25" s="5"/>
      <c r="O25" s="51">
        <v>10</v>
      </c>
      <c r="P25" s="46">
        <v>3</v>
      </c>
      <c r="Q25" s="46">
        <v>4</v>
      </c>
      <c r="R25" s="46">
        <f t="shared" si="2"/>
        <v>3</v>
      </c>
      <c r="S25" s="46" t="str">
        <f t="shared" si="3"/>
        <v>10_3</v>
      </c>
      <c r="T25" s="52">
        <v>11.27</v>
      </c>
      <c r="U25" s="28"/>
      <c r="V25" s="51">
        <v>10</v>
      </c>
      <c r="W25" s="46">
        <v>3</v>
      </c>
      <c r="X25" s="46">
        <v>4</v>
      </c>
      <c r="Y25" s="46">
        <f t="shared" si="4"/>
        <v>3</v>
      </c>
      <c r="Z25" s="46" t="str">
        <f t="shared" si="5"/>
        <v>10_3</v>
      </c>
      <c r="AA25" s="46" t="s">
        <v>286</v>
      </c>
      <c r="AB25" s="28"/>
      <c r="AC25" s="51">
        <v>10</v>
      </c>
      <c r="AD25" s="46">
        <v>3</v>
      </c>
      <c r="AE25" s="46">
        <v>4</v>
      </c>
      <c r="AF25" s="46">
        <f t="shared" si="6"/>
        <v>3</v>
      </c>
      <c r="AG25" s="46" t="str">
        <f t="shared" si="7"/>
        <v>10_3</v>
      </c>
      <c r="AH25" s="46" t="s">
        <v>286</v>
      </c>
      <c r="AI25" s="28"/>
      <c r="AJ25" s="51">
        <v>10</v>
      </c>
      <c r="AK25" s="46">
        <v>3</v>
      </c>
      <c r="AL25" s="46">
        <v>4</v>
      </c>
      <c r="AM25" s="46">
        <f t="shared" si="8"/>
        <v>3</v>
      </c>
      <c r="AN25" s="46" t="str">
        <f t="shared" si="9"/>
        <v>10_3</v>
      </c>
      <c r="AO25" s="46" t="s">
        <v>286</v>
      </c>
      <c r="AP25" s="372"/>
      <c r="AQ25" s="51">
        <v>10</v>
      </c>
      <c r="AR25" s="46">
        <v>3</v>
      </c>
      <c r="AS25" s="46">
        <v>4</v>
      </c>
      <c r="AT25" s="46">
        <f t="shared" si="10"/>
        <v>3</v>
      </c>
      <c r="AU25" s="46" t="str">
        <f t="shared" si="11"/>
        <v>10_3</v>
      </c>
      <c r="AV25" s="46" t="s">
        <v>286</v>
      </c>
      <c r="AW25" s="373"/>
      <c r="AX25" s="51">
        <v>10</v>
      </c>
      <c r="AY25" s="46">
        <v>3</v>
      </c>
      <c r="AZ25" s="46">
        <v>4</v>
      </c>
      <c r="BA25" s="46">
        <f t="shared" si="12"/>
        <v>3</v>
      </c>
      <c r="BB25" s="46" t="str">
        <f t="shared" si="13"/>
        <v>10_3</v>
      </c>
      <c r="BC25" s="46" t="s">
        <v>286</v>
      </c>
      <c r="BD25" s="373"/>
      <c r="BE25" s="51">
        <v>10</v>
      </c>
      <c r="BF25" s="46">
        <v>3</v>
      </c>
      <c r="BG25" s="46">
        <v>4</v>
      </c>
      <c r="BH25" s="46">
        <f t="shared" si="14"/>
        <v>3</v>
      </c>
      <c r="BI25" s="46" t="s">
        <v>302</v>
      </c>
      <c r="BJ25" s="46" t="str">
        <f t="shared" si="15"/>
        <v>10_3</v>
      </c>
      <c r="BK25" s="48" t="str">
        <f t="shared" si="18"/>
        <v>vervalt</v>
      </c>
      <c r="BL25" s="48" t="str">
        <f t="shared" si="19"/>
        <v>vervalt</v>
      </c>
      <c r="BM25" s="48" t="str">
        <f t="shared" si="20"/>
        <v>vervalt</v>
      </c>
      <c r="BN25" s="361" t="str">
        <f t="shared" si="21"/>
        <v>vervalt</v>
      </c>
      <c r="BO25" s="5"/>
      <c r="BP25" s="5"/>
      <c r="BQ25" s="5"/>
      <c r="BR25" s="5"/>
      <c r="BS25" s="5"/>
      <c r="BT25" s="6"/>
    </row>
    <row r="26" spans="1:73" x14ac:dyDescent="0.15">
      <c r="A26" s="46">
        <v>10</v>
      </c>
      <c r="B26" s="46">
        <v>3</v>
      </c>
      <c r="C26" s="46">
        <v>4</v>
      </c>
      <c r="D26" s="46">
        <f t="shared" si="16"/>
        <v>3</v>
      </c>
      <c r="E26" s="46" t="str">
        <f t="shared" si="17"/>
        <v>10_3</v>
      </c>
      <c r="F26" s="52">
        <v>10.57</v>
      </c>
      <c r="G26" s="46"/>
      <c r="H26" s="51">
        <v>10</v>
      </c>
      <c r="I26" s="46">
        <v>4</v>
      </c>
      <c r="J26" s="46">
        <v>5</v>
      </c>
      <c r="K26" s="46">
        <f t="shared" si="0"/>
        <v>4</v>
      </c>
      <c r="L26" s="46" t="str">
        <f t="shared" si="1"/>
        <v>10_4</v>
      </c>
      <c r="M26" s="52">
        <v>11.34</v>
      </c>
      <c r="N26" s="31"/>
      <c r="O26" s="51">
        <v>10</v>
      </c>
      <c r="P26" s="46">
        <v>4</v>
      </c>
      <c r="Q26" s="46">
        <v>5</v>
      </c>
      <c r="R26" s="46">
        <f t="shared" si="2"/>
        <v>4</v>
      </c>
      <c r="S26" s="46" t="str">
        <f t="shared" si="3"/>
        <v>10_4</v>
      </c>
      <c r="T26" s="52">
        <v>11.68</v>
      </c>
      <c r="U26" s="28"/>
      <c r="V26" s="51">
        <v>10</v>
      </c>
      <c r="W26" s="46">
        <v>4</v>
      </c>
      <c r="X26" s="46">
        <v>5</v>
      </c>
      <c r="Y26" s="46">
        <f t="shared" si="4"/>
        <v>4</v>
      </c>
      <c r="Z26" s="46" t="str">
        <f t="shared" si="5"/>
        <v>10_4</v>
      </c>
      <c r="AA26" s="46" t="s">
        <v>286</v>
      </c>
      <c r="AB26" s="28"/>
      <c r="AC26" s="51">
        <v>10</v>
      </c>
      <c r="AD26" s="46">
        <v>4</v>
      </c>
      <c r="AE26" s="46">
        <v>5</v>
      </c>
      <c r="AF26" s="46">
        <f t="shared" si="6"/>
        <v>4</v>
      </c>
      <c r="AG26" s="46" t="str">
        <f t="shared" si="7"/>
        <v>10_4</v>
      </c>
      <c r="AH26" s="46" t="s">
        <v>286</v>
      </c>
      <c r="AI26" s="28"/>
      <c r="AJ26" s="51">
        <v>10</v>
      </c>
      <c r="AK26" s="46">
        <v>4</v>
      </c>
      <c r="AL26" s="46">
        <v>5</v>
      </c>
      <c r="AM26" s="46">
        <f t="shared" si="8"/>
        <v>4</v>
      </c>
      <c r="AN26" s="46" t="str">
        <f t="shared" si="9"/>
        <v>10_4</v>
      </c>
      <c r="AO26" s="46" t="s">
        <v>286</v>
      </c>
      <c r="AP26" s="372"/>
      <c r="AQ26" s="51">
        <v>10</v>
      </c>
      <c r="AR26" s="46">
        <v>4</v>
      </c>
      <c r="AS26" s="46">
        <v>5</v>
      </c>
      <c r="AT26" s="46">
        <f t="shared" si="10"/>
        <v>4</v>
      </c>
      <c r="AU26" s="46" t="str">
        <f t="shared" si="11"/>
        <v>10_4</v>
      </c>
      <c r="AV26" s="46" t="s">
        <v>286</v>
      </c>
      <c r="AW26" s="373"/>
      <c r="AX26" s="51">
        <v>10</v>
      </c>
      <c r="AY26" s="46">
        <v>4</v>
      </c>
      <c r="AZ26" s="46">
        <v>5</v>
      </c>
      <c r="BA26" s="46">
        <f t="shared" si="12"/>
        <v>4</v>
      </c>
      <c r="BB26" s="46" t="str">
        <f t="shared" si="13"/>
        <v>10_4</v>
      </c>
      <c r="BC26" s="46" t="s">
        <v>286</v>
      </c>
      <c r="BD26" s="373"/>
      <c r="BE26" s="51">
        <v>10</v>
      </c>
      <c r="BF26" s="46">
        <v>4</v>
      </c>
      <c r="BG26" s="46">
        <v>5</v>
      </c>
      <c r="BH26" s="46">
        <f t="shared" si="14"/>
        <v>4</v>
      </c>
      <c r="BI26" s="46" t="s">
        <v>303</v>
      </c>
      <c r="BJ26" s="46" t="str">
        <f t="shared" si="15"/>
        <v>10_4</v>
      </c>
      <c r="BK26" s="48" t="str">
        <f t="shared" si="18"/>
        <v>vervalt</v>
      </c>
      <c r="BL26" s="48" t="str">
        <f t="shared" si="19"/>
        <v>vervalt</v>
      </c>
      <c r="BM26" s="48" t="str">
        <f t="shared" si="20"/>
        <v>vervalt</v>
      </c>
      <c r="BN26" s="361" t="str">
        <f t="shared" si="21"/>
        <v>vervalt</v>
      </c>
      <c r="BO26" s="35"/>
      <c r="BP26" s="35"/>
      <c r="BQ26" s="5"/>
      <c r="BR26" s="5"/>
      <c r="BS26" s="31"/>
      <c r="BT26" s="79"/>
      <c r="BU26" s="33"/>
    </row>
    <row r="27" spans="1:73" x14ac:dyDescent="0.15">
      <c r="A27" s="46">
        <v>10</v>
      </c>
      <c r="B27" s="46">
        <v>4</v>
      </c>
      <c r="C27" s="46">
        <v>5</v>
      </c>
      <c r="D27" s="46">
        <f t="shared" si="16"/>
        <v>4</v>
      </c>
      <c r="E27" s="46" t="str">
        <f t="shared" si="17"/>
        <v>10_4</v>
      </c>
      <c r="F27" s="52">
        <v>10.96</v>
      </c>
      <c r="G27" s="46"/>
      <c r="H27" s="46">
        <v>15</v>
      </c>
      <c r="I27" s="46" t="s">
        <v>304</v>
      </c>
      <c r="J27" s="46">
        <v>3</v>
      </c>
      <c r="K27" s="46" t="str">
        <f t="shared" si="0"/>
        <v>Aanloopperiodiek_0</v>
      </c>
      <c r="L27" s="46" t="str">
        <f t="shared" si="1"/>
        <v>15_Aanloopperiodiek_0</v>
      </c>
      <c r="M27" s="52">
        <v>10.53</v>
      </c>
      <c r="N27" s="4"/>
      <c r="O27" s="46">
        <v>15</v>
      </c>
      <c r="P27" s="46" t="s">
        <v>304</v>
      </c>
      <c r="Q27" s="46">
        <v>3</v>
      </c>
      <c r="R27" s="46" t="str">
        <f t="shared" si="2"/>
        <v>Aanloopperiodiek_0</v>
      </c>
      <c r="S27" s="46" t="str">
        <f t="shared" si="3"/>
        <v>15_Aanloopperiodiek_0</v>
      </c>
      <c r="T27" s="52">
        <v>10.85</v>
      </c>
      <c r="U27" s="4"/>
      <c r="V27" s="46">
        <v>15</v>
      </c>
      <c r="W27" s="46" t="s">
        <v>304</v>
      </c>
      <c r="X27" s="46">
        <v>3</v>
      </c>
      <c r="Y27" s="46" t="str">
        <f t="shared" si="4"/>
        <v>Aanloopperiodiek_0</v>
      </c>
      <c r="Z27" s="46" t="str">
        <f t="shared" si="5"/>
        <v>15_Aanloopperiodiek_0</v>
      </c>
      <c r="AA27" s="46" t="s">
        <v>286</v>
      </c>
      <c r="AB27" s="4"/>
      <c r="AC27" s="46">
        <v>15</v>
      </c>
      <c r="AD27" s="46" t="s">
        <v>304</v>
      </c>
      <c r="AE27" s="46">
        <v>3</v>
      </c>
      <c r="AF27" s="46" t="str">
        <f t="shared" si="6"/>
        <v>Aanloopperiodiek_0</v>
      </c>
      <c r="AG27" s="46" t="str">
        <f t="shared" si="7"/>
        <v>15_Aanloopperiodiek_0</v>
      </c>
      <c r="AH27" s="46" t="s">
        <v>286</v>
      </c>
      <c r="AI27" s="4"/>
      <c r="AJ27" s="46">
        <v>15</v>
      </c>
      <c r="AK27" s="46" t="s">
        <v>304</v>
      </c>
      <c r="AL27" s="46">
        <v>3</v>
      </c>
      <c r="AM27" s="46" t="str">
        <f t="shared" si="8"/>
        <v>Aanloopperiodiek_0</v>
      </c>
      <c r="AN27" s="46" t="str">
        <f t="shared" si="9"/>
        <v>15_Aanloopperiodiek_0</v>
      </c>
      <c r="AO27" s="46" t="s">
        <v>286</v>
      </c>
      <c r="AP27" s="372"/>
      <c r="AQ27" s="46">
        <v>15</v>
      </c>
      <c r="AR27" s="46" t="s">
        <v>304</v>
      </c>
      <c r="AS27" s="46">
        <v>3</v>
      </c>
      <c r="AT27" s="46" t="str">
        <f t="shared" si="10"/>
        <v>Aanloopperiodiek_0</v>
      </c>
      <c r="AU27" s="46" t="str">
        <f t="shared" si="11"/>
        <v>15_Aanloopperiodiek_0</v>
      </c>
      <c r="AV27" s="46" t="s">
        <v>286</v>
      </c>
      <c r="AW27" s="373"/>
      <c r="AX27" s="46">
        <v>15</v>
      </c>
      <c r="AY27" s="46" t="s">
        <v>304</v>
      </c>
      <c r="AZ27" s="46">
        <v>3</v>
      </c>
      <c r="BA27" s="46" t="str">
        <f t="shared" si="12"/>
        <v>Aanloopperiodiek_0</v>
      </c>
      <c r="BB27" s="46" t="str">
        <f t="shared" si="13"/>
        <v>15_Aanloopperiodiek_0</v>
      </c>
      <c r="BC27" s="46" t="s">
        <v>286</v>
      </c>
      <c r="BD27" s="373"/>
      <c r="BE27" s="46">
        <v>15</v>
      </c>
      <c r="BF27" s="46" t="s">
        <v>304</v>
      </c>
      <c r="BG27" s="46">
        <v>3</v>
      </c>
      <c r="BH27" s="46" t="str">
        <f t="shared" si="14"/>
        <v>Aanloopperiodiek_0</v>
      </c>
      <c r="BI27" s="46" t="s">
        <v>305</v>
      </c>
      <c r="BJ27" s="46" t="str">
        <f t="shared" si="15"/>
        <v>15_Aanloopperiodiek_0</v>
      </c>
      <c r="BK27" s="48" t="str">
        <f t="shared" si="18"/>
        <v>vervalt</v>
      </c>
      <c r="BL27" s="48" t="str">
        <f t="shared" si="19"/>
        <v>vervalt</v>
      </c>
      <c r="BM27" s="48" t="str">
        <f t="shared" si="20"/>
        <v>vervalt</v>
      </c>
      <c r="BN27" s="361" t="str">
        <f t="shared" si="21"/>
        <v>vervalt</v>
      </c>
      <c r="BO27" s="74"/>
      <c r="BP27" s="74"/>
      <c r="BQ27" s="75"/>
      <c r="BR27" s="75"/>
      <c r="BS27" s="4"/>
      <c r="BT27" s="80"/>
      <c r="BU27" s="34"/>
    </row>
    <row r="28" spans="1:73" x14ac:dyDescent="0.15">
      <c r="A28" s="46">
        <v>15</v>
      </c>
      <c r="B28" s="46" t="s">
        <v>304</v>
      </c>
      <c r="C28" s="46">
        <v>3</v>
      </c>
      <c r="D28" s="46" t="str">
        <f t="shared" si="16"/>
        <v>Aanloopperiodiek_0</v>
      </c>
      <c r="E28" s="46" t="str">
        <f t="shared" si="17"/>
        <v>15_Aanloopperiodiek_0</v>
      </c>
      <c r="F28" s="52">
        <v>10.17</v>
      </c>
      <c r="G28" s="46"/>
      <c r="H28" s="46">
        <v>15</v>
      </c>
      <c r="I28" s="46" t="s">
        <v>306</v>
      </c>
      <c r="J28" s="46">
        <v>4</v>
      </c>
      <c r="K28" s="46" t="str">
        <f t="shared" si="0"/>
        <v>Aanloopperiodiek_1</v>
      </c>
      <c r="L28" s="46" t="str">
        <f t="shared" si="1"/>
        <v>15_Aanloopperiodiek_1</v>
      </c>
      <c r="M28" s="52">
        <v>10.94</v>
      </c>
      <c r="N28" s="28"/>
      <c r="O28" s="46">
        <v>15</v>
      </c>
      <c r="P28" s="46" t="s">
        <v>306</v>
      </c>
      <c r="Q28" s="46">
        <v>4</v>
      </c>
      <c r="R28" s="46" t="str">
        <f t="shared" si="2"/>
        <v>Aanloopperiodiek_1</v>
      </c>
      <c r="S28" s="46" t="str">
        <f t="shared" si="3"/>
        <v>15_Aanloopperiodiek_1</v>
      </c>
      <c r="T28" s="52">
        <v>11.27</v>
      </c>
      <c r="U28" s="28"/>
      <c r="V28" s="46">
        <v>15</v>
      </c>
      <c r="W28" s="46" t="s">
        <v>306</v>
      </c>
      <c r="X28" s="46">
        <v>4</v>
      </c>
      <c r="Y28" s="46" t="str">
        <f t="shared" si="4"/>
        <v>Aanloopperiodiek_1</v>
      </c>
      <c r="Z28" s="46" t="str">
        <f t="shared" si="5"/>
        <v>15_Aanloopperiodiek_1</v>
      </c>
      <c r="AA28" s="46" t="s">
        <v>286</v>
      </c>
      <c r="AB28" s="28"/>
      <c r="AC28" s="46">
        <v>15</v>
      </c>
      <c r="AD28" s="46" t="s">
        <v>306</v>
      </c>
      <c r="AE28" s="46">
        <v>4</v>
      </c>
      <c r="AF28" s="46" t="str">
        <f t="shared" si="6"/>
        <v>Aanloopperiodiek_1</v>
      </c>
      <c r="AG28" s="46" t="str">
        <f t="shared" si="7"/>
        <v>15_Aanloopperiodiek_1</v>
      </c>
      <c r="AH28" s="46" t="s">
        <v>286</v>
      </c>
      <c r="AI28" s="28"/>
      <c r="AJ28" s="46">
        <v>15</v>
      </c>
      <c r="AK28" s="46" t="s">
        <v>306</v>
      </c>
      <c r="AL28" s="46">
        <v>4</v>
      </c>
      <c r="AM28" s="46" t="str">
        <f t="shared" si="8"/>
        <v>Aanloopperiodiek_1</v>
      </c>
      <c r="AN28" s="46" t="str">
        <f t="shared" si="9"/>
        <v>15_Aanloopperiodiek_1</v>
      </c>
      <c r="AO28" s="46" t="s">
        <v>286</v>
      </c>
      <c r="AP28" s="372"/>
      <c r="AQ28" s="46">
        <v>15</v>
      </c>
      <c r="AR28" s="46" t="s">
        <v>306</v>
      </c>
      <c r="AS28" s="46">
        <v>4</v>
      </c>
      <c r="AT28" s="46" t="str">
        <f t="shared" si="10"/>
        <v>Aanloopperiodiek_1</v>
      </c>
      <c r="AU28" s="46" t="str">
        <f t="shared" si="11"/>
        <v>15_Aanloopperiodiek_1</v>
      </c>
      <c r="AV28" s="46" t="s">
        <v>286</v>
      </c>
      <c r="AW28" s="373"/>
      <c r="AX28" s="46">
        <v>15</v>
      </c>
      <c r="AY28" s="46" t="s">
        <v>306</v>
      </c>
      <c r="AZ28" s="46">
        <v>4</v>
      </c>
      <c r="BA28" s="46" t="str">
        <f t="shared" si="12"/>
        <v>Aanloopperiodiek_1</v>
      </c>
      <c r="BB28" s="46" t="str">
        <f t="shared" si="13"/>
        <v>15_Aanloopperiodiek_1</v>
      </c>
      <c r="BC28" s="46" t="s">
        <v>286</v>
      </c>
      <c r="BD28" s="373"/>
      <c r="BE28" s="46">
        <v>15</v>
      </c>
      <c r="BF28" s="46" t="s">
        <v>306</v>
      </c>
      <c r="BG28" s="46">
        <v>4</v>
      </c>
      <c r="BH28" s="46" t="str">
        <f t="shared" si="14"/>
        <v>Aanloopperiodiek_1</v>
      </c>
      <c r="BI28" s="46" t="s">
        <v>307</v>
      </c>
      <c r="BJ28" s="46" t="str">
        <f t="shared" si="15"/>
        <v>15_Aanloopperiodiek_1</v>
      </c>
      <c r="BK28" s="48" t="str">
        <f t="shared" si="18"/>
        <v>vervalt</v>
      </c>
      <c r="BL28" s="48" t="str">
        <f t="shared" si="19"/>
        <v>vervalt</v>
      </c>
      <c r="BM28" s="48" t="str">
        <f t="shared" si="20"/>
        <v>vervalt</v>
      </c>
      <c r="BN28" s="361" t="str">
        <f t="shared" si="21"/>
        <v>vervalt</v>
      </c>
      <c r="BO28" s="28"/>
      <c r="BP28" s="71"/>
      <c r="BQ28" s="5"/>
      <c r="BR28" s="5"/>
      <c r="BS28" s="4"/>
      <c r="BT28" s="78"/>
      <c r="BU28" s="30"/>
    </row>
    <row r="29" spans="1:73" x14ac:dyDescent="0.15">
      <c r="A29" s="46">
        <v>15</v>
      </c>
      <c r="B29" s="46" t="s">
        <v>306</v>
      </c>
      <c r="C29" s="46">
        <v>4</v>
      </c>
      <c r="D29" s="46" t="str">
        <f t="shared" si="16"/>
        <v>Aanloopperiodiek_1</v>
      </c>
      <c r="E29" s="46" t="str">
        <f t="shared" si="17"/>
        <v>15_Aanloopperiodiek_1</v>
      </c>
      <c r="F29" s="52">
        <v>10.57</v>
      </c>
      <c r="G29" s="46"/>
      <c r="H29" s="46">
        <v>15</v>
      </c>
      <c r="I29" s="46">
        <v>0</v>
      </c>
      <c r="J29" s="46">
        <v>5</v>
      </c>
      <c r="K29" s="46">
        <f t="shared" si="0"/>
        <v>0</v>
      </c>
      <c r="L29" s="46" t="str">
        <f t="shared" si="1"/>
        <v>15_0</v>
      </c>
      <c r="M29" s="52">
        <v>11.34</v>
      </c>
      <c r="N29" s="28"/>
      <c r="O29" s="46">
        <v>15</v>
      </c>
      <c r="P29" s="46">
        <v>0</v>
      </c>
      <c r="Q29" s="46">
        <v>5</v>
      </c>
      <c r="R29" s="46">
        <f t="shared" si="2"/>
        <v>0</v>
      </c>
      <c r="S29" s="46" t="str">
        <f t="shared" si="3"/>
        <v>15_0</v>
      </c>
      <c r="T29" s="52">
        <v>11.68</v>
      </c>
      <c r="U29" s="28"/>
      <c r="V29" s="46">
        <v>15</v>
      </c>
      <c r="W29" s="46">
        <v>0</v>
      </c>
      <c r="X29" s="46">
        <v>5</v>
      </c>
      <c r="Y29" s="46">
        <f t="shared" si="4"/>
        <v>0</v>
      </c>
      <c r="Z29" s="46" t="str">
        <f t="shared" si="5"/>
        <v>15_0</v>
      </c>
      <c r="AA29" s="52">
        <v>12.1</v>
      </c>
      <c r="AB29" s="362"/>
      <c r="AC29" s="46">
        <v>15</v>
      </c>
      <c r="AD29" s="46">
        <v>0</v>
      </c>
      <c r="AE29" s="46">
        <v>5</v>
      </c>
      <c r="AF29" s="46">
        <f t="shared" si="6"/>
        <v>0</v>
      </c>
      <c r="AG29" s="46" t="str">
        <f t="shared" si="7"/>
        <v>15_0</v>
      </c>
      <c r="AH29" s="46">
        <v>12.5</v>
      </c>
      <c r="AI29" s="362"/>
      <c r="AJ29" s="46">
        <v>15</v>
      </c>
      <c r="AK29" s="46">
        <v>0</v>
      </c>
      <c r="AL29" s="46">
        <v>5</v>
      </c>
      <c r="AM29" s="46">
        <f t="shared" si="8"/>
        <v>0</v>
      </c>
      <c r="AN29" s="46" t="str">
        <f t="shared" si="9"/>
        <v>15_0</v>
      </c>
      <c r="AO29" s="46">
        <v>13.3</v>
      </c>
      <c r="AP29" s="372"/>
      <c r="AQ29" s="46">
        <v>15</v>
      </c>
      <c r="AR29" s="46">
        <v>0</v>
      </c>
      <c r="AS29" s="46">
        <v>5</v>
      </c>
      <c r="AT29" s="46">
        <f t="shared" si="10"/>
        <v>0</v>
      </c>
      <c r="AU29" s="46" t="str">
        <f t="shared" si="11"/>
        <v>15_0</v>
      </c>
      <c r="AV29" s="46">
        <v>13.78</v>
      </c>
      <c r="AW29" s="373"/>
      <c r="AX29" s="46">
        <v>15</v>
      </c>
      <c r="AY29" s="46">
        <v>0</v>
      </c>
      <c r="AZ29" s="46">
        <v>5</v>
      </c>
      <c r="BA29" s="46">
        <f t="shared" si="12"/>
        <v>0</v>
      </c>
      <c r="BB29" s="46" t="str">
        <f t="shared" si="13"/>
        <v>15_0</v>
      </c>
      <c r="BC29" s="46">
        <v>14.26</v>
      </c>
      <c r="BD29" s="373"/>
      <c r="BE29" s="46">
        <v>15</v>
      </c>
      <c r="BF29" s="46">
        <v>0</v>
      </c>
      <c r="BG29" s="46">
        <v>5</v>
      </c>
      <c r="BH29" s="46">
        <f t="shared" si="14"/>
        <v>0</v>
      </c>
      <c r="BI29" s="46" t="s">
        <v>308</v>
      </c>
      <c r="BJ29" s="46" t="str">
        <f t="shared" si="15"/>
        <v>15_0</v>
      </c>
      <c r="BK29" s="48">
        <f t="shared" si="18"/>
        <v>13.3</v>
      </c>
      <c r="BL29" s="48">
        <f t="shared" si="19"/>
        <v>13.78</v>
      </c>
      <c r="BM29" s="48">
        <f t="shared" si="20"/>
        <v>14.26</v>
      </c>
      <c r="BN29" s="361">
        <f t="shared" si="21"/>
        <v>13.82</v>
      </c>
      <c r="BO29" s="28"/>
      <c r="BP29" s="71"/>
      <c r="BQ29" s="5"/>
      <c r="BR29" s="5"/>
      <c r="BS29" s="4"/>
      <c r="BT29" s="78"/>
      <c r="BU29" s="30"/>
    </row>
    <row r="30" spans="1:73" x14ac:dyDescent="0.15">
      <c r="A30" s="46">
        <v>15</v>
      </c>
      <c r="B30" s="46">
        <v>0</v>
      </c>
      <c r="C30" s="46">
        <v>5</v>
      </c>
      <c r="D30" s="46">
        <f t="shared" si="16"/>
        <v>0</v>
      </c>
      <c r="E30" s="46" t="str">
        <f t="shared" si="17"/>
        <v>15_0</v>
      </c>
      <c r="F30" s="52">
        <v>10.96</v>
      </c>
      <c r="G30" s="46"/>
      <c r="H30" s="46">
        <v>15</v>
      </c>
      <c r="I30" s="46">
        <v>1</v>
      </c>
      <c r="J30" s="46">
        <v>6</v>
      </c>
      <c r="K30" s="46">
        <f t="shared" si="0"/>
        <v>1</v>
      </c>
      <c r="L30" s="46" t="str">
        <f t="shared" si="1"/>
        <v>15_1</v>
      </c>
      <c r="M30" s="52">
        <v>11.56</v>
      </c>
      <c r="N30" s="28"/>
      <c r="O30" s="46">
        <v>15</v>
      </c>
      <c r="P30" s="46">
        <v>1</v>
      </c>
      <c r="Q30" s="46">
        <v>6</v>
      </c>
      <c r="R30" s="46">
        <f t="shared" si="2"/>
        <v>1</v>
      </c>
      <c r="S30" s="46" t="str">
        <f t="shared" si="3"/>
        <v>15_1</v>
      </c>
      <c r="T30" s="52">
        <v>11.9</v>
      </c>
      <c r="U30" s="28"/>
      <c r="V30" s="46">
        <v>15</v>
      </c>
      <c r="W30" s="46">
        <v>1</v>
      </c>
      <c r="X30" s="46">
        <v>6</v>
      </c>
      <c r="Y30" s="46">
        <f t="shared" si="4"/>
        <v>1</v>
      </c>
      <c r="Z30" s="46" t="str">
        <f t="shared" si="5"/>
        <v>15_1</v>
      </c>
      <c r="AA30" s="52">
        <v>12.32</v>
      </c>
      <c r="AB30" s="362"/>
      <c r="AC30" s="46">
        <v>15</v>
      </c>
      <c r="AD30" s="46">
        <v>1</v>
      </c>
      <c r="AE30" s="46">
        <v>6</v>
      </c>
      <c r="AF30" s="46">
        <f t="shared" si="6"/>
        <v>1</v>
      </c>
      <c r="AG30" s="46" t="str">
        <f t="shared" si="7"/>
        <v>15_1</v>
      </c>
      <c r="AH30" s="46">
        <v>12.69</v>
      </c>
      <c r="AI30" s="362"/>
      <c r="AJ30" s="46">
        <v>15</v>
      </c>
      <c r="AK30" s="46">
        <v>1</v>
      </c>
      <c r="AL30" s="46">
        <v>6</v>
      </c>
      <c r="AM30" s="46">
        <f t="shared" si="8"/>
        <v>1</v>
      </c>
      <c r="AN30" s="46" t="str">
        <f t="shared" si="9"/>
        <v>15_1</v>
      </c>
      <c r="AO30" s="46">
        <v>13.49</v>
      </c>
      <c r="AP30" s="372"/>
      <c r="AQ30" s="46">
        <v>15</v>
      </c>
      <c r="AR30" s="46">
        <v>1</v>
      </c>
      <c r="AS30" s="46">
        <v>6</v>
      </c>
      <c r="AT30" s="46">
        <f t="shared" si="10"/>
        <v>1</v>
      </c>
      <c r="AU30" s="46" t="str">
        <f t="shared" si="11"/>
        <v>15_1</v>
      </c>
      <c r="AV30" s="46">
        <v>13.97</v>
      </c>
      <c r="AW30" s="373"/>
      <c r="AX30" s="46">
        <v>15</v>
      </c>
      <c r="AY30" s="46">
        <v>1</v>
      </c>
      <c r="AZ30" s="46">
        <v>6</v>
      </c>
      <c r="BA30" s="46">
        <f t="shared" si="12"/>
        <v>1</v>
      </c>
      <c r="BB30" s="46" t="str">
        <f t="shared" si="13"/>
        <v>15_1</v>
      </c>
      <c r="BC30" s="46">
        <v>14.45</v>
      </c>
      <c r="BD30" s="373"/>
      <c r="BE30" s="46">
        <v>15</v>
      </c>
      <c r="BF30" s="46">
        <v>1</v>
      </c>
      <c r="BG30" s="46">
        <v>6</v>
      </c>
      <c r="BH30" s="46">
        <f t="shared" si="14"/>
        <v>1</v>
      </c>
      <c r="BI30" s="46" t="s">
        <v>309</v>
      </c>
      <c r="BJ30" s="46" t="str">
        <f t="shared" si="15"/>
        <v>15_1</v>
      </c>
      <c r="BK30" s="48">
        <f t="shared" si="18"/>
        <v>13.49</v>
      </c>
      <c r="BL30" s="48">
        <f t="shared" si="19"/>
        <v>13.97</v>
      </c>
      <c r="BM30" s="48">
        <f t="shared" si="20"/>
        <v>14.45</v>
      </c>
      <c r="BN30" s="361">
        <f t="shared" si="21"/>
        <v>14.010000000000002</v>
      </c>
      <c r="BO30" s="28"/>
      <c r="BP30" s="71"/>
      <c r="BQ30" s="5"/>
      <c r="BR30" s="5"/>
      <c r="BS30" s="48"/>
      <c r="BT30" s="78"/>
      <c r="BU30" s="30"/>
    </row>
    <row r="31" spans="1:73" x14ac:dyDescent="0.15">
      <c r="A31" s="46">
        <v>15</v>
      </c>
      <c r="B31" s="46">
        <v>1</v>
      </c>
      <c r="C31" s="46">
        <v>6</v>
      </c>
      <c r="D31" s="46">
        <f t="shared" si="16"/>
        <v>1</v>
      </c>
      <c r="E31" s="46" t="str">
        <f t="shared" si="17"/>
        <v>15_1</v>
      </c>
      <c r="F31" s="52">
        <v>11.17</v>
      </c>
      <c r="G31" s="46"/>
      <c r="H31" s="46">
        <v>15</v>
      </c>
      <c r="I31" s="46">
        <v>2</v>
      </c>
      <c r="J31" s="46">
        <v>7</v>
      </c>
      <c r="K31" s="46">
        <f t="shared" si="0"/>
        <v>2</v>
      </c>
      <c r="L31" s="46" t="str">
        <f t="shared" si="1"/>
        <v>15_2</v>
      </c>
      <c r="M31" s="52">
        <v>11.86</v>
      </c>
      <c r="N31" s="28"/>
      <c r="O31" s="46">
        <v>15</v>
      </c>
      <c r="P31" s="46">
        <v>2</v>
      </c>
      <c r="Q31" s="46">
        <v>7</v>
      </c>
      <c r="R31" s="46">
        <f t="shared" si="2"/>
        <v>2</v>
      </c>
      <c r="S31" s="46" t="str">
        <f t="shared" si="3"/>
        <v>15_2</v>
      </c>
      <c r="T31" s="52">
        <v>12.22</v>
      </c>
      <c r="U31" s="28"/>
      <c r="V31" s="46">
        <v>15</v>
      </c>
      <c r="W31" s="46">
        <v>2</v>
      </c>
      <c r="X31" s="46">
        <v>7</v>
      </c>
      <c r="Y31" s="46">
        <f t="shared" si="4"/>
        <v>2</v>
      </c>
      <c r="Z31" s="46" t="str">
        <f t="shared" si="5"/>
        <v>15_2</v>
      </c>
      <c r="AA31" s="52">
        <v>12.63</v>
      </c>
      <c r="AB31" s="362"/>
      <c r="AC31" s="46">
        <v>15</v>
      </c>
      <c r="AD31" s="46">
        <v>2</v>
      </c>
      <c r="AE31" s="46">
        <v>7</v>
      </c>
      <c r="AF31" s="46">
        <f t="shared" si="6"/>
        <v>2</v>
      </c>
      <c r="AG31" s="46" t="str">
        <f t="shared" si="7"/>
        <v>15_2</v>
      </c>
      <c r="AH31" s="46">
        <v>13.01</v>
      </c>
      <c r="AI31" s="362"/>
      <c r="AJ31" s="46">
        <v>15</v>
      </c>
      <c r="AK31" s="46">
        <v>2</v>
      </c>
      <c r="AL31" s="46">
        <v>7</v>
      </c>
      <c r="AM31" s="46">
        <f t="shared" si="8"/>
        <v>2</v>
      </c>
      <c r="AN31" s="46" t="str">
        <f t="shared" si="9"/>
        <v>15_2</v>
      </c>
      <c r="AO31" s="46">
        <v>13.81</v>
      </c>
      <c r="AP31" s="372"/>
      <c r="AQ31" s="46">
        <v>15</v>
      </c>
      <c r="AR31" s="46">
        <v>2</v>
      </c>
      <c r="AS31" s="46">
        <v>7</v>
      </c>
      <c r="AT31" s="46">
        <f t="shared" si="10"/>
        <v>2</v>
      </c>
      <c r="AU31" s="46" t="str">
        <f t="shared" si="11"/>
        <v>15_2</v>
      </c>
      <c r="AV31" s="46">
        <v>14.29</v>
      </c>
      <c r="AW31" s="373"/>
      <c r="AX31" s="46">
        <v>15</v>
      </c>
      <c r="AY31" s="46">
        <v>2</v>
      </c>
      <c r="AZ31" s="46">
        <v>7</v>
      </c>
      <c r="BA31" s="46">
        <f t="shared" si="12"/>
        <v>2</v>
      </c>
      <c r="BB31" s="46" t="str">
        <f t="shared" si="13"/>
        <v>15_2</v>
      </c>
      <c r="BC31" s="46">
        <v>14.77</v>
      </c>
      <c r="BD31" s="373"/>
      <c r="BE31" s="46">
        <v>15</v>
      </c>
      <c r="BF31" s="46">
        <v>2</v>
      </c>
      <c r="BG31" s="46">
        <v>7</v>
      </c>
      <c r="BH31" s="46">
        <f t="shared" si="14"/>
        <v>2</v>
      </c>
      <c r="BI31" s="46" t="s">
        <v>310</v>
      </c>
      <c r="BJ31" s="46" t="str">
        <f t="shared" si="15"/>
        <v>15_2</v>
      </c>
      <c r="BK31" s="48">
        <f t="shared" si="18"/>
        <v>13.81</v>
      </c>
      <c r="BL31" s="48">
        <f t="shared" si="19"/>
        <v>14.29</v>
      </c>
      <c r="BM31" s="48">
        <f t="shared" si="20"/>
        <v>14.77</v>
      </c>
      <c r="BN31" s="361">
        <f t="shared" si="21"/>
        <v>14.329999999999998</v>
      </c>
      <c r="BO31" s="28"/>
      <c r="BP31" s="71"/>
      <c r="BQ31" s="5"/>
      <c r="BR31" s="5"/>
      <c r="BS31" s="48"/>
      <c r="BT31" s="78"/>
      <c r="BU31" s="30"/>
    </row>
    <row r="32" spans="1:73" x14ac:dyDescent="0.15">
      <c r="A32" s="46">
        <v>15</v>
      </c>
      <c r="B32" s="46">
        <v>2</v>
      </c>
      <c r="C32" s="46">
        <v>7</v>
      </c>
      <c r="D32" s="46">
        <f t="shared" si="16"/>
        <v>2</v>
      </c>
      <c r="E32" s="46" t="str">
        <f t="shared" si="17"/>
        <v>15_2</v>
      </c>
      <c r="F32" s="52">
        <v>11.46</v>
      </c>
      <c r="G32" s="46"/>
      <c r="H32" s="46">
        <v>15</v>
      </c>
      <c r="I32" s="46">
        <v>3</v>
      </c>
      <c r="J32" s="46">
        <v>8</v>
      </c>
      <c r="K32" s="46">
        <f t="shared" si="0"/>
        <v>3</v>
      </c>
      <c r="L32" s="46" t="str">
        <f t="shared" si="1"/>
        <v>15_3</v>
      </c>
      <c r="M32" s="52">
        <v>12.16</v>
      </c>
      <c r="N32" s="28"/>
      <c r="O32" s="46">
        <v>15</v>
      </c>
      <c r="P32" s="46">
        <v>3</v>
      </c>
      <c r="Q32" s="46">
        <v>8</v>
      </c>
      <c r="R32" s="46">
        <f t="shared" si="2"/>
        <v>3</v>
      </c>
      <c r="S32" s="46" t="str">
        <f t="shared" si="3"/>
        <v>15_3</v>
      </c>
      <c r="T32" s="52">
        <v>12.52</v>
      </c>
      <c r="U32" s="28"/>
      <c r="V32" s="46">
        <v>15</v>
      </c>
      <c r="W32" s="46">
        <v>3</v>
      </c>
      <c r="X32" s="46">
        <v>8</v>
      </c>
      <c r="Y32" s="46">
        <f t="shared" si="4"/>
        <v>3</v>
      </c>
      <c r="Z32" s="46" t="str">
        <f t="shared" si="5"/>
        <v>15_3</v>
      </c>
      <c r="AA32" s="52">
        <v>12.94</v>
      </c>
      <c r="AB32" s="362"/>
      <c r="AC32" s="46">
        <v>15</v>
      </c>
      <c r="AD32" s="46">
        <v>3</v>
      </c>
      <c r="AE32" s="46">
        <v>8</v>
      </c>
      <c r="AF32" s="46">
        <f t="shared" si="6"/>
        <v>3</v>
      </c>
      <c r="AG32" s="46" t="str">
        <f t="shared" si="7"/>
        <v>15_3</v>
      </c>
      <c r="AH32" s="46">
        <v>13.33</v>
      </c>
      <c r="AI32" s="362"/>
      <c r="AJ32" s="46">
        <v>15</v>
      </c>
      <c r="AK32" s="46">
        <v>3</v>
      </c>
      <c r="AL32" s="46">
        <v>8</v>
      </c>
      <c r="AM32" s="46">
        <f t="shared" si="8"/>
        <v>3</v>
      </c>
      <c r="AN32" s="46" t="str">
        <f t="shared" si="9"/>
        <v>15_3</v>
      </c>
      <c r="AO32" s="46">
        <v>14.13</v>
      </c>
      <c r="AP32" s="372"/>
      <c r="AQ32" s="46">
        <v>15</v>
      </c>
      <c r="AR32" s="46">
        <v>3</v>
      </c>
      <c r="AS32" s="46">
        <v>8</v>
      </c>
      <c r="AT32" s="46">
        <f t="shared" si="10"/>
        <v>3</v>
      </c>
      <c r="AU32" s="46" t="str">
        <f t="shared" si="11"/>
        <v>15_3</v>
      </c>
      <c r="AV32" s="46">
        <v>14.61</v>
      </c>
      <c r="AW32" s="373"/>
      <c r="AX32" s="46">
        <v>15</v>
      </c>
      <c r="AY32" s="46">
        <v>3</v>
      </c>
      <c r="AZ32" s="46">
        <v>8</v>
      </c>
      <c r="BA32" s="46">
        <f t="shared" si="12"/>
        <v>3</v>
      </c>
      <c r="BB32" s="46" t="str">
        <f t="shared" si="13"/>
        <v>15_3</v>
      </c>
      <c r="BC32" s="46">
        <v>15.08</v>
      </c>
      <c r="BD32" s="373"/>
      <c r="BE32" s="46">
        <v>15</v>
      </c>
      <c r="BF32" s="46">
        <v>3</v>
      </c>
      <c r="BG32" s="46">
        <v>8</v>
      </c>
      <c r="BH32" s="46">
        <f t="shared" si="14"/>
        <v>3</v>
      </c>
      <c r="BI32" s="46" t="s">
        <v>311</v>
      </c>
      <c r="BJ32" s="46" t="str">
        <f t="shared" si="15"/>
        <v>15_3</v>
      </c>
      <c r="BK32" s="48">
        <f t="shared" si="18"/>
        <v>14.13</v>
      </c>
      <c r="BL32" s="48">
        <f t="shared" si="19"/>
        <v>14.61</v>
      </c>
      <c r="BM32" s="48">
        <f t="shared" si="20"/>
        <v>15.08</v>
      </c>
      <c r="BN32" s="361">
        <f t="shared" si="21"/>
        <v>14.647500000000001</v>
      </c>
      <c r="BO32" s="28"/>
      <c r="BP32" s="71"/>
      <c r="BQ32" s="5"/>
      <c r="BR32" s="5"/>
      <c r="BS32" s="48"/>
      <c r="BT32" s="78"/>
      <c r="BU32" s="30"/>
    </row>
    <row r="33" spans="1:73" x14ac:dyDescent="0.15">
      <c r="A33" s="46">
        <v>15</v>
      </c>
      <c r="B33" s="46">
        <v>3</v>
      </c>
      <c r="C33" s="46">
        <v>8</v>
      </c>
      <c r="D33" s="46">
        <f t="shared" si="16"/>
        <v>3</v>
      </c>
      <c r="E33" s="46" t="str">
        <f t="shared" si="17"/>
        <v>15_3</v>
      </c>
      <c r="F33" s="52">
        <v>11.75</v>
      </c>
      <c r="G33" s="46"/>
      <c r="H33" s="46">
        <v>15</v>
      </c>
      <c r="I33" s="46">
        <v>4</v>
      </c>
      <c r="J33" s="46">
        <v>9</v>
      </c>
      <c r="K33" s="46">
        <f t="shared" si="0"/>
        <v>4</v>
      </c>
      <c r="L33" s="46" t="str">
        <f t="shared" si="1"/>
        <v>15_4</v>
      </c>
      <c r="M33" s="52">
        <v>12.48</v>
      </c>
      <c r="N33" s="28"/>
      <c r="O33" s="46">
        <v>15</v>
      </c>
      <c r="P33" s="46">
        <v>4</v>
      </c>
      <c r="Q33" s="46">
        <v>9</v>
      </c>
      <c r="R33" s="46">
        <f t="shared" si="2"/>
        <v>4</v>
      </c>
      <c r="S33" s="46" t="str">
        <f t="shared" si="3"/>
        <v>15_4</v>
      </c>
      <c r="T33" s="52">
        <v>12.86</v>
      </c>
      <c r="U33" s="28"/>
      <c r="V33" s="46">
        <v>15</v>
      </c>
      <c r="W33" s="46">
        <v>4</v>
      </c>
      <c r="X33" s="46">
        <v>9</v>
      </c>
      <c r="Y33" s="46">
        <f t="shared" si="4"/>
        <v>4</v>
      </c>
      <c r="Z33" s="46" t="str">
        <f t="shared" si="5"/>
        <v>15_4</v>
      </c>
      <c r="AA33" s="52">
        <v>13.27</v>
      </c>
      <c r="AB33" s="362"/>
      <c r="AC33" s="46">
        <v>15</v>
      </c>
      <c r="AD33" s="46">
        <v>4</v>
      </c>
      <c r="AE33" s="46">
        <v>9</v>
      </c>
      <c r="AF33" s="46">
        <f t="shared" si="6"/>
        <v>4</v>
      </c>
      <c r="AG33" s="46" t="str">
        <f t="shared" si="7"/>
        <v>15_4</v>
      </c>
      <c r="AH33" s="46">
        <v>13.67</v>
      </c>
      <c r="AI33" s="362"/>
      <c r="AJ33" s="46">
        <v>15</v>
      </c>
      <c r="AK33" s="46">
        <v>4</v>
      </c>
      <c r="AL33" s="46">
        <v>9</v>
      </c>
      <c r="AM33" s="46">
        <f t="shared" si="8"/>
        <v>4</v>
      </c>
      <c r="AN33" s="46" t="str">
        <f t="shared" si="9"/>
        <v>15_4</v>
      </c>
      <c r="AO33" s="46">
        <v>14.47</v>
      </c>
      <c r="AP33" s="372"/>
      <c r="AQ33" s="46">
        <v>15</v>
      </c>
      <c r="AR33" s="46">
        <v>4</v>
      </c>
      <c r="AS33" s="46">
        <v>9</v>
      </c>
      <c r="AT33" s="46">
        <f t="shared" si="10"/>
        <v>4</v>
      </c>
      <c r="AU33" s="46" t="str">
        <f t="shared" si="11"/>
        <v>15_4</v>
      </c>
      <c r="AV33" s="46">
        <v>14.95</v>
      </c>
      <c r="AW33" s="373"/>
      <c r="AX33" s="46">
        <v>15</v>
      </c>
      <c r="AY33" s="46">
        <v>4</v>
      </c>
      <c r="AZ33" s="46">
        <v>9</v>
      </c>
      <c r="BA33" s="46">
        <f t="shared" si="12"/>
        <v>4</v>
      </c>
      <c r="BB33" s="46" t="str">
        <f t="shared" si="13"/>
        <v>15_4</v>
      </c>
      <c r="BC33" s="46">
        <v>15.43</v>
      </c>
      <c r="BD33" s="373"/>
      <c r="BE33" s="46">
        <v>15</v>
      </c>
      <c r="BF33" s="46">
        <v>4</v>
      </c>
      <c r="BG33" s="46">
        <v>9</v>
      </c>
      <c r="BH33" s="46">
        <f t="shared" si="14"/>
        <v>4</v>
      </c>
      <c r="BI33" s="46" t="s">
        <v>312</v>
      </c>
      <c r="BJ33" s="46" t="str">
        <f t="shared" si="15"/>
        <v>15_4</v>
      </c>
      <c r="BK33" s="48">
        <f t="shared" si="18"/>
        <v>14.47</v>
      </c>
      <c r="BL33" s="48">
        <f t="shared" si="19"/>
        <v>14.95</v>
      </c>
      <c r="BM33" s="48">
        <f t="shared" si="20"/>
        <v>15.43</v>
      </c>
      <c r="BN33" s="361">
        <f t="shared" si="21"/>
        <v>14.99</v>
      </c>
      <c r="BO33" s="28"/>
      <c r="BP33" s="71"/>
      <c r="BQ33" s="5"/>
      <c r="BR33" s="5"/>
      <c r="BS33" s="48"/>
      <c r="BT33" s="78"/>
      <c r="BU33" s="30"/>
    </row>
    <row r="34" spans="1:73" x14ac:dyDescent="0.15">
      <c r="A34" s="46">
        <v>15</v>
      </c>
      <c r="B34" s="46">
        <v>4</v>
      </c>
      <c r="C34" s="46">
        <v>9</v>
      </c>
      <c r="D34" s="46">
        <f t="shared" si="16"/>
        <v>4</v>
      </c>
      <c r="E34" s="46" t="str">
        <f t="shared" si="17"/>
        <v>15_4</v>
      </c>
      <c r="F34" s="52">
        <v>12.06</v>
      </c>
      <c r="G34" s="46"/>
      <c r="H34" s="46">
        <v>15</v>
      </c>
      <c r="I34" s="46">
        <v>5</v>
      </c>
      <c r="J34" s="46">
        <v>10</v>
      </c>
      <c r="K34" s="46">
        <f t="shared" si="0"/>
        <v>5</v>
      </c>
      <c r="L34" s="46" t="str">
        <f t="shared" si="1"/>
        <v>15_5</v>
      </c>
      <c r="M34" s="52">
        <v>12.83</v>
      </c>
      <c r="N34" s="28"/>
      <c r="O34" s="46">
        <v>15</v>
      </c>
      <c r="P34" s="46">
        <v>5</v>
      </c>
      <c r="Q34" s="46">
        <v>10</v>
      </c>
      <c r="R34" s="46">
        <f t="shared" si="2"/>
        <v>5</v>
      </c>
      <c r="S34" s="46" t="str">
        <f t="shared" si="3"/>
        <v>15_5</v>
      </c>
      <c r="T34" s="52">
        <v>13.22</v>
      </c>
      <c r="U34" s="28"/>
      <c r="V34" s="46">
        <v>15</v>
      </c>
      <c r="W34" s="46">
        <v>5</v>
      </c>
      <c r="X34" s="46">
        <v>10</v>
      </c>
      <c r="Y34" s="46">
        <f t="shared" si="4"/>
        <v>5</v>
      </c>
      <c r="Z34" s="46" t="str">
        <f t="shared" si="5"/>
        <v>15_5</v>
      </c>
      <c r="AA34" s="52">
        <v>13.64</v>
      </c>
      <c r="AB34" s="362"/>
      <c r="AC34" s="46">
        <v>15</v>
      </c>
      <c r="AD34" s="46">
        <v>5</v>
      </c>
      <c r="AE34" s="46">
        <v>10</v>
      </c>
      <c r="AF34" s="46">
        <f t="shared" si="6"/>
        <v>5</v>
      </c>
      <c r="AG34" s="46" t="str">
        <f t="shared" si="7"/>
        <v>15_5</v>
      </c>
      <c r="AH34" s="46">
        <v>14.05</v>
      </c>
      <c r="AI34" s="362"/>
      <c r="AJ34" s="46">
        <v>15</v>
      </c>
      <c r="AK34" s="46">
        <v>5</v>
      </c>
      <c r="AL34" s="46">
        <v>10</v>
      </c>
      <c r="AM34" s="46">
        <f t="shared" si="8"/>
        <v>5</v>
      </c>
      <c r="AN34" s="46" t="str">
        <f t="shared" si="9"/>
        <v>15_5</v>
      </c>
      <c r="AO34" s="46">
        <v>14.85</v>
      </c>
      <c r="AP34" s="372"/>
      <c r="AQ34" s="46">
        <v>15</v>
      </c>
      <c r="AR34" s="46">
        <v>5</v>
      </c>
      <c r="AS34" s="46">
        <v>10</v>
      </c>
      <c r="AT34" s="46">
        <f t="shared" si="10"/>
        <v>5</v>
      </c>
      <c r="AU34" s="46" t="str">
        <f t="shared" si="11"/>
        <v>15_5</v>
      </c>
      <c r="AV34" s="46">
        <v>15.33</v>
      </c>
      <c r="AW34" s="373"/>
      <c r="AX34" s="46">
        <v>15</v>
      </c>
      <c r="AY34" s="46">
        <v>5</v>
      </c>
      <c r="AZ34" s="46">
        <v>10</v>
      </c>
      <c r="BA34" s="46">
        <f t="shared" si="12"/>
        <v>5</v>
      </c>
      <c r="BB34" s="46" t="str">
        <f t="shared" si="13"/>
        <v>15_5</v>
      </c>
      <c r="BC34" s="46">
        <v>15.81</v>
      </c>
      <c r="BD34" s="373"/>
      <c r="BE34" s="46">
        <v>15</v>
      </c>
      <c r="BF34" s="46">
        <v>5</v>
      </c>
      <c r="BG34" s="46">
        <v>10</v>
      </c>
      <c r="BH34" s="46">
        <f t="shared" si="14"/>
        <v>5</v>
      </c>
      <c r="BI34" s="46" t="s">
        <v>313</v>
      </c>
      <c r="BJ34" s="46" t="str">
        <f t="shared" si="15"/>
        <v>15_5</v>
      </c>
      <c r="BK34" s="48">
        <f t="shared" si="18"/>
        <v>14.85</v>
      </c>
      <c r="BL34" s="48">
        <f t="shared" si="19"/>
        <v>15.33</v>
      </c>
      <c r="BM34" s="48">
        <f t="shared" si="20"/>
        <v>15.81</v>
      </c>
      <c r="BN34" s="361">
        <f t="shared" si="21"/>
        <v>15.370000000000001</v>
      </c>
      <c r="BO34" s="28"/>
      <c r="BP34" s="71"/>
      <c r="BQ34" s="5"/>
      <c r="BR34" s="5"/>
      <c r="BS34" s="48"/>
      <c r="BT34" s="78"/>
      <c r="BU34" s="30"/>
    </row>
    <row r="35" spans="1:73" x14ac:dyDescent="0.15">
      <c r="A35" s="46">
        <v>15</v>
      </c>
      <c r="B35" s="46">
        <v>5</v>
      </c>
      <c r="C35" s="46">
        <v>10</v>
      </c>
      <c r="D35" s="46">
        <f t="shared" si="16"/>
        <v>5</v>
      </c>
      <c r="E35" s="46" t="str">
        <f t="shared" si="17"/>
        <v>15_5</v>
      </c>
      <c r="F35" s="52">
        <v>12.4</v>
      </c>
      <c r="G35" s="46"/>
      <c r="H35" s="46">
        <v>15</v>
      </c>
      <c r="I35" s="46">
        <v>6</v>
      </c>
      <c r="J35" s="46">
        <v>11</v>
      </c>
      <c r="K35" s="46">
        <f t="shared" si="0"/>
        <v>6</v>
      </c>
      <c r="L35" s="46" t="str">
        <f t="shared" si="1"/>
        <v>15_6</v>
      </c>
      <c r="M35" s="52">
        <v>13.22</v>
      </c>
      <c r="N35" s="28"/>
      <c r="O35" s="46">
        <v>15</v>
      </c>
      <c r="P35" s="46">
        <v>6</v>
      </c>
      <c r="Q35" s="46">
        <v>11</v>
      </c>
      <c r="R35" s="46">
        <f t="shared" si="2"/>
        <v>6</v>
      </c>
      <c r="S35" s="46" t="str">
        <f t="shared" si="3"/>
        <v>15_6</v>
      </c>
      <c r="T35" s="52">
        <v>13.62</v>
      </c>
      <c r="U35" s="28"/>
      <c r="V35" s="46">
        <v>15</v>
      </c>
      <c r="W35" s="46">
        <v>6</v>
      </c>
      <c r="X35" s="46">
        <v>11</v>
      </c>
      <c r="Y35" s="46">
        <f t="shared" si="4"/>
        <v>6</v>
      </c>
      <c r="Z35" s="46" t="str">
        <f t="shared" si="5"/>
        <v>15_6</v>
      </c>
      <c r="AA35" s="52">
        <v>14.06</v>
      </c>
      <c r="AB35" s="362"/>
      <c r="AC35" s="46">
        <v>15</v>
      </c>
      <c r="AD35" s="46">
        <v>6</v>
      </c>
      <c r="AE35" s="46">
        <v>11</v>
      </c>
      <c r="AF35" s="46">
        <f t="shared" si="6"/>
        <v>6</v>
      </c>
      <c r="AG35" s="46" t="str">
        <f t="shared" si="7"/>
        <v>15_6</v>
      </c>
      <c r="AH35" s="46">
        <v>14.48</v>
      </c>
      <c r="AI35" s="362"/>
      <c r="AJ35" s="46">
        <v>15</v>
      </c>
      <c r="AK35" s="46">
        <v>6</v>
      </c>
      <c r="AL35" s="46">
        <v>11</v>
      </c>
      <c r="AM35" s="46">
        <f t="shared" si="8"/>
        <v>6</v>
      </c>
      <c r="AN35" s="46" t="str">
        <f t="shared" si="9"/>
        <v>15_6</v>
      </c>
      <c r="AO35" s="46">
        <v>15.28</v>
      </c>
      <c r="AP35" s="372"/>
      <c r="AQ35" s="46">
        <v>15</v>
      </c>
      <c r="AR35" s="46">
        <v>6</v>
      </c>
      <c r="AS35" s="46">
        <v>11</v>
      </c>
      <c r="AT35" s="46">
        <f t="shared" si="10"/>
        <v>6</v>
      </c>
      <c r="AU35" s="46" t="str">
        <f t="shared" si="11"/>
        <v>15_6</v>
      </c>
      <c r="AV35" s="46">
        <v>15.76</v>
      </c>
      <c r="AW35" s="373"/>
      <c r="AX35" s="46">
        <v>15</v>
      </c>
      <c r="AY35" s="46">
        <v>6</v>
      </c>
      <c r="AZ35" s="46">
        <v>11</v>
      </c>
      <c r="BA35" s="46">
        <f t="shared" si="12"/>
        <v>6</v>
      </c>
      <c r="BB35" s="46" t="str">
        <f t="shared" si="13"/>
        <v>15_6</v>
      </c>
      <c r="BC35" s="46">
        <v>16.239999999999998</v>
      </c>
      <c r="BD35" s="373"/>
      <c r="BE35" s="46">
        <v>15</v>
      </c>
      <c r="BF35" s="46">
        <v>6</v>
      </c>
      <c r="BG35" s="46">
        <v>11</v>
      </c>
      <c r="BH35" s="46">
        <f t="shared" si="14"/>
        <v>6</v>
      </c>
      <c r="BI35" s="46" t="s">
        <v>314</v>
      </c>
      <c r="BJ35" s="46" t="str">
        <f t="shared" si="15"/>
        <v>15_6</v>
      </c>
      <c r="BK35" s="48">
        <f t="shared" si="18"/>
        <v>15.28</v>
      </c>
      <c r="BL35" s="48">
        <f t="shared" si="19"/>
        <v>15.76</v>
      </c>
      <c r="BM35" s="48">
        <f t="shared" si="20"/>
        <v>16.239999999999998</v>
      </c>
      <c r="BN35" s="361">
        <f t="shared" si="21"/>
        <v>15.8</v>
      </c>
      <c r="BO35" s="28"/>
      <c r="BP35" s="71"/>
      <c r="BQ35" s="5"/>
      <c r="BR35" s="5"/>
      <c r="BS35" s="48"/>
      <c r="BT35" s="78"/>
      <c r="BU35" s="30"/>
    </row>
    <row r="36" spans="1:73" x14ac:dyDescent="0.15">
      <c r="A36" s="46">
        <v>15</v>
      </c>
      <c r="B36" s="46">
        <v>6</v>
      </c>
      <c r="C36" s="46">
        <v>11</v>
      </c>
      <c r="D36" s="46">
        <f t="shared" si="16"/>
        <v>6</v>
      </c>
      <c r="E36" s="46" t="str">
        <f t="shared" si="17"/>
        <v>15_6</v>
      </c>
      <c r="F36" s="52">
        <v>12.78</v>
      </c>
      <c r="G36" s="46"/>
      <c r="H36" s="46">
        <v>15</v>
      </c>
      <c r="I36" s="46">
        <v>7</v>
      </c>
      <c r="J36" s="46">
        <v>12</v>
      </c>
      <c r="K36" s="46">
        <f t="shared" si="0"/>
        <v>7</v>
      </c>
      <c r="L36" s="46" t="str">
        <f t="shared" si="1"/>
        <v>15_7</v>
      </c>
      <c r="M36" s="52">
        <v>13.63</v>
      </c>
      <c r="N36" s="28"/>
      <c r="O36" s="46">
        <v>15</v>
      </c>
      <c r="P36" s="46">
        <v>7</v>
      </c>
      <c r="Q36" s="46">
        <v>12</v>
      </c>
      <c r="R36" s="46">
        <f t="shared" si="2"/>
        <v>7</v>
      </c>
      <c r="S36" s="46" t="str">
        <f t="shared" si="3"/>
        <v>15_7</v>
      </c>
      <c r="T36" s="52">
        <v>14.04</v>
      </c>
      <c r="U36" s="28"/>
      <c r="V36" s="46">
        <v>15</v>
      </c>
      <c r="W36" s="46">
        <v>7</v>
      </c>
      <c r="X36" s="46">
        <v>12</v>
      </c>
      <c r="Y36" s="46">
        <f t="shared" si="4"/>
        <v>7</v>
      </c>
      <c r="Z36" s="46" t="str">
        <f t="shared" si="5"/>
        <v>15_7</v>
      </c>
      <c r="AA36" s="52">
        <v>14.5</v>
      </c>
      <c r="AB36" s="362"/>
      <c r="AC36" s="46">
        <v>15</v>
      </c>
      <c r="AD36" s="46">
        <v>7</v>
      </c>
      <c r="AE36" s="46">
        <v>12</v>
      </c>
      <c r="AF36" s="46">
        <f t="shared" si="6"/>
        <v>7</v>
      </c>
      <c r="AG36" s="46" t="str">
        <f t="shared" si="7"/>
        <v>15_7</v>
      </c>
      <c r="AH36" s="46">
        <v>14.93</v>
      </c>
      <c r="AI36" s="362"/>
      <c r="AJ36" s="46">
        <v>15</v>
      </c>
      <c r="AK36" s="46">
        <v>7</v>
      </c>
      <c r="AL36" s="46">
        <v>12</v>
      </c>
      <c r="AM36" s="46">
        <f t="shared" si="8"/>
        <v>7</v>
      </c>
      <c r="AN36" s="46" t="str">
        <f t="shared" si="9"/>
        <v>15_7</v>
      </c>
      <c r="AO36" s="46">
        <v>15.73</v>
      </c>
      <c r="AP36" s="372"/>
      <c r="AQ36" s="46">
        <v>15</v>
      </c>
      <c r="AR36" s="46">
        <v>7</v>
      </c>
      <c r="AS36" s="46">
        <v>12</v>
      </c>
      <c r="AT36" s="46">
        <f t="shared" si="10"/>
        <v>7</v>
      </c>
      <c r="AU36" s="46" t="str">
        <f t="shared" si="11"/>
        <v>15_7</v>
      </c>
      <c r="AV36" s="46">
        <v>16.21</v>
      </c>
      <c r="AW36" s="373"/>
      <c r="AX36" s="46">
        <v>15</v>
      </c>
      <c r="AY36" s="46">
        <v>7</v>
      </c>
      <c r="AZ36" s="46">
        <v>12</v>
      </c>
      <c r="BA36" s="46">
        <f t="shared" si="12"/>
        <v>7</v>
      </c>
      <c r="BB36" s="46" t="str">
        <f t="shared" si="13"/>
        <v>15_7</v>
      </c>
      <c r="BC36" s="46">
        <v>16.690000000000001</v>
      </c>
      <c r="BD36" s="373"/>
      <c r="BE36" s="46">
        <v>15</v>
      </c>
      <c r="BF36" s="46">
        <v>7</v>
      </c>
      <c r="BG36" s="46">
        <v>12</v>
      </c>
      <c r="BH36" s="46">
        <f t="shared" si="14"/>
        <v>7</v>
      </c>
      <c r="BI36" s="46" t="s">
        <v>315</v>
      </c>
      <c r="BJ36" s="46" t="str">
        <f t="shared" si="15"/>
        <v>15_7</v>
      </c>
      <c r="BK36" s="48">
        <f t="shared" si="18"/>
        <v>15.73</v>
      </c>
      <c r="BL36" s="48">
        <f t="shared" si="19"/>
        <v>16.21</v>
      </c>
      <c r="BM36" s="48">
        <f t="shared" si="20"/>
        <v>16.690000000000001</v>
      </c>
      <c r="BN36" s="361">
        <f t="shared" si="21"/>
        <v>16.25</v>
      </c>
      <c r="BO36" s="28"/>
      <c r="BP36" s="71"/>
      <c r="BQ36" s="5"/>
      <c r="BR36" s="5"/>
      <c r="BS36" s="48"/>
      <c r="BT36" s="78"/>
      <c r="BU36" s="30"/>
    </row>
    <row r="37" spans="1:73" x14ac:dyDescent="0.15">
      <c r="A37" s="46">
        <v>15</v>
      </c>
      <c r="B37" s="46">
        <v>7</v>
      </c>
      <c r="C37" s="46">
        <v>12</v>
      </c>
      <c r="D37" s="46">
        <f t="shared" si="16"/>
        <v>7</v>
      </c>
      <c r="E37" s="46" t="str">
        <f t="shared" si="17"/>
        <v>15_7</v>
      </c>
      <c r="F37" s="52">
        <v>13.17</v>
      </c>
      <c r="G37" s="46"/>
      <c r="H37" s="46">
        <v>15</v>
      </c>
      <c r="I37" s="46">
        <v>8</v>
      </c>
      <c r="J37" s="46">
        <v>13</v>
      </c>
      <c r="K37" s="46">
        <f t="shared" si="0"/>
        <v>8</v>
      </c>
      <c r="L37" s="46" t="str">
        <f t="shared" si="1"/>
        <v>15_8</v>
      </c>
      <c r="M37" s="52">
        <v>14.09</v>
      </c>
      <c r="N37" s="28"/>
      <c r="O37" s="46">
        <v>15</v>
      </c>
      <c r="P37" s="46">
        <v>8</v>
      </c>
      <c r="Q37" s="46">
        <v>13</v>
      </c>
      <c r="R37" s="46">
        <f t="shared" si="2"/>
        <v>8</v>
      </c>
      <c r="S37" s="46" t="str">
        <f t="shared" si="3"/>
        <v>15_8</v>
      </c>
      <c r="T37" s="52">
        <v>14.52</v>
      </c>
      <c r="U37" s="28"/>
      <c r="V37" s="46">
        <v>15</v>
      </c>
      <c r="W37" s="46">
        <v>8</v>
      </c>
      <c r="X37" s="46">
        <v>13</v>
      </c>
      <c r="Y37" s="46">
        <f t="shared" si="4"/>
        <v>8</v>
      </c>
      <c r="Z37" s="46" t="str">
        <f t="shared" si="5"/>
        <v>15_8</v>
      </c>
      <c r="AA37" s="52">
        <v>14.99</v>
      </c>
      <c r="AB37" s="362"/>
      <c r="AC37" s="46">
        <v>15</v>
      </c>
      <c r="AD37" s="46">
        <v>8</v>
      </c>
      <c r="AE37" s="46">
        <v>13</v>
      </c>
      <c r="AF37" s="46">
        <f t="shared" si="6"/>
        <v>8</v>
      </c>
      <c r="AG37" s="46" t="str">
        <f t="shared" si="7"/>
        <v>15_8</v>
      </c>
      <c r="AH37" s="46">
        <v>15.44</v>
      </c>
      <c r="AI37" s="362"/>
      <c r="AJ37" s="46">
        <v>15</v>
      </c>
      <c r="AK37" s="46">
        <v>8</v>
      </c>
      <c r="AL37" s="46">
        <v>13</v>
      </c>
      <c r="AM37" s="46">
        <f t="shared" si="8"/>
        <v>8</v>
      </c>
      <c r="AN37" s="46" t="str">
        <f t="shared" si="9"/>
        <v>15_8</v>
      </c>
      <c r="AO37" s="46">
        <v>16.239999999999998</v>
      </c>
      <c r="AP37" s="372"/>
      <c r="AQ37" s="46">
        <v>15</v>
      </c>
      <c r="AR37" s="46">
        <v>8</v>
      </c>
      <c r="AS37" s="46">
        <v>13</v>
      </c>
      <c r="AT37" s="46">
        <f t="shared" si="10"/>
        <v>8</v>
      </c>
      <c r="AU37" s="46" t="str">
        <f t="shared" si="11"/>
        <v>15_8</v>
      </c>
      <c r="AV37" s="46">
        <v>16.72</v>
      </c>
      <c r="AW37" s="373"/>
      <c r="AX37" s="46">
        <v>15</v>
      </c>
      <c r="AY37" s="46">
        <v>8</v>
      </c>
      <c r="AZ37" s="46">
        <v>13</v>
      </c>
      <c r="BA37" s="46">
        <f t="shared" si="12"/>
        <v>8</v>
      </c>
      <c r="BB37" s="46" t="str">
        <f t="shared" si="13"/>
        <v>15_8</v>
      </c>
      <c r="BC37" s="46">
        <v>17.2</v>
      </c>
      <c r="BD37" s="373"/>
      <c r="BE37" s="46">
        <v>15</v>
      </c>
      <c r="BF37" s="46">
        <v>8</v>
      </c>
      <c r="BG37" s="46">
        <v>13</v>
      </c>
      <c r="BH37" s="46">
        <f t="shared" si="14"/>
        <v>8</v>
      </c>
      <c r="BI37" s="46" t="s">
        <v>316</v>
      </c>
      <c r="BJ37" s="46" t="str">
        <f t="shared" si="15"/>
        <v>15_8</v>
      </c>
      <c r="BK37" s="48">
        <f t="shared" si="18"/>
        <v>16.239999999999998</v>
      </c>
      <c r="BL37" s="48">
        <f t="shared" si="19"/>
        <v>16.72</v>
      </c>
      <c r="BM37" s="48">
        <f t="shared" si="20"/>
        <v>17.2</v>
      </c>
      <c r="BN37" s="361">
        <f t="shared" si="21"/>
        <v>16.760000000000002</v>
      </c>
      <c r="BO37" s="28"/>
      <c r="BP37" s="71"/>
      <c r="BQ37" s="5"/>
      <c r="BR37" s="5"/>
      <c r="BS37" s="48"/>
      <c r="BT37" s="78"/>
      <c r="BU37" s="30"/>
    </row>
    <row r="38" spans="1:73" x14ac:dyDescent="0.15">
      <c r="A38" s="46">
        <v>15</v>
      </c>
      <c r="B38" s="46">
        <v>8</v>
      </c>
      <c r="C38" s="46">
        <v>13</v>
      </c>
      <c r="D38" s="46">
        <f t="shared" si="16"/>
        <v>8</v>
      </c>
      <c r="E38" s="46" t="str">
        <f t="shared" si="17"/>
        <v>15_8</v>
      </c>
      <c r="F38" s="52">
        <v>13.62</v>
      </c>
      <c r="G38" s="46"/>
      <c r="H38" s="46">
        <v>20</v>
      </c>
      <c r="I38" s="46" t="s">
        <v>304</v>
      </c>
      <c r="J38" s="46">
        <v>5</v>
      </c>
      <c r="K38" s="46" t="str">
        <f t="shared" si="0"/>
        <v>Aanloopperiodiek_0</v>
      </c>
      <c r="L38" s="46" t="str">
        <f t="shared" si="1"/>
        <v>20_Aanloopperiodiek_0</v>
      </c>
      <c r="M38" s="52">
        <v>11.34</v>
      </c>
      <c r="N38" s="28"/>
      <c r="O38" s="46">
        <v>20</v>
      </c>
      <c r="P38" s="46" t="s">
        <v>304</v>
      </c>
      <c r="Q38" s="46">
        <v>5</v>
      </c>
      <c r="R38" s="46" t="str">
        <f t="shared" si="2"/>
        <v>Aanloopperiodiek_0</v>
      </c>
      <c r="S38" s="46" t="str">
        <f t="shared" si="3"/>
        <v>20_Aanloopperiodiek_0</v>
      </c>
      <c r="T38" s="52">
        <v>11.68</v>
      </c>
      <c r="U38" s="28"/>
      <c r="V38" s="46">
        <v>20</v>
      </c>
      <c r="W38" s="46" t="s">
        <v>304</v>
      </c>
      <c r="X38" s="46">
        <v>5</v>
      </c>
      <c r="Y38" s="46" t="str">
        <f t="shared" si="4"/>
        <v>Aanloopperiodiek_0</v>
      </c>
      <c r="Z38" s="46" t="str">
        <f t="shared" si="5"/>
        <v>20_Aanloopperiodiek_0</v>
      </c>
      <c r="AA38" s="52" t="s">
        <v>286</v>
      </c>
      <c r="AB38" s="362"/>
      <c r="AC38" s="46">
        <v>20</v>
      </c>
      <c r="AD38" s="46" t="s">
        <v>304</v>
      </c>
      <c r="AE38" s="46">
        <v>5</v>
      </c>
      <c r="AF38" s="46" t="str">
        <f t="shared" si="6"/>
        <v>Aanloopperiodiek_0</v>
      </c>
      <c r="AG38" s="46" t="str">
        <f t="shared" si="7"/>
        <v>20_Aanloopperiodiek_0</v>
      </c>
      <c r="AH38" s="46" t="s">
        <v>286</v>
      </c>
      <c r="AI38" s="362"/>
      <c r="AJ38" s="46">
        <v>20</v>
      </c>
      <c r="AK38" s="46" t="s">
        <v>304</v>
      </c>
      <c r="AL38" s="46">
        <v>5</v>
      </c>
      <c r="AM38" s="46" t="str">
        <f t="shared" si="8"/>
        <v>Aanloopperiodiek_0</v>
      </c>
      <c r="AN38" s="46" t="str">
        <f t="shared" si="9"/>
        <v>20_Aanloopperiodiek_0</v>
      </c>
      <c r="AO38" s="46" t="s">
        <v>286</v>
      </c>
      <c r="AP38" s="372"/>
      <c r="AQ38" s="46">
        <v>20</v>
      </c>
      <c r="AR38" s="46" t="s">
        <v>304</v>
      </c>
      <c r="AS38" s="46">
        <v>5</v>
      </c>
      <c r="AT38" s="46" t="str">
        <f t="shared" si="10"/>
        <v>Aanloopperiodiek_0</v>
      </c>
      <c r="AU38" s="46" t="str">
        <f t="shared" si="11"/>
        <v>20_Aanloopperiodiek_0</v>
      </c>
      <c r="AV38" s="46" t="s">
        <v>286</v>
      </c>
      <c r="AW38" s="373"/>
      <c r="AX38" s="46">
        <v>20</v>
      </c>
      <c r="AY38" s="46" t="s">
        <v>304</v>
      </c>
      <c r="AZ38" s="46">
        <v>5</v>
      </c>
      <c r="BA38" s="46" t="str">
        <f t="shared" si="12"/>
        <v>Aanloopperiodiek_0</v>
      </c>
      <c r="BB38" s="46" t="str">
        <f t="shared" si="13"/>
        <v>20_Aanloopperiodiek_0</v>
      </c>
      <c r="BC38" s="46" t="s">
        <v>286</v>
      </c>
      <c r="BD38" s="373"/>
      <c r="BE38" s="46">
        <v>20</v>
      </c>
      <c r="BF38" s="46" t="s">
        <v>304</v>
      </c>
      <c r="BG38" s="46">
        <v>5</v>
      </c>
      <c r="BH38" s="46" t="str">
        <f t="shared" si="14"/>
        <v>Aanloopperiodiek_0</v>
      </c>
      <c r="BI38" s="46" t="s">
        <v>317</v>
      </c>
      <c r="BJ38" s="46" t="str">
        <f t="shared" si="15"/>
        <v>20_Aanloopperiodiek_0</v>
      </c>
      <c r="BK38" s="48" t="str">
        <f t="shared" si="18"/>
        <v>vervalt</v>
      </c>
      <c r="BL38" s="48" t="str">
        <f t="shared" si="19"/>
        <v>vervalt</v>
      </c>
      <c r="BM38" s="48" t="str">
        <f t="shared" si="20"/>
        <v>vervalt</v>
      </c>
      <c r="BN38" s="361" t="str">
        <f t="shared" si="21"/>
        <v>vervalt</v>
      </c>
      <c r="BO38" s="28"/>
      <c r="BP38" s="71"/>
      <c r="BQ38" s="5"/>
      <c r="BR38" s="5"/>
      <c r="BS38" s="48"/>
      <c r="BT38" s="78"/>
      <c r="BU38" s="30"/>
    </row>
    <row r="39" spans="1:73" x14ac:dyDescent="0.15">
      <c r="A39" s="46">
        <v>20</v>
      </c>
      <c r="B39" s="46" t="s">
        <v>304</v>
      </c>
      <c r="C39" s="46">
        <v>5</v>
      </c>
      <c r="D39" s="46" t="str">
        <f t="shared" si="16"/>
        <v>Aanloopperiodiek_0</v>
      </c>
      <c r="E39" s="46" t="str">
        <f t="shared" si="17"/>
        <v>20_Aanloopperiodiek_0</v>
      </c>
      <c r="F39" s="52">
        <v>10.96</v>
      </c>
      <c r="G39" s="46"/>
      <c r="H39" s="46">
        <v>20</v>
      </c>
      <c r="I39" s="46" t="s">
        <v>306</v>
      </c>
      <c r="J39" s="46">
        <v>6</v>
      </c>
      <c r="K39" s="46" t="str">
        <f t="shared" si="0"/>
        <v>Aanloopperiodiek_1</v>
      </c>
      <c r="L39" s="46" t="str">
        <f t="shared" si="1"/>
        <v>20_Aanloopperiodiek_1</v>
      </c>
      <c r="M39" s="52">
        <v>11.56</v>
      </c>
      <c r="N39" s="28"/>
      <c r="O39" s="46">
        <v>20</v>
      </c>
      <c r="P39" s="46" t="s">
        <v>306</v>
      </c>
      <c r="Q39" s="46">
        <v>6</v>
      </c>
      <c r="R39" s="46" t="str">
        <f t="shared" si="2"/>
        <v>Aanloopperiodiek_1</v>
      </c>
      <c r="S39" s="46" t="str">
        <f t="shared" si="3"/>
        <v>20_Aanloopperiodiek_1</v>
      </c>
      <c r="T39" s="52">
        <v>11.9</v>
      </c>
      <c r="U39" s="28"/>
      <c r="V39" s="46">
        <v>20</v>
      </c>
      <c r="W39" s="46" t="s">
        <v>306</v>
      </c>
      <c r="X39" s="46">
        <v>6</v>
      </c>
      <c r="Y39" s="46" t="str">
        <f t="shared" si="4"/>
        <v>Aanloopperiodiek_1</v>
      </c>
      <c r="Z39" s="46" t="str">
        <f t="shared" si="5"/>
        <v>20_Aanloopperiodiek_1</v>
      </c>
      <c r="AA39" s="52" t="s">
        <v>286</v>
      </c>
      <c r="AB39" s="362"/>
      <c r="AC39" s="46">
        <v>20</v>
      </c>
      <c r="AD39" s="46" t="s">
        <v>306</v>
      </c>
      <c r="AE39" s="46">
        <v>6</v>
      </c>
      <c r="AF39" s="46" t="str">
        <f t="shared" si="6"/>
        <v>Aanloopperiodiek_1</v>
      </c>
      <c r="AG39" s="46" t="str">
        <f t="shared" si="7"/>
        <v>20_Aanloopperiodiek_1</v>
      </c>
      <c r="AH39" s="46" t="s">
        <v>286</v>
      </c>
      <c r="AI39" s="362"/>
      <c r="AJ39" s="46">
        <v>20</v>
      </c>
      <c r="AK39" s="46" t="s">
        <v>306</v>
      </c>
      <c r="AL39" s="46">
        <v>6</v>
      </c>
      <c r="AM39" s="46" t="str">
        <f t="shared" si="8"/>
        <v>Aanloopperiodiek_1</v>
      </c>
      <c r="AN39" s="46" t="str">
        <f t="shared" si="9"/>
        <v>20_Aanloopperiodiek_1</v>
      </c>
      <c r="AO39" s="46" t="s">
        <v>286</v>
      </c>
      <c r="AP39" s="372"/>
      <c r="AQ39" s="46">
        <v>20</v>
      </c>
      <c r="AR39" s="46" t="s">
        <v>306</v>
      </c>
      <c r="AS39" s="46">
        <v>6</v>
      </c>
      <c r="AT39" s="46" t="str">
        <f t="shared" si="10"/>
        <v>Aanloopperiodiek_1</v>
      </c>
      <c r="AU39" s="46" t="str">
        <f t="shared" si="11"/>
        <v>20_Aanloopperiodiek_1</v>
      </c>
      <c r="AV39" s="46" t="s">
        <v>286</v>
      </c>
      <c r="AW39" s="373"/>
      <c r="AX39" s="46">
        <v>20</v>
      </c>
      <c r="AY39" s="46" t="s">
        <v>306</v>
      </c>
      <c r="AZ39" s="46">
        <v>6</v>
      </c>
      <c r="BA39" s="46" t="str">
        <f t="shared" si="12"/>
        <v>Aanloopperiodiek_1</v>
      </c>
      <c r="BB39" s="46" t="str">
        <f t="shared" si="13"/>
        <v>20_Aanloopperiodiek_1</v>
      </c>
      <c r="BC39" s="46" t="s">
        <v>286</v>
      </c>
      <c r="BD39" s="373"/>
      <c r="BE39" s="46">
        <v>20</v>
      </c>
      <c r="BF39" s="46" t="s">
        <v>306</v>
      </c>
      <c r="BG39" s="46">
        <v>6</v>
      </c>
      <c r="BH39" s="46" t="str">
        <f t="shared" si="14"/>
        <v>Aanloopperiodiek_1</v>
      </c>
      <c r="BI39" s="46" t="s">
        <v>318</v>
      </c>
      <c r="BJ39" s="46" t="str">
        <f t="shared" si="15"/>
        <v>20_Aanloopperiodiek_1</v>
      </c>
      <c r="BK39" s="48" t="str">
        <f t="shared" si="18"/>
        <v>vervalt</v>
      </c>
      <c r="BL39" s="48" t="str">
        <f t="shared" si="19"/>
        <v>vervalt</v>
      </c>
      <c r="BM39" s="48" t="str">
        <f t="shared" si="20"/>
        <v>vervalt</v>
      </c>
      <c r="BN39" s="361" t="str">
        <f t="shared" si="21"/>
        <v>vervalt</v>
      </c>
      <c r="BO39" s="28"/>
      <c r="BP39" s="71"/>
      <c r="BQ39" s="5"/>
      <c r="BR39" s="5"/>
      <c r="BS39" s="48"/>
      <c r="BT39" s="78"/>
      <c r="BU39" s="30"/>
    </row>
    <row r="40" spans="1:73" x14ac:dyDescent="0.15">
      <c r="A40" s="46">
        <v>20</v>
      </c>
      <c r="B40" s="46" t="s">
        <v>306</v>
      </c>
      <c r="C40" s="46">
        <v>6</v>
      </c>
      <c r="D40" s="46" t="str">
        <f t="shared" si="16"/>
        <v>Aanloopperiodiek_1</v>
      </c>
      <c r="E40" s="46" t="str">
        <f t="shared" si="17"/>
        <v>20_Aanloopperiodiek_1</v>
      </c>
      <c r="F40" s="52">
        <v>11.17</v>
      </c>
      <c r="G40" s="46"/>
      <c r="H40" s="46">
        <v>20</v>
      </c>
      <c r="I40" s="46">
        <v>0</v>
      </c>
      <c r="J40" s="46">
        <v>7</v>
      </c>
      <c r="K40" s="46">
        <f t="shared" si="0"/>
        <v>0</v>
      </c>
      <c r="L40" s="46" t="str">
        <f t="shared" si="1"/>
        <v>20_0</v>
      </c>
      <c r="M40" s="52">
        <v>11.86</v>
      </c>
      <c r="N40" s="28"/>
      <c r="O40" s="46">
        <v>20</v>
      </c>
      <c r="P40" s="46">
        <v>0</v>
      </c>
      <c r="Q40" s="46">
        <v>7</v>
      </c>
      <c r="R40" s="46">
        <f t="shared" si="2"/>
        <v>0</v>
      </c>
      <c r="S40" s="46" t="str">
        <f t="shared" si="3"/>
        <v>20_0</v>
      </c>
      <c r="T40" s="52">
        <v>12.22</v>
      </c>
      <c r="U40" s="28"/>
      <c r="V40" s="46">
        <v>20</v>
      </c>
      <c r="W40" s="46">
        <v>0</v>
      </c>
      <c r="X40" s="46">
        <v>7</v>
      </c>
      <c r="Y40" s="46">
        <f t="shared" si="4"/>
        <v>0</v>
      </c>
      <c r="Z40" s="46" t="str">
        <f t="shared" si="5"/>
        <v>20_0</v>
      </c>
      <c r="AA40" s="52">
        <v>12.63</v>
      </c>
      <c r="AB40" s="362"/>
      <c r="AC40" s="46">
        <v>20</v>
      </c>
      <c r="AD40" s="46">
        <v>0</v>
      </c>
      <c r="AE40" s="46">
        <v>7</v>
      </c>
      <c r="AF40" s="46">
        <f t="shared" si="6"/>
        <v>0</v>
      </c>
      <c r="AG40" s="46" t="str">
        <f t="shared" si="7"/>
        <v>20_0</v>
      </c>
      <c r="AH40" s="46">
        <v>13.01</v>
      </c>
      <c r="AI40" s="362"/>
      <c r="AJ40" s="46">
        <v>20</v>
      </c>
      <c r="AK40" s="46">
        <v>0</v>
      </c>
      <c r="AL40" s="46">
        <v>7</v>
      </c>
      <c r="AM40" s="46">
        <f t="shared" si="8"/>
        <v>0</v>
      </c>
      <c r="AN40" s="46" t="str">
        <f t="shared" si="9"/>
        <v>20_0</v>
      </c>
      <c r="AO40" s="46">
        <v>13.81</v>
      </c>
      <c r="AP40" s="372"/>
      <c r="AQ40" s="46">
        <v>20</v>
      </c>
      <c r="AR40" s="46">
        <v>0</v>
      </c>
      <c r="AS40" s="46">
        <v>7</v>
      </c>
      <c r="AT40" s="46">
        <f t="shared" si="10"/>
        <v>0</v>
      </c>
      <c r="AU40" s="46" t="str">
        <f t="shared" si="11"/>
        <v>20_0</v>
      </c>
      <c r="AV40" s="46">
        <v>14.29</v>
      </c>
      <c r="AW40" s="373"/>
      <c r="AX40" s="46">
        <v>20</v>
      </c>
      <c r="AY40" s="46">
        <v>0</v>
      </c>
      <c r="AZ40" s="46">
        <v>7</v>
      </c>
      <c r="BA40" s="46">
        <f t="shared" si="12"/>
        <v>0</v>
      </c>
      <c r="BB40" s="46" t="str">
        <f t="shared" si="13"/>
        <v>20_0</v>
      </c>
      <c r="BC40" s="46">
        <v>14.77</v>
      </c>
      <c r="BD40" s="373"/>
      <c r="BE40" s="46">
        <v>20</v>
      </c>
      <c r="BF40" s="46">
        <v>0</v>
      </c>
      <c r="BG40" s="46">
        <v>7</v>
      </c>
      <c r="BH40" s="46">
        <f t="shared" si="14"/>
        <v>0</v>
      </c>
      <c r="BI40" s="46" t="s">
        <v>319</v>
      </c>
      <c r="BJ40" s="46" t="str">
        <f t="shared" si="15"/>
        <v>20_0</v>
      </c>
      <c r="BK40" s="48">
        <f t="shared" si="18"/>
        <v>13.81</v>
      </c>
      <c r="BL40" s="48">
        <f t="shared" si="19"/>
        <v>14.29</v>
      </c>
      <c r="BM40" s="48">
        <f t="shared" si="20"/>
        <v>14.77</v>
      </c>
      <c r="BN40" s="361">
        <f t="shared" si="21"/>
        <v>14.329999999999998</v>
      </c>
      <c r="BO40" s="5"/>
      <c r="BP40" s="5"/>
      <c r="BQ40" s="5"/>
      <c r="BR40" s="5"/>
      <c r="BS40" s="48"/>
      <c r="BT40" s="78"/>
      <c r="BU40" s="30"/>
    </row>
    <row r="41" spans="1:73" x14ac:dyDescent="0.15">
      <c r="A41" s="46">
        <v>20</v>
      </c>
      <c r="B41" s="46">
        <v>0</v>
      </c>
      <c r="C41" s="46">
        <v>7</v>
      </c>
      <c r="D41" s="46">
        <f t="shared" si="16"/>
        <v>0</v>
      </c>
      <c r="E41" s="46" t="str">
        <f t="shared" si="17"/>
        <v>20_0</v>
      </c>
      <c r="F41" s="52">
        <v>11.46</v>
      </c>
      <c r="G41" s="46"/>
      <c r="H41" s="46">
        <v>20</v>
      </c>
      <c r="I41" s="46">
        <v>1</v>
      </c>
      <c r="J41" s="46">
        <v>8</v>
      </c>
      <c r="K41" s="46">
        <f t="shared" si="0"/>
        <v>1</v>
      </c>
      <c r="L41" s="46" t="str">
        <f t="shared" si="1"/>
        <v>20_1</v>
      </c>
      <c r="M41" s="52">
        <v>12.16</v>
      </c>
      <c r="N41" s="5"/>
      <c r="O41" s="46">
        <v>20</v>
      </c>
      <c r="P41" s="46">
        <v>1</v>
      </c>
      <c r="Q41" s="46">
        <v>8</v>
      </c>
      <c r="R41" s="46">
        <f t="shared" si="2"/>
        <v>1</v>
      </c>
      <c r="S41" s="46" t="str">
        <f t="shared" si="3"/>
        <v>20_1</v>
      </c>
      <c r="T41" s="52">
        <v>12.52</v>
      </c>
      <c r="U41" s="5"/>
      <c r="V41" s="46">
        <v>20</v>
      </c>
      <c r="W41" s="46">
        <v>1</v>
      </c>
      <c r="X41" s="46">
        <v>8</v>
      </c>
      <c r="Y41" s="46">
        <f t="shared" si="4"/>
        <v>1</v>
      </c>
      <c r="Z41" s="46" t="str">
        <f t="shared" si="5"/>
        <v>20_1</v>
      </c>
      <c r="AA41" s="52">
        <v>12.94</v>
      </c>
      <c r="AB41" s="362"/>
      <c r="AC41" s="46">
        <v>20</v>
      </c>
      <c r="AD41" s="46">
        <v>1</v>
      </c>
      <c r="AE41" s="46">
        <v>8</v>
      </c>
      <c r="AF41" s="46">
        <f t="shared" si="6"/>
        <v>1</v>
      </c>
      <c r="AG41" s="46" t="str">
        <f t="shared" si="7"/>
        <v>20_1</v>
      </c>
      <c r="AH41" s="46">
        <v>13.33</v>
      </c>
      <c r="AI41" s="362"/>
      <c r="AJ41" s="46">
        <v>20</v>
      </c>
      <c r="AK41" s="46">
        <v>1</v>
      </c>
      <c r="AL41" s="46">
        <v>8</v>
      </c>
      <c r="AM41" s="46">
        <f t="shared" si="8"/>
        <v>1</v>
      </c>
      <c r="AN41" s="46" t="str">
        <f t="shared" si="9"/>
        <v>20_1</v>
      </c>
      <c r="AO41" s="46">
        <v>14.13</v>
      </c>
      <c r="AP41" s="372"/>
      <c r="AQ41" s="46">
        <v>20</v>
      </c>
      <c r="AR41" s="46">
        <v>1</v>
      </c>
      <c r="AS41" s="46">
        <v>8</v>
      </c>
      <c r="AT41" s="46">
        <f t="shared" si="10"/>
        <v>1</v>
      </c>
      <c r="AU41" s="46" t="str">
        <f t="shared" si="11"/>
        <v>20_1</v>
      </c>
      <c r="AV41" s="46">
        <v>14.61</v>
      </c>
      <c r="AW41" s="373"/>
      <c r="AX41" s="46">
        <v>20</v>
      </c>
      <c r="AY41" s="46">
        <v>1</v>
      </c>
      <c r="AZ41" s="46">
        <v>8</v>
      </c>
      <c r="BA41" s="46">
        <f t="shared" si="12"/>
        <v>1</v>
      </c>
      <c r="BB41" s="46" t="str">
        <f t="shared" si="13"/>
        <v>20_1</v>
      </c>
      <c r="BC41" s="46">
        <v>15.08</v>
      </c>
      <c r="BD41" s="373"/>
      <c r="BE41" s="46">
        <v>20</v>
      </c>
      <c r="BF41" s="46">
        <v>1</v>
      </c>
      <c r="BG41" s="46">
        <v>8</v>
      </c>
      <c r="BH41" s="46">
        <f t="shared" si="14"/>
        <v>1</v>
      </c>
      <c r="BI41" s="46" t="s">
        <v>320</v>
      </c>
      <c r="BJ41" s="46" t="str">
        <f t="shared" si="15"/>
        <v>20_1</v>
      </c>
      <c r="BK41" s="48">
        <f t="shared" si="18"/>
        <v>14.13</v>
      </c>
      <c r="BL41" s="48">
        <f t="shared" si="19"/>
        <v>14.61</v>
      </c>
      <c r="BM41" s="48">
        <f t="shared" si="20"/>
        <v>15.08</v>
      </c>
      <c r="BN41" s="361">
        <f t="shared" si="21"/>
        <v>14.647500000000001</v>
      </c>
      <c r="BO41" s="4"/>
      <c r="BP41" s="4"/>
      <c r="BQ41" s="5"/>
      <c r="BR41" s="5"/>
      <c r="BS41" s="5"/>
      <c r="BT41" s="6"/>
    </row>
    <row r="42" spans="1:73" x14ac:dyDescent="0.15">
      <c r="A42" s="46">
        <v>20</v>
      </c>
      <c r="B42" s="46">
        <v>1</v>
      </c>
      <c r="C42" s="46">
        <v>8</v>
      </c>
      <c r="D42" s="46">
        <f t="shared" si="16"/>
        <v>1</v>
      </c>
      <c r="E42" s="46" t="str">
        <f t="shared" si="17"/>
        <v>20_1</v>
      </c>
      <c r="F42" s="52">
        <v>11.75</v>
      </c>
      <c r="G42" s="46"/>
      <c r="H42" s="46">
        <v>20</v>
      </c>
      <c r="I42" s="46">
        <v>2</v>
      </c>
      <c r="J42" s="46">
        <v>9</v>
      </c>
      <c r="K42" s="46">
        <f t="shared" si="0"/>
        <v>2</v>
      </c>
      <c r="L42" s="46" t="str">
        <f t="shared" si="1"/>
        <v>20_2</v>
      </c>
      <c r="M42" s="52">
        <v>12.48</v>
      </c>
      <c r="N42" s="5"/>
      <c r="O42" s="46">
        <v>20</v>
      </c>
      <c r="P42" s="46">
        <v>2</v>
      </c>
      <c r="Q42" s="46">
        <v>9</v>
      </c>
      <c r="R42" s="46">
        <f t="shared" si="2"/>
        <v>2</v>
      </c>
      <c r="S42" s="46" t="str">
        <f t="shared" si="3"/>
        <v>20_2</v>
      </c>
      <c r="T42" s="52">
        <v>12.86</v>
      </c>
      <c r="U42" s="5"/>
      <c r="V42" s="46">
        <v>20</v>
      </c>
      <c r="W42" s="46">
        <v>2</v>
      </c>
      <c r="X42" s="46">
        <v>9</v>
      </c>
      <c r="Y42" s="46">
        <f t="shared" si="4"/>
        <v>2</v>
      </c>
      <c r="Z42" s="46" t="str">
        <f t="shared" si="5"/>
        <v>20_2</v>
      </c>
      <c r="AA42" s="52">
        <v>13.27</v>
      </c>
      <c r="AB42" s="362"/>
      <c r="AC42" s="46">
        <v>20</v>
      </c>
      <c r="AD42" s="46">
        <v>2</v>
      </c>
      <c r="AE42" s="46">
        <v>9</v>
      </c>
      <c r="AF42" s="46">
        <f t="shared" si="6"/>
        <v>2</v>
      </c>
      <c r="AG42" s="46" t="str">
        <f t="shared" si="7"/>
        <v>20_2</v>
      </c>
      <c r="AH42" s="46">
        <v>13.67</v>
      </c>
      <c r="AI42" s="362"/>
      <c r="AJ42" s="46">
        <v>20</v>
      </c>
      <c r="AK42" s="46">
        <v>2</v>
      </c>
      <c r="AL42" s="46">
        <v>9</v>
      </c>
      <c r="AM42" s="46">
        <f t="shared" si="8"/>
        <v>2</v>
      </c>
      <c r="AN42" s="46" t="str">
        <f t="shared" si="9"/>
        <v>20_2</v>
      </c>
      <c r="AO42" s="46">
        <v>14.47</v>
      </c>
      <c r="AP42" s="372"/>
      <c r="AQ42" s="46">
        <v>20</v>
      </c>
      <c r="AR42" s="46">
        <v>2</v>
      </c>
      <c r="AS42" s="46">
        <v>9</v>
      </c>
      <c r="AT42" s="46">
        <f t="shared" si="10"/>
        <v>2</v>
      </c>
      <c r="AU42" s="46" t="str">
        <f t="shared" si="11"/>
        <v>20_2</v>
      </c>
      <c r="AV42" s="46">
        <v>14.95</v>
      </c>
      <c r="AW42" s="373"/>
      <c r="AX42" s="46">
        <v>20</v>
      </c>
      <c r="AY42" s="46">
        <v>2</v>
      </c>
      <c r="AZ42" s="46">
        <v>9</v>
      </c>
      <c r="BA42" s="46">
        <f t="shared" si="12"/>
        <v>2</v>
      </c>
      <c r="BB42" s="46" t="str">
        <f t="shared" si="13"/>
        <v>20_2</v>
      </c>
      <c r="BC42" s="46">
        <v>15.43</v>
      </c>
      <c r="BD42" s="373"/>
      <c r="BE42" s="46">
        <v>20</v>
      </c>
      <c r="BF42" s="46">
        <v>2</v>
      </c>
      <c r="BG42" s="46">
        <v>9</v>
      </c>
      <c r="BH42" s="46">
        <f t="shared" si="14"/>
        <v>2</v>
      </c>
      <c r="BI42" s="46" t="s">
        <v>321</v>
      </c>
      <c r="BJ42" s="46" t="str">
        <f t="shared" si="15"/>
        <v>20_2</v>
      </c>
      <c r="BK42" s="48">
        <f t="shared" si="18"/>
        <v>14.47</v>
      </c>
      <c r="BL42" s="48">
        <f t="shared" si="19"/>
        <v>14.95</v>
      </c>
      <c r="BM42" s="48">
        <f t="shared" si="20"/>
        <v>15.43</v>
      </c>
      <c r="BN42" s="361">
        <f t="shared" si="21"/>
        <v>14.99</v>
      </c>
      <c r="BO42" s="5"/>
      <c r="BP42" s="5"/>
      <c r="BQ42" s="5"/>
      <c r="BR42" s="5"/>
      <c r="BS42" s="5"/>
      <c r="BT42" s="6"/>
    </row>
    <row r="43" spans="1:73" x14ac:dyDescent="0.15">
      <c r="A43" s="46">
        <v>20</v>
      </c>
      <c r="B43" s="46">
        <v>2</v>
      </c>
      <c r="C43" s="46">
        <v>9</v>
      </c>
      <c r="D43" s="46">
        <f t="shared" si="16"/>
        <v>2</v>
      </c>
      <c r="E43" s="46" t="str">
        <f t="shared" si="17"/>
        <v>20_2</v>
      </c>
      <c r="F43" s="52">
        <v>12.06</v>
      </c>
      <c r="G43" s="46"/>
      <c r="H43" s="46">
        <v>20</v>
      </c>
      <c r="I43" s="46">
        <v>3</v>
      </c>
      <c r="J43" s="46">
        <v>10</v>
      </c>
      <c r="K43" s="46">
        <f t="shared" si="0"/>
        <v>3</v>
      </c>
      <c r="L43" s="46" t="str">
        <f t="shared" si="1"/>
        <v>20_3</v>
      </c>
      <c r="M43" s="52">
        <v>12.83</v>
      </c>
      <c r="N43" s="35"/>
      <c r="O43" s="46">
        <v>20</v>
      </c>
      <c r="P43" s="46">
        <v>3</v>
      </c>
      <c r="Q43" s="46">
        <v>10</v>
      </c>
      <c r="R43" s="46">
        <f t="shared" si="2"/>
        <v>3</v>
      </c>
      <c r="S43" s="46" t="str">
        <f t="shared" si="3"/>
        <v>20_3</v>
      </c>
      <c r="T43" s="52">
        <v>13.22</v>
      </c>
      <c r="U43" s="35"/>
      <c r="V43" s="46">
        <v>20</v>
      </c>
      <c r="W43" s="46">
        <v>3</v>
      </c>
      <c r="X43" s="46">
        <v>10</v>
      </c>
      <c r="Y43" s="46">
        <f t="shared" si="4"/>
        <v>3</v>
      </c>
      <c r="Z43" s="46" t="str">
        <f t="shared" si="5"/>
        <v>20_3</v>
      </c>
      <c r="AA43" s="52">
        <v>13.64</v>
      </c>
      <c r="AB43" s="362"/>
      <c r="AC43" s="46">
        <v>20</v>
      </c>
      <c r="AD43" s="46">
        <v>3</v>
      </c>
      <c r="AE43" s="46">
        <v>10</v>
      </c>
      <c r="AF43" s="46">
        <f t="shared" si="6"/>
        <v>3</v>
      </c>
      <c r="AG43" s="46" t="str">
        <f t="shared" si="7"/>
        <v>20_3</v>
      </c>
      <c r="AH43" s="46">
        <v>14.05</v>
      </c>
      <c r="AI43" s="362"/>
      <c r="AJ43" s="46">
        <v>20</v>
      </c>
      <c r="AK43" s="46">
        <v>3</v>
      </c>
      <c r="AL43" s="46">
        <v>10</v>
      </c>
      <c r="AM43" s="46">
        <f t="shared" si="8"/>
        <v>3</v>
      </c>
      <c r="AN43" s="46" t="str">
        <f t="shared" si="9"/>
        <v>20_3</v>
      </c>
      <c r="AO43" s="46">
        <v>14.85</v>
      </c>
      <c r="AP43" s="372"/>
      <c r="AQ43" s="46">
        <v>20</v>
      </c>
      <c r="AR43" s="46">
        <v>3</v>
      </c>
      <c r="AS43" s="46">
        <v>10</v>
      </c>
      <c r="AT43" s="46">
        <f t="shared" si="10"/>
        <v>3</v>
      </c>
      <c r="AU43" s="46" t="str">
        <f t="shared" si="11"/>
        <v>20_3</v>
      </c>
      <c r="AV43" s="46">
        <v>15.33</v>
      </c>
      <c r="AW43" s="373"/>
      <c r="AX43" s="46">
        <v>20</v>
      </c>
      <c r="AY43" s="46">
        <v>3</v>
      </c>
      <c r="AZ43" s="46">
        <v>10</v>
      </c>
      <c r="BA43" s="46">
        <f t="shared" si="12"/>
        <v>3</v>
      </c>
      <c r="BB43" s="46" t="str">
        <f t="shared" si="13"/>
        <v>20_3</v>
      </c>
      <c r="BC43" s="46">
        <v>15.81</v>
      </c>
      <c r="BD43" s="373"/>
      <c r="BE43" s="46">
        <v>20</v>
      </c>
      <c r="BF43" s="46">
        <v>3</v>
      </c>
      <c r="BG43" s="46">
        <v>10</v>
      </c>
      <c r="BH43" s="46">
        <f t="shared" si="14"/>
        <v>3</v>
      </c>
      <c r="BI43" s="46" t="s">
        <v>322</v>
      </c>
      <c r="BJ43" s="46" t="str">
        <f t="shared" si="15"/>
        <v>20_3</v>
      </c>
      <c r="BK43" s="48">
        <f t="shared" si="18"/>
        <v>14.85</v>
      </c>
      <c r="BL43" s="48">
        <f t="shared" si="19"/>
        <v>15.33</v>
      </c>
      <c r="BM43" s="48">
        <f t="shared" si="20"/>
        <v>15.81</v>
      </c>
      <c r="BN43" s="361">
        <f t="shared" si="21"/>
        <v>15.370000000000001</v>
      </c>
      <c r="BO43" s="35"/>
      <c r="BP43" s="35"/>
      <c r="BQ43" s="5"/>
      <c r="BR43" s="5"/>
      <c r="BS43" s="37"/>
      <c r="BT43" s="81"/>
      <c r="BU43" s="32"/>
    </row>
    <row r="44" spans="1:73" x14ac:dyDescent="0.15">
      <c r="A44" s="46">
        <v>20</v>
      </c>
      <c r="B44" s="46">
        <v>3</v>
      </c>
      <c r="C44" s="46">
        <v>10</v>
      </c>
      <c r="D44" s="46">
        <f t="shared" si="16"/>
        <v>3</v>
      </c>
      <c r="E44" s="46" t="str">
        <f t="shared" si="17"/>
        <v>20_3</v>
      </c>
      <c r="F44" s="52">
        <v>12.4</v>
      </c>
      <c r="G44" s="46"/>
      <c r="H44" s="46">
        <v>20</v>
      </c>
      <c r="I44" s="46">
        <v>4</v>
      </c>
      <c r="J44" s="46">
        <v>11</v>
      </c>
      <c r="K44" s="46">
        <f t="shared" si="0"/>
        <v>4</v>
      </c>
      <c r="L44" s="46" t="str">
        <f t="shared" si="1"/>
        <v>20_4</v>
      </c>
      <c r="M44" s="52">
        <v>13.22</v>
      </c>
      <c r="N44" s="31"/>
      <c r="O44" s="46">
        <v>20</v>
      </c>
      <c r="P44" s="46">
        <v>4</v>
      </c>
      <c r="Q44" s="46">
        <v>11</v>
      </c>
      <c r="R44" s="46">
        <f t="shared" si="2"/>
        <v>4</v>
      </c>
      <c r="S44" s="46" t="str">
        <f t="shared" si="3"/>
        <v>20_4</v>
      </c>
      <c r="T44" s="52">
        <v>13.62</v>
      </c>
      <c r="U44" s="31"/>
      <c r="V44" s="46">
        <v>20</v>
      </c>
      <c r="W44" s="46">
        <v>4</v>
      </c>
      <c r="X44" s="46">
        <v>11</v>
      </c>
      <c r="Y44" s="46">
        <f t="shared" si="4"/>
        <v>4</v>
      </c>
      <c r="Z44" s="46" t="str">
        <f t="shared" si="5"/>
        <v>20_4</v>
      </c>
      <c r="AA44" s="52">
        <v>14.06</v>
      </c>
      <c r="AB44" s="362"/>
      <c r="AC44" s="46">
        <v>20</v>
      </c>
      <c r="AD44" s="46">
        <v>4</v>
      </c>
      <c r="AE44" s="46">
        <v>11</v>
      </c>
      <c r="AF44" s="46">
        <f t="shared" si="6"/>
        <v>4</v>
      </c>
      <c r="AG44" s="46" t="str">
        <f t="shared" si="7"/>
        <v>20_4</v>
      </c>
      <c r="AH44" s="46">
        <v>14.48</v>
      </c>
      <c r="AI44" s="362"/>
      <c r="AJ44" s="46">
        <v>20</v>
      </c>
      <c r="AK44" s="46">
        <v>4</v>
      </c>
      <c r="AL44" s="46">
        <v>11</v>
      </c>
      <c r="AM44" s="46">
        <f t="shared" si="8"/>
        <v>4</v>
      </c>
      <c r="AN44" s="46" t="str">
        <f t="shared" si="9"/>
        <v>20_4</v>
      </c>
      <c r="AO44" s="46">
        <v>15.28</v>
      </c>
      <c r="AP44" s="372"/>
      <c r="AQ44" s="46">
        <v>20</v>
      </c>
      <c r="AR44" s="46">
        <v>4</v>
      </c>
      <c r="AS44" s="46">
        <v>11</v>
      </c>
      <c r="AT44" s="46">
        <f t="shared" si="10"/>
        <v>4</v>
      </c>
      <c r="AU44" s="46" t="str">
        <f t="shared" si="11"/>
        <v>20_4</v>
      </c>
      <c r="AV44" s="46">
        <v>15.76</v>
      </c>
      <c r="AW44" s="373"/>
      <c r="AX44" s="46">
        <v>20</v>
      </c>
      <c r="AY44" s="46">
        <v>4</v>
      </c>
      <c r="AZ44" s="46">
        <v>11</v>
      </c>
      <c r="BA44" s="46">
        <f t="shared" si="12"/>
        <v>4</v>
      </c>
      <c r="BB44" s="46" t="str">
        <f t="shared" si="13"/>
        <v>20_4</v>
      </c>
      <c r="BC44" s="46">
        <v>16.239999999999998</v>
      </c>
      <c r="BD44" s="373"/>
      <c r="BE44" s="46">
        <v>20</v>
      </c>
      <c r="BF44" s="46">
        <v>4</v>
      </c>
      <c r="BG44" s="46">
        <v>11</v>
      </c>
      <c r="BH44" s="46">
        <f t="shared" si="14"/>
        <v>4</v>
      </c>
      <c r="BI44" s="46" t="s">
        <v>323</v>
      </c>
      <c r="BJ44" s="46" t="str">
        <f t="shared" si="15"/>
        <v>20_4</v>
      </c>
      <c r="BK44" s="48">
        <f t="shared" si="18"/>
        <v>15.28</v>
      </c>
      <c r="BL44" s="48">
        <f t="shared" si="19"/>
        <v>15.76</v>
      </c>
      <c r="BM44" s="48">
        <f t="shared" si="20"/>
        <v>16.239999999999998</v>
      </c>
      <c r="BN44" s="361">
        <f t="shared" si="21"/>
        <v>15.8</v>
      </c>
      <c r="BO44" s="74"/>
      <c r="BP44" s="74"/>
      <c r="BQ44" s="75"/>
      <c r="BR44" s="75"/>
      <c r="BS44" s="31"/>
      <c r="BT44" s="79"/>
      <c r="BU44" s="33"/>
    </row>
    <row r="45" spans="1:73" x14ac:dyDescent="0.15">
      <c r="A45" s="46">
        <v>20</v>
      </c>
      <c r="B45" s="46">
        <v>4</v>
      </c>
      <c r="C45" s="46">
        <v>11</v>
      </c>
      <c r="D45" s="46">
        <f t="shared" si="16"/>
        <v>4</v>
      </c>
      <c r="E45" s="46" t="str">
        <f t="shared" si="17"/>
        <v>20_4</v>
      </c>
      <c r="F45" s="52">
        <v>12.78</v>
      </c>
      <c r="G45" s="46"/>
      <c r="H45" s="46">
        <v>20</v>
      </c>
      <c r="I45" s="46">
        <v>5</v>
      </c>
      <c r="J45" s="46">
        <v>12</v>
      </c>
      <c r="K45" s="46">
        <f t="shared" si="0"/>
        <v>5</v>
      </c>
      <c r="L45" s="46" t="str">
        <f t="shared" si="1"/>
        <v>20_5</v>
      </c>
      <c r="M45" s="52">
        <v>13.63</v>
      </c>
      <c r="N45" s="28"/>
      <c r="O45" s="46">
        <v>20</v>
      </c>
      <c r="P45" s="46">
        <v>5</v>
      </c>
      <c r="Q45" s="46">
        <v>12</v>
      </c>
      <c r="R45" s="46">
        <f t="shared" si="2"/>
        <v>5</v>
      </c>
      <c r="S45" s="46" t="str">
        <f t="shared" si="3"/>
        <v>20_5</v>
      </c>
      <c r="T45" s="52">
        <v>14.04</v>
      </c>
      <c r="U45" s="28"/>
      <c r="V45" s="46">
        <v>20</v>
      </c>
      <c r="W45" s="46">
        <v>5</v>
      </c>
      <c r="X45" s="46">
        <v>12</v>
      </c>
      <c r="Y45" s="46">
        <f t="shared" si="4"/>
        <v>5</v>
      </c>
      <c r="Z45" s="46" t="str">
        <f t="shared" si="5"/>
        <v>20_5</v>
      </c>
      <c r="AA45" s="52">
        <v>14.5</v>
      </c>
      <c r="AB45" s="362"/>
      <c r="AC45" s="46">
        <v>20</v>
      </c>
      <c r="AD45" s="46">
        <v>5</v>
      </c>
      <c r="AE45" s="46">
        <v>12</v>
      </c>
      <c r="AF45" s="46">
        <f t="shared" si="6"/>
        <v>5</v>
      </c>
      <c r="AG45" s="46" t="str">
        <f t="shared" si="7"/>
        <v>20_5</v>
      </c>
      <c r="AH45" s="46">
        <v>14.93</v>
      </c>
      <c r="AI45" s="362"/>
      <c r="AJ45" s="46">
        <v>20</v>
      </c>
      <c r="AK45" s="46">
        <v>5</v>
      </c>
      <c r="AL45" s="46">
        <v>12</v>
      </c>
      <c r="AM45" s="46">
        <f t="shared" si="8"/>
        <v>5</v>
      </c>
      <c r="AN45" s="46" t="str">
        <f t="shared" si="9"/>
        <v>20_5</v>
      </c>
      <c r="AO45" s="46">
        <v>15.73</v>
      </c>
      <c r="AP45" s="372"/>
      <c r="AQ45" s="46">
        <v>20</v>
      </c>
      <c r="AR45" s="46">
        <v>5</v>
      </c>
      <c r="AS45" s="46">
        <v>12</v>
      </c>
      <c r="AT45" s="46">
        <f t="shared" si="10"/>
        <v>5</v>
      </c>
      <c r="AU45" s="46" t="str">
        <f t="shared" si="11"/>
        <v>20_5</v>
      </c>
      <c r="AV45" s="46">
        <v>16.21</v>
      </c>
      <c r="AW45" s="373"/>
      <c r="AX45" s="46">
        <v>20</v>
      </c>
      <c r="AY45" s="46">
        <v>5</v>
      </c>
      <c r="AZ45" s="46">
        <v>12</v>
      </c>
      <c r="BA45" s="46">
        <f t="shared" si="12"/>
        <v>5</v>
      </c>
      <c r="BB45" s="46" t="str">
        <f t="shared" si="13"/>
        <v>20_5</v>
      </c>
      <c r="BC45" s="46">
        <v>16.690000000000001</v>
      </c>
      <c r="BD45" s="373"/>
      <c r="BE45" s="46">
        <v>20</v>
      </c>
      <c r="BF45" s="46">
        <v>5</v>
      </c>
      <c r="BG45" s="46">
        <v>12</v>
      </c>
      <c r="BH45" s="46">
        <f t="shared" si="14"/>
        <v>5</v>
      </c>
      <c r="BI45" s="46" t="s">
        <v>324</v>
      </c>
      <c r="BJ45" s="46" t="str">
        <f t="shared" si="15"/>
        <v>20_5</v>
      </c>
      <c r="BK45" s="48">
        <f t="shared" si="18"/>
        <v>15.73</v>
      </c>
      <c r="BL45" s="48">
        <f t="shared" si="19"/>
        <v>16.21</v>
      </c>
      <c r="BM45" s="48">
        <f t="shared" si="20"/>
        <v>16.690000000000001</v>
      </c>
      <c r="BN45" s="361">
        <f t="shared" si="21"/>
        <v>16.25</v>
      </c>
      <c r="BO45" s="28"/>
      <c r="BP45" s="71"/>
      <c r="BQ45" s="5"/>
      <c r="BR45" s="5"/>
      <c r="BS45" s="4"/>
      <c r="BT45" s="78"/>
      <c r="BU45" s="30"/>
    </row>
    <row r="46" spans="1:73" x14ac:dyDescent="0.15">
      <c r="A46" s="46">
        <v>20</v>
      </c>
      <c r="B46" s="46">
        <v>5</v>
      </c>
      <c r="C46" s="46">
        <v>12</v>
      </c>
      <c r="D46" s="46">
        <f t="shared" si="16"/>
        <v>5</v>
      </c>
      <c r="E46" s="46" t="str">
        <f t="shared" si="17"/>
        <v>20_5</v>
      </c>
      <c r="F46" s="52">
        <v>13.17</v>
      </c>
      <c r="G46" s="46"/>
      <c r="H46" s="46">
        <v>20</v>
      </c>
      <c r="I46" s="46">
        <v>6</v>
      </c>
      <c r="J46" s="46">
        <v>13</v>
      </c>
      <c r="K46" s="46">
        <f t="shared" si="0"/>
        <v>6</v>
      </c>
      <c r="L46" s="46" t="str">
        <f t="shared" si="1"/>
        <v>20_6</v>
      </c>
      <c r="M46" s="52">
        <v>14.09</v>
      </c>
      <c r="N46" s="28"/>
      <c r="O46" s="46">
        <v>20</v>
      </c>
      <c r="P46" s="46">
        <v>6</v>
      </c>
      <c r="Q46" s="46">
        <v>13</v>
      </c>
      <c r="R46" s="46">
        <f t="shared" si="2"/>
        <v>6</v>
      </c>
      <c r="S46" s="46" t="str">
        <f t="shared" si="3"/>
        <v>20_6</v>
      </c>
      <c r="T46" s="52">
        <v>14.52</v>
      </c>
      <c r="U46" s="28"/>
      <c r="V46" s="46">
        <v>20</v>
      </c>
      <c r="W46" s="46">
        <v>6</v>
      </c>
      <c r="X46" s="46">
        <v>13</v>
      </c>
      <c r="Y46" s="46">
        <f t="shared" si="4"/>
        <v>6</v>
      </c>
      <c r="Z46" s="46" t="str">
        <f t="shared" si="5"/>
        <v>20_6</v>
      </c>
      <c r="AA46" s="52">
        <v>14.99</v>
      </c>
      <c r="AB46" s="362"/>
      <c r="AC46" s="46">
        <v>20</v>
      </c>
      <c r="AD46" s="46">
        <v>6</v>
      </c>
      <c r="AE46" s="46">
        <v>13</v>
      </c>
      <c r="AF46" s="46">
        <f t="shared" si="6"/>
        <v>6</v>
      </c>
      <c r="AG46" s="46" t="str">
        <f t="shared" si="7"/>
        <v>20_6</v>
      </c>
      <c r="AH46" s="46">
        <v>15.44</v>
      </c>
      <c r="AI46" s="362"/>
      <c r="AJ46" s="46">
        <v>20</v>
      </c>
      <c r="AK46" s="46">
        <v>6</v>
      </c>
      <c r="AL46" s="46">
        <v>13</v>
      </c>
      <c r="AM46" s="46">
        <f t="shared" si="8"/>
        <v>6</v>
      </c>
      <c r="AN46" s="46" t="str">
        <f t="shared" si="9"/>
        <v>20_6</v>
      </c>
      <c r="AO46" s="46">
        <v>16.239999999999998</v>
      </c>
      <c r="AP46" s="372"/>
      <c r="AQ46" s="46">
        <v>20</v>
      </c>
      <c r="AR46" s="46">
        <v>6</v>
      </c>
      <c r="AS46" s="46">
        <v>13</v>
      </c>
      <c r="AT46" s="46">
        <f t="shared" si="10"/>
        <v>6</v>
      </c>
      <c r="AU46" s="46" t="str">
        <f t="shared" si="11"/>
        <v>20_6</v>
      </c>
      <c r="AV46" s="46">
        <v>16.72</v>
      </c>
      <c r="AW46" s="373"/>
      <c r="AX46" s="46">
        <v>20</v>
      </c>
      <c r="AY46" s="46">
        <v>6</v>
      </c>
      <c r="AZ46" s="46">
        <v>13</v>
      </c>
      <c r="BA46" s="46">
        <f t="shared" si="12"/>
        <v>6</v>
      </c>
      <c r="BB46" s="46" t="str">
        <f t="shared" si="13"/>
        <v>20_6</v>
      </c>
      <c r="BC46" s="46">
        <v>17.2</v>
      </c>
      <c r="BD46" s="373"/>
      <c r="BE46" s="46">
        <v>20</v>
      </c>
      <c r="BF46" s="46">
        <v>6</v>
      </c>
      <c r="BG46" s="46">
        <v>13</v>
      </c>
      <c r="BH46" s="46">
        <f t="shared" si="14"/>
        <v>6</v>
      </c>
      <c r="BI46" s="46" t="s">
        <v>325</v>
      </c>
      <c r="BJ46" s="46" t="str">
        <f t="shared" si="15"/>
        <v>20_6</v>
      </c>
      <c r="BK46" s="48">
        <f t="shared" si="18"/>
        <v>16.239999999999998</v>
      </c>
      <c r="BL46" s="48">
        <f t="shared" si="19"/>
        <v>16.72</v>
      </c>
      <c r="BM46" s="48">
        <f t="shared" si="20"/>
        <v>17.2</v>
      </c>
      <c r="BN46" s="361">
        <f t="shared" si="21"/>
        <v>16.760000000000002</v>
      </c>
      <c r="BO46" s="28"/>
      <c r="BP46" s="71"/>
      <c r="BQ46" s="5"/>
      <c r="BR46" s="5"/>
      <c r="BS46" s="4"/>
      <c r="BT46" s="78"/>
      <c r="BU46" s="30"/>
    </row>
    <row r="47" spans="1:73" x14ac:dyDescent="0.15">
      <c r="A47" s="46">
        <v>20</v>
      </c>
      <c r="B47" s="46">
        <v>6</v>
      </c>
      <c r="C47" s="46">
        <v>13</v>
      </c>
      <c r="D47" s="46">
        <f t="shared" si="16"/>
        <v>6</v>
      </c>
      <c r="E47" s="46" t="str">
        <f t="shared" si="17"/>
        <v>20_6</v>
      </c>
      <c r="F47" s="52">
        <v>13.62</v>
      </c>
      <c r="G47" s="46"/>
      <c r="H47" s="46">
        <v>20</v>
      </c>
      <c r="I47" s="46">
        <v>7</v>
      </c>
      <c r="J47" s="46">
        <v>14</v>
      </c>
      <c r="K47" s="46">
        <f t="shared" si="0"/>
        <v>7</v>
      </c>
      <c r="L47" s="46" t="str">
        <f t="shared" si="1"/>
        <v>20_7</v>
      </c>
      <c r="M47" s="52">
        <v>14.56</v>
      </c>
      <c r="N47" s="28"/>
      <c r="O47" s="46">
        <v>20</v>
      </c>
      <c r="P47" s="46">
        <v>7</v>
      </c>
      <c r="Q47" s="46">
        <v>14</v>
      </c>
      <c r="R47" s="46">
        <f t="shared" si="2"/>
        <v>7</v>
      </c>
      <c r="S47" s="46" t="str">
        <f t="shared" si="3"/>
        <v>20_7</v>
      </c>
      <c r="T47" s="52">
        <v>14.99</v>
      </c>
      <c r="U47" s="28"/>
      <c r="V47" s="46">
        <v>20</v>
      </c>
      <c r="W47" s="46">
        <v>7</v>
      </c>
      <c r="X47" s="46">
        <v>14</v>
      </c>
      <c r="Y47" s="46">
        <f t="shared" si="4"/>
        <v>7</v>
      </c>
      <c r="Z47" s="46" t="str">
        <f t="shared" si="5"/>
        <v>20_7</v>
      </c>
      <c r="AA47" s="52">
        <v>15.48</v>
      </c>
      <c r="AB47" s="362"/>
      <c r="AC47" s="46">
        <v>20</v>
      </c>
      <c r="AD47" s="46">
        <v>7</v>
      </c>
      <c r="AE47" s="46">
        <v>14</v>
      </c>
      <c r="AF47" s="46">
        <f t="shared" si="6"/>
        <v>7</v>
      </c>
      <c r="AG47" s="46" t="str">
        <f t="shared" si="7"/>
        <v>20_7</v>
      </c>
      <c r="AH47" s="46">
        <v>15.94</v>
      </c>
      <c r="AI47" s="362"/>
      <c r="AJ47" s="46">
        <v>20</v>
      </c>
      <c r="AK47" s="46">
        <v>7</v>
      </c>
      <c r="AL47" s="46">
        <v>14</v>
      </c>
      <c r="AM47" s="46">
        <f t="shared" si="8"/>
        <v>7</v>
      </c>
      <c r="AN47" s="46" t="str">
        <f t="shared" si="9"/>
        <v>20_7</v>
      </c>
      <c r="AO47" s="46">
        <v>16.739999999999998</v>
      </c>
      <c r="AP47" s="372"/>
      <c r="AQ47" s="46">
        <v>20</v>
      </c>
      <c r="AR47" s="46">
        <v>7</v>
      </c>
      <c r="AS47" s="46">
        <v>14</v>
      </c>
      <c r="AT47" s="46">
        <f t="shared" si="10"/>
        <v>7</v>
      </c>
      <c r="AU47" s="46" t="str">
        <f t="shared" si="11"/>
        <v>20_7</v>
      </c>
      <c r="AV47" s="46">
        <v>17.22</v>
      </c>
      <c r="AW47" s="373"/>
      <c r="AX47" s="46">
        <v>20</v>
      </c>
      <c r="AY47" s="46">
        <v>7</v>
      </c>
      <c r="AZ47" s="46">
        <v>14</v>
      </c>
      <c r="BA47" s="46">
        <f t="shared" si="12"/>
        <v>7</v>
      </c>
      <c r="BB47" s="46" t="str">
        <f t="shared" si="13"/>
        <v>20_7</v>
      </c>
      <c r="BC47" s="46">
        <v>17.7</v>
      </c>
      <c r="BD47" s="373"/>
      <c r="BE47" s="46">
        <v>20</v>
      </c>
      <c r="BF47" s="46">
        <v>7</v>
      </c>
      <c r="BG47" s="46">
        <v>14</v>
      </c>
      <c r="BH47" s="46">
        <f t="shared" si="14"/>
        <v>7</v>
      </c>
      <c r="BI47" s="46" t="s">
        <v>326</v>
      </c>
      <c r="BJ47" s="46" t="str">
        <f t="shared" si="15"/>
        <v>20_7</v>
      </c>
      <c r="BK47" s="48">
        <f t="shared" si="18"/>
        <v>16.739999999999998</v>
      </c>
      <c r="BL47" s="48">
        <f t="shared" si="19"/>
        <v>17.22</v>
      </c>
      <c r="BM47" s="48">
        <f t="shared" si="20"/>
        <v>17.7</v>
      </c>
      <c r="BN47" s="361">
        <f t="shared" si="21"/>
        <v>17.259999999999998</v>
      </c>
      <c r="BO47" s="28"/>
      <c r="BP47" s="71"/>
      <c r="BQ47" s="5"/>
      <c r="BR47" s="5"/>
      <c r="BS47" s="48"/>
      <c r="BT47" s="78"/>
      <c r="BU47" s="30"/>
    </row>
    <row r="48" spans="1:73" x14ac:dyDescent="0.15">
      <c r="A48" s="46">
        <v>20</v>
      </c>
      <c r="B48" s="46">
        <v>7</v>
      </c>
      <c r="C48" s="46">
        <v>14</v>
      </c>
      <c r="D48" s="46">
        <f t="shared" si="16"/>
        <v>7</v>
      </c>
      <c r="E48" s="46" t="str">
        <f t="shared" si="17"/>
        <v>20_7</v>
      </c>
      <c r="F48" s="52">
        <v>14.06</v>
      </c>
      <c r="G48" s="46"/>
      <c r="H48" s="46">
        <v>20</v>
      </c>
      <c r="I48" s="46">
        <v>8</v>
      </c>
      <c r="J48" s="46">
        <v>15</v>
      </c>
      <c r="K48" s="46">
        <f t="shared" si="0"/>
        <v>8</v>
      </c>
      <c r="L48" s="46" t="str">
        <f t="shared" si="1"/>
        <v>20_8</v>
      </c>
      <c r="M48" s="52">
        <v>14.98</v>
      </c>
      <c r="N48" s="28"/>
      <c r="O48" s="46">
        <v>20</v>
      </c>
      <c r="P48" s="46">
        <v>8</v>
      </c>
      <c r="Q48" s="46">
        <v>15</v>
      </c>
      <c r="R48" s="46">
        <f t="shared" si="2"/>
        <v>8</v>
      </c>
      <c r="S48" s="46" t="str">
        <f t="shared" si="3"/>
        <v>20_8</v>
      </c>
      <c r="T48" s="52">
        <v>15.43</v>
      </c>
      <c r="U48" s="28"/>
      <c r="V48" s="46">
        <v>20</v>
      </c>
      <c r="W48" s="46">
        <v>8</v>
      </c>
      <c r="X48" s="46">
        <v>15</v>
      </c>
      <c r="Y48" s="46">
        <f t="shared" si="4"/>
        <v>8</v>
      </c>
      <c r="Z48" s="46" t="str">
        <f t="shared" si="5"/>
        <v>20_8</v>
      </c>
      <c r="AA48" s="52">
        <v>15.93</v>
      </c>
      <c r="AB48" s="362"/>
      <c r="AC48" s="46">
        <v>20</v>
      </c>
      <c r="AD48" s="46">
        <v>8</v>
      </c>
      <c r="AE48" s="46">
        <v>15</v>
      </c>
      <c r="AF48" s="46">
        <f t="shared" si="6"/>
        <v>8</v>
      </c>
      <c r="AG48" s="46" t="str">
        <f t="shared" si="7"/>
        <v>20_8</v>
      </c>
      <c r="AH48" s="46">
        <v>16.41</v>
      </c>
      <c r="AI48" s="362"/>
      <c r="AJ48" s="46">
        <v>20</v>
      </c>
      <c r="AK48" s="46">
        <v>8</v>
      </c>
      <c r="AL48" s="46">
        <v>15</v>
      </c>
      <c r="AM48" s="46">
        <f t="shared" si="8"/>
        <v>8</v>
      </c>
      <c r="AN48" s="46" t="str">
        <f t="shared" si="9"/>
        <v>20_8</v>
      </c>
      <c r="AO48" s="46">
        <v>17.23</v>
      </c>
      <c r="AP48" s="372"/>
      <c r="AQ48" s="46">
        <v>20</v>
      </c>
      <c r="AR48" s="46">
        <v>8</v>
      </c>
      <c r="AS48" s="46">
        <v>15</v>
      </c>
      <c r="AT48" s="46">
        <f t="shared" si="10"/>
        <v>8</v>
      </c>
      <c r="AU48" s="46" t="str">
        <f t="shared" si="11"/>
        <v>20_8</v>
      </c>
      <c r="AV48" s="46">
        <v>17.71</v>
      </c>
      <c r="AW48" s="373"/>
      <c r="AX48" s="46">
        <v>20</v>
      </c>
      <c r="AY48" s="46">
        <v>8</v>
      </c>
      <c r="AZ48" s="46">
        <v>15</v>
      </c>
      <c r="BA48" s="46">
        <f t="shared" si="12"/>
        <v>8</v>
      </c>
      <c r="BB48" s="46" t="str">
        <f t="shared" si="13"/>
        <v>20_8</v>
      </c>
      <c r="BC48" s="46">
        <v>18.190000000000001</v>
      </c>
      <c r="BD48" s="373"/>
      <c r="BE48" s="46">
        <v>20</v>
      </c>
      <c r="BF48" s="46">
        <v>8</v>
      </c>
      <c r="BG48" s="46">
        <v>15</v>
      </c>
      <c r="BH48" s="46">
        <f t="shared" si="14"/>
        <v>8</v>
      </c>
      <c r="BI48" s="46" t="s">
        <v>327</v>
      </c>
      <c r="BJ48" s="46" t="str">
        <f t="shared" si="15"/>
        <v>20_8</v>
      </c>
      <c r="BK48" s="48">
        <f t="shared" si="18"/>
        <v>17.23</v>
      </c>
      <c r="BL48" s="48">
        <f t="shared" si="19"/>
        <v>17.71</v>
      </c>
      <c r="BM48" s="48">
        <f t="shared" si="20"/>
        <v>18.190000000000001</v>
      </c>
      <c r="BN48" s="361">
        <f t="shared" si="21"/>
        <v>17.75</v>
      </c>
      <c r="BO48" s="28"/>
      <c r="BP48" s="71"/>
      <c r="BQ48" s="5"/>
      <c r="BR48" s="5"/>
      <c r="BS48" s="48"/>
      <c r="BT48" s="78"/>
      <c r="BU48" s="30"/>
    </row>
    <row r="49" spans="1:73" x14ac:dyDescent="0.15">
      <c r="A49" s="46">
        <v>20</v>
      </c>
      <c r="B49" s="46">
        <v>8</v>
      </c>
      <c r="C49" s="46">
        <v>15</v>
      </c>
      <c r="D49" s="46">
        <f t="shared" si="16"/>
        <v>8</v>
      </c>
      <c r="E49" s="46" t="str">
        <f t="shared" si="17"/>
        <v>20_8</v>
      </c>
      <c r="F49" s="52">
        <v>14.48</v>
      </c>
      <c r="G49" s="46"/>
      <c r="H49" s="46">
        <v>25</v>
      </c>
      <c r="I49" s="46" t="s">
        <v>304</v>
      </c>
      <c r="J49" s="46">
        <v>6</v>
      </c>
      <c r="K49" s="46" t="str">
        <f t="shared" si="0"/>
        <v>Aanloopperiodiek_0</v>
      </c>
      <c r="L49" s="46" t="str">
        <f t="shared" si="1"/>
        <v>25_Aanloopperiodiek_0</v>
      </c>
      <c r="M49" s="52">
        <v>11.56</v>
      </c>
      <c r="N49" s="28"/>
      <c r="O49" s="46">
        <v>25</v>
      </c>
      <c r="P49" s="46" t="s">
        <v>304</v>
      </c>
      <c r="Q49" s="46">
        <v>6</v>
      </c>
      <c r="R49" s="46" t="str">
        <f t="shared" si="2"/>
        <v>Aanloopperiodiek_0</v>
      </c>
      <c r="S49" s="46" t="str">
        <f t="shared" si="3"/>
        <v>25_Aanloopperiodiek_0</v>
      </c>
      <c r="T49" s="52">
        <v>11.9</v>
      </c>
      <c r="U49" s="28"/>
      <c r="V49" s="46">
        <v>25</v>
      </c>
      <c r="W49" s="46" t="s">
        <v>304</v>
      </c>
      <c r="X49" s="46">
        <v>6</v>
      </c>
      <c r="Y49" s="46" t="str">
        <f t="shared" si="4"/>
        <v>Aanloopperiodiek_0</v>
      </c>
      <c r="Z49" s="46" t="str">
        <f t="shared" si="5"/>
        <v>25_Aanloopperiodiek_0</v>
      </c>
      <c r="AA49" s="52" t="s">
        <v>286</v>
      </c>
      <c r="AB49" s="362"/>
      <c r="AC49" s="46">
        <v>25</v>
      </c>
      <c r="AD49" s="46" t="s">
        <v>304</v>
      </c>
      <c r="AE49" s="46">
        <v>6</v>
      </c>
      <c r="AF49" s="46" t="str">
        <f t="shared" si="6"/>
        <v>Aanloopperiodiek_0</v>
      </c>
      <c r="AG49" s="46" t="str">
        <f t="shared" si="7"/>
        <v>25_Aanloopperiodiek_0</v>
      </c>
      <c r="AH49" s="46" t="s">
        <v>286</v>
      </c>
      <c r="AI49" s="362"/>
      <c r="AJ49" s="46">
        <v>25</v>
      </c>
      <c r="AK49" s="46" t="s">
        <v>304</v>
      </c>
      <c r="AL49" s="46">
        <v>6</v>
      </c>
      <c r="AM49" s="46" t="str">
        <f t="shared" si="8"/>
        <v>Aanloopperiodiek_0</v>
      </c>
      <c r="AN49" s="46" t="str">
        <f t="shared" si="9"/>
        <v>25_Aanloopperiodiek_0</v>
      </c>
      <c r="AO49" s="46" t="s">
        <v>286</v>
      </c>
      <c r="AP49" s="372"/>
      <c r="AQ49" s="46">
        <v>25</v>
      </c>
      <c r="AR49" s="46" t="s">
        <v>304</v>
      </c>
      <c r="AS49" s="46">
        <v>6</v>
      </c>
      <c r="AT49" s="46" t="str">
        <f t="shared" si="10"/>
        <v>Aanloopperiodiek_0</v>
      </c>
      <c r="AU49" s="46" t="str">
        <f t="shared" si="11"/>
        <v>25_Aanloopperiodiek_0</v>
      </c>
      <c r="AV49" s="46" t="s">
        <v>286</v>
      </c>
      <c r="AW49" s="373"/>
      <c r="AX49" s="46">
        <v>25</v>
      </c>
      <c r="AY49" s="46" t="s">
        <v>304</v>
      </c>
      <c r="AZ49" s="46">
        <v>6</v>
      </c>
      <c r="BA49" s="46" t="str">
        <f t="shared" si="12"/>
        <v>Aanloopperiodiek_0</v>
      </c>
      <c r="BB49" s="46" t="str">
        <f t="shared" si="13"/>
        <v>25_Aanloopperiodiek_0</v>
      </c>
      <c r="BC49" s="46" t="s">
        <v>286</v>
      </c>
      <c r="BD49" s="373"/>
      <c r="BE49" s="46">
        <v>25</v>
      </c>
      <c r="BF49" s="46" t="s">
        <v>304</v>
      </c>
      <c r="BG49" s="46">
        <v>6</v>
      </c>
      <c r="BH49" s="46" t="str">
        <f t="shared" si="14"/>
        <v>Aanloopperiodiek_0</v>
      </c>
      <c r="BI49" s="46" t="s">
        <v>328</v>
      </c>
      <c r="BJ49" s="46" t="str">
        <f t="shared" si="15"/>
        <v>25_Aanloopperiodiek_0</v>
      </c>
      <c r="BK49" s="48" t="str">
        <f t="shared" si="18"/>
        <v>vervalt</v>
      </c>
      <c r="BL49" s="48" t="str">
        <f t="shared" si="19"/>
        <v>vervalt</v>
      </c>
      <c r="BM49" s="48" t="str">
        <f t="shared" si="20"/>
        <v>vervalt</v>
      </c>
      <c r="BN49" s="361" t="str">
        <f t="shared" si="21"/>
        <v>vervalt</v>
      </c>
      <c r="BO49" s="28"/>
      <c r="BP49" s="71"/>
      <c r="BQ49" s="5"/>
      <c r="BR49" s="5"/>
      <c r="BS49" s="48"/>
      <c r="BT49" s="78"/>
      <c r="BU49" s="30"/>
    </row>
    <row r="50" spans="1:73" x14ac:dyDescent="0.15">
      <c r="A50" s="46">
        <v>25</v>
      </c>
      <c r="B50" s="46" t="s">
        <v>304</v>
      </c>
      <c r="C50" s="46">
        <v>6</v>
      </c>
      <c r="D50" s="46" t="str">
        <f t="shared" si="16"/>
        <v>Aanloopperiodiek_0</v>
      </c>
      <c r="E50" s="46" t="str">
        <f t="shared" si="17"/>
        <v>25_Aanloopperiodiek_0</v>
      </c>
      <c r="F50" s="52">
        <v>11.17</v>
      </c>
      <c r="G50" s="46"/>
      <c r="H50" s="46">
        <v>25</v>
      </c>
      <c r="I50" s="46" t="s">
        <v>306</v>
      </c>
      <c r="J50" s="46">
        <v>7</v>
      </c>
      <c r="K50" s="46" t="str">
        <f t="shared" si="0"/>
        <v>Aanloopperiodiek_1</v>
      </c>
      <c r="L50" s="46" t="str">
        <f t="shared" si="1"/>
        <v>25_Aanloopperiodiek_1</v>
      </c>
      <c r="M50" s="52">
        <v>11.86</v>
      </c>
      <c r="N50" s="28"/>
      <c r="O50" s="46">
        <v>25</v>
      </c>
      <c r="P50" s="46" t="s">
        <v>306</v>
      </c>
      <c r="Q50" s="46">
        <v>7</v>
      </c>
      <c r="R50" s="46" t="str">
        <f t="shared" si="2"/>
        <v>Aanloopperiodiek_1</v>
      </c>
      <c r="S50" s="46" t="str">
        <f t="shared" si="3"/>
        <v>25_Aanloopperiodiek_1</v>
      </c>
      <c r="T50" s="52">
        <v>12.22</v>
      </c>
      <c r="U50" s="28"/>
      <c r="V50" s="46">
        <v>25</v>
      </c>
      <c r="W50" s="46" t="s">
        <v>306</v>
      </c>
      <c r="X50" s="46">
        <v>7</v>
      </c>
      <c r="Y50" s="46" t="str">
        <f t="shared" si="4"/>
        <v>Aanloopperiodiek_1</v>
      </c>
      <c r="Z50" s="46" t="str">
        <f t="shared" si="5"/>
        <v>25_Aanloopperiodiek_1</v>
      </c>
      <c r="AA50" s="52" t="s">
        <v>286</v>
      </c>
      <c r="AB50" s="362"/>
      <c r="AC50" s="46">
        <v>25</v>
      </c>
      <c r="AD50" s="46" t="s">
        <v>306</v>
      </c>
      <c r="AE50" s="46">
        <v>7</v>
      </c>
      <c r="AF50" s="46" t="str">
        <f t="shared" si="6"/>
        <v>Aanloopperiodiek_1</v>
      </c>
      <c r="AG50" s="46" t="str">
        <f t="shared" si="7"/>
        <v>25_Aanloopperiodiek_1</v>
      </c>
      <c r="AH50" s="46" t="s">
        <v>286</v>
      </c>
      <c r="AI50" s="362"/>
      <c r="AJ50" s="46">
        <v>25</v>
      </c>
      <c r="AK50" s="46" t="s">
        <v>306</v>
      </c>
      <c r="AL50" s="46">
        <v>7</v>
      </c>
      <c r="AM50" s="46" t="str">
        <f t="shared" si="8"/>
        <v>Aanloopperiodiek_1</v>
      </c>
      <c r="AN50" s="46" t="str">
        <f t="shared" si="9"/>
        <v>25_Aanloopperiodiek_1</v>
      </c>
      <c r="AO50" s="46" t="s">
        <v>286</v>
      </c>
      <c r="AP50" s="372"/>
      <c r="AQ50" s="46">
        <v>25</v>
      </c>
      <c r="AR50" s="46" t="s">
        <v>306</v>
      </c>
      <c r="AS50" s="46">
        <v>7</v>
      </c>
      <c r="AT50" s="46" t="str">
        <f t="shared" si="10"/>
        <v>Aanloopperiodiek_1</v>
      </c>
      <c r="AU50" s="46" t="str">
        <f t="shared" si="11"/>
        <v>25_Aanloopperiodiek_1</v>
      </c>
      <c r="AV50" s="46" t="s">
        <v>286</v>
      </c>
      <c r="AW50" s="373"/>
      <c r="AX50" s="46">
        <v>25</v>
      </c>
      <c r="AY50" s="46" t="s">
        <v>306</v>
      </c>
      <c r="AZ50" s="46">
        <v>7</v>
      </c>
      <c r="BA50" s="46" t="str">
        <f t="shared" si="12"/>
        <v>Aanloopperiodiek_1</v>
      </c>
      <c r="BB50" s="46" t="str">
        <f t="shared" si="13"/>
        <v>25_Aanloopperiodiek_1</v>
      </c>
      <c r="BC50" s="46" t="s">
        <v>286</v>
      </c>
      <c r="BD50" s="373"/>
      <c r="BE50" s="46">
        <v>25</v>
      </c>
      <c r="BF50" s="46" t="s">
        <v>306</v>
      </c>
      <c r="BG50" s="46">
        <v>7</v>
      </c>
      <c r="BH50" s="46" t="str">
        <f t="shared" si="14"/>
        <v>Aanloopperiodiek_1</v>
      </c>
      <c r="BI50" s="46" t="s">
        <v>329</v>
      </c>
      <c r="BJ50" s="46" t="str">
        <f t="shared" si="15"/>
        <v>25_Aanloopperiodiek_1</v>
      </c>
      <c r="BK50" s="48" t="str">
        <f t="shared" si="18"/>
        <v>vervalt</v>
      </c>
      <c r="BL50" s="48" t="str">
        <f t="shared" si="19"/>
        <v>vervalt</v>
      </c>
      <c r="BM50" s="48" t="str">
        <f t="shared" si="20"/>
        <v>vervalt</v>
      </c>
      <c r="BN50" s="361" t="str">
        <f t="shared" si="21"/>
        <v>vervalt</v>
      </c>
      <c r="BO50" s="28"/>
      <c r="BP50" s="71"/>
      <c r="BQ50" s="5"/>
      <c r="BR50" s="5"/>
      <c r="BS50" s="48"/>
      <c r="BT50" s="78"/>
      <c r="BU50" s="30"/>
    </row>
    <row r="51" spans="1:73" x14ac:dyDescent="0.15">
      <c r="A51" s="46">
        <v>25</v>
      </c>
      <c r="B51" s="46" t="s">
        <v>306</v>
      </c>
      <c r="C51" s="46">
        <v>7</v>
      </c>
      <c r="D51" s="46" t="str">
        <f t="shared" si="16"/>
        <v>Aanloopperiodiek_1</v>
      </c>
      <c r="E51" s="46" t="str">
        <f t="shared" si="17"/>
        <v>25_Aanloopperiodiek_1</v>
      </c>
      <c r="F51" s="52">
        <v>11.46</v>
      </c>
      <c r="G51" s="46"/>
      <c r="H51" s="46">
        <v>25</v>
      </c>
      <c r="I51" s="46">
        <v>0</v>
      </c>
      <c r="J51" s="46">
        <v>8</v>
      </c>
      <c r="K51" s="46">
        <f t="shared" si="0"/>
        <v>0</v>
      </c>
      <c r="L51" s="46" t="str">
        <f t="shared" si="1"/>
        <v>25_0</v>
      </c>
      <c r="M51" s="52">
        <v>12.16</v>
      </c>
      <c r="N51" s="28"/>
      <c r="O51" s="46">
        <v>25</v>
      </c>
      <c r="P51" s="46">
        <v>0</v>
      </c>
      <c r="Q51" s="46">
        <v>8</v>
      </c>
      <c r="R51" s="46">
        <f t="shared" si="2"/>
        <v>0</v>
      </c>
      <c r="S51" s="46" t="str">
        <f t="shared" si="3"/>
        <v>25_0</v>
      </c>
      <c r="T51" s="52">
        <v>12.52</v>
      </c>
      <c r="U51" s="28"/>
      <c r="V51" s="46">
        <v>25</v>
      </c>
      <c r="W51" s="46" t="s">
        <v>330</v>
      </c>
      <c r="X51" s="46">
        <v>8</v>
      </c>
      <c r="Y51" s="46" t="str">
        <f t="shared" si="4"/>
        <v>zij-instroomperiodiek</v>
      </c>
      <c r="Z51" s="46" t="str">
        <f t="shared" si="5"/>
        <v>25_zij-instroomperiodiek</v>
      </c>
      <c r="AA51" s="52">
        <v>12.94</v>
      </c>
      <c r="AB51" s="362"/>
      <c r="AC51" s="46">
        <v>25</v>
      </c>
      <c r="AD51" s="46" t="s">
        <v>330</v>
      </c>
      <c r="AE51" s="46">
        <v>8</v>
      </c>
      <c r="AF51" s="46" t="str">
        <f t="shared" si="6"/>
        <v>zij-instroomperiodiek</v>
      </c>
      <c r="AG51" s="46" t="str">
        <f t="shared" si="7"/>
        <v>25_zij-instroomperiodiek</v>
      </c>
      <c r="AH51" s="46">
        <v>13.33</v>
      </c>
      <c r="AI51" s="362"/>
      <c r="AJ51" s="46">
        <v>25</v>
      </c>
      <c r="AK51" s="46" t="s">
        <v>330</v>
      </c>
      <c r="AL51" s="46">
        <v>8</v>
      </c>
      <c r="AM51" s="46" t="str">
        <f t="shared" si="8"/>
        <v>zij-instroomperiodiek</v>
      </c>
      <c r="AN51" s="46" t="str">
        <f t="shared" si="9"/>
        <v>25_zij-instroomperiodiek</v>
      </c>
      <c r="AO51" s="46">
        <v>14.13</v>
      </c>
      <c r="AP51" s="372"/>
      <c r="AQ51" s="46">
        <v>25</v>
      </c>
      <c r="AR51" s="46" t="s">
        <v>330</v>
      </c>
      <c r="AS51" s="46">
        <v>8</v>
      </c>
      <c r="AT51" s="46" t="str">
        <f t="shared" si="10"/>
        <v>zij-instroomperiodiek</v>
      </c>
      <c r="AU51" s="46" t="str">
        <f t="shared" si="11"/>
        <v>25_zij-instroomperiodiek</v>
      </c>
      <c r="AV51" s="46">
        <v>14.61</v>
      </c>
      <c r="AW51" s="373"/>
      <c r="AX51" s="46">
        <v>25</v>
      </c>
      <c r="AY51" s="46" t="s">
        <v>330</v>
      </c>
      <c r="AZ51" s="46">
        <v>8</v>
      </c>
      <c r="BA51" s="46" t="str">
        <f t="shared" si="12"/>
        <v>zij-instroomperiodiek</v>
      </c>
      <c r="BB51" s="46" t="str">
        <f t="shared" si="13"/>
        <v>25_zij-instroomperiodiek</v>
      </c>
      <c r="BC51" s="46">
        <v>15.08</v>
      </c>
      <c r="BD51" s="373"/>
      <c r="BE51" s="46">
        <v>25</v>
      </c>
      <c r="BF51" s="46" t="s">
        <v>330</v>
      </c>
      <c r="BG51" s="46">
        <v>8</v>
      </c>
      <c r="BH51" s="46" t="str">
        <f t="shared" si="14"/>
        <v>zij-instroomperiodiek</v>
      </c>
      <c r="BI51" s="46" t="s">
        <v>331</v>
      </c>
      <c r="BJ51" s="46" t="str">
        <f t="shared" si="15"/>
        <v>25_zij-instroomperiodiek</v>
      </c>
      <c r="BK51" s="48">
        <f t="shared" si="18"/>
        <v>14.13</v>
      </c>
      <c r="BL51" s="48">
        <f t="shared" si="19"/>
        <v>14.61</v>
      </c>
      <c r="BM51" s="48">
        <f t="shared" si="20"/>
        <v>15.08</v>
      </c>
      <c r="BN51" s="361">
        <f t="shared" si="21"/>
        <v>14.647500000000001</v>
      </c>
      <c r="BO51" s="28"/>
      <c r="BP51" s="71"/>
      <c r="BQ51" s="5"/>
      <c r="BR51" s="5"/>
      <c r="BS51" s="48"/>
      <c r="BT51" s="78"/>
      <c r="BU51" s="30"/>
    </row>
    <row r="52" spans="1:73" x14ac:dyDescent="0.15">
      <c r="A52" s="46">
        <v>25</v>
      </c>
      <c r="B52" s="46">
        <v>0</v>
      </c>
      <c r="C52" s="46">
        <v>8</v>
      </c>
      <c r="D52" s="46">
        <f t="shared" si="16"/>
        <v>0</v>
      </c>
      <c r="E52" s="46" t="str">
        <f t="shared" si="17"/>
        <v>25_0</v>
      </c>
      <c r="F52" s="52">
        <v>11.75</v>
      </c>
      <c r="G52" s="46"/>
      <c r="H52" s="46">
        <v>25</v>
      </c>
      <c r="I52" s="46">
        <v>1</v>
      </c>
      <c r="J52" s="46">
        <v>9</v>
      </c>
      <c r="K52" s="46">
        <f t="shared" si="0"/>
        <v>1</v>
      </c>
      <c r="L52" s="46" t="str">
        <f t="shared" si="1"/>
        <v>25_1</v>
      </c>
      <c r="M52" s="52">
        <v>12.48</v>
      </c>
      <c r="N52" s="28"/>
      <c r="O52" s="46">
        <v>25</v>
      </c>
      <c r="P52" s="46">
        <v>1</v>
      </c>
      <c r="Q52" s="46">
        <v>9</v>
      </c>
      <c r="R52" s="46">
        <f t="shared" si="2"/>
        <v>1</v>
      </c>
      <c r="S52" s="46" t="str">
        <f t="shared" si="3"/>
        <v>25_1</v>
      </c>
      <c r="T52" s="52">
        <v>12.86</v>
      </c>
      <c r="U52" s="28"/>
      <c r="V52" s="46">
        <v>25</v>
      </c>
      <c r="W52" s="46">
        <v>1</v>
      </c>
      <c r="X52" s="46">
        <v>9</v>
      </c>
      <c r="Y52" s="46">
        <f t="shared" si="4"/>
        <v>1</v>
      </c>
      <c r="Z52" s="46" t="str">
        <f t="shared" si="5"/>
        <v>25_1</v>
      </c>
      <c r="AA52" s="52">
        <v>13.27</v>
      </c>
      <c r="AB52" s="362"/>
      <c r="AC52" s="46">
        <v>25</v>
      </c>
      <c r="AD52" s="46">
        <v>1</v>
      </c>
      <c r="AE52" s="46">
        <v>9</v>
      </c>
      <c r="AF52" s="46">
        <f t="shared" si="6"/>
        <v>1</v>
      </c>
      <c r="AG52" s="46" t="str">
        <f t="shared" si="7"/>
        <v>25_1</v>
      </c>
      <c r="AH52" s="46">
        <v>13.67</v>
      </c>
      <c r="AI52" s="362"/>
      <c r="AJ52" s="46">
        <v>25</v>
      </c>
      <c r="AK52" s="46">
        <v>1</v>
      </c>
      <c r="AL52" s="46">
        <v>9</v>
      </c>
      <c r="AM52" s="46">
        <f t="shared" si="8"/>
        <v>1</v>
      </c>
      <c r="AN52" s="46" t="str">
        <f t="shared" si="9"/>
        <v>25_1</v>
      </c>
      <c r="AO52" s="46">
        <v>14.47</v>
      </c>
      <c r="AP52" s="372"/>
      <c r="AQ52" s="46">
        <v>25</v>
      </c>
      <c r="AR52" s="46">
        <v>1</v>
      </c>
      <c r="AS52" s="46">
        <v>9</v>
      </c>
      <c r="AT52" s="46">
        <f t="shared" si="10"/>
        <v>1</v>
      </c>
      <c r="AU52" s="46" t="str">
        <f t="shared" si="11"/>
        <v>25_1</v>
      </c>
      <c r="AV52" s="46">
        <v>14.95</v>
      </c>
      <c r="AW52" s="373"/>
      <c r="AX52" s="46">
        <v>25</v>
      </c>
      <c r="AY52" s="46">
        <v>1</v>
      </c>
      <c r="AZ52" s="46">
        <v>9</v>
      </c>
      <c r="BA52" s="46">
        <f t="shared" si="12"/>
        <v>1</v>
      </c>
      <c r="BB52" s="46" t="str">
        <f t="shared" si="13"/>
        <v>25_1</v>
      </c>
      <c r="BC52" s="46">
        <v>15.43</v>
      </c>
      <c r="BD52" s="373"/>
      <c r="BE52" s="46">
        <v>25</v>
      </c>
      <c r="BF52" s="46">
        <v>1</v>
      </c>
      <c r="BG52" s="46">
        <v>9</v>
      </c>
      <c r="BH52" s="46">
        <f t="shared" si="14"/>
        <v>1</v>
      </c>
      <c r="BI52" s="46" t="s">
        <v>332</v>
      </c>
      <c r="BJ52" s="46" t="str">
        <f t="shared" si="15"/>
        <v>25_1</v>
      </c>
      <c r="BK52" s="48">
        <f t="shared" si="18"/>
        <v>14.47</v>
      </c>
      <c r="BL52" s="48">
        <f t="shared" si="19"/>
        <v>14.95</v>
      </c>
      <c r="BM52" s="48">
        <f t="shared" si="20"/>
        <v>15.43</v>
      </c>
      <c r="BN52" s="361">
        <f t="shared" si="21"/>
        <v>14.99</v>
      </c>
      <c r="BO52" s="28"/>
      <c r="BP52" s="71"/>
      <c r="BQ52" s="5"/>
      <c r="BR52" s="5"/>
      <c r="BS52" s="48"/>
      <c r="BT52" s="78"/>
      <c r="BU52" s="30"/>
    </row>
    <row r="53" spans="1:73" x14ac:dyDescent="0.15">
      <c r="A53" s="46">
        <v>25</v>
      </c>
      <c r="B53" s="46">
        <v>1</v>
      </c>
      <c r="C53" s="46">
        <v>9</v>
      </c>
      <c r="D53" s="46">
        <f t="shared" si="16"/>
        <v>1</v>
      </c>
      <c r="E53" s="46" t="str">
        <f t="shared" si="17"/>
        <v>25_1</v>
      </c>
      <c r="F53" s="52">
        <v>12.06</v>
      </c>
      <c r="G53" s="46"/>
      <c r="H53" s="46">
        <v>25</v>
      </c>
      <c r="I53" s="46">
        <v>2</v>
      </c>
      <c r="J53" s="46">
        <v>10</v>
      </c>
      <c r="K53" s="46">
        <f t="shared" si="0"/>
        <v>2</v>
      </c>
      <c r="L53" s="46" t="str">
        <f t="shared" si="1"/>
        <v>25_2</v>
      </c>
      <c r="M53" s="52">
        <v>12.83</v>
      </c>
      <c r="N53" s="28"/>
      <c r="O53" s="46">
        <v>25</v>
      </c>
      <c r="P53" s="46">
        <v>2</v>
      </c>
      <c r="Q53" s="46">
        <v>10</v>
      </c>
      <c r="R53" s="46">
        <f t="shared" si="2"/>
        <v>2</v>
      </c>
      <c r="S53" s="46" t="str">
        <f t="shared" si="3"/>
        <v>25_2</v>
      </c>
      <c r="T53" s="52">
        <v>13.22</v>
      </c>
      <c r="U53" s="28"/>
      <c r="V53" s="46">
        <v>25</v>
      </c>
      <c r="W53" s="46">
        <v>2</v>
      </c>
      <c r="X53" s="46">
        <v>10</v>
      </c>
      <c r="Y53" s="46">
        <f t="shared" si="4"/>
        <v>2</v>
      </c>
      <c r="Z53" s="46" t="str">
        <f t="shared" si="5"/>
        <v>25_2</v>
      </c>
      <c r="AA53" s="52">
        <v>13.64</v>
      </c>
      <c r="AB53" s="362"/>
      <c r="AC53" s="46">
        <v>25</v>
      </c>
      <c r="AD53" s="46">
        <v>2</v>
      </c>
      <c r="AE53" s="46">
        <v>10</v>
      </c>
      <c r="AF53" s="46">
        <f t="shared" si="6"/>
        <v>2</v>
      </c>
      <c r="AG53" s="46" t="str">
        <f t="shared" si="7"/>
        <v>25_2</v>
      </c>
      <c r="AH53" s="46">
        <v>14.05</v>
      </c>
      <c r="AI53" s="362"/>
      <c r="AJ53" s="46">
        <v>25</v>
      </c>
      <c r="AK53" s="46">
        <v>2</v>
      </c>
      <c r="AL53" s="46">
        <v>10</v>
      </c>
      <c r="AM53" s="46">
        <f t="shared" si="8"/>
        <v>2</v>
      </c>
      <c r="AN53" s="46" t="str">
        <f t="shared" si="9"/>
        <v>25_2</v>
      </c>
      <c r="AO53" s="46">
        <v>14.85</v>
      </c>
      <c r="AP53" s="372"/>
      <c r="AQ53" s="46">
        <v>25</v>
      </c>
      <c r="AR53" s="46">
        <v>2</v>
      </c>
      <c r="AS53" s="46">
        <v>10</v>
      </c>
      <c r="AT53" s="46">
        <f t="shared" si="10"/>
        <v>2</v>
      </c>
      <c r="AU53" s="46" t="str">
        <f t="shared" si="11"/>
        <v>25_2</v>
      </c>
      <c r="AV53" s="46">
        <v>15.33</v>
      </c>
      <c r="AW53" s="373"/>
      <c r="AX53" s="46">
        <v>25</v>
      </c>
      <c r="AY53" s="46">
        <v>2</v>
      </c>
      <c r="AZ53" s="46">
        <v>10</v>
      </c>
      <c r="BA53" s="46">
        <f t="shared" si="12"/>
        <v>2</v>
      </c>
      <c r="BB53" s="46" t="str">
        <f t="shared" si="13"/>
        <v>25_2</v>
      </c>
      <c r="BC53" s="46">
        <v>15.81</v>
      </c>
      <c r="BD53" s="373"/>
      <c r="BE53" s="46">
        <v>25</v>
      </c>
      <c r="BF53" s="46">
        <v>2</v>
      </c>
      <c r="BG53" s="46">
        <v>10</v>
      </c>
      <c r="BH53" s="46">
        <f t="shared" si="14"/>
        <v>2</v>
      </c>
      <c r="BI53" s="46" t="s">
        <v>333</v>
      </c>
      <c r="BJ53" s="46" t="str">
        <f t="shared" si="15"/>
        <v>25_2</v>
      </c>
      <c r="BK53" s="48">
        <f t="shared" si="18"/>
        <v>14.85</v>
      </c>
      <c r="BL53" s="48">
        <f t="shared" si="19"/>
        <v>15.33</v>
      </c>
      <c r="BM53" s="48">
        <f t="shared" si="20"/>
        <v>15.81</v>
      </c>
      <c r="BN53" s="361">
        <f t="shared" si="21"/>
        <v>15.370000000000001</v>
      </c>
      <c r="BO53" s="28"/>
      <c r="BP53" s="71"/>
      <c r="BQ53" s="5"/>
      <c r="BR53" s="5"/>
      <c r="BS53" s="48"/>
      <c r="BT53" s="78"/>
      <c r="BU53" s="30"/>
    </row>
    <row r="54" spans="1:73" x14ac:dyDescent="0.15">
      <c r="A54" s="46">
        <v>25</v>
      </c>
      <c r="B54" s="46">
        <v>2</v>
      </c>
      <c r="C54" s="46">
        <v>10</v>
      </c>
      <c r="D54" s="46">
        <f t="shared" si="16"/>
        <v>2</v>
      </c>
      <c r="E54" s="46" t="str">
        <f t="shared" si="17"/>
        <v>25_2</v>
      </c>
      <c r="F54" s="52">
        <v>12.4</v>
      </c>
      <c r="G54" s="46"/>
      <c r="H54" s="46">
        <v>25</v>
      </c>
      <c r="I54" s="46">
        <v>3</v>
      </c>
      <c r="J54" s="46">
        <v>11</v>
      </c>
      <c r="K54" s="46">
        <f t="shared" si="0"/>
        <v>3</v>
      </c>
      <c r="L54" s="46" t="str">
        <f t="shared" si="1"/>
        <v>25_3</v>
      </c>
      <c r="M54" s="52">
        <v>13.23</v>
      </c>
      <c r="N54" s="28"/>
      <c r="O54" s="46">
        <v>25</v>
      </c>
      <c r="P54" s="46">
        <v>3</v>
      </c>
      <c r="Q54" s="46">
        <v>11</v>
      </c>
      <c r="R54" s="46">
        <f t="shared" si="2"/>
        <v>3</v>
      </c>
      <c r="S54" s="46" t="str">
        <f t="shared" si="3"/>
        <v>25_3</v>
      </c>
      <c r="T54" s="52">
        <v>13.62</v>
      </c>
      <c r="U54" s="28"/>
      <c r="V54" s="46">
        <v>25</v>
      </c>
      <c r="W54" s="46">
        <v>3</v>
      </c>
      <c r="X54" s="46">
        <v>11</v>
      </c>
      <c r="Y54" s="46">
        <f t="shared" si="4"/>
        <v>3</v>
      </c>
      <c r="Z54" s="46" t="str">
        <f t="shared" si="5"/>
        <v>25_3</v>
      </c>
      <c r="AA54" s="52">
        <v>14.06</v>
      </c>
      <c r="AB54" s="362"/>
      <c r="AC54" s="46">
        <v>25</v>
      </c>
      <c r="AD54" s="46">
        <v>3</v>
      </c>
      <c r="AE54" s="46">
        <v>11</v>
      </c>
      <c r="AF54" s="46">
        <f t="shared" si="6"/>
        <v>3</v>
      </c>
      <c r="AG54" s="46" t="str">
        <f t="shared" si="7"/>
        <v>25_3</v>
      </c>
      <c r="AH54" s="46">
        <v>14.48</v>
      </c>
      <c r="AI54" s="362"/>
      <c r="AJ54" s="46">
        <v>25</v>
      </c>
      <c r="AK54" s="46">
        <v>3</v>
      </c>
      <c r="AL54" s="46">
        <v>11</v>
      </c>
      <c r="AM54" s="46">
        <f t="shared" si="8"/>
        <v>3</v>
      </c>
      <c r="AN54" s="46" t="str">
        <f t="shared" si="9"/>
        <v>25_3</v>
      </c>
      <c r="AO54" s="46">
        <v>15.28</v>
      </c>
      <c r="AP54" s="372"/>
      <c r="AQ54" s="46">
        <v>25</v>
      </c>
      <c r="AR54" s="46">
        <v>3</v>
      </c>
      <c r="AS54" s="46">
        <v>11</v>
      </c>
      <c r="AT54" s="46">
        <f t="shared" si="10"/>
        <v>3</v>
      </c>
      <c r="AU54" s="46" t="str">
        <f t="shared" si="11"/>
        <v>25_3</v>
      </c>
      <c r="AV54" s="46">
        <v>15.76</v>
      </c>
      <c r="AW54" s="373"/>
      <c r="AX54" s="46">
        <v>25</v>
      </c>
      <c r="AY54" s="46">
        <v>3</v>
      </c>
      <c r="AZ54" s="46">
        <v>11</v>
      </c>
      <c r="BA54" s="46">
        <f t="shared" si="12"/>
        <v>3</v>
      </c>
      <c r="BB54" s="46" t="str">
        <f t="shared" si="13"/>
        <v>25_3</v>
      </c>
      <c r="BC54" s="46">
        <v>16.239999999999998</v>
      </c>
      <c r="BD54" s="373"/>
      <c r="BE54" s="46">
        <v>25</v>
      </c>
      <c r="BF54" s="46">
        <v>3</v>
      </c>
      <c r="BG54" s="46">
        <v>11</v>
      </c>
      <c r="BH54" s="46">
        <f t="shared" si="14"/>
        <v>3</v>
      </c>
      <c r="BI54" s="46" t="s">
        <v>334</v>
      </c>
      <c r="BJ54" s="46" t="str">
        <f t="shared" si="15"/>
        <v>25_3</v>
      </c>
      <c r="BK54" s="48">
        <f t="shared" si="18"/>
        <v>15.28</v>
      </c>
      <c r="BL54" s="48">
        <f t="shared" si="19"/>
        <v>15.76</v>
      </c>
      <c r="BM54" s="48">
        <f t="shared" si="20"/>
        <v>16.239999999999998</v>
      </c>
      <c r="BN54" s="361">
        <f t="shared" si="21"/>
        <v>15.8</v>
      </c>
      <c r="BO54" s="28"/>
      <c r="BP54" s="71"/>
      <c r="BQ54" s="5"/>
      <c r="BR54" s="5"/>
      <c r="BS54" s="48"/>
      <c r="BT54" s="78"/>
      <c r="BU54" s="30"/>
    </row>
    <row r="55" spans="1:73" x14ac:dyDescent="0.15">
      <c r="A55" s="46">
        <v>25</v>
      </c>
      <c r="B55" s="46">
        <v>3</v>
      </c>
      <c r="C55" s="46">
        <v>11</v>
      </c>
      <c r="D55" s="46">
        <f t="shared" si="16"/>
        <v>3</v>
      </c>
      <c r="E55" s="46" t="str">
        <f t="shared" si="17"/>
        <v>25_3</v>
      </c>
      <c r="F55" s="52">
        <v>12.78</v>
      </c>
      <c r="G55" s="46"/>
      <c r="H55" s="46">
        <v>25</v>
      </c>
      <c r="I55" s="46">
        <v>4</v>
      </c>
      <c r="J55" s="46">
        <v>12</v>
      </c>
      <c r="K55" s="46">
        <f t="shared" si="0"/>
        <v>4</v>
      </c>
      <c r="L55" s="46" t="str">
        <f t="shared" si="1"/>
        <v>25_4</v>
      </c>
      <c r="M55" s="52">
        <v>13.63</v>
      </c>
      <c r="N55" s="28"/>
      <c r="O55" s="46">
        <v>25</v>
      </c>
      <c r="P55" s="46">
        <v>4</v>
      </c>
      <c r="Q55" s="46">
        <v>12</v>
      </c>
      <c r="R55" s="46">
        <f t="shared" si="2"/>
        <v>4</v>
      </c>
      <c r="S55" s="46" t="str">
        <f t="shared" si="3"/>
        <v>25_4</v>
      </c>
      <c r="T55" s="52">
        <v>14.04</v>
      </c>
      <c r="U55" s="28"/>
      <c r="V55" s="46">
        <v>25</v>
      </c>
      <c r="W55" s="46">
        <v>4</v>
      </c>
      <c r="X55" s="46">
        <v>12</v>
      </c>
      <c r="Y55" s="46">
        <f t="shared" si="4"/>
        <v>4</v>
      </c>
      <c r="Z55" s="46" t="str">
        <f t="shared" si="5"/>
        <v>25_4</v>
      </c>
      <c r="AA55" s="52">
        <v>14.5</v>
      </c>
      <c r="AB55" s="362"/>
      <c r="AC55" s="46">
        <v>25</v>
      </c>
      <c r="AD55" s="46">
        <v>4</v>
      </c>
      <c r="AE55" s="46">
        <v>12</v>
      </c>
      <c r="AF55" s="46">
        <f t="shared" si="6"/>
        <v>4</v>
      </c>
      <c r="AG55" s="46" t="str">
        <f t="shared" si="7"/>
        <v>25_4</v>
      </c>
      <c r="AH55" s="46">
        <v>14.93</v>
      </c>
      <c r="AI55" s="362"/>
      <c r="AJ55" s="46">
        <v>25</v>
      </c>
      <c r="AK55" s="46">
        <v>4</v>
      </c>
      <c r="AL55" s="46">
        <v>12</v>
      </c>
      <c r="AM55" s="46">
        <f t="shared" si="8"/>
        <v>4</v>
      </c>
      <c r="AN55" s="46" t="str">
        <f t="shared" si="9"/>
        <v>25_4</v>
      </c>
      <c r="AO55" s="46">
        <v>15.73</v>
      </c>
      <c r="AP55" s="372"/>
      <c r="AQ55" s="46">
        <v>25</v>
      </c>
      <c r="AR55" s="46">
        <v>4</v>
      </c>
      <c r="AS55" s="46">
        <v>12</v>
      </c>
      <c r="AT55" s="46">
        <f t="shared" si="10"/>
        <v>4</v>
      </c>
      <c r="AU55" s="46" t="str">
        <f t="shared" si="11"/>
        <v>25_4</v>
      </c>
      <c r="AV55" s="46">
        <v>16.21</v>
      </c>
      <c r="AW55" s="373"/>
      <c r="AX55" s="46">
        <v>25</v>
      </c>
      <c r="AY55" s="46">
        <v>4</v>
      </c>
      <c r="AZ55" s="46">
        <v>12</v>
      </c>
      <c r="BA55" s="46">
        <f t="shared" si="12"/>
        <v>4</v>
      </c>
      <c r="BB55" s="46" t="str">
        <f t="shared" si="13"/>
        <v>25_4</v>
      </c>
      <c r="BC55" s="46">
        <v>16.690000000000001</v>
      </c>
      <c r="BD55" s="373"/>
      <c r="BE55" s="46">
        <v>25</v>
      </c>
      <c r="BF55" s="46">
        <v>4</v>
      </c>
      <c r="BG55" s="46">
        <v>12</v>
      </c>
      <c r="BH55" s="46">
        <f t="shared" si="14"/>
        <v>4</v>
      </c>
      <c r="BI55" s="46" t="s">
        <v>335</v>
      </c>
      <c r="BJ55" s="46" t="str">
        <f t="shared" si="15"/>
        <v>25_4</v>
      </c>
      <c r="BK55" s="48">
        <f t="shared" si="18"/>
        <v>15.73</v>
      </c>
      <c r="BL55" s="48">
        <f t="shared" si="19"/>
        <v>16.21</v>
      </c>
      <c r="BM55" s="48">
        <f t="shared" si="20"/>
        <v>16.690000000000001</v>
      </c>
      <c r="BN55" s="361">
        <f t="shared" si="21"/>
        <v>16.25</v>
      </c>
      <c r="BO55" s="28"/>
      <c r="BP55" s="71"/>
      <c r="BQ55" s="5"/>
      <c r="BR55" s="5"/>
      <c r="BS55" s="48"/>
      <c r="BT55" s="78"/>
      <c r="BU55" s="30"/>
    </row>
    <row r="56" spans="1:73" x14ac:dyDescent="0.15">
      <c r="A56" s="46">
        <v>25</v>
      </c>
      <c r="B56" s="46">
        <v>4</v>
      </c>
      <c r="C56" s="46">
        <v>12</v>
      </c>
      <c r="D56" s="46">
        <f t="shared" si="16"/>
        <v>4</v>
      </c>
      <c r="E56" s="46" t="str">
        <f t="shared" si="17"/>
        <v>25_4</v>
      </c>
      <c r="F56" s="52">
        <v>13.17</v>
      </c>
      <c r="G56" s="46"/>
      <c r="H56" s="46">
        <v>25</v>
      </c>
      <c r="I56" s="46">
        <v>5</v>
      </c>
      <c r="J56" s="46">
        <v>13</v>
      </c>
      <c r="K56" s="46">
        <f t="shared" si="0"/>
        <v>5</v>
      </c>
      <c r="L56" s="46" t="str">
        <f t="shared" si="1"/>
        <v>25_5</v>
      </c>
      <c r="M56" s="52">
        <v>14.09</v>
      </c>
      <c r="N56" s="28"/>
      <c r="O56" s="46">
        <v>25</v>
      </c>
      <c r="P56" s="46">
        <v>5</v>
      </c>
      <c r="Q56" s="46">
        <v>13</v>
      </c>
      <c r="R56" s="46">
        <f t="shared" si="2"/>
        <v>5</v>
      </c>
      <c r="S56" s="46" t="str">
        <f t="shared" si="3"/>
        <v>25_5</v>
      </c>
      <c r="T56" s="52">
        <v>14.52</v>
      </c>
      <c r="U56" s="28"/>
      <c r="V56" s="46">
        <v>25</v>
      </c>
      <c r="W56" s="46">
        <v>5</v>
      </c>
      <c r="X56" s="46">
        <v>13</v>
      </c>
      <c r="Y56" s="46">
        <f t="shared" si="4"/>
        <v>5</v>
      </c>
      <c r="Z56" s="46" t="str">
        <f t="shared" si="5"/>
        <v>25_5</v>
      </c>
      <c r="AA56" s="52">
        <v>14.99</v>
      </c>
      <c r="AB56" s="362"/>
      <c r="AC56" s="46">
        <v>25</v>
      </c>
      <c r="AD56" s="46">
        <v>5</v>
      </c>
      <c r="AE56" s="46">
        <v>13</v>
      </c>
      <c r="AF56" s="46">
        <f t="shared" si="6"/>
        <v>5</v>
      </c>
      <c r="AG56" s="46" t="str">
        <f t="shared" si="7"/>
        <v>25_5</v>
      </c>
      <c r="AH56" s="46">
        <v>15.44</v>
      </c>
      <c r="AI56" s="362"/>
      <c r="AJ56" s="46">
        <v>25</v>
      </c>
      <c r="AK56" s="46">
        <v>5</v>
      </c>
      <c r="AL56" s="46">
        <v>13</v>
      </c>
      <c r="AM56" s="46">
        <f t="shared" si="8"/>
        <v>5</v>
      </c>
      <c r="AN56" s="46" t="str">
        <f t="shared" si="9"/>
        <v>25_5</v>
      </c>
      <c r="AO56" s="46">
        <v>16.239999999999998</v>
      </c>
      <c r="AP56" s="372"/>
      <c r="AQ56" s="46">
        <v>25</v>
      </c>
      <c r="AR56" s="46">
        <v>5</v>
      </c>
      <c r="AS56" s="46">
        <v>13</v>
      </c>
      <c r="AT56" s="46">
        <f t="shared" si="10"/>
        <v>5</v>
      </c>
      <c r="AU56" s="46" t="str">
        <f t="shared" si="11"/>
        <v>25_5</v>
      </c>
      <c r="AV56" s="46">
        <v>16.72</v>
      </c>
      <c r="AW56" s="373"/>
      <c r="AX56" s="46">
        <v>25</v>
      </c>
      <c r="AY56" s="46">
        <v>5</v>
      </c>
      <c r="AZ56" s="46">
        <v>13</v>
      </c>
      <c r="BA56" s="46">
        <f t="shared" si="12"/>
        <v>5</v>
      </c>
      <c r="BB56" s="46" t="str">
        <f t="shared" si="13"/>
        <v>25_5</v>
      </c>
      <c r="BC56" s="46">
        <v>17.2</v>
      </c>
      <c r="BD56" s="373"/>
      <c r="BE56" s="46">
        <v>25</v>
      </c>
      <c r="BF56" s="46">
        <v>5</v>
      </c>
      <c r="BG56" s="46">
        <v>13</v>
      </c>
      <c r="BH56" s="46">
        <f t="shared" si="14"/>
        <v>5</v>
      </c>
      <c r="BI56" s="46" t="s">
        <v>336</v>
      </c>
      <c r="BJ56" s="46" t="str">
        <f t="shared" si="15"/>
        <v>25_5</v>
      </c>
      <c r="BK56" s="48">
        <f t="shared" si="18"/>
        <v>16.239999999999998</v>
      </c>
      <c r="BL56" s="48">
        <f t="shared" si="19"/>
        <v>16.72</v>
      </c>
      <c r="BM56" s="48">
        <f t="shared" si="20"/>
        <v>17.2</v>
      </c>
      <c r="BN56" s="361">
        <f t="shared" si="21"/>
        <v>16.760000000000002</v>
      </c>
      <c r="BO56" s="28"/>
      <c r="BP56" s="71"/>
      <c r="BQ56" s="5"/>
      <c r="BR56" s="5"/>
      <c r="BS56" s="48"/>
      <c r="BT56" s="78"/>
      <c r="BU56" s="30"/>
    </row>
    <row r="57" spans="1:73" x14ac:dyDescent="0.15">
      <c r="A57" s="46">
        <v>25</v>
      </c>
      <c r="B57" s="46">
        <v>5</v>
      </c>
      <c r="C57" s="46">
        <v>13</v>
      </c>
      <c r="D57" s="46">
        <f t="shared" si="16"/>
        <v>5</v>
      </c>
      <c r="E57" s="46" t="str">
        <f t="shared" si="17"/>
        <v>25_5</v>
      </c>
      <c r="F57" s="52">
        <v>13.62</v>
      </c>
      <c r="G57" s="46"/>
      <c r="H57" s="46">
        <v>25</v>
      </c>
      <c r="I57" s="46">
        <v>6</v>
      </c>
      <c r="J57" s="46">
        <v>14</v>
      </c>
      <c r="K57" s="46">
        <f t="shared" si="0"/>
        <v>6</v>
      </c>
      <c r="L57" s="46" t="str">
        <f t="shared" si="1"/>
        <v>25_6</v>
      </c>
      <c r="M57" s="52">
        <v>14.56</v>
      </c>
      <c r="N57" s="28"/>
      <c r="O57" s="46">
        <v>25</v>
      </c>
      <c r="P57" s="46">
        <v>6</v>
      </c>
      <c r="Q57" s="46">
        <v>14</v>
      </c>
      <c r="R57" s="46">
        <f t="shared" si="2"/>
        <v>6</v>
      </c>
      <c r="S57" s="46" t="str">
        <f t="shared" si="3"/>
        <v>25_6</v>
      </c>
      <c r="T57" s="52">
        <v>14.99</v>
      </c>
      <c r="U57" s="28"/>
      <c r="V57" s="46">
        <v>25</v>
      </c>
      <c r="W57" s="46">
        <v>6</v>
      </c>
      <c r="X57" s="46">
        <v>14</v>
      </c>
      <c r="Y57" s="46">
        <f t="shared" si="4"/>
        <v>6</v>
      </c>
      <c r="Z57" s="46" t="str">
        <f t="shared" si="5"/>
        <v>25_6</v>
      </c>
      <c r="AA57" s="52">
        <v>15.48</v>
      </c>
      <c r="AB57" s="362"/>
      <c r="AC57" s="46">
        <v>25</v>
      </c>
      <c r="AD57" s="46">
        <v>6</v>
      </c>
      <c r="AE57" s="46">
        <v>14</v>
      </c>
      <c r="AF57" s="46">
        <f t="shared" si="6"/>
        <v>6</v>
      </c>
      <c r="AG57" s="46" t="str">
        <f t="shared" si="7"/>
        <v>25_6</v>
      </c>
      <c r="AH57" s="46">
        <v>15.94</v>
      </c>
      <c r="AI57" s="362"/>
      <c r="AJ57" s="46">
        <v>25</v>
      </c>
      <c r="AK57" s="46">
        <v>6</v>
      </c>
      <c r="AL57" s="46">
        <v>14</v>
      </c>
      <c r="AM57" s="46">
        <f t="shared" si="8"/>
        <v>6</v>
      </c>
      <c r="AN57" s="46" t="str">
        <f t="shared" si="9"/>
        <v>25_6</v>
      </c>
      <c r="AO57" s="46">
        <v>16.739999999999998</v>
      </c>
      <c r="AP57" s="372"/>
      <c r="AQ57" s="46">
        <v>25</v>
      </c>
      <c r="AR57" s="46">
        <v>6</v>
      </c>
      <c r="AS57" s="46">
        <v>14</v>
      </c>
      <c r="AT57" s="46">
        <f t="shared" si="10"/>
        <v>6</v>
      </c>
      <c r="AU57" s="46" t="str">
        <f t="shared" si="11"/>
        <v>25_6</v>
      </c>
      <c r="AV57" s="46">
        <v>17.22</v>
      </c>
      <c r="AW57" s="373"/>
      <c r="AX57" s="46">
        <v>25</v>
      </c>
      <c r="AY57" s="46">
        <v>6</v>
      </c>
      <c r="AZ57" s="46">
        <v>14</v>
      </c>
      <c r="BA57" s="46">
        <f t="shared" si="12"/>
        <v>6</v>
      </c>
      <c r="BB57" s="46" t="str">
        <f t="shared" si="13"/>
        <v>25_6</v>
      </c>
      <c r="BC57" s="46">
        <v>17.7</v>
      </c>
      <c r="BD57" s="373"/>
      <c r="BE57" s="46">
        <v>25</v>
      </c>
      <c r="BF57" s="46">
        <v>6</v>
      </c>
      <c r="BG57" s="46">
        <v>14</v>
      </c>
      <c r="BH57" s="46">
        <f t="shared" si="14"/>
        <v>6</v>
      </c>
      <c r="BI57" s="46" t="s">
        <v>337</v>
      </c>
      <c r="BJ57" s="46" t="str">
        <f t="shared" si="15"/>
        <v>25_6</v>
      </c>
      <c r="BK57" s="48">
        <f t="shared" si="18"/>
        <v>16.739999999999998</v>
      </c>
      <c r="BL57" s="48">
        <f t="shared" si="19"/>
        <v>17.22</v>
      </c>
      <c r="BM57" s="48">
        <f t="shared" si="20"/>
        <v>17.7</v>
      </c>
      <c r="BN57" s="361">
        <f t="shared" si="21"/>
        <v>17.259999999999998</v>
      </c>
      <c r="BO57" s="28"/>
      <c r="BP57" s="71"/>
      <c r="BQ57" s="5"/>
      <c r="BR57" s="5"/>
      <c r="BS57" s="48"/>
      <c r="BT57" s="78"/>
      <c r="BU57" s="30"/>
    </row>
    <row r="58" spans="1:73" x14ac:dyDescent="0.15">
      <c r="A58" s="46">
        <v>25</v>
      </c>
      <c r="B58" s="46">
        <v>6</v>
      </c>
      <c r="C58" s="46">
        <v>14</v>
      </c>
      <c r="D58" s="46">
        <f t="shared" si="16"/>
        <v>6</v>
      </c>
      <c r="E58" s="46" t="str">
        <f t="shared" si="17"/>
        <v>25_6</v>
      </c>
      <c r="F58" s="52">
        <v>14.06</v>
      </c>
      <c r="G58" s="46"/>
      <c r="H58" s="46">
        <v>25</v>
      </c>
      <c r="I58" s="46">
        <v>7</v>
      </c>
      <c r="J58" s="46">
        <v>15</v>
      </c>
      <c r="K58" s="46">
        <f t="shared" si="0"/>
        <v>7</v>
      </c>
      <c r="L58" s="46" t="str">
        <f t="shared" si="1"/>
        <v>25_7</v>
      </c>
      <c r="M58" s="52">
        <v>14.98</v>
      </c>
      <c r="N58" s="5"/>
      <c r="O58" s="46">
        <v>25</v>
      </c>
      <c r="P58" s="46">
        <v>7</v>
      </c>
      <c r="Q58" s="46">
        <v>15</v>
      </c>
      <c r="R58" s="46">
        <f t="shared" si="2"/>
        <v>7</v>
      </c>
      <c r="S58" s="46" t="str">
        <f t="shared" si="3"/>
        <v>25_7</v>
      </c>
      <c r="T58" s="52">
        <v>15.43</v>
      </c>
      <c r="U58" s="5"/>
      <c r="V58" s="46">
        <v>25</v>
      </c>
      <c r="W58" s="46">
        <v>7</v>
      </c>
      <c r="X58" s="46">
        <v>15</v>
      </c>
      <c r="Y58" s="46">
        <f t="shared" si="4"/>
        <v>7</v>
      </c>
      <c r="Z58" s="46" t="str">
        <f t="shared" si="5"/>
        <v>25_7</v>
      </c>
      <c r="AA58" s="52">
        <v>15.93</v>
      </c>
      <c r="AB58" s="362"/>
      <c r="AC58" s="46">
        <v>25</v>
      </c>
      <c r="AD58" s="46">
        <v>7</v>
      </c>
      <c r="AE58" s="46">
        <v>15</v>
      </c>
      <c r="AF58" s="46">
        <f t="shared" si="6"/>
        <v>7</v>
      </c>
      <c r="AG58" s="46" t="str">
        <f t="shared" si="7"/>
        <v>25_7</v>
      </c>
      <c r="AH58" s="46">
        <v>16.41</v>
      </c>
      <c r="AI58" s="362"/>
      <c r="AJ58" s="46">
        <v>25</v>
      </c>
      <c r="AK58" s="46">
        <v>7</v>
      </c>
      <c r="AL58" s="46">
        <v>15</v>
      </c>
      <c r="AM58" s="46">
        <f t="shared" si="8"/>
        <v>7</v>
      </c>
      <c r="AN58" s="46" t="str">
        <f t="shared" si="9"/>
        <v>25_7</v>
      </c>
      <c r="AO58" s="46">
        <v>17.23</v>
      </c>
      <c r="AP58" s="372"/>
      <c r="AQ58" s="46">
        <v>25</v>
      </c>
      <c r="AR58" s="46">
        <v>7</v>
      </c>
      <c r="AS58" s="46">
        <v>15</v>
      </c>
      <c r="AT58" s="46">
        <f t="shared" si="10"/>
        <v>7</v>
      </c>
      <c r="AU58" s="46" t="str">
        <f t="shared" si="11"/>
        <v>25_7</v>
      </c>
      <c r="AV58" s="46">
        <v>17.71</v>
      </c>
      <c r="AW58" s="373"/>
      <c r="AX58" s="46">
        <v>25</v>
      </c>
      <c r="AY58" s="46">
        <v>7</v>
      </c>
      <c r="AZ58" s="46">
        <v>15</v>
      </c>
      <c r="BA58" s="46">
        <f t="shared" si="12"/>
        <v>7</v>
      </c>
      <c r="BB58" s="46" t="str">
        <f t="shared" si="13"/>
        <v>25_7</v>
      </c>
      <c r="BC58" s="46">
        <v>18.190000000000001</v>
      </c>
      <c r="BD58" s="373"/>
      <c r="BE58" s="46">
        <v>25</v>
      </c>
      <c r="BF58" s="46">
        <v>7</v>
      </c>
      <c r="BG58" s="46">
        <v>15</v>
      </c>
      <c r="BH58" s="46">
        <f t="shared" si="14"/>
        <v>7</v>
      </c>
      <c r="BI58" s="46" t="s">
        <v>338</v>
      </c>
      <c r="BJ58" s="46" t="str">
        <f t="shared" si="15"/>
        <v>25_7</v>
      </c>
      <c r="BK58" s="48">
        <f t="shared" si="18"/>
        <v>17.23</v>
      </c>
      <c r="BL58" s="48">
        <f t="shared" si="19"/>
        <v>17.71</v>
      </c>
      <c r="BM58" s="48">
        <f t="shared" si="20"/>
        <v>18.190000000000001</v>
      </c>
      <c r="BN58" s="361">
        <f t="shared" si="21"/>
        <v>17.75</v>
      </c>
      <c r="BO58" s="28"/>
      <c r="BP58" s="71"/>
      <c r="BQ58" s="5"/>
      <c r="BR58" s="5"/>
      <c r="BS58" s="4"/>
      <c r="BT58" s="6"/>
    </row>
    <row r="59" spans="1:73" x14ac:dyDescent="0.15">
      <c r="A59" s="46">
        <v>25</v>
      </c>
      <c r="B59" s="46">
        <v>7</v>
      </c>
      <c r="C59" s="46">
        <v>15</v>
      </c>
      <c r="D59" s="46">
        <f t="shared" si="16"/>
        <v>7</v>
      </c>
      <c r="E59" s="46" t="str">
        <f t="shared" si="17"/>
        <v>25_7</v>
      </c>
      <c r="F59" s="52">
        <v>14.48</v>
      </c>
      <c r="G59" s="46"/>
      <c r="H59" s="46">
        <v>25</v>
      </c>
      <c r="I59" s="46">
        <v>8</v>
      </c>
      <c r="J59" s="46">
        <v>16</v>
      </c>
      <c r="K59" s="46">
        <f t="shared" si="0"/>
        <v>8</v>
      </c>
      <c r="L59" s="46" t="str">
        <f t="shared" si="1"/>
        <v>25_8</v>
      </c>
      <c r="M59" s="52">
        <v>15.46</v>
      </c>
      <c r="N59" s="5"/>
      <c r="O59" s="46">
        <v>25</v>
      </c>
      <c r="P59" s="46">
        <v>8</v>
      </c>
      <c r="Q59" s="46">
        <v>16</v>
      </c>
      <c r="R59" s="46">
        <f t="shared" si="2"/>
        <v>8</v>
      </c>
      <c r="S59" s="46" t="str">
        <f t="shared" si="3"/>
        <v>25_8</v>
      </c>
      <c r="T59" s="52">
        <v>15.93</v>
      </c>
      <c r="U59" s="5"/>
      <c r="V59" s="46">
        <v>25</v>
      </c>
      <c r="W59" s="46">
        <v>8</v>
      </c>
      <c r="X59" s="46">
        <v>16</v>
      </c>
      <c r="Y59" s="46">
        <f t="shared" si="4"/>
        <v>8</v>
      </c>
      <c r="Z59" s="46" t="str">
        <f t="shared" si="5"/>
        <v>25_8</v>
      </c>
      <c r="AA59" s="52">
        <v>16.440000000000001</v>
      </c>
      <c r="AB59" s="362"/>
      <c r="AC59" s="46">
        <v>25</v>
      </c>
      <c r="AD59" s="46">
        <v>8</v>
      </c>
      <c r="AE59" s="46">
        <v>16</v>
      </c>
      <c r="AF59" s="46">
        <f t="shared" si="6"/>
        <v>8</v>
      </c>
      <c r="AG59" s="46" t="str">
        <f t="shared" si="7"/>
        <v>25_8</v>
      </c>
      <c r="AH59" s="46">
        <v>16.940000000000001</v>
      </c>
      <c r="AI59" s="362"/>
      <c r="AJ59" s="46">
        <v>25</v>
      </c>
      <c r="AK59" s="46">
        <v>8</v>
      </c>
      <c r="AL59" s="46">
        <v>16</v>
      </c>
      <c r="AM59" s="46">
        <f t="shared" si="8"/>
        <v>8</v>
      </c>
      <c r="AN59" s="46" t="str">
        <f t="shared" si="9"/>
        <v>25_8</v>
      </c>
      <c r="AO59" s="46">
        <v>17.78</v>
      </c>
      <c r="AP59" s="372"/>
      <c r="AQ59" s="46">
        <v>25</v>
      </c>
      <c r="AR59" s="46">
        <v>8</v>
      </c>
      <c r="AS59" s="46">
        <v>16</v>
      </c>
      <c r="AT59" s="46">
        <f t="shared" si="10"/>
        <v>8</v>
      </c>
      <c r="AU59" s="46" t="str">
        <f t="shared" si="11"/>
        <v>25_8</v>
      </c>
      <c r="AV59" s="46">
        <v>18.260000000000002</v>
      </c>
      <c r="AW59" s="373"/>
      <c r="AX59" s="46">
        <v>25</v>
      </c>
      <c r="AY59" s="46">
        <v>8</v>
      </c>
      <c r="AZ59" s="46">
        <v>16</v>
      </c>
      <c r="BA59" s="46">
        <f t="shared" si="12"/>
        <v>8</v>
      </c>
      <c r="BB59" s="46" t="str">
        <f t="shared" si="13"/>
        <v>25_8</v>
      </c>
      <c r="BC59" s="46">
        <v>18.739999999999998</v>
      </c>
      <c r="BD59" s="373"/>
      <c r="BE59" s="46">
        <v>25</v>
      </c>
      <c r="BF59" s="46">
        <v>8</v>
      </c>
      <c r="BG59" s="46">
        <v>16</v>
      </c>
      <c r="BH59" s="46">
        <f t="shared" si="14"/>
        <v>8</v>
      </c>
      <c r="BI59" s="46" t="s">
        <v>339</v>
      </c>
      <c r="BJ59" s="46" t="str">
        <f t="shared" si="15"/>
        <v>25_8</v>
      </c>
      <c r="BK59" s="48">
        <f t="shared" si="18"/>
        <v>17.78</v>
      </c>
      <c r="BL59" s="48">
        <f t="shared" si="19"/>
        <v>18.260000000000002</v>
      </c>
      <c r="BM59" s="48">
        <f t="shared" si="20"/>
        <v>18.739999999999998</v>
      </c>
      <c r="BN59" s="361">
        <f t="shared" si="21"/>
        <v>18.3</v>
      </c>
      <c r="BO59" s="5"/>
      <c r="BP59" s="5"/>
      <c r="BQ59" s="5"/>
      <c r="BR59" s="5"/>
      <c r="BS59" s="4"/>
      <c r="BT59" s="6"/>
    </row>
    <row r="60" spans="1:73" x14ac:dyDescent="0.15">
      <c r="A60" s="46">
        <v>25</v>
      </c>
      <c r="B60" s="46">
        <v>8</v>
      </c>
      <c r="C60" s="46">
        <v>16</v>
      </c>
      <c r="D60" s="46">
        <f t="shared" si="16"/>
        <v>8</v>
      </c>
      <c r="E60" s="46" t="str">
        <f t="shared" si="17"/>
        <v>25_8</v>
      </c>
      <c r="F60" s="52">
        <v>14.94</v>
      </c>
      <c r="G60" s="46"/>
      <c r="H60" s="46">
        <v>25</v>
      </c>
      <c r="I60" s="46">
        <v>9</v>
      </c>
      <c r="J60" s="46">
        <v>17</v>
      </c>
      <c r="K60" s="46">
        <f t="shared" si="0"/>
        <v>9</v>
      </c>
      <c r="L60" s="46" t="str">
        <f t="shared" si="1"/>
        <v>25_9</v>
      </c>
      <c r="M60" s="52">
        <v>15.85</v>
      </c>
      <c r="N60" s="5"/>
      <c r="O60" s="46">
        <v>25</v>
      </c>
      <c r="P60" s="46">
        <v>9</v>
      </c>
      <c r="Q60" s="46">
        <v>17</v>
      </c>
      <c r="R60" s="46">
        <f t="shared" si="2"/>
        <v>9</v>
      </c>
      <c r="S60" s="46" t="str">
        <f t="shared" si="3"/>
        <v>25_9</v>
      </c>
      <c r="T60" s="52">
        <v>16.329999999999998</v>
      </c>
      <c r="U60" s="5"/>
      <c r="V60" s="46">
        <v>25</v>
      </c>
      <c r="W60" s="46">
        <v>9</v>
      </c>
      <c r="X60" s="46">
        <v>17</v>
      </c>
      <c r="Y60" s="46">
        <f t="shared" si="4"/>
        <v>9</v>
      </c>
      <c r="Z60" s="46" t="str">
        <f t="shared" si="5"/>
        <v>25_9</v>
      </c>
      <c r="AA60" s="52">
        <v>16.86</v>
      </c>
      <c r="AB60" s="362"/>
      <c r="AC60" s="46">
        <v>25</v>
      </c>
      <c r="AD60" s="46">
        <v>9</v>
      </c>
      <c r="AE60" s="46">
        <v>17</v>
      </c>
      <c r="AF60" s="46">
        <f t="shared" si="6"/>
        <v>9</v>
      </c>
      <c r="AG60" s="46" t="str">
        <f t="shared" si="7"/>
        <v>25_9</v>
      </c>
      <c r="AH60" s="46">
        <v>17.37</v>
      </c>
      <c r="AI60" s="362"/>
      <c r="AJ60" s="46">
        <v>25</v>
      </c>
      <c r="AK60" s="46">
        <v>9</v>
      </c>
      <c r="AL60" s="46">
        <v>17</v>
      </c>
      <c r="AM60" s="46">
        <f t="shared" si="8"/>
        <v>9</v>
      </c>
      <c r="AN60" s="46" t="str">
        <f t="shared" si="9"/>
        <v>25_9</v>
      </c>
      <c r="AO60" s="46">
        <v>18.239999999999998</v>
      </c>
      <c r="AP60" s="372"/>
      <c r="AQ60" s="46">
        <v>25</v>
      </c>
      <c r="AR60" s="46">
        <v>9</v>
      </c>
      <c r="AS60" s="46">
        <v>17</v>
      </c>
      <c r="AT60" s="46">
        <f t="shared" si="10"/>
        <v>9</v>
      </c>
      <c r="AU60" s="46" t="str">
        <f t="shared" si="11"/>
        <v>25_9</v>
      </c>
      <c r="AV60" s="46">
        <v>18.71</v>
      </c>
      <c r="AW60" s="373"/>
      <c r="AX60" s="46">
        <v>25</v>
      </c>
      <c r="AY60" s="46">
        <v>9</v>
      </c>
      <c r="AZ60" s="46">
        <v>17</v>
      </c>
      <c r="BA60" s="46">
        <f t="shared" si="12"/>
        <v>9</v>
      </c>
      <c r="BB60" s="46" t="str">
        <f t="shared" si="13"/>
        <v>25_9</v>
      </c>
      <c r="BC60" s="46">
        <v>19.190000000000001</v>
      </c>
      <c r="BD60" s="373"/>
      <c r="BE60" s="46">
        <v>25</v>
      </c>
      <c r="BF60" s="46">
        <v>9</v>
      </c>
      <c r="BG60" s="46">
        <v>17</v>
      </c>
      <c r="BH60" s="46">
        <f t="shared" si="14"/>
        <v>9</v>
      </c>
      <c r="BI60" s="46" t="s">
        <v>340</v>
      </c>
      <c r="BJ60" s="46" t="str">
        <f t="shared" si="15"/>
        <v>25_9</v>
      </c>
      <c r="BK60" s="48">
        <f t="shared" si="18"/>
        <v>18.239999999999998</v>
      </c>
      <c r="BL60" s="48">
        <f t="shared" si="19"/>
        <v>18.71</v>
      </c>
      <c r="BM60" s="48">
        <f t="shared" si="20"/>
        <v>19.190000000000001</v>
      </c>
      <c r="BN60" s="361">
        <f t="shared" si="21"/>
        <v>18.751666666666669</v>
      </c>
      <c r="BO60" s="5"/>
      <c r="BP60" s="5"/>
      <c r="BQ60" s="5"/>
      <c r="BR60" s="5"/>
      <c r="BS60" s="5"/>
      <c r="BT60" s="6"/>
    </row>
    <row r="61" spans="1:73" x14ac:dyDescent="0.15">
      <c r="A61" s="46">
        <v>25</v>
      </c>
      <c r="B61" s="46">
        <v>9</v>
      </c>
      <c r="C61" s="46">
        <v>17</v>
      </c>
      <c r="D61" s="46">
        <f t="shared" si="16"/>
        <v>9</v>
      </c>
      <c r="E61" s="46" t="str">
        <f t="shared" si="17"/>
        <v>25_9</v>
      </c>
      <c r="F61" s="52">
        <v>15.32</v>
      </c>
      <c r="G61" s="46"/>
      <c r="H61" s="46">
        <v>30</v>
      </c>
      <c r="I61" s="46" t="s">
        <v>304</v>
      </c>
      <c r="J61" s="46">
        <v>6</v>
      </c>
      <c r="K61" s="46" t="str">
        <f t="shared" si="0"/>
        <v>Aanloopperiodiek_0</v>
      </c>
      <c r="L61" s="46" t="str">
        <f t="shared" si="1"/>
        <v>30_Aanloopperiodiek_0</v>
      </c>
      <c r="M61" s="52">
        <v>11.56</v>
      </c>
      <c r="N61" s="35"/>
      <c r="O61" s="46">
        <v>30</v>
      </c>
      <c r="P61" s="46" t="s">
        <v>304</v>
      </c>
      <c r="Q61" s="46">
        <v>6</v>
      </c>
      <c r="R61" s="46" t="str">
        <f t="shared" si="2"/>
        <v>Aanloopperiodiek_0</v>
      </c>
      <c r="S61" s="46" t="str">
        <f t="shared" si="3"/>
        <v>30_Aanloopperiodiek_0</v>
      </c>
      <c r="T61" s="52">
        <v>11.9</v>
      </c>
      <c r="U61" s="35"/>
      <c r="V61" s="46">
        <v>30</v>
      </c>
      <c r="W61" s="46" t="s">
        <v>304</v>
      </c>
      <c r="X61" s="46">
        <v>6</v>
      </c>
      <c r="Y61" s="46" t="str">
        <f t="shared" si="4"/>
        <v>Aanloopperiodiek_0</v>
      </c>
      <c r="Z61" s="46" t="str">
        <f t="shared" si="5"/>
        <v>30_Aanloopperiodiek_0</v>
      </c>
      <c r="AA61" s="52" t="s">
        <v>286</v>
      </c>
      <c r="AB61" s="362"/>
      <c r="AC61" s="46">
        <v>30</v>
      </c>
      <c r="AD61" s="46" t="s">
        <v>304</v>
      </c>
      <c r="AE61" s="46">
        <v>6</v>
      </c>
      <c r="AF61" s="46" t="str">
        <f t="shared" si="6"/>
        <v>Aanloopperiodiek_0</v>
      </c>
      <c r="AG61" s="46" t="str">
        <f t="shared" si="7"/>
        <v>30_Aanloopperiodiek_0</v>
      </c>
      <c r="AH61" s="46" t="s">
        <v>286</v>
      </c>
      <c r="AI61" s="362"/>
      <c r="AJ61" s="46">
        <v>30</v>
      </c>
      <c r="AK61" s="46" t="s">
        <v>304</v>
      </c>
      <c r="AL61" s="46">
        <v>6</v>
      </c>
      <c r="AM61" s="46" t="str">
        <f t="shared" si="8"/>
        <v>Aanloopperiodiek_0</v>
      </c>
      <c r="AN61" s="46" t="str">
        <f t="shared" si="9"/>
        <v>30_Aanloopperiodiek_0</v>
      </c>
      <c r="AO61" s="46" t="s">
        <v>286</v>
      </c>
      <c r="AP61" s="372"/>
      <c r="AQ61" s="46">
        <v>30</v>
      </c>
      <c r="AR61" s="46" t="s">
        <v>304</v>
      </c>
      <c r="AS61" s="46">
        <v>6</v>
      </c>
      <c r="AT61" s="46" t="str">
        <f t="shared" si="10"/>
        <v>Aanloopperiodiek_0</v>
      </c>
      <c r="AU61" s="46" t="str">
        <f t="shared" si="11"/>
        <v>30_Aanloopperiodiek_0</v>
      </c>
      <c r="AV61" s="46" t="s">
        <v>286</v>
      </c>
      <c r="AW61" s="373"/>
      <c r="AX61" s="46">
        <v>30</v>
      </c>
      <c r="AY61" s="46" t="s">
        <v>304</v>
      </c>
      <c r="AZ61" s="46">
        <v>6</v>
      </c>
      <c r="BA61" s="46" t="str">
        <f t="shared" si="12"/>
        <v>Aanloopperiodiek_0</v>
      </c>
      <c r="BB61" s="46" t="str">
        <f t="shared" si="13"/>
        <v>30_Aanloopperiodiek_0</v>
      </c>
      <c r="BC61" s="46" t="s">
        <v>286</v>
      </c>
      <c r="BD61" s="373"/>
      <c r="BE61" s="46">
        <v>30</v>
      </c>
      <c r="BF61" s="46" t="s">
        <v>304</v>
      </c>
      <c r="BG61" s="46">
        <v>6</v>
      </c>
      <c r="BH61" s="46" t="str">
        <f t="shared" si="14"/>
        <v>Aanloopperiodiek_0</v>
      </c>
      <c r="BI61" s="46" t="s">
        <v>341</v>
      </c>
      <c r="BJ61" s="46" t="str">
        <f t="shared" si="15"/>
        <v>30_Aanloopperiodiek_0</v>
      </c>
      <c r="BK61" s="48" t="str">
        <f t="shared" si="18"/>
        <v>vervalt</v>
      </c>
      <c r="BL61" s="48" t="str">
        <f t="shared" si="19"/>
        <v>vervalt</v>
      </c>
      <c r="BM61" s="48" t="str">
        <f t="shared" si="20"/>
        <v>vervalt</v>
      </c>
      <c r="BN61" s="361" t="str">
        <f t="shared" si="21"/>
        <v>vervalt</v>
      </c>
      <c r="BO61" s="35"/>
      <c r="BP61" s="35"/>
      <c r="BQ61" s="5"/>
      <c r="BR61" s="5"/>
      <c r="BS61" s="37"/>
      <c r="BT61" s="81"/>
      <c r="BU61" s="32"/>
    </row>
    <row r="62" spans="1:73" x14ac:dyDescent="0.15">
      <c r="A62" s="46">
        <v>30</v>
      </c>
      <c r="B62" s="46" t="s">
        <v>304</v>
      </c>
      <c r="C62" s="46">
        <v>6</v>
      </c>
      <c r="D62" s="46" t="str">
        <f t="shared" si="16"/>
        <v>Aanloopperiodiek_0</v>
      </c>
      <c r="E62" s="46" t="str">
        <f t="shared" si="17"/>
        <v>30_Aanloopperiodiek_0</v>
      </c>
      <c r="F62" s="52">
        <v>11.17</v>
      </c>
      <c r="G62" s="46"/>
      <c r="H62" s="46">
        <v>30</v>
      </c>
      <c r="I62" s="46" t="s">
        <v>306</v>
      </c>
      <c r="J62" s="46">
        <v>7</v>
      </c>
      <c r="K62" s="46" t="str">
        <f t="shared" si="0"/>
        <v>Aanloopperiodiek_1</v>
      </c>
      <c r="L62" s="46" t="str">
        <f t="shared" si="1"/>
        <v>30_Aanloopperiodiek_1</v>
      </c>
      <c r="M62" s="52">
        <v>11.86</v>
      </c>
      <c r="N62" s="37"/>
      <c r="O62" s="46">
        <v>30</v>
      </c>
      <c r="P62" s="46" t="s">
        <v>306</v>
      </c>
      <c r="Q62" s="46">
        <v>7</v>
      </c>
      <c r="R62" s="46" t="str">
        <f t="shared" si="2"/>
        <v>Aanloopperiodiek_1</v>
      </c>
      <c r="S62" s="46" t="str">
        <f t="shared" si="3"/>
        <v>30_Aanloopperiodiek_1</v>
      </c>
      <c r="T62" s="52">
        <v>12.22</v>
      </c>
      <c r="U62" s="37"/>
      <c r="V62" s="46">
        <v>30</v>
      </c>
      <c r="W62" s="46" t="s">
        <v>306</v>
      </c>
      <c r="X62" s="46">
        <v>7</v>
      </c>
      <c r="Y62" s="46" t="str">
        <f t="shared" si="4"/>
        <v>Aanloopperiodiek_1</v>
      </c>
      <c r="Z62" s="46" t="str">
        <f t="shared" si="5"/>
        <v>30_Aanloopperiodiek_1</v>
      </c>
      <c r="AA62" s="52" t="s">
        <v>286</v>
      </c>
      <c r="AB62" s="362"/>
      <c r="AC62" s="46">
        <v>30</v>
      </c>
      <c r="AD62" s="46" t="s">
        <v>306</v>
      </c>
      <c r="AE62" s="46">
        <v>7</v>
      </c>
      <c r="AF62" s="46" t="str">
        <f t="shared" si="6"/>
        <v>Aanloopperiodiek_1</v>
      </c>
      <c r="AG62" s="46" t="str">
        <f t="shared" si="7"/>
        <v>30_Aanloopperiodiek_1</v>
      </c>
      <c r="AH62" s="46" t="s">
        <v>286</v>
      </c>
      <c r="AI62" s="362"/>
      <c r="AJ62" s="46">
        <v>30</v>
      </c>
      <c r="AK62" s="46" t="s">
        <v>306</v>
      </c>
      <c r="AL62" s="46">
        <v>7</v>
      </c>
      <c r="AM62" s="46" t="str">
        <f t="shared" si="8"/>
        <v>Aanloopperiodiek_1</v>
      </c>
      <c r="AN62" s="46" t="str">
        <f t="shared" si="9"/>
        <v>30_Aanloopperiodiek_1</v>
      </c>
      <c r="AO62" s="46" t="s">
        <v>286</v>
      </c>
      <c r="AP62" s="372"/>
      <c r="AQ62" s="46">
        <v>30</v>
      </c>
      <c r="AR62" s="46" t="s">
        <v>306</v>
      </c>
      <c r="AS62" s="46">
        <v>7</v>
      </c>
      <c r="AT62" s="46" t="str">
        <f t="shared" si="10"/>
        <v>Aanloopperiodiek_1</v>
      </c>
      <c r="AU62" s="46" t="str">
        <f t="shared" si="11"/>
        <v>30_Aanloopperiodiek_1</v>
      </c>
      <c r="AV62" s="46" t="s">
        <v>286</v>
      </c>
      <c r="AW62" s="373"/>
      <c r="AX62" s="46">
        <v>30</v>
      </c>
      <c r="AY62" s="46" t="s">
        <v>306</v>
      </c>
      <c r="AZ62" s="46">
        <v>7</v>
      </c>
      <c r="BA62" s="46" t="str">
        <f t="shared" si="12"/>
        <v>Aanloopperiodiek_1</v>
      </c>
      <c r="BB62" s="46" t="str">
        <f t="shared" si="13"/>
        <v>30_Aanloopperiodiek_1</v>
      </c>
      <c r="BC62" s="46" t="s">
        <v>286</v>
      </c>
      <c r="BD62" s="373"/>
      <c r="BE62" s="46">
        <v>30</v>
      </c>
      <c r="BF62" s="46" t="s">
        <v>306</v>
      </c>
      <c r="BG62" s="46">
        <v>7</v>
      </c>
      <c r="BH62" s="46" t="str">
        <f t="shared" si="14"/>
        <v>Aanloopperiodiek_1</v>
      </c>
      <c r="BI62" s="46" t="s">
        <v>342</v>
      </c>
      <c r="BJ62" s="46" t="str">
        <f t="shared" si="15"/>
        <v>30_Aanloopperiodiek_1</v>
      </c>
      <c r="BK62" s="48" t="str">
        <f t="shared" si="18"/>
        <v>vervalt</v>
      </c>
      <c r="BL62" s="48" t="str">
        <f t="shared" si="19"/>
        <v>vervalt</v>
      </c>
      <c r="BM62" s="48" t="str">
        <f t="shared" si="20"/>
        <v>vervalt</v>
      </c>
      <c r="BN62" s="361" t="str">
        <f t="shared" si="21"/>
        <v>vervalt</v>
      </c>
      <c r="BO62" s="37"/>
      <c r="BP62" s="37"/>
      <c r="BQ62" s="75"/>
      <c r="BR62" s="75"/>
      <c r="BS62" s="37"/>
      <c r="BT62" s="82"/>
      <c r="BU62" s="36"/>
    </row>
    <row r="63" spans="1:73" x14ac:dyDescent="0.15">
      <c r="A63" s="46">
        <v>30</v>
      </c>
      <c r="B63" s="46" t="s">
        <v>306</v>
      </c>
      <c r="C63" s="46">
        <v>7</v>
      </c>
      <c r="D63" s="46" t="str">
        <f t="shared" si="16"/>
        <v>Aanloopperiodiek_1</v>
      </c>
      <c r="E63" s="46" t="str">
        <f t="shared" si="17"/>
        <v>30_Aanloopperiodiek_1</v>
      </c>
      <c r="F63" s="52">
        <v>11.46</v>
      </c>
      <c r="G63" s="46"/>
      <c r="H63" s="46">
        <v>30</v>
      </c>
      <c r="I63" s="46">
        <v>0</v>
      </c>
      <c r="J63" s="46">
        <v>8</v>
      </c>
      <c r="K63" s="46">
        <f t="shared" si="0"/>
        <v>0</v>
      </c>
      <c r="L63" s="46" t="str">
        <f t="shared" si="1"/>
        <v>30_0</v>
      </c>
      <c r="M63" s="52">
        <v>12.16</v>
      </c>
      <c r="N63" s="28"/>
      <c r="O63" s="46">
        <v>30</v>
      </c>
      <c r="P63" s="46">
        <v>0</v>
      </c>
      <c r="Q63" s="46">
        <v>8</v>
      </c>
      <c r="R63" s="46">
        <f t="shared" si="2"/>
        <v>0</v>
      </c>
      <c r="S63" s="46" t="str">
        <f t="shared" si="3"/>
        <v>30_0</v>
      </c>
      <c r="T63" s="52">
        <v>12.52</v>
      </c>
      <c r="U63" s="28"/>
      <c r="V63" s="46">
        <v>30</v>
      </c>
      <c r="W63" s="46" t="s">
        <v>330</v>
      </c>
      <c r="X63" s="46">
        <v>8</v>
      </c>
      <c r="Y63" s="46" t="str">
        <f t="shared" si="4"/>
        <v>zij-instroomperiodiek</v>
      </c>
      <c r="Z63" s="46" t="str">
        <f t="shared" si="5"/>
        <v>30_zij-instroomperiodiek</v>
      </c>
      <c r="AA63" s="52">
        <v>12.94</v>
      </c>
      <c r="AB63" s="362"/>
      <c r="AC63" s="46">
        <v>30</v>
      </c>
      <c r="AD63" s="46" t="s">
        <v>330</v>
      </c>
      <c r="AE63" s="46">
        <v>8</v>
      </c>
      <c r="AF63" s="46" t="str">
        <f t="shared" si="6"/>
        <v>zij-instroomperiodiek</v>
      </c>
      <c r="AG63" s="46" t="str">
        <f t="shared" si="7"/>
        <v>30_zij-instroomperiodiek</v>
      </c>
      <c r="AH63" s="46">
        <v>13.33</v>
      </c>
      <c r="AI63" s="362"/>
      <c r="AJ63" s="46">
        <v>30</v>
      </c>
      <c r="AK63" s="46" t="s">
        <v>330</v>
      </c>
      <c r="AL63" s="46">
        <v>8</v>
      </c>
      <c r="AM63" s="46" t="str">
        <f t="shared" si="8"/>
        <v>zij-instroomperiodiek</v>
      </c>
      <c r="AN63" s="46" t="str">
        <f t="shared" si="9"/>
        <v>30_zij-instroomperiodiek</v>
      </c>
      <c r="AO63" s="46">
        <v>14.13</v>
      </c>
      <c r="AP63" s="372"/>
      <c r="AQ63" s="46">
        <v>30</v>
      </c>
      <c r="AR63" s="46" t="s">
        <v>330</v>
      </c>
      <c r="AS63" s="46">
        <v>8</v>
      </c>
      <c r="AT63" s="46" t="str">
        <f t="shared" si="10"/>
        <v>zij-instroomperiodiek</v>
      </c>
      <c r="AU63" s="46" t="str">
        <f t="shared" si="11"/>
        <v>30_zij-instroomperiodiek</v>
      </c>
      <c r="AV63" s="46">
        <v>14.61</v>
      </c>
      <c r="AW63" s="373"/>
      <c r="AX63" s="46">
        <v>30</v>
      </c>
      <c r="AY63" s="46" t="s">
        <v>330</v>
      </c>
      <c r="AZ63" s="46">
        <v>8</v>
      </c>
      <c r="BA63" s="46" t="str">
        <f t="shared" si="12"/>
        <v>zij-instroomperiodiek</v>
      </c>
      <c r="BB63" s="46" t="str">
        <f t="shared" si="13"/>
        <v>30_zij-instroomperiodiek</v>
      </c>
      <c r="BC63" s="46">
        <v>15.08</v>
      </c>
      <c r="BD63" s="373"/>
      <c r="BE63" s="46">
        <v>30</v>
      </c>
      <c r="BF63" s="46" t="s">
        <v>330</v>
      </c>
      <c r="BG63" s="46">
        <v>8</v>
      </c>
      <c r="BH63" s="46" t="str">
        <f t="shared" si="14"/>
        <v>zij-instroomperiodiek</v>
      </c>
      <c r="BI63" s="46" t="s">
        <v>343</v>
      </c>
      <c r="BJ63" s="46" t="str">
        <f t="shared" si="15"/>
        <v>30_zij-instroomperiodiek</v>
      </c>
      <c r="BK63" s="48">
        <f t="shared" si="18"/>
        <v>14.13</v>
      </c>
      <c r="BL63" s="48">
        <f t="shared" si="19"/>
        <v>14.61</v>
      </c>
      <c r="BM63" s="48">
        <f t="shared" si="20"/>
        <v>15.08</v>
      </c>
      <c r="BN63" s="361">
        <f t="shared" si="21"/>
        <v>14.647500000000001</v>
      </c>
      <c r="BO63" s="28"/>
      <c r="BP63" s="71"/>
      <c r="BQ63" s="5"/>
      <c r="BR63" s="5"/>
      <c r="BS63" s="4"/>
      <c r="BT63" s="78"/>
      <c r="BU63" s="30"/>
    </row>
    <row r="64" spans="1:73" x14ac:dyDescent="0.15">
      <c r="A64" s="46">
        <v>30</v>
      </c>
      <c r="B64" s="46">
        <v>0</v>
      </c>
      <c r="C64" s="46">
        <v>8</v>
      </c>
      <c r="D64" s="46">
        <f t="shared" si="16"/>
        <v>0</v>
      </c>
      <c r="E64" s="46" t="str">
        <f t="shared" si="17"/>
        <v>30_0</v>
      </c>
      <c r="F64" s="52">
        <v>11.75</v>
      </c>
      <c r="G64" s="46"/>
      <c r="H64" s="46">
        <v>30</v>
      </c>
      <c r="I64" s="46">
        <v>1</v>
      </c>
      <c r="J64" s="46">
        <v>9</v>
      </c>
      <c r="K64" s="46">
        <f t="shared" si="0"/>
        <v>1</v>
      </c>
      <c r="L64" s="46" t="str">
        <f t="shared" si="1"/>
        <v>30_1</v>
      </c>
      <c r="M64" s="52">
        <v>12.48</v>
      </c>
      <c r="N64" s="28"/>
      <c r="O64" s="46">
        <v>30</v>
      </c>
      <c r="P64" s="46">
        <v>1</v>
      </c>
      <c r="Q64" s="46">
        <v>9</v>
      </c>
      <c r="R64" s="46">
        <f t="shared" si="2"/>
        <v>1</v>
      </c>
      <c r="S64" s="46" t="str">
        <f t="shared" si="3"/>
        <v>30_1</v>
      </c>
      <c r="T64" s="52">
        <v>12.86</v>
      </c>
      <c r="U64" s="28"/>
      <c r="V64" s="46">
        <v>30</v>
      </c>
      <c r="W64" s="46">
        <v>1</v>
      </c>
      <c r="X64" s="46">
        <v>9</v>
      </c>
      <c r="Y64" s="46">
        <f t="shared" si="4"/>
        <v>1</v>
      </c>
      <c r="Z64" s="46" t="str">
        <f t="shared" si="5"/>
        <v>30_1</v>
      </c>
      <c r="AA64" s="52">
        <v>13.27</v>
      </c>
      <c r="AB64" s="362"/>
      <c r="AC64" s="46">
        <v>30</v>
      </c>
      <c r="AD64" s="46">
        <v>1</v>
      </c>
      <c r="AE64" s="46">
        <v>9</v>
      </c>
      <c r="AF64" s="46">
        <f t="shared" si="6"/>
        <v>1</v>
      </c>
      <c r="AG64" s="46" t="str">
        <f t="shared" si="7"/>
        <v>30_1</v>
      </c>
      <c r="AH64" s="46">
        <v>13.67</v>
      </c>
      <c r="AI64" s="362"/>
      <c r="AJ64" s="46">
        <v>30</v>
      </c>
      <c r="AK64" s="46">
        <v>1</v>
      </c>
      <c r="AL64" s="46">
        <v>9</v>
      </c>
      <c r="AM64" s="46">
        <f t="shared" si="8"/>
        <v>1</v>
      </c>
      <c r="AN64" s="46" t="str">
        <f t="shared" si="9"/>
        <v>30_1</v>
      </c>
      <c r="AO64" s="46">
        <v>14.47</v>
      </c>
      <c r="AP64" s="372"/>
      <c r="AQ64" s="46">
        <v>30</v>
      </c>
      <c r="AR64" s="46">
        <v>1</v>
      </c>
      <c r="AS64" s="46">
        <v>9</v>
      </c>
      <c r="AT64" s="46">
        <f t="shared" si="10"/>
        <v>1</v>
      </c>
      <c r="AU64" s="46" t="str">
        <f t="shared" si="11"/>
        <v>30_1</v>
      </c>
      <c r="AV64" s="46">
        <v>14.95</v>
      </c>
      <c r="AW64" s="373"/>
      <c r="AX64" s="46">
        <v>30</v>
      </c>
      <c r="AY64" s="46">
        <v>1</v>
      </c>
      <c r="AZ64" s="46">
        <v>9</v>
      </c>
      <c r="BA64" s="46">
        <f t="shared" si="12"/>
        <v>1</v>
      </c>
      <c r="BB64" s="46" t="str">
        <f t="shared" si="13"/>
        <v>30_1</v>
      </c>
      <c r="BC64" s="46">
        <v>15.43</v>
      </c>
      <c r="BD64" s="373"/>
      <c r="BE64" s="46">
        <v>30</v>
      </c>
      <c r="BF64" s="46">
        <v>1</v>
      </c>
      <c r="BG64" s="46">
        <v>9</v>
      </c>
      <c r="BH64" s="46">
        <f t="shared" si="14"/>
        <v>1</v>
      </c>
      <c r="BI64" s="46" t="s">
        <v>344</v>
      </c>
      <c r="BJ64" s="46" t="str">
        <f t="shared" si="15"/>
        <v>30_1</v>
      </c>
      <c r="BK64" s="48">
        <f t="shared" si="18"/>
        <v>14.47</v>
      </c>
      <c r="BL64" s="48">
        <f t="shared" si="19"/>
        <v>14.95</v>
      </c>
      <c r="BM64" s="48">
        <f t="shared" si="20"/>
        <v>15.43</v>
      </c>
      <c r="BN64" s="361">
        <f t="shared" si="21"/>
        <v>14.99</v>
      </c>
      <c r="BO64" s="28"/>
      <c r="BP64" s="71"/>
      <c r="BQ64" s="5"/>
      <c r="BR64" s="5"/>
      <c r="BS64" s="4"/>
      <c r="BT64" s="78"/>
      <c r="BU64" s="30"/>
    </row>
    <row r="65" spans="1:73" x14ac:dyDescent="0.15">
      <c r="A65" s="46">
        <v>30</v>
      </c>
      <c r="B65" s="46">
        <v>1</v>
      </c>
      <c r="C65" s="46">
        <v>9</v>
      </c>
      <c r="D65" s="46">
        <f t="shared" si="16"/>
        <v>1</v>
      </c>
      <c r="E65" s="46" t="str">
        <f t="shared" si="17"/>
        <v>30_1</v>
      </c>
      <c r="F65" s="52">
        <v>12.06</v>
      </c>
      <c r="G65" s="46"/>
      <c r="H65" s="46">
        <v>30</v>
      </c>
      <c r="I65" s="46">
        <v>2</v>
      </c>
      <c r="J65" s="46">
        <v>10</v>
      </c>
      <c r="K65" s="46">
        <f t="shared" si="0"/>
        <v>2</v>
      </c>
      <c r="L65" s="46" t="str">
        <f t="shared" si="1"/>
        <v>30_2</v>
      </c>
      <c r="M65" s="52">
        <v>12.83</v>
      </c>
      <c r="N65" s="28"/>
      <c r="O65" s="46">
        <v>30</v>
      </c>
      <c r="P65" s="46">
        <v>2</v>
      </c>
      <c r="Q65" s="46">
        <v>10</v>
      </c>
      <c r="R65" s="46">
        <f t="shared" si="2"/>
        <v>2</v>
      </c>
      <c r="S65" s="46" t="str">
        <f t="shared" si="3"/>
        <v>30_2</v>
      </c>
      <c r="T65" s="52">
        <v>13.22</v>
      </c>
      <c r="U65" s="28"/>
      <c r="V65" s="46">
        <v>30</v>
      </c>
      <c r="W65" s="46">
        <v>2</v>
      </c>
      <c r="X65" s="46">
        <v>10</v>
      </c>
      <c r="Y65" s="46">
        <f t="shared" si="4"/>
        <v>2</v>
      </c>
      <c r="Z65" s="46" t="str">
        <f t="shared" si="5"/>
        <v>30_2</v>
      </c>
      <c r="AA65" s="52">
        <v>13.64</v>
      </c>
      <c r="AB65" s="362"/>
      <c r="AC65" s="46">
        <v>30</v>
      </c>
      <c r="AD65" s="46">
        <v>2</v>
      </c>
      <c r="AE65" s="46">
        <v>10</v>
      </c>
      <c r="AF65" s="46">
        <f t="shared" si="6"/>
        <v>2</v>
      </c>
      <c r="AG65" s="46" t="str">
        <f t="shared" si="7"/>
        <v>30_2</v>
      </c>
      <c r="AH65" s="46">
        <v>14.05</v>
      </c>
      <c r="AI65" s="362"/>
      <c r="AJ65" s="46">
        <v>30</v>
      </c>
      <c r="AK65" s="46">
        <v>2</v>
      </c>
      <c r="AL65" s="46">
        <v>10</v>
      </c>
      <c r="AM65" s="46">
        <f t="shared" si="8"/>
        <v>2</v>
      </c>
      <c r="AN65" s="46" t="str">
        <f t="shared" si="9"/>
        <v>30_2</v>
      </c>
      <c r="AO65" s="46">
        <v>14.85</v>
      </c>
      <c r="AP65" s="372"/>
      <c r="AQ65" s="46">
        <v>30</v>
      </c>
      <c r="AR65" s="46">
        <v>2</v>
      </c>
      <c r="AS65" s="46">
        <v>10</v>
      </c>
      <c r="AT65" s="46">
        <f t="shared" si="10"/>
        <v>2</v>
      </c>
      <c r="AU65" s="46" t="str">
        <f t="shared" si="11"/>
        <v>30_2</v>
      </c>
      <c r="AV65" s="46">
        <v>15.33</v>
      </c>
      <c r="AW65" s="373"/>
      <c r="AX65" s="46">
        <v>30</v>
      </c>
      <c r="AY65" s="46">
        <v>2</v>
      </c>
      <c r="AZ65" s="46">
        <v>10</v>
      </c>
      <c r="BA65" s="46">
        <f t="shared" si="12"/>
        <v>2</v>
      </c>
      <c r="BB65" s="46" t="str">
        <f t="shared" si="13"/>
        <v>30_2</v>
      </c>
      <c r="BC65" s="46">
        <v>15.81</v>
      </c>
      <c r="BD65" s="373"/>
      <c r="BE65" s="46">
        <v>30</v>
      </c>
      <c r="BF65" s="46">
        <v>2</v>
      </c>
      <c r="BG65" s="46">
        <v>10</v>
      </c>
      <c r="BH65" s="46">
        <f t="shared" si="14"/>
        <v>2</v>
      </c>
      <c r="BI65" s="46" t="s">
        <v>345</v>
      </c>
      <c r="BJ65" s="46" t="str">
        <f t="shared" si="15"/>
        <v>30_2</v>
      </c>
      <c r="BK65" s="48">
        <f t="shared" si="18"/>
        <v>14.85</v>
      </c>
      <c r="BL65" s="48">
        <f t="shared" si="19"/>
        <v>15.33</v>
      </c>
      <c r="BM65" s="48">
        <f t="shared" si="20"/>
        <v>15.81</v>
      </c>
      <c r="BN65" s="361">
        <f t="shared" si="21"/>
        <v>15.370000000000001</v>
      </c>
      <c r="BO65" s="28"/>
      <c r="BP65" s="71"/>
      <c r="BQ65" s="5"/>
      <c r="BR65" s="5"/>
      <c r="BS65" s="48"/>
      <c r="BT65" s="78"/>
      <c r="BU65" s="30"/>
    </row>
    <row r="66" spans="1:73" x14ac:dyDescent="0.15">
      <c r="A66" s="46">
        <v>30</v>
      </c>
      <c r="B66" s="46">
        <v>2</v>
      </c>
      <c r="C66" s="46">
        <v>10</v>
      </c>
      <c r="D66" s="46">
        <f t="shared" si="16"/>
        <v>2</v>
      </c>
      <c r="E66" s="46" t="str">
        <f t="shared" si="17"/>
        <v>30_2</v>
      </c>
      <c r="F66" s="52">
        <v>12.4</v>
      </c>
      <c r="G66" s="46"/>
      <c r="H66" s="46">
        <v>30</v>
      </c>
      <c r="I66" s="46">
        <v>3</v>
      </c>
      <c r="J66" s="46">
        <v>11</v>
      </c>
      <c r="K66" s="46">
        <f t="shared" si="0"/>
        <v>3</v>
      </c>
      <c r="L66" s="46" t="str">
        <f t="shared" si="1"/>
        <v>30_3</v>
      </c>
      <c r="M66" s="52">
        <v>13.22</v>
      </c>
      <c r="N66" s="28"/>
      <c r="O66" s="46">
        <v>30</v>
      </c>
      <c r="P66" s="46">
        <v>3</v>
      </c>
      <c r="Q66" s="46">
        <v>11</v>
      </c>
      <c r="R66" s="46">
        <f t="shared" si="2"/>
        <v>3</v>
      </c>
      <c r="S66" s="46" t="str">
        <f t="shared" si="3"/>
        <v>30_3</v>
      </c>
      <c r="T66" s="52">
        <v>13.62</v>
      </c>
      <c r="U66" s="28"/>
      <c r="V66" s="46">
        <v>30</v>
      </c>
      <c r="W66" s="46">
        <v>3</v>
      </c>
      <c r="X66" s="46">
        <v>11</v>
      </c>
      <c r="Y66" s="46">
        <f t="shared" si="4"/>
        <v>3</v>
      </c>
      <c r="Z66" s="46" t="str">
        <f t="shared" si="5"/>
        <v>30_3</v>
      </c>
      <c r="AA66" s="52">
        <v>14.06</v>
      </c>
      <c r="AB66" s="362"/>
      <c r="AC66" s="46">
        <v>30</v>
      </c>
      <c r="AD66" s="46">
        <v>3</v>
      </c>
      <c r="AE66" s="46">
        <v>11</v>
      </c>
      <c r="AF66" s="46">
        <f t="shared" si="6"/>
        <v>3</v>
      </c>
      <c r="AG66" s="46" t="str">
        <f t="shared" si="7"/>
        <v>30_3</v>
      </c>
      <c r="AH66" s="46">
        <v>14.48</v>
      </c>
      <c r="AI66" s="362"/>
      <c r="AJ66" s="46">
        <v>30</v>
      </c>
      <c r="AK66" s="46">
        <v>3</v>
      </c>
      <c r="AL66" s="46">
        <v>11</v>
      </c>
      <c r="AM66" s="46">
        <f t="shared" si="8"/>
        <v>3</v>
      </c>
      <c r="AN66" s="46" t="str">
        <f t="shared" si="9"/>
        <v>30_3</v>
      </c>
      <c r="AO66" s="46">
        <v>15.28</v>
      </c>
      <c r="AP66" s="372"/>
      <c r="AQ66" s="46">
        <v>30</v>
      </c>
      <c r="AR66" s="46">
        <v>3</v>
      </c>
      <c r="AS66" s="46">
        <v>11</v>
      </c>
      <c r="AT66" s="46">
        <f t="shared" si="10"/>
        <v>3</v>
      </c>
      <c r="AU66" s="46" t="str">
        <f t="shared" si="11"/>
        <v>30_3</v>
      </c>
      <c r="AV66" s="46">
        <v>15.76</v>
      </c>
      <c r="AW66" s="373"/>
      <c r="AX66" s="46">
        <v>30</v>
      </c>
      <c r="AY66" s="46">
        <v>3</v>
      </c>
      <c r="AZ66" s="46">
        <v>11</v>
      </c>
      <c r="BA66" s="46">
        <f t="shared" si="12"/>
        <v>3</v>
      </c>
      <c r="BB66" s="46" t="str">
        <f t="shared" si="13"/>
        <v>30_3</v>
      </c>
      <c r="BC66" s="46">
        <v>16.239999999999998</v>
      </c>
      <c r="BD66" s="373"/>
      <c r="BE66" s="46">
        <v>30</v>
      </c>
      <c r="BF66" s="46">
        <v>3</v>
      </c>
      <c r="BG66" s="46">
        <v>11</v>
      </c>
      <c r="BH66" s="46">
        <f t="shared" si="14"/>
        <v>3</v>
      </c>
      <c r="BI66" s="46" t="s">
        <v>346</v>
      </c>
      <c r="BJ66" s="46" t="str">
        <f t="shared" si="15"/>
        <v>30_3</v>
      </c>
      <c r="BK66" s="48">
        <f t="shared" si="18"/>
        <v>15.28</v>
      </c>
      <c r="BL66" s="48">
        <f t="shared" si="19"/>
        <v>15.76</v>
      </c>
      <c r="BM66" s="48">
        <f t="shared" si="20"/>
        <v>16.239999999999998</v>
      </c>
      <c r="BN66" s="361">
        <f t="shared" si="21"/>
        <v>15.8</v>
      </c>
      <c r="BO66" s="28"/>
      <c r="BP66" s="71"/>
      <c r="BQ66" s="5"/>
      <c r="BR66" s="5"/>
      <c r="BS66" s="48"/>
      <c r="BT66" s="78"/>
      <c r="BU66" s="30"/>
    </row>
    <row r="67" spans="1:73" x14ac:dyDescent="0.15">
      <c r="A67" s="46">
        <v>30</v>
      </c>
      <c r="B67" s="46">
        <v>3</v>
      </c>
      <c r="C67" s="46">
        <v>11</v>
      </c>
      <c r="D67" s="46">
        <f t="shared" si="16"/>
        <v>3</v>
      </c>
      <c r="E67" s="46" t="str">
        <f t="shared" si="17"/>
        <v>30_3</v>
      </c>
      <c r="F67" s="52">
        <v>12.78</v>
      </c>
      <c r="G67" s="46"/>
      <c r="H67" s="46">
        <v>30</v>
      </c>
      <c r="I67" s="46">
        <v>4</v>
      </c>
      <c r="J67" s="46">
        <v>12</v>
      </c>
      <c r="K67" s="46">
        <f t="shared" si="0"/>
        <v>4</v>
      </c>
      <c r="L67" s="46" t="str">
        <f t="shared" si="1"/>
        <v>30_4</v>
      </c>
      <c r="M67" s="52">
        <v>13.63</v>
      </c>
      <c r="N67" s="28"/>
      <c r="O67" s="46">
        <v>30</v>
      </c>
      <c r="P67" s="46">
        <v>4</v>
      </c>
      <c r="Q67" s="46">
        <v>12</v>
      </c>
      <c r="R67" s="46">
        <f t="shared" si="2"/>
        <v>4</v>
      </c>
      <c r="S67" s="46" t="str">
        <f t="shared" si="3"/>
        <v>30_4</v>
      </c>
      <c r="T67" s="52">
        <v>14.04</v>
      </c>
      <c r="U67" s="28"/>
      <c r="V67" s="46">
        <v>30</v>
      </c>
      <c r="W67" s="46">
        <v>4</v>
      </c>
      <c r="X67" s="46">
        <v>12</v>
      </c>
      <c r="Y67" s="46">
        <f t="shared" si="4"/>
        <v>4</v>
      </c>
      <c r="Z67" s="46" t="str">
        <f t="shared" si="5"/>
        <v>30_4</v>
      </c>
      <c r="AA67" s="52">
        <v>14.5</v>
      </c>
      <c r="AB67" s="362"/>
      <c r="AC67" s="46">
        <v>30</v>
      </c>
      <c r="AD67" s="46">
        <v>4</v>
      </c>
      <c r="AE67" s="46">
        <v>12</v>
      </c>
      <c r="AF67" s="46">
        <f t="shared" si="6"/>
        <v>4</v>
      </c>
      <c r="AG67" s="46" t="str">
        <f t="shared" si="7"/>
        <v>30_4</v>
      </c>
      <c r="AH67" s="46">
        <v>14.93</v>
      </c>
      <c r="AI67" s="362"/>
      <c r="AJ67" s="46">
        <v>30</v>
      </c>
      <c r="AK67" s="46">
        <v>4</v>
      </c>
      <c r="AL67" s="46">
        <v>12</v>
      </c>
      <c r="AM67" s="46">
        <f t="shared" si="8"/>
        <v>4</v>
      </c>
      <c r="AN67" s="46" t="str">
        <f t="shared" si="9"/>
        <v>30_4</v>
      </c>
      <c r="AO67" s="46">
        <v>15.73</v>
      </c>
      <c r="AP67" s="372"/>
      <c r="AQ67" s="46">
        <v>30</v>
      </c>
      <c r="AR67" s="46">
        <v>4</v>
      </c>
      <c r="AS67" s="46">
        <v>12</v>
      </c>
      <c r="AT67" s="46">
        <f t="shared" si="10"/>
        <v>4</v>
      </c>
      <c r="AU67" s="46" t="str">
        <f t="shared" si="11"/>
        <v>30_4</v>
      </c>
      <c r="AV67" s="46">
        <v>16.21</v>
      </c>
      <c r="AW67" s="373"/>
      <c r="AX67" s="46">
        <v>30</v>
      </c>
      <c r="AY67" s="46">
        <v>4</v>
      </c>
      <c r="AZ67" s="46">
        <v>12</v>
      </c>
      <c r="BA67" s="46">
        <f t="shared" si="12"/>
        <v>4</v>
      </c>
      <c r="BB67" s="46" t="str">
        <f t="shared" si="13"/>
        <v>30_4</v>
      </c>
      <c r="BC67" s="46">
        <v>16.690000000000001</v>
      </c>
      <c r="BD67" s="373"/>
      <c r="BE67" s="46">
        <v>30</v>
      </c>
      <c r="BF67" s="46">
        <v>4</v>
      </c>
      <c r="BG67" s="46">
        <v>12</v>
      </c>
      <c r="BH67" s="46">
        <f t="shared" si="14"/>
        <v>4</v>
      </c>
      <c r="BI67" s="46" t="s">
        <v>347</v>
      </c>
      <c r="BJ67" s="46" t="str">
        <f t="shared" si="15"/>
        <v>30_4</v>
      </c>
      <c r="BK67" s="48">
        <f t="shared" si="18"/>
        <v>15.73</v>
      </c>
      <c r="BL67" s="48">
        <f t="shared" si="19"/>
        <v>16.21</v>
      </c>
      <c r="BM67" s="48">
        <f t="shared" si="20"/>
        <v>16.690000000000001</v>
      </c>
      <c r="BN67" s="361">
        <f t="shared" si="21"/>
        <v>16.25</v>
      </c>
      <c r="BO67" s="28"/>
      <c r="BP67" s="71"/>
      <c r="BQ67" s="5"/>
      <c r="BR67" s="5"/>
      <c r="BS67" s="48"/>
      <c r="BT67" s="78"/>
      <c r="BU67" s="30"/>
    </row>
    <row r="68" spans="1:73" x14ac:dyDescent="0.15">
      <c r="A68" s="46">
        <v>30</v>
      </c>
      <c r="B68" s="46">
        <v>4</v>
      </c>
      <c r="C68" s="46">
        <v>12</v>
      </c>
      <c r="D68" s="46">
        <f t="shared" si="16"/>
        <v>4</v>
      </c>
      <c r="E68" s="46" t="str">
        <f t="shared" si="17"/>
        <v>30_4</v>
      </c>
      <c r="F68" s="52">
        <v>13.17</v>
      </c>
      <c r="G68" s="46"/>
      <c r="H68" s="46">
        <v>30</v>
      </c>
      <c r="I68" s="46">
        <v>5</v>
      </c>
      <c r="J68" s="46">
        <v>13</v>
      </c>
      <c r="K68" s="46">
        <f t="shared" si="0"/>
        <v>5</v>
      </c>
      <c r="L68" s="46" t="str">
        <f t="shared" si="1"/>
        <v>30_5</v>
      </c>
      <c r="M68" s="52">
        <v>14.09</v>
      </c>
      <c r="N68" s="28"/>
      <c r="O68" s="46">
        <v>30</v>
      </c>
      <c r="P68" s="46">
        <v>5</v>
      </c>
      <c r="Q68" s="46">
        <v>13</v>
      </c>
      <c r="R68" s="46">
        <f t="shared" si="2"/>
        <v>5</v>
      </c>
      <c r="S68" s="46" t="str">
        <f t="shared" si="3"/>
        <v>30_5</v>
      </c>
      <c r="T68" s="52">
        <v>14.52</v>
      </c>
      <c r="U68" s="28"/>
      <c r="V68" s="46">
        <v>30</v>
      </c>
      <c r="W68" s="46">
        <v>5</v>
      </c>
      <c r="X68" s="46">
        <v>13</v>
      </c>
      <c r="Y68" s="46">
        <f t="shared" si="4"/>
        <v>5</v>
      </c>
      <c r="Z68" s="46" t="str">
        <f t="shared" si="5"/>
        <v>30_5</v>
      </c>
      <c r="AA68" s="52">
        <v>14.99</v>
      </c>
      <c r="AB68" s="362"/>
      <c r="AC68" s="46">
        <v>30</v>
      </c>
      <c r="AD68" s="46">
        <v>5</v>
      </c>
      <c r="AE68" s="46">
        <v>13</v>
      </c>
      <c r="AF68" s="46">
        <f t="shared" si="6"/>
        <v>5</v>
      </c>
      <c r="AG68" s="46" t="str">
        <f t="shared" si="7"/>
        <v>30_5</v>
      </c>
      <c r="AH68" s="46">
        <v>15.44</v>
      </c>
      <c r="AI68" s="362"/>
      <c r="AJ68" s="46">
        <v>30</v>
      </c>
      <c r="AK68" s="46">
        <v>5</v>
      </c>
      <c r="AL68" s="46">
        <v>13</v>
      </c>
      <c r="AM68" s="46">
        <f t="shared" si="8"/>
        <v>5</v>
      </c>
      <c r="AN68" s="46" t="str">
        <f t="shared" si="9"/>
        <v>30_5</v>
      </c>
      <c r="AO68" s="46">
        <v>16.239999999999998</v>
      </c>
      <c r="AP68" s="372"/>
      <c r="AQ68" s="46">
        <v>30</v>
      </c>
      <c r="AR68" s="46">
        <v>5</v>
      </c>
      <c r="AS68" s="46">
        <v>13</v>
      </c>
      <c r="AT68" s="46">
        <f t="shared" si="10"/>
        <v>5</v>
      </c>
      <c r="AU68" s="46" t="str">
        <f t="shared" si="11"/>
        <v>30_5</v>
      </c>
      <c r="AV68" s="46">
        <v>16.72</v>
      </c>
      <c r="AW68" s="373"/>
      <c r="AX68" s="46">
        <v>30</v>
      </c>
      <c r="AY68" s="46">
        <v>5</v>
      </c>
      <c r="AZ68" s="46">
        <v>13</v>
      </c>
      <c r="BA68" s="46">
        <f t="shared" si="12"/>
        <v>5</v>
      </c>
      <c r="BB68" s="46" t="str">
        <f t="shared" si="13"/>
        <v>30_5</v>
      </c>
      <c r="BC68" s="46">
        <v>17.2</v>
      </c>
      <c r="BD68" s="373"/>
      <c r="BE68" s="46">
        <v>30</v>
      </c>
      <c r="BF68" s="46">
        <v>5</v>
      </c>
      <c r="BG68" s="46">
        <v>13</v>
      </c>
      <c r="BH68" s="46">
        <f t="shared" si="14"/>
        <v>5</v>
      </c>
      <c r="BI68" s="46" t="s">
        <v>348</v>
      </c>
      <c r="BJ68" s="46" t="str">
        <f t="shared" si="15"/>
        <v>30_5</v>
      </c>
      <c r="BK68" s="48">
        <f t="shared" si="18"/>
        <v>16.239999999999998</v>
      </c>
      <c r="BL68" s="48">
        <f t="shared" si="19"/>
        <v>16.72</v>
      </c>
      <c r="BM68" s="48">
        <f t="shared" si="20"/>
        <v>17.2</v>
      </c>
      <c r="BN68" s="361">
        <f t="shared" si="21"/>
        <v>16.760000000000002</v>
      </c>
      <c r="BO68" s="28"/>
      <c r="BP68" s="71"/>
      <c r="BQ68" s="5"/>
      <c r="BR68" s="5"/>
      <c r="BS68" s="48"/>
      <c r="BT68" s="78"/>
      <c r="BU68" s="30"/>
    </row>
    <row r="69" spans="1:73" x14ac:dyDescent="0.15">
      <c r="A69" s="46">
        <v>30</v>
      </c>
      <c r="B69" s="46">
        <v>5</v>
      </c>
      <c r="C69" s="46">
        <v>13</v>
      </c>
      <c r="D69" s="46">
        <f t="shared" si="16"/>
        <v>5</v>
      </c>
      <c r="E69" s="46" t="str">
        <f t="shared" si="17"/>
        <v>30_5</v>
      </c>
      <c r="F69" s="52">
        <v>13.62</v>
      </c>
      <c r="G69" s="46"/>
      <c r="H69" s="46">
        <v>30</v>
      </c>
      <c r="I69" s="46">
        <v>6</v>
      </c>
      <c r="J69" s="46">
        <v>14</v>
      </c>
      <c r="K69" s="46">
        <f t="shared" si="0"/>
        <v>6</v>
      </c>
      <c r="L69" s="46" t="str">
        <f t="shared" si="1"/>
        <v>30_6</v>
      </c>
      <c r="M69" s="52">
        <v>14.56</v>
      </c>
      <c r="N69" s="28"/>
      <c r="O69" s="46">
        <v>30</v>
      </c>
      <c r="P69" s="46">
        <v>6</v>
      </c>
      <c r="Q69" s="46">
        <v>14</v>
      </c>
      <c r="R69" s="46">
        <f t="shared" si="2"/>
        <v>6</v>
      </c>
      <c r="S69" s="46" t="str">
        <f t="shared" si="3"/>
        <v>30_6</v>
      </c>
      <c r="T69" s="52">
        <v>14.99</v>
      </c>
      <c r="U69" s="28"/>
      <c r="V69" s="46">
        <v>30</v>
      </c>
      <c r="W69" s="46">
        <v>6</v>
      </c>
      <c r="X69" s="46">
        <v>14</v>
      </c>
      <c r="Y69" s="46">
        <f t="shared" si="4"/>
        <v>6</v>
      </c>
      <c r="Z69" s="46" t="str">
        <f t="shared" si="5"/>
        <v>30_6</v>
      </c>
      <c r="AA69" s="52">
        <v>15.48</v>
      </c>
      <c r="AB69" s="362"/>
      <c r="AC69" s="46">
        <v>30</v>
      </c>
      <c r="AD69" s="46">
        <v>6</v>
      </c>
      <c r="AE69" s="46">
        <v>14</v>
      </c>
      <c r="AF69" s="46">
        <f t="shared" si="6"/>
        <v>6</v>
      </c>
      <c r="AG69" s="46" t="str">
        <f t="shared" si="7"/>
        <v>30_6</v>
      </c>
      <c r="AH69" s="46">
        <v>15.94</v>
      </c>
      <c r="AI69" s="362"/>
      <c r="AJ69" s="46">
        <v>30</v>
      </c>
      <c r="AK69" s="46">
        <v>6</v>
      </c>
      <c r="AL69" s="46">
        <v>14</v>
      </c>
      <c r="AM69" s="46">
        <f t="shared" si="8"/>
        <v>6</v>
      </c>
      <c r="AN69" s="46" t="str">
        <f t="shared" si="9"/>
        <v>30_6</v>
      </c>
      <c r="AO69" s="46">
        <v>16.739999999999998</v>
      </c>
      <c r="AP69" s="372"/>
      <c r="AQ69" s="46">
        <v>30</v>
      </c>
      <c r="AR69" s="46">
        <v>6</v>
      </c>
      <c r="AS69" s="46">
        <v>14</v>
      </c>
      <c r="AT69" s="46">
        <f t="shared" si="10"/>
        <v>6</v>
      </c>
      <c r="AU69" s="46" t="str">
        <f t="shared" si="11"/>
        <v>30_6</v>
      </c>
      <c r="AV69" s="46">
        <v>17.22</v>
      </c>
      <c r="AW69" s="373"/>
      <c r="AX69" s="46">
        <v>30</v>
      </c>
      <c r="AY69" s="46">
        <v>6</v>
      </c>
      <c r="AZ69" s="46">
        <v>14</v>
      </c>
      <c r="BA69" s="46">
        <f t="shared" si="12"/>
        <v>6</v>
      </c>
      <c r="BB69" s="46" t="str">
        <f t="shared" si="13"/>
        <v>30_6</v>
      </c>
      <c r="BC69" s="46">
        <v>17.7</v>
      </c>
      <c r="BD69" s="373"/>
      <c r="BE69" s="46">
        <v>30</v>
      </c>
      <c r="BF69" s="46">
        <v>6</v>
      </c>
      <c r="BG69" s="46">
        <v>14</v>
      </c>
      <c r="BH69" s="46">
        <f t="shared" si="14"/>
        <v>6</v>
      </c>
      <c r="BI69" s="46" t="s">
        <v>349</v>
      </c>
      <c r="BJ69" s="46" t="str">
        <f t="shared" si="15"/>
        <v>30_6</v>
      </c>
      <c r="BK69" s="48">
        <f t="shared" si="18"/>
        <v>16.739999999999998</v>
      </c>
      <c r="BL69" s="48">
        <f t="shared" si="19"/>
        <v>17.22</v>
      </c>
      <c r="BM69" s="48">
        <f t="shared" si="20"/>
        <v>17.7</v>
      </c>
      <c r="BN69" s="361">
        <f t="shared" si="21"/>
        <v>17.259999999999998</v>
      </c>
      <c r="BO69" s="28"/>
      <c r="BP69" s="71"/>
      <c r="BQ69" s="5"/>
      <c r="BR69" s="5"/>
      <c r="BS69" s="48"/>
      <c r="BT69" s="78"/>
      <c r="BU69" s="30"/>
    </row>
    <row r="70" spans="1:73" x14ac:dyDescent="0.15">
      <c r="A70" s="46">
        <v>30</v>
      </c>
      <c r="B70" s="46">
        <v>6</v>
      </c>
      <c r="C70" s="46">
        <v>14</v>
      </c>
      <c r="D70" s="46">
        <f t="shared" si="16"/>
        <v>6</v>
      </c>
      <c r="E70" s="46" t="str">
        <f t="shared" si="17"/>
        <v>30_6</v>
      </c>
      <c r="F70" s="52">
        <v>14.06</v>
      </c>
      <c r="G70" s="46"/>
      <c r="H70" s="46">
        <v>30</v>
      </c>
      <c r="I70" s="46">
        <v>7</v>
      </c>
      <c r="J70" s="46">
        <v>15</v>
      </c>
      <c r="K70" s="46">
        <f t="shared" si="0"/>
        <v>7</v>
      </c>
      <c r="L70" s="46" t="str">
        <f t="shared" si="1"/>
        <v>30_7</v>
      </c>
      <c r="M70" s="52">
        <v>14.98</v>
      </c>
      <c r="N70" s="28"/>
      <c r="O70" s="46">
        <v>30</v>
      </c>
      <c r="P70" s="46">
        <v>7</v>
      </c>
      <c r="Q70" s="46">
        <v>15</v>
      </c>
      <c r="R70" s="46">
        <f t="shared" si="2"/>
        <v>7</v>
      </c>
      <c r="S70" s="46" t="str">
        <f t="shared" si="3"/>
        <v>30_7</v>
      </c>
      <c r="T70" s="52">
        <v>15.43</v>
      </c>
      <c r="U70" s="28"/>
      <c r="V70" s="46">
        <v>30</v>
      </c>
      <c r="W70" s="46">
        <v>7</v>
      </c>
      <c r="X70" s="46">
        <v>15</v>
      </c>
      <c r="Y70" s="46">
        <f t="shared" si="4"/>
        <v>7</v>
      </c>
      <c r="Z70" s="46" t="str">
        <f t="shared" si="5"/>
        <v>30_7</v>
      </c>
      <c r="AA70" s="52">
        <v>15.93</v>
      </c>
      <c r="AB70" s="362"/>
      <c r="AC70" s="46">
        <v>30</v>
      </c>
      <c r="AD70" s="46">
        <v>7</v>
      </c>
      <c r="AE70" s="46">
        <v>15</v>
      </c>
      <c r="AF70" s="46">
        <f t="shared" si="6"/>
        <v>7</v>
      </c>
      <c r="AG70" s="46" t="str">
        <f t="shared" si="7"/>
        <v>30_7</v>
      </c>
      <c r="AH70" s="46">
        <v>16.41</v>
      </c>
      <c r="AI70" s="362"/>
      <c r="AJ70" s="46">
        <v>30</v>
      </c>
      <c r="AK70" s="46">
        <v>7</v>
      </c>
      <c r="AL70" s="46">
        <v>15</v>
      </c>
      <c r="AM70" s="46">
        <f t="shared" si="8"/>
        <v>7</v>
      </c>
      <c r="AN70" s="46" t="str">
        <f t="shared" si="9"/>
        <v>30_7</v>
      </c>
      <c r="AO70" s="46">
        <v>17.23</v>
      </c>
      <c r="AP70" s="372"/>
      <c r="AQ70" s="46">
        <v>30</v>
      </c>
      <c r="AR70" s="46">
        <v>7</v>
      </c>
      <c r="AS70" s="46">
        <v>15</v>
      </c>
      <c r="AT70" s="46">
        <f t="shared" si="10"/>
        <v>7</v>
      </c>
      <c r="AU70" s="46" t="str">
        <f t="shared" si="11"/>
        <v>30_7</v>
      </c>
      <c r="AV70" s="46">
        <v>17.71</v>
      </c>
      <c r="AW70" s="373"/>
      <c r="AX70" s="46">
        <v>30</v>
      </c>
      <c r="AY70" s="46">
        <v>7</v>
      </c>
      <c r="AZ70" s="46">
        <v>15</v>
      </c>
      <c r="BA70" s="46">
        <f t="shared" si="12"/>
        <v>7</v>
      </c>
      <c r="BB70" s="46" t="str">
        <f t="shared" si="13"/>
        <v>30_7</v>
      </c>
      <c r="BC70" s="46">
        <v>18.190000000000001</v>
      </c>
      <c r="BD70" s="373"/>
      <c r="BE70" s="46">
        <v>30</v>
      </c>
      <c r="BF70" s="46">
        <v>7</v>
      </c>
      <c r="BG70" s="46">
        <v>15</v>
      </c>
      <c r="BH70" s="46">
        <f t="shared" si="14"/>
        <v>7</v>
      </c>
      <c r="BI70" s="46" t="s">
        <v>350</v>
      </c>
      <c r="BJ70" s="46" t="str">
        <f t="shared" si="15"/>
        <v>30_7</v>
      </c>
      <c r="BK70" s="48">
        <f t="shared" si="18"/>
        <v>17.23</v>
      </c>
      <c r="BL70" s="48">
        <f t="shared" si="19"/>
        <v>17.71</v>
      </c>
      <c r="BM70" s="48">
        <f t="shared" si="20"/>
        <v>18.190000000000001</v>
      </c>
      <c r="BN70" s="361">
        <f t="shared" si="21"/>
        <v>17.75</v>
      </c>
      <c r="BO70" s="28"/>
      <c r="BP70" s="71"/>
      <c r="BQ70" s="5"/>
      <c r="BR70" s="5"/>
      <c r="BS70" s="48"/>
      <c r="BT70" s="78"/>
      <c r="BU70" s="30"/>
    </row>
    <row r="71" spans="1:73" x14ac:dyDescent="0.15">
      <c r="A71" s="46">
        <v>30</v>
      </c>
      <c r="B71" s="46">
        <v>7</v>
      </c>
      <c r="C71" s="46">
        <v>15</v>
      </c>
      <c r="D71" s="46">
        <f t="shared" si="16"/>
        <v>7</v>
      </c>
      <c r="E71" s="46" t="str">
        <f t="shared" si="17"/>
        <v>30_7</v>
      </c>
      <c r="F71" s="52">
        <v>14.48</v>
      </c>
      <c r="G71" s="46"/>
      <c r="H71" s="46">
        <v>30</v>
      </c>
      <c r="I71" s="46">
        <v>8</v>
      </c>
      <c r="J71" s="46">
        <v>16</v>
      </c>
      <c r="K71" s="46">
        <f t="shared" si="0"/>
        <v>8</v>
      </c>
      <c r="L71" s="46" t="str">
        <f t="shared" si="1"/>
        <v>30_8</v>
      </c>
      <c r="M71" s="52">
        <v>15.46</v>
      </c>
      <c r="N71" s="28"/>
      <c r="O71" s="46">
        <v>30</v>
      </c>
      <c r="P71" s="46">
        <v>8</v>
      </c>
      <c r="Q71" s="46">
        <v>16</v>
      </c>
      <c r="R71" s="46">
        <f t="shared" si="2"/>
        <v>8</v>
      </c>
      <c r="S71" s="46" t="str">
        <f t="shared" si="3"/>
        <v>30_8</v>
      </c>
      <c r="T71" s="52">
        <v>15.93</v>
      </c>
      <c r="U71" s="28"/>
      <c r="V71" s="46">
        <v>30</v>
      </c>
      <c r="W71" s="46">
        <v>8</v>
      </c>
      <c r="X71" s="46">
        <v>16</v>
      </c>
      <c r="Y71" s="46">
        <f t="shared" si="4"/>
        <v>8</v>
      </c>
      <c r="Z71" s="46" t="str">
        <f t="shared" si="5"/>
        <v>30_8</v>
      </c>
      <c r="AA71" s="52">
        <v>16.440000000000001</v>
      </c>
      <c r="AB71" s="362"/>
      <c r="AC71" s="46">
        <v>30</v>
      </c>
      <c r="AD71" s="46">
        <v>8</v>
      </c>
      <c r="AE71" s="46">
        <v>16</v>
      </c>
      <c r="AF71" s="46">
        <f t="shared" si="6"/>
        <v>8</v>
      </c>
      <c r="AG71" s="46" t="str">
        <f t="shared" si="7"/>
        <v>30_8</v>
      </c>
      <c r="AH71" s="46">
        <v>16.940000000000001</v>
      </c>
      <c r="AI71" s="362"/>
      <c r="AJ71" s="46">
        <v>30</v>
      </c>
      <c r="AK71" s="46">
        <v>8</v>
      </c>
      <c r="AL71" s="46">
        <v>16</v>
      </c>
      <c r="AM71" s="46">
        <f t="shared" si="8"/>
        <v>8</v>
      </c>
      <c r="AN71" s="46" t="str">
        <f t="shared" si="9"/>
        <v>30_8</v>
      </c>
      <c r="AO71" s="46">
        <v>17.78</v>
      </c>
      <c r="AP71" s="372"/>
      <c r="AQ71" s="46">
        <v>30</v>
      </c>
      <c r="AR71" s="46">
        <v>8</v>
      </c>
      <c r="AS71" s="46">
        <v>16</v>
      </c>
      <c r="AT71" s="46">
        <f t="shared" si="10"/>
        <v>8</v>
      </c>
      <c r="AU71" s="46" t="str">
        <f t="shared" si="11"/>
        <v>30_8</v>
      </c>
      <c r="AV71" s="46">
        <v>18.260000000000002</v>
      </c>
      <c r="AW71" s="373"/>
      <c r="AX71" s="46">
        <v>30</v>
      </c>
      <c r="AY71" s="46">
        <v>8</v>
      </c>
      <c r="AZ71" s="46">
        <v>16</v>
      </c>
      <c r="BA71" s="46">
        <f t="shared" si="12"/>
        <v>8</v>
      </c>
      <c r="BB71" s="46" t="str">
        <f t="shared" si="13"/>
        <v>30_8</v>
      </c>
      <c r="BC71" s="46">
        <v>18.739999999999998</v>
      </c>
      <c r="BD71" s="373"/>
      <c r="BE71" s="46">
        <v>30</v>
      </c>
      <c r="BF71" s="46">
        <v>8</v>
      </c>
      <c r="BG71" s="46">
        <v>16</v>
      </c>
      <c r="BH71" s="46">
        <f t="shared" si="14"/>
        <v>8</v>
      </c>
      <c r="BI71" s="46" t="s">
        <v>351</v>
      </c>
      <c r="BJ71" s="46" t="str">
        <f t="shared" si="15"/>
        <v>30_8</v>
      </c>
      <c r="BK71" s="48">
        <f t="shared" si="18"/>
        <v>17.78</v>
      </c>
      <c r="BL71" s="48">
        <f t="shared" si="19"/>
        <v>18.260000000000002</v>
      </c>
      <c r="BM71" s="48">
        <f t="shared" si="20"/>
        <v>18.739999999999998</v>
      </c>
      <c r="BN71" s="361">
        <f t="shared" si="21"/>
        <v>18.3</v>
      </c>
      <c r="BO71" s="28"/>
      <c r="BP71" s="71"/>
      <c r="BQ71" s="5"/>
      <c r="BR71" s="5"/>
      <c r="BS71" s="48"/>
      <c r="BT71" s="78"/>
      <c r="BU71" s="30"/>
    </row>
    <row r="72" spans="1:73" x14ac:dyDescent="0.15">
      <c r="A72" s="46">
        <v>30</v>
      </c>
      <c r="B72" s="46">
        <v>8</v>
      </c>
      <c r="C72" s="46">
        <v>16</v>
      </c>
      <c r="D72" s="46">
        <f t="shared" si="16"/>
        <v>8</v>
      </c>
      <c r="E72" s="46" t="str">
        <f t="shared" si="17"/>
        <v>30_8</v>
      </c>
      <c r="F72" s="52">
        <v>14.94</v>
      </c>
      <c r="G72" s="46"/>
      <c r="H72" s="46">
        <v>30</v>
      </c>
      <c r="I72" s="46">
        <v>9</v>
      </c>
      <c r="J72" s="46">
        <v>17</v>
      </c>
      <c r="K72" s="46">
        <f t="shared" si="0"/>
        <v>9</v>
      </c>
      <c r="L72" s="46" t="str">
        <f t="shared" si="1"/>
        <v>30_9</v>
      </c>
      <c r="M72" s="52">
        <v>15.85</v>
      </c>
      <c r="N72" s="28"/>
      <c r="O72" s="46">
        <v>30</v>
      </c>
      <c r="P72" s="46">
        <v>9</v>
      </c>
      <c r="Q72" s="46">
        <v>17</v>
      </c>
      <c r="R72" s="46">
        <f t="shared" si="2"/>
        <v>9</v>
      </c>
      <c r="S72" s="46" t="str">
        <f t="shared" si="3"/>
        <v>30_9</v>
      </c>
      <c r="T72" s="52">
        <v>16.329999999999998</v>
      </c>
      <c r="U72" s="28"/>
      <c r="V72" s="46">
        <v>30</v>
      </c>
      <c r="W72" s="46">
        <v>9</v>
      </c>
      <c r="X72" s="46">
        <v>17</v>
      </c>
      <c r="Y72" s="46">
        <f t="shared" si="4"/>
        <v>9</v>
      </c>
      <c r="Z72" s="46" t="str">
        <f t="shared" si="5"/>
        <v>30_9</v>
      </c>
      <c r="AA72" s="52">
        <v>16.86</v>
      </c>
      <c r="AB72" s="362"/>
      <c r="AC72" s="46">
        <v>30</v>
      </c>
      <c r="AD72" s="46">
        <v>9</v>
      </c>
      <c r="AE72" s="46">
        <v>17</v>
      </c>
      <c r="AF72" s="46">
        <f t="shared" si="6"/>
        <v>9</v>
      </c>
      <c r="AG72" s="46" t="str">
        <f t="shared" si="7"/>
        <v>30_9</v>
      </c>
      <c r="AH72" s="46">
        <v>17.37</v>
      </c>
      <c r="AI72" s="362"/>
      <c r="AJ72" s="46">
        <v>30</v>
      </c>
      <c r="AK72" s="46">
        <v>9</v>
      </c>
      <c r="AL72" s="46">
        <v>17</v>
      </c>
      <c r="AM72" s="46">
        <f t="shared" si="8"/>
        <v>9</v>
      </c>
      <c r="AN72" s="46" t="str">
        <f t="shared" si="9"/>
        <v>30_9</v>
      </c>
      <c r="AO72" s="46">
        <v>18.239999999999998</v>
      </c>
      <c r="AP72" s="372"/>
      <c r="AQ72" s="46">
        <v>30</v>
      </c>
      <c r="AR72" s="46">
        <v>9</v>
      </c>
      <c r="AS72" s="46">
        <v>17</v>
      </c>
      <c r="AT72" s="46">
        <f t="shared" si="10"/>
        <v>9</v>
      </c>
      <c r="AU72" s="46" t="str">
        <f t="shared" si="11"/>
        <v>30_9</v>
      </c>
      <c r="AV72" s="46">
        <v>18.71</v>
      </c>
      <c r="AW72" s="373"/>
      <c r="AX72" s="46">
        <v>30</v>
      </c>
      <c r="AY72" s="46">
        <v>9</v>
      </c>
      <c r="AZ72" s="46">
        <v>17</v>
      </c>
      <c r="BA72" s="46">
        <f t="shared" si="12"/>
        <v>9</v>
      </c>
      <c r="BB72" s="46" t="str">
        <f t="shared" si="13"/>
        <v>30_9</v>
      </c>
      <c r="BC72" s="46">
        <v>19.190000000000001</v>
      </c>
      <c r="BD72" s="373"/>
      <c r="BE72" s="46">
        <v>30</v>
      </c>
      <c r="BF72" s="46">
        <v>9</v>
      </c>
      <c r="BG72" s="46">
        <v>17</v>
      </c>
      <c r="BH72" s="46">
        <f t="shared" si="14"/>
        <v>9</v>
      </c>
      <c r="BI72" s="46" t="s">
        <v>352</v>
      </c>
      <c r="BJ72" s="46" t="str">
        <f t="shared" si="15"/>
        <v>30_9</v>
      </c>
      <c r="BK72" s="48">
        <f t="shared" si="18"/>
        <v>18.239999999999998</v>
      </c>
      <c r="BL72" s="48">
        <f t="shared" si="19"/>
        <v>18.71</v>
      </c>
      <c r="BM72" s="48">
        <f t="shared" si="20"/>
        <v>19.190000000000001</v>
      </c>
      <c r="BN72" s="361">
        <f t="shared" si="21"/>
        <v>18.751666666666669</v>
      </c>
      <c r="BO72" s="28"/>
      <c r="BP72" s="71"/>
      <c r="BQ72" s="5"/>
      <c r="BR72" s="5"/>
      <c r="BS72" s="48"/>
      <c r="BT72" s="78"/>
      <c r="BU72" s="30"/>
    </row>
    <row r="73" spans="1:73" x14ac:dyDescent="0.15">
      <c r="A73" s="46">
        <v>30</v>
      </c>
      <c r="B73" s="46">
        <v>9</v>
      </c>
      <c r="C73" s="46">
        <v>17</v>
      </c>
      <c r="D73" s="46">
        <f t="shared" si="16"/>
        <v>9</v>
      </c>
      <c r="E73" s="46" t="str">
        <f t="shared" si="17"/>
        <v>30_9</v>
      </c>
      <c r="F73" s="52">
        <v>15.32</v>
      </c>
      <c r="G73" s="46"/>
      <c r="H73" s="46">
        <v>30</v>
      </c>
      <c r="I73" s="46">
        <v>10</v>
      </c>
      <c r="J73" s="46">
        <v>18</v>
      </c>
      <c r="K73" s="46">
        <f t="shared" si="0"/>
        <v>10</v>
      </c>
      <c r="L73" s="46" t="str">
        <f t="shared" si="1"/>
        <v>30_10</v>
      </c>
      <c r="M73" s="52">
        <v>16.329999999999998</v>
      </c>
      <c r="N73" s="28"/>
      <c r="O73" s="46">
        <v>30</v>
      </c>
      <c r="P73" s="46">
        <v>10</v>
      </c>
      <c r="Q73" s="46">
        <v>18</v>
      </c>
      <c r="R73" s="46">
        <f t="shared" si="2"/>
        <v>10</v>
      </c>
      <c r="S73" s="46" t="str">
        <f t="shared" si="3"/>
        <v>30_10</v>
      </c>
      <c r="T73" s="52">
        <v>16.82</v>
      </c>
      <c r="U73" s="28"/>
      <c r="V73" s="46">
        <v>30</v>
      </c>
      <c r="W73" s="46">
        <v>10</v>
      </c>
      <c r="X73" s="46">
        <v>18</v>
      </c>
      <c r="Y73" s="46">
        <f t="shared" si="4"/>
        <v>10</v>
      </c>
      <c r="Z73" s="46" t="str">
        <f t="shared" si="5"/>
        <v>30_10</v>
      </c>
      <c r="AA73" s="52">
        <v>17.36</v>
      </c>
      <c r="AB73" s="362"/>
      <c r="AC73" s="46">
        <v>30</v>
      </c>
      <c r="AD73" s="46">
        <v>10</v>
      </c>
      <c r="AE73" s="46">
        <v>18</v>
      </c>
      <c r="AF73" s="46">
        <f t="shared" si="6"/>
        <v>10</v>
      </c>
      <c r="AG73" s="46" t="str">
        <f t="shared" si="7"/>
        <v>30_10</v>
      </c>
      <c r="AH73" s="46">
        <v>17.88</v>
      </c>
      <c r="AI73" s="362"/>
      <c r="AJ73" s="46">
        <v>30</v>
      </c>
      <c r="AK73" s="46">
        <v>10</v>
      </c>
      <c r="AL73" s="46">
        <v>18</v>
      </c>
      <c r="AM73" s="46">
        <f t="shared" si="8"/>
        <v>10</v>
      </c>
      <c r="AN73" s="46" t="str">
        <f t="shared" si="9"/>
        <v>30_10</v>
      </c>
      <c r="AO73" s="46">
        <v>18.78</v>
      </c>
      <c r="AP73" s="372"/>
      <c r="AQ73" s="46">
        <v>30</v>
      </c>
      <c r="AR73" s="46">
        <v>10</v>
      </c>
      <c r="AS73" s="46">
        <v>18</v>
      </c>
      <c r="AT73" s="46">
        <f t="shared" si="10"/>
        <v>10</v>
      </c>
      <c r="AU73" s="46" t="str">
        <f t="shared" si="11"/>
        <v>30_10</v>
      </c>
      <c r="AV73" s="46">
        <v>19.260000000000002</v>
      </c>
      <c r="AW73" s="373"/>
      <c r="AX73" s="46">
        <v>30</v>
      </c>
      <c r="AY73" s="46">
        <v>10</v>
      </c>
      <c r="AZ73" s="46">
        <v>18</v>
      </c>
      <c r="BA73" s="46">
        <f t="shared" si="12"/>
        <v>10</v>
      </c>
      <c r="BB73" s="46" t="str">
        <f t="shared" si="13"/>
        <v>30_10</v>
      </c>
      <c r="BC73" s="46">
        <v>19.739999999999998</v>
      </c>
      <c r="BD73" s="373"/>
      <c r="BE73" s="46">
        <v>30</v>
      </c>
      <c r="BF73" s="46">
        <v>10</v>
      </c>
      <c r="BG73" s="46">
        <v>18</v>
      </c>
      <c r="BH73" s="46">
        <f t="shared" si="14"/>
        <v>10</v>
      </c>
      <c r="BI73" s="46" t="s">
        <v>353</v>
      </c>
      <c r="BJ73" s="46" t="str">
        <f t="shared" si="15"/>
        <v>30_10</v>
      </c>
      <c r="BK73" s="48">
        <f t="shared" si="18"/>
        <v>18.78</v>
      </c>
      <c r="BL73" s="48">
        <f t="shared" si="19"/>
        <v>19.260000000000002</v>
      </c>
      <c r="BM73" s="48">
        <f t="shared" si="20"/>
        <v>19.739999999999998</v>
      </c>
      <c r="BN73" s="361">
        <f t="shared" si="21"/>
        <v>19.3</v>
      </c>
      <c r="BO73" s="28"/>
      <c r="BP73" s="71"/>
      <c r="BQ73" s="5"/>
      <c r="BR73" s="5"/>
      <c r="BS73" s="48"/>
      <c r="BT73" s="78"/>
      <c r="BU73" s="30"/>
    </row>
    <row r="74" spans="1:73" x14ac:dyDescent="0.15">
      <c r="A74" s="46">
        <v>30</v>
      </c>
      <c r="B74" s="46">
        <v>10</v>
      </c>
      <c r="C74" s="46">
        <v>18</v>
      </c>
      <c r="D74" s="46">
        <f t="shared" si="16"/>
        <v>10</v>
      </c>
      <c r="E74" s="46" t="str">
        <f t="shared" si="17"/>
        <v>30_10</v>
      </c>
      <c r="F74" s="52">
        <v>15.77</v>
      </c>
      <c r="G74" s="46"/>
      <c r="H74" s="46">
        <v>35</v>
      </c>
      <c r="I74" s="46" t="s">
        <v>304</v>
      </c>
      <c r="J74" s="46">
        <v>8</v>
      </c>
      <c r="K74" s="46" t="str">
        <f t="shared" si="0"/>
        <v>Aanloopperiodiek_0</v>
      </c>
      <c r="L74" s="46" t="str">
        <f t="shared" si="1"/>
        <v>35_Aanloopperiodiek_0</v>
      </c>
      <c r="M74" s="52">
        <v>12.16</v>
      </c>
      <c r="N74" s="28"/>
      <c r="O74" s="46">
        <v>35</v>
      </c>
      <c r="P74" s="46" t="s">
        <v>304</v>
      </c>
      <c r="Q74" s="46">
        <v>8</v>
      </c>
      <c r="R74" s="46" t="str">
        <f t="shared" si="2"/>
        <v>Aanloopperiodiek_0</v>
      </c>
      <c r="S74" s="46" t="str">
        <f t="shared" si="3"/>
        <v>35_Aanloopperiodiek_0</v>
      </c>
      <c r="T74" s="52">
        <v>12.52</v>
      </c>
      <c r="U74" s="28"/>
      <c r="V74" s="46">
        <v>35</v>
      </c>
      <c r="W74" s="46" t="s">
        <v>304</v>
      </c>
      <c r="X74" s="46">
        <v>8</v>
      </c>
      <c r="Y74" s="46" t="str">
        <f t="shared" si="4"/>
        <v>Aanloopperiodiek_0</v>
      </c>
      <c r="Z74" s="46" t="str">
        <f t="shared" si="5"/>
        <v>35_Aanloopperiodiek_0</v>
      </c>
      <c r="AA74" s="52" t="s">
        <v>286</v>
      </c>
      <c r="AB74" s="362"/>
      <c r="AC74" s="46">
        <v>35</v>
      </c>
      <c r="AD74" s="46" t="s">
        <v>304</v>
      </c>
      <c r="AE74" s="46">
        <v>8</v>
      </c>
      <c r="AF74" s="46" t="str">
        <f t="shared" si="6"/>
        <v>Aanloopperiodiek_0</v>
      </c>
      <c r="AG74" s="46" t="str">
        <f t="shared" si="7"/>
        <v>35_Aanloopperiodiek_0</v>
      </c>
      <c r="AH74" s="46" t="s">
        <v>286</v>
      </c>
      <c r="AI74" s="362"/>
      <c r="AJ74" s="46">
        <v>35</v>
      </c>
      <c r="AK74" s="46" t="s">
        <v>304</v>
      </c>
      <c r="AL74" s="46">
        <v>8</v>
      </c>
      <c r="AM74" s="46" t="str">
        <f t="shared" si="8"/>
        <v>Aanloopperiodiek_0</v>
      </c>
      <c r="AN74" s="46" t="str">
        <f t="shared" si="9"/>
        <v>35_Aanloopperiodiek_0</v>
      </c>
      <c r="AO74" s="46" t="s">
        <v>286</v>
      </c>
      <c r="AP74" s="372"/>
      <c r="AQ74" s="46">
        <v>35</v>
      </c>
      <c r="AR74" s="46" t="s">
        <v>304</v>
      </c>
      <c r="AS74" s="46">
        <v>8</v>
      </c>
      <c r="AT74" s="46" t="str">
        <f t="shared" si="10"/>
        <v>Aanloopperiodiek_0</v>
      </c>
      <c r="AU74" s="46" t="str">
        <f t="shared" si="11"/>
        <v>35_Aanloopperiodiek_0</v>
      </c>
      <c r="AV74" s="46" t="s">
        <v>286</v>
      </c>
      <c r="AW74" s="373"/>
      <c r="AX74" s="46">
        <v>35</v>
      </c>
      <c r="AY74" s="46" t="s">
        <v>304</v>
      </c>
      <c r="AZ74" s="46">
        <v>8</v>
      </c>
      <c r="BA74" s="46" t="str">
        <f t="shared" si="12"/>
        <v>Aanloopperiodiek_0</v>
      </c>
      <c r="BB74" s="46" t="str">
        <f t="shared" si="13"/>
        <v>35_Aanloopperiodiek_0</v>
      </c>
      <c r="BC74" s="46" t="s">
        <v>286</v>
      </c>
      <c r="BD74" s="373"/>
      <c r="BE74" s="46">
        <v>35</v>
      </c>
      <c r="BF74" s="46" t="s">
        <v>304</v>
      </c>
      <c r="BG74" s="46">
        <v>8</v>
      </c>
      <c r="BH74" s="46" t="str">
        <f t="shared" si="14"/>
        <v>Aanloopperiodiek_0</v>
      </c>
      <c r="BI74" s="46" t="s">
        <v>354</v>
      </c>
      <c r="BJ74" s="46" t="str">
        <f t="shared" si="15"/>
        <v>35_Aanloopperiodiek_0</v>
      </c>
      <c r="BK74" s="48" t="str">
        <f t="shared" si="18"/>
        <v>vervalt</v>
      </c>
      <c r="BL74" s="48" t="str">
        <f t="shared" si="19"/>
        <v>vervalt</v>
      </c>
      <c r="BM74" s="48" t="str">
        <f t="shared" si="20"/>
        <v>vervalt</v>
      </c>
      <c r="BN74" s="361" t="str">
        <f t="shared" si="21"/>
        <v>vervalt</v>
      </c>
      <c r="BO74" s="5"/>
      <c r="BP74" s="5"/>
      <c r="BQ74" s="5"/>
      <c r="BR74" s="5"/>
      <c r="BS74" s="48"/>
      <c r="BT74" s="78"/>
      <c r="BU74" s="30"/>
    </row>
    <row r="75" spans="1:73" x14ac:dyDescent="0.15">
      <c r="A75" s="46">
        <v>35</v>
      </c>
      <c r="B75" s="46" t="s">
        <v>304</v>
      </c>
      <c r="C75" s="46">
        <v>8</v>
      </c>
      <c r="D75" s="46" t="str">
        <f t="shared" si="16"/>
        <v>Aanloopperiodiek_0</v>
      </c>
      <c r="E75" s="46" t="str">
        <f t="shared" si="17"/>
        <v>35_Aanloopperiodiek_0</v>
      </c>
      <c r="F75" s="52">
        <v>11.75</v>
      </c>
      <c r="G75" s="46"/>
      <c r="H75" s="46">
        <v>35</v>
      </c>
      <c r="I75" s="46" t="s">
        <v>306</v>
      </c>
      <c r="J75" s="46">
        <v>9</v>
      </c>
      <c r="K75" s="46" t="str">
        <f t="shared" si="0"/>
        <v>Aanloopperiodiek_1</v>
      </c>
      <c r="L75" s="46" t="str">
        <f t="shared" si="1"/>
        <v>35_Aanloopperiodiek_1</v>
      </c>
      <c r="M75" s="52">
        <v>12.48</v>
      </c>
      <c r="N75" s="28"/>
      <c r="O75" s="46">
        <v>35</v>
      </c>
      <c r="P75" s="46" t="s">
        <v>306</v>
      </c>
      <c r="Q75" s="46">
        <v>9</v>
      </c>
      <c r="R75" s="46" t="str">
        <f t="shared" si="2"/>
        <v>Aanloopperiodiek_1</v>
      </c>
      <c r="S75" s="46" t="str">
        <f t="shared" si="3"/>
        <v>35_Aanloopperiodiek_1</v>
      </c>
      <c r="T75" s="52">
        <v>12.86</v>
      </c>
      <c r="U75" s="28"/>
      <c r="V75" s="46">
        <v>35</v>
      </c>
      <c r="W75" s="46" t="s">
        <v>306</v>
      </c>
      <c r="X75" s="46">
        <v>9</v>
      </c>
      <c r="Y75" s="46" t="str">
        <f t="shared" si="4"/>
        <v>Aanloopperiodiek_1</v>
      </c>
      <c r="Z75" s="46" t="str">
        <f t="shared" si="5"/>
        <v>35_Aanloopperiodiek_1</v>
      </c>
      <c r="AA75" s="52" t="s">
        <v>286</v>
      </c>
      <c r="AB75" s="362"/>
      <c r="AC75" s="46">
        <v>35</v>
      </c>
      <c r="AD75" s="46" t="s">
        <v>306</v>
      </c>
      <c r="AE75" s="46">
        <v>9</v>
      </c>
      <c r="AF75" s="46" t="str">
        <f t="shared" si="6"/>
        <v>Aanloopperiodiek_1</v>
      </c>
      <c r="AG75" s="46" t="str">
        <f t="shared" si="7"/>
        <v>35_Aanloopperiodiek_1</v>
      </c>
      <c r="AH75" s="46" t="s">
        <v>286</v>
      </c>
      <c r="AI75" s="362"/>
      <c r="AJ75" s="46">
        <v>35</v>
      </c>
      <c r="AK75" s="46" t="s">
        <v>306</v>
      </c>
      <c r="AL75" s="46">
        <v>9</v>
      </c>
      <c r="AM75" s="46" t="str">
        <f t="shared" si="8"/>
        <v>Aanloopperiodiek_1</v>
      </c>
      <c r="AN75" s="46" t="str">
        <f t="shared" si="9"/>
        <v>35_Aanloopperiodiek_1</v>
      </c>
      <c r="AO75" s="46" t="s">
        <v>286</v>
      </c>
      <c r="AP75" s="372"/>
      <c r="AQ75" s="46">
        <v>35</v>
      </c>
      <c r="AR75" s="46" t="s">
        <v>306</v>
      </c>
      <c r="AS75" s="46">
        <v>9</v>
      </c>
      <c r="AT75" s="46" t="str">
        <f t="shared" si="10"/>
        <v>Aanloopperiodiek_1</v>
      </c>
      <c r="AU75" s="46" t="str">
        <f t="shared" si="11"/>
        <v>35_Aanloopperiodiek_1</v>
      </c>
      <c r="AV75" s="46" t="s">
        <v>286</v>
      </c>
      <c r="AW75" s="373"/>
      <c r="AX75" s="46">
        <v>35</v>
      </c>
      <c r="AY75" s="46" t="s">
        <v>306</v>
      </c>
      <c r="AZ75" s="46">
        <v>9</v>
      </c>
      <c r="BA75" s="46" t="str">
        <f t="shared" si="12"/>
        <v>Aanloopperiodiek_1</v>
      </c>
      <c r="BB75" s="46" t="str">
        <f t="shared" si="13"/>
        <v>35_Aanloopperiodiek_1</v>
      </c>
      <c r="BC75" s="46" t="s">
        <v>286</v>
      </c>
      <c r="BD75" s="373"/>
      <c r="BE75" s="46">
        <v>35</v>
      </c>
      <c r="BF75" s="46" t="s">
        <v>306</v>
      </c>
      <c r="BG75" s="46">
        <v>9</v>
      </c>
      <c r="BH75" s="46" t="str">
        <f t="shared" si="14"/>
        <v>Aanloopperiodiek_1</v>
      </c>
      <c r="BI75" s="46" t="s">
        <v>355</v>
      </c>
      <c r="BJ75" s="46" t="str">
        <f t="shared" si="15"/>
        <v>35_Aanloopperiodiek_1</v>
      </c>
      <c r="BK75" s="48" t="str">
        <f t="shared" si="18"/>
        <v>vervalt</v>
      </c>
      <c r="BL75" s="48" t="str">
        <f t="shared" si="19"/>
        <v>vervalt</v>
      </c>
      <c r="BM75" s="48" t="str">
        <f t="shared" si="20"/>
        <v>vervalt</v>
      </c>
      <c r="BN75" s="361" t="str">
        <f t="shared" si="21"/>
        <v>vervalt</v>
      </c>
      <c r="BO75" s="5"/>
      <c r="BP75" s="5"/>
      <c r="BQ75" s="5"/>
      <c r="BR75" s="5"/>
      <c r="BS75" s="48"/>
      <c r="BT75" s="78"/>
      <c r="BU75" s="30"/>
    </row>
    <row r="76" spans="1:73" x14ac:dyDescent="0.15">
      <c r="A76" s="46">
        <v>35</v>
      </c>
      <c r="B76" s="46" t="s">
        <v>306</v>
      </c>
      <c r="C76" s="46">
        <v>9</v>
      </c>
      <c r="D76" s="46" t="str">
        <f t="shared" si="16"/>
        <v>Aanloopperiodiek_1</v>
      </c>
      <c r="E76" s="46" t="str">
        <f t="shared" si="17"/>
        <v>35_Aanloopperiodiek_1</v>
      </c>
      <c r="F76" s="52">
        <v>12.06</v>
      </c>
      <c r="G76" s="46"/>
      <c r="H76" s="46">
        <v>35</v>
      </c>
      <c r="I76" s="46">
        <v>0</v>
      </c>
      <c r="J76" s="46">
        <v>10</v>
      </c>
      <c r="K76" s="46">
        <f t="shared" si="0"/>
        <v>0</v>
      </c>
      <c r="L76" s="46" t="str">
        <f t="shared" si="1"/>
        <v>35_0</v>
      </c>
      <c r="M76" s="52">
        <v>12.83</v>
      </c>
      <c r="N76" s="5"/>
      <c r="O76" s="46">
        <v>35</v>
      </c>
      <c r="P76" s="46">
        <v>0</v>
      </c>
      <c r="Q76" s="46">
        <v>10</v>
      </c>
      <c r="R76" s="46">
        <f t="shared" si="2"/>
        <v>0</v>
      </c>
      <c r="S76" s="46" t="str">
        <f t="shared" si="3"/>
        <v>35_0</v>
      </c>
      <c r="T76" s="52">
        <v>13.22</v>
      </c>
      <c r="U76" s="5"/>
      <c r="V76" s="46">
        <v>35</v>
      </c>
      <c r="W76" s="46" t="s">
        <v>330</v>
      </c>
      <c r="X76" s="46">
        <v>10</v>
      </c>
      <c r="Y76" s="46" t="str">
        <f t="shared" si="4"/>
        <v>zij-instroomperiodiek</v>
      </c>
      <c r="Z76" s="46" t="str">
        <f t="shared" si="5"/>
        <v>35_zij-instroomperiodiek</v>
      </c>
      <c r="AA76" s="52">
        <v>13.64</v>
      </c>
      <c r="AB76" s="362"/>
      <c r="AC76" s="46">
        <v>35</v>
      </c>
      <c r="AD76" s="46" t="s">
        <v>330</v>
      </c>
      <c r="AE76" s="46">
        <v>10</v>
      </c>
      <c r="AF76" s="46" t="str">
        <f t="shared" si="6"/>
        <v>zij-instroomperiodiek</v>
      </c>
      <c r="AG76" s="46" t="str">
        <f t="shared" si="7"/>
        <v>35_zij-instroomperiodiek</v>
      </c>
      <c r="AH76" s="46">
        <v>14.05</v>
      </c>
      <c r="AI76" s="362"/>
      <c r="AJ76" s="46">
        <v>35</v>
      </c>
      <c r="AK76" s="46" t="s">
        <v>330</v>
      </c>
      <c r="AL76" s="46">
        <v>10</v>
      </c>
      <c r="AM76" s="46" t="str">
        <f t="shared" si="8"/>
        <v>zij-instroomperiodiek</v>
      </c>
      <c r="AN76" s="46" t="str">
        <f t="shared" si="9"/>
        <v>35_zij-instroomperiodiek</v>
      </c>
      <c r="AO76" s="46">
        <v>14.85</v>
      </c>
      <c r="AP76" s="372"/>
      <c r="AQ76" s="46">
        <v>35</v>
      </c>
      <c r="AR76" s="46" t="s">
        <v>330</v>
      </c>
      <c r="AS76" s="46">
        <v>10</v>
      </c>
      <c r="AT76" s="46" t="str">
        <f t="shared" si="10"/>
        <v>zij-instroomperiodiek</v>
      </c>
      <c r="AU76" s="46" t="str">
        <f t="shared" si="11"/>
        <v>35_zij-instroomperiodiek</v>
      </c>
      <c r="AV76" s="46">
        <v>15.33</v>
      </c>
      <c r="AW76" s="373"/>
      <c r="AX76" s="46">
        <v>35</v>
      </c>
      <c r="AY76" s="46" t="s">
        <v>330</v>
      </c>
      <c r="AZ76" s="46">
        <v>10</v>
      </c>
      <c r="BA76" s="46" t="str">
        <f t="shared" si="12"/>
        <v>zij-instroomperiodiek</v>
      </c>
      <c r="BB76" s="46" t="str">
        <f t="shared" si="13"/>
        <v>35_zij-instroomperiodiek</v>
      </c>
      <c r="BC76" s="46">
        <v>15.81</v>
      </c>
      <c r="BD76" s="373"/>
      <c r="BE76" s="46">
        <v>35</v>
      </c>
      <c r="BF76" s="46" t="s">
        <v>330</v>
      </c>
      <c r="BG76" s="46">
        <v>10</v>
      </c>
      <c r="BH76" s="46" t="str">
        <f t="shared" si="14"/>
        <v>zij-instroomperiodiek</v>
      </c>
      <c r="BI76" s="46" t="s">
        <v>356</v>
      </c>
      <c r="BJ76" s="46" t="str">
        <f t="shared" si="15"/>
        <v>35_zij-instroomperiodiek</v>
      </c>
      <c r="BK76" s="48">
        <f t="shared" si="18"/>
        <v>14.85</v>
      </c>
      <c r="BL76" s="48">
        <f t="shared" si="19"/>
        <v>15.33</v>
      </c>
      <c r="BM76" s="48">
        <f t="shared" si="20"/>
        <v>15.81</v>
      </c>
      <c r="BN76" s="361">
        <f t="shared" si="21"/>
        <v>15.370000000000001</v>
      </c>
      <c r="BO76" s="5"/>
      <c r="BP76" s="5"/>
      <c r="BQ76" s="5"/>
      <c r="BR76" s="5"/>
      <c r="BS76" s="5"/>
      <c r="BT76" s="6"/>
    </row>
    <row r="77" spans="1:73" x14ac:dyDescent="0.15">
      <c r="A77" s="46">
        <v>35</v>
      </c>
      <c r="B77" s="46">
        <v>0</v>
      </c>
      <c r="C77" s="46">
        <v>10</v>
      </c>
      <c r="D77" s="46">
        <f t="shared" si="16"/>
        <v>0</v>
      </c>
      <c r="E77" s="46" t="str">
        <f t="shared" si="17"/>
        <v>35_0</v>
      </c>
      <c r="F77" s="52">
        <v>12.4</v>
      </c>
      <c r="G77" s="46"/>
      <c r="H77" s="46">
        <v>35</v>
      </c>
      <c r="I77" s="46">
        <v>1</v>
      </c>
      <c r="J77" s="46">
        <v>11</v>
      </c>
      <c r="K77" s="46">
        <f t="shared" si="0"/>
        <v>1</v>
      </c>
      <c r="L77" s="46" t="str">
        <f t="shared" si="1"/>
        <v>35_1</v>
      </c>
      <c r="M77" s="52">
        <v>13.22</v>
      </c>
      <c r="N77" s="31"/>
      <c r="O77" s="46">
        <v>35</v>
      </c>
      <c r="P77" s="46">
        <v>1</v>
      </c>
      <c r="Q77" s="46">
        <v>11</v>
      </c>
      <c r="R77" s="46">
        <f t="shared" si="2"/>
        <v>1</v>
      </c>
      <c r="S77" s="46" t="str">
        <f t="shared" si="3"/>
        <v>35_1</v>
      </c>
      <c r="T77" s="52">
        <v>13.62</v>
      </c>
      <c r="U77" s="31"/>
      <c r="V77" s="46">
        <v>35</v>
      </c>
      <c r="W77" s="46">
        <v>1</v>
      </c>
      <c r="X77" s="46">
        <v>11</v>
      </c>
      <c r="Y77" s="46">
        <f t="shared" si="4"/>
        <v>1</v>
      </c>
      <c r="Z77" s="46" t="str">
        <f t="shared" si="5"/>
        <v>35_1</v>
      </c>
      <c r="AA77" s="52">
        <v>14.06</v>
      </c>
      <c r="AB77" s="362"/>
      <c r="AC77" s="46">
        <v>35</v>
      </c>
      <c r="AD77" s="46">
        <v>1</v>
      </c>
      <c r="AE77" s="46">
        <v>11</v>
      </c>
      <c r="AF77" s="46">
        <f t="shared" si="6"/>
        <v>1</v>
      </c>
      <c r="AG77" s="46" t="str">
        <f t="shared" si="7"/>
        <v>35_1</v>
      </c>
      <c r="AH77" s="46">
        <v>14.48</v>
      </c>
      <c r="AI77" s="362"/>
      <c r="AJ77" s="46">
        <v>35</v>
      </c>
      <c r="AK77" s="46">
        <v>1</v>
      </c>
      <c r="AL77" s="46">
        <v>11</v>
      </c>
      <c r="AM77" s="46">
        <f t="shared" si="8"/>
        <v>1</v>
      </c>
      <c r="AN77" s="46" t="str">
        <f t="shared" si="9"/>
        <v>35_1</v>
      </c>
      <c r="AO77" s="46">
        <v>15.28</v>
      </c>
      <c r="AP77" s="372"/>
      <c r="AQ77" s="46">
        <v>35</v>
      </c>
      <c r="AR77" s="46">
        <v>1</v>
      </c>
      <c r="AS77" s="46">
        <v>11</v>
      </c>
      <c r="AT77" s="46">
        <f t="shared" si="10"/>
        <v>1</v>
      </c>
      <c r="AU77" s="46" t="str">
        <f t="shared" si="11"/>
        <v>35_1</v>
      </c>
      <c r="AV77" s="46">
        <v>15.76</v>
      </c>
      <c r="AW77" s="373"/>
      <c r="AX77" s="46">
        <v>35</v>
      </c>
      <c r="AY77" s="46">
        <v>1</v>
      </c>
      <c r="AZ77" s="46">
        <v>11</v>
      </c>
      <c r="BA77" s="46">
        <f t="shared" si="12"/>
        <v>1</v>
      </c>
      <c r="BB77" s="46" t="str">
        <f t="shared" si="13"/>
        <v>35_1</v>
      </c>
      <c r="BC77" s="46">
        <v>16.239999999999998</v>
      </c>
      <c r="BD77" s="373"/>
      <c r="BE77" s="46">
        <v>35</v>
      </c>
      <c r="BF77" s="46">
        <v>1</v>
      </c>
      <c r="BG77" s="46">
        <v>11</v>
      </c>
      <c r="BH77" s="46">
        <f t="shared" si="14"/>
        <v>1</v>
      </c>
      <c r="BI77" s="46" t="s">
        <v>357</v>
      </c>
      <c r="BJ77" s="46" t="str">
        <f t="shared" si="15"/>
        <v>35_1</v>
      </c>
      <c r="BK77" s="48">
        <f t="shared" si="18"/>
        <v>15.28</v>
      </c>
      <c r="BL77" s="48">
        <f t="shared" si="19"/>
        <v>15.76</v>
      </c>
      <c r="BM77" s="48">
        <f t="shared" si="20"/>
        <v>16.239999999999998</v>
      </c>
      <c r="BN77" s="361">
        <f t="shared" si="21"/>
        <v>15.8</v>
      </c>
      <c r="BO77" s="31"/>
      <c r="BP77" s="31"/>
      <c r="BQ77" s="5"/>
      <c r="BR77" s="5"/>
      <c r="BS77" s="31"/>
      <c r="BT77" s="79"/>
      <c r="BU77" s="33"/>
    </row>
    <row r="78" spans="1:73" x14ac:dyDescent="0.15">
      <c r="A78" s="46">
        <v>35</v>
      </c>
      <c r="B78" s="46">
        <v>1</v>
      </c>
      <c r="C78" s="46">
        <v>11</v>
      </c>
      <c r="D78" s="46">
        <f t="shared" si="16"/>
        <v>1</v>
      </c>
      <c r="E78" s="46" t="str">
        <f t="shared" si="17"/>
        <v>35_1</v>
      </c>
      <c r="F78" s="52">
        <v>12.78</v>
      </c>
      <c r="G78" s="46"/>
      <c r="H78" s="46">
        <v>35</v>
      </c>
      <c r="I78" s="46">
        <v>2</v>
      </c>
      <c r="J78" s="46">
        <v>12</v>
      </c>
      <c r="K78" s="46">
        <f t="shared" si="0"/>
        <v>2</v>
      </c>
      <c r="L78" s="46" t="str">
        <f t="shared" si="1"/>
        <v>35_2</v>
      </c>
      <c r="M78" s="52">
        <v>13.63</v>
      </c>
      <c r="N78" s="31"/>
      <c r="O78" s="46">
        <v>35</v>
      </c>
      <c r="P78" s="46">
        <v>2</v>
      </c>
      <c r="Q78" s="46">
        <v>12</v>
      </c>
      <c r="R78" s="46">
        <f t="shared" si="2"/>
        <v>2</v>
      </c>
      <c r="S78" s="46" t="str">
        <f t="shared" si="3"/>
        <v>35_2</v>
      </c>
      <c r="T78" s="52">
        <v>14.04</v>
      </c>
      <c r="U78" s="31"/>
      <c r="V78" s="46">
        <v>35</v>
      </c>
      <c r="W78" s="46">
        <v>2</v>
      </c>
      <c r="X78" s="46">
        <v>12</v>
      </c>
      <c r="Y78" s="46">
        <f t="shared" si="4"/>
        <v>2</v>
      </c>
      <c r="Z78" s="46" t="str">
        <f t="shared" si="5"/>
        <v>35_2</v>
      </c>
      <c r="AA78" s="52">
        <v>14.5</v>
      </c>
      <c r="AB78" s="362"/>
      <c r="AC78" s="46">
        <v>35</v>
      </c>
      <c r="AD78" s="46">
        <v>2</v>
      </c>
      <c r="AE78" s="46">
        <v>12</v>
      </c>
      <c r="AF78" s="46">
        <f t="shared" si="6"/>
        <v>2</v>
      </c>
      <c r="AG78" s="46" t="str">
        <f t="shared" si="7"/>
        <v>35_2</v>
      </c>
      <c r="AH78" s="46">
        <v>14.93</v>
      </c>
      <c r="AI78" s="362"/>
      <c r="AJ78" s="46">
        <v>35</v>
      </c>
      <c r="AK78" s="46">
        <v>2</v>
      </c>
      <c r="AL78" s="46">
        <v>12</v>
      </c>
      <c r="AM78" s="46">
        <f t="shared" si="8"/>
        <v>2</v>
      </c>
      <c r="AN78" s="46" t="str">
        <f t="shared" si="9"/>
        <v>35_2</v>
      </c>
      <c r="AO78" s="46">
        <v>15.73</v>
      </c>
      <c r="AP78" s="372"/>
      <c r="AQ78" s="46">
        <v>35</v>
      </c>
      <c r="AR78" s="46">
        <v>2</v>
      </c>
      <c r="AS78" s="46">
        <v>12</v>
      </c>
      <c r="AT78" s="46">
        <f t="shared" si="10"/>
        <v>2</v>
      </c>
      <c r="AU78" s="46" t="str">
        <f t="shared" si="11"/>
        <v>35_2</v>
      </c>
      <c r="AV78" s="46">
        <v>16.21</v>
      </c>
      <c r="AW78" s="373"/>
      <c r="AX78" s="46">
        <v>35</v>
      </c>
      <c r="AY78" s="46">
        <v>2</v>
      </c>
      <c r="AZ78" s="46">
        <v>12</v>
      </c>
      <c r="BA78" s="46">
        <f t="shared" si="12"/>
        <v>2</v>
      </c>
      <c r="BB78" s="46" t="str">
        <f t="shared" si="13"/>
        <v>35_2</v>
      </c>
      <c r="BC78" s="46">
        <v>16.690000000000001</v>
      </c>
      <c r="BD78" s="373"/>
      <c r="BE78" s="46">
        <v>35</v>
      </c>
      <c r="BF78" s="46">
        <v>2</v>
      </c>
      <c r="BG78" s="46">
        <v>12</v>
      </c>
      <c r="BH78" s="46">
        <f t="shared" si="14"/>
        <v>2</v>
      </c>
      <c r="BI78" s="46" t="s">
        <v>358</v>
      </c>
      <c r="BJ78" s="46" t="str">
        <f t="shared" si="15"/>
        <v>35_2</v>
      </c>
      <c r="BK78" s="48">
        <f t="shared" si="18"/>
        <v>15.73</v>
      </c>
      <c r="BL78" s="48">
        <f t="shared" si="19"/>
        <v>16.21</v>
      </c>
      <c r="BM78" s="48">
        <f t="shared" si="20"/>
        <v>16.690000000000001</v>
      </c>
      <c r="BN78" s="361">
        <f t="shared" si="21"/>
        <v>16.25</v>
      </c>
      <c r="BO78" s="31"/>
      <c r="BP78" s="31"/>
      <c r="BQ78" s="75"/>
      <c r="BR78" s="75"/>
      <c r="BS78" s="31"/>
      <c r="BT78" s="79"/>
      <c r="BU78" s="33"/>
    </row>
    <row r="79" spans="1:73" x14ac:dyDescent="0.15">
      <c r="A79" s="46">
        <v>35</v>
      </c>
      <c r="B79" s="46">
        <v>2</v>
      </c>
      <c r="C79" s="46">
        <v>12</v>
      </c>
      <c r="D79" s="46">
        <f t="shared" si="16"/>
        <v>2</v>
      </c>
      <c r="E79" s="46" t="str">
        <f t="shared" si="17"/>
        <v>35_2</v>
      </c>
      <c r="F79" s="52">
        <v>13.17</v>
      </c>
      <c r="G79" s="46"/>
      <c r="H79" s="46">
        <v>35</v>
      </c>
      <c r="I79" s="46">
        <v>3</v>
      </c>
      <c r="J79" s="46">
        <v>13</v>
      </c>
      <c r="K79" s="46">
        <f t="shared" si="0"/>
        <v>3</v>
      </c>
      <c r="L79" s="46" t="str">
        <f t="shared" si="1"/>
        <v>35_3</v>
      </c>
      <c r="M79" s="52">
        <v>14.09</v>
      </c>
      <c r="N79" s="28"/>
      <c r="O79" s="46">
        <v>35</v>
      </c>
      <c r="P79" s="46">
        <v>3</v>
      </c>
      <c r="Q79" s="46">
        <v>13</v>
      </c>
      <c r="R79" s="46">
        <f t="shared" si="2"/>
        <v>3</v>
      </c>
      <c r="S79" s="46" t="str">
        <f t="shared" si="3"/>
        <v>35_3</v>
      </c>
      <c r="T79" s="52">
        <v>14.52</v>
      </c>
      <c r="U79" s="28"/>
      <c r="V79" s="46">
        <v>35</v>
      </c>
      <c r="W79" s="46">
        <v>3</v>
      </c>
      <c r="X79" s="46">
        <v>13</v>
      </c>
      <c r="Y79" s="46">
        <f t="shared" si="4"/>
        <v>3</v>
      </c>
      <c r="Z79" s="46" t="str">
        <f t="shared" si="5"/>
        <v>35_3</v>
      </c>
      <c r="AA79" s="52">
        <v>14.99</v>
      </c>
      <c r="AB79" s="362"/>
      <c r="AC79" s="46">
        <v>35</v>
      </c>
      <c r="AD79" s="46">
        <v>3</v>
      </c>
      <c r="AE79" s="46">
        <v>13</v>
      </c>
      <c r="AF79" s="46">
        <f t="shared" si="6"/>
        <v>3</v>
      </c>
      <c r="AG79" s="46" t="str">
        <f t="shared" si="7"/>
        <v>35_3</v>
      </c>
      <c r="AH79" s="46">
        <v>15.44</v>
      </c>
      <c r="AI79" s="362"/>
      <c r="AJ79" s="46">
        <v>35</v>
      </c>
      <c r="AK79" s="46">
        <v>3</v>
      </c>
      <c r="AL79" s="46">
        <v>13</v>
      </c>
      <c r="AM79" s="46">
        <f t="shared" si="8"/>
        <v>3</v>
      </c>
      <c r="AN79" s="46" t="str">
        <f t="shared" si="9"/>
        <v>35_3</v>
      </c>
      <c r="AO79" s="46">
        <v>16.239999999999998</v>
      </c>
      <c r="AP79" s="372"/>
      <c r="AQ79" s="46">
        <v>35</v>
      </c>
      <c r="AR79" s="46">
        <v>3</v>
      </c>
      <c r="AS79" s="46">
        <v>13</v>
      </c>
      <c r="AT79" s="46">
        <f t="shared" si="10"/>
        <v>3</v>
      </c>
      <c r="AU79" s="46" t="str">
        <f t="shared" si="11"/>
        <v>35_3</v>
      </c>
      <c r="AV79" s="46">
        <v>16.72</v>
      </c>
      <c r="AW79" s="373"/>
      <c r="AX79" s="46">
        <v>35</v>
      </c>
      <c r="AY79" s="46">
        <v>3</v>
      </c>
      <c r="AZ79" s="46">
        <v>13</v>
      </c>
      <c r="BA79" s="46">
        <f t="shared" si="12"/>
        <v>3</v>
      </c>
      <c r="BB79" s="46" t="str">
        <f t="shared" si="13"/>
        <v>35_3</v>
      </c>
      <c r="BC79" s="46">
        <v>17.2</v>
      </c>
      <c r="BD79" s="373"/>
      <c r="BE79" s="46">
        <v>35</v>
      </c>
      <c r="BF79" s="46">
        <v>3</v>
      </c>
      <c r="BG79" s="46">
        <v>13</v>
      </c>
      <c r="BH79" s="46">
        <f t="shared" si="14"/>
        <v>3</v>
      </c>
      <c r="BI79" s="46" t="s">
        <v>359</v>
      </c>
      <c r="BJ79" s="46" t="str">
        <f t="shared" si="15"/>
        <v>35_3</v>
      </c>
      <c r="BK79" s="48">
        <f t="shared" si="18"/>
        <v>16.239999999999998</v>
      </c>
      <c r="BL79" s="48">
        <f t="shared" si="19"/>
        <v>16.72</v>
      </c>
      <c r="BM79" s="48">
        <f t="shared" si="20"/>
        <v>17.2</v>
      </c>
      <c r="BN79" s="361">
        <f t="shared" si="21"/>
        <v>16.760000000000002</v>
      </c>
      <c r="BO79" s="28"/>
      <c r="BP79" s="71"/>
      <c r="BQ79" s="5"/>
      <c r="BR79" s="5"/>
      <c r="BS79" s="4"/>
      <c r="BT79" s="78"/>
      <c r="BU79" s="30"/>
    </row>
    <row r="80" spans="1:73" x14ac:dyDescent="0.15">
      <c r="A80" s="46">
        <v>35</v>
      </c>
      <c r="B80" s="46">
        <v>3</v>
      </c>
      <c r="C80" s="46">
        <v>13</v>
      </c>
      <c r="D80" s="46">
        <f t="shared" si="16"/>
        <v>3</v>
      </c>
      <c r="E80" s="46" t="str">
        <f t="shared" si="17"/>
        <v>35_3</v>
      </c>
      <c r="F80" s="52">
        <v>13.62</v>
      </c>
      <c r="G80" s="46"/>
      <c r="H80" s="46">
        <v>35</v>
      </c>
      <c r="I80" s="46">
        <v>4</v>
      </c>
      <c r="J80" s="46">
        <v>14</v>
      </c>
      <c r="K80" s="46">
        <f t="shared" ref="K80:K143" si="22">I80</f>
        <v>4</v>
      </c>
      <c r="L80" s="46" t="str">
        <f t="shared" ref="L80:L143" si="23">H80&amp;"_"&amp;K80</f>
        <v>35_4</v>
      </c>
      <c r="M80" s="52">
        <v>14.56</v>
      </c>
      <c r="N80" s="28"/>
      <c r="O80" s="46">
        <v>35</v>
      </c>
      <c r="P80" s="46">
        <v>4</v>
      </c>
      <c r="Q80" s="46">
        <v>14</v>
      </c>
      <c r="R80" s="46">
        <f t="shared" ref="R80:R100" si="24">P80</f>
        <v>4</v>
      </c>
      <c r="S80" s="46" t="str">
        <f t="shared" ref="S80:S100" si="25">O80&amp;"_"&amp;R80</f>
        <v>35_4</v>
      </c>
      <c r="T80" s="52">
        <v>14.99</v>
      </c>
      <c r="U80" s="28"/>
      <c r="V80" s="46">
        <v>35</v>
      </c>
      <c r="W80" s="46">
        <v>4</v>
      </c>
      <c r="X80" s="46">
        <v>14</v>
      </c>
      <c r="Y80" s="46">
        <f t="shared" ref="Y80:Y144" si="26">W80</f>
        <v>4</v>
      </c>
      <c r="Z80" s="46" t="str">
        <f t="shared" ref="Z80:Z102" si="27">V80&amp;"_"&amp;Y80</f>
        <v>35_4</v>
      </c>
      <c r="AA80" s="52">
        <v>15.48</v>
      </c>
      <c r="AB80" s="362"/>
      <c r="AC80" s="46">
        <v>35</v>
      </c>
      <c r="AD80" s="46">
        <v>4</v>
      </c>
      <c r="AE80" s="46">
        <v>14</v>
      </c>
      <c r="AF80" s="46">
        <f t="shared" ref="AF80:AF144" si="28">AD80</f>
        <v>4</v>
      </c>
      <c r="AG80" s="46" t="str">
        <f t="shared" ref="AG80:AG143" si="29">AC80&amp;"_"&amp;AF80</f>
        <v>35_4</v>
      </c>
      <c r="AH80" s="46">
        <v>15.94</v>
      </c>
      <c r="AI80" s="362"/>
      <c r="AJ80" s="46">
        <v>35</v>
      </c>
      <c r="AK80" s="46">
        <v>4</v>
      </c>
      <c r="AL80" s="46">
        <v>14</v>
      </c>
      <c r="AM80" s="46">
        <f t="shared" ref="AM80:AM144" si="30">AK80</f>
        <v>4</v>
      </c>
      <c r="AN80" s="46" t="str">
        <f t="shared" ref="AN80:AN143" si="31">AJ80&amp;"_"&amp;AM80</f>
        <v>35_4</v>
      </c>
      <c r="AO80" s="46">
        <v>16.739999999999998</v>
      </c>
      <c r="AP80" s="372"/>
      <c r="AQ80" s="46">
        <v>35</v>
      </c>
      <c r="AR80" s="46">
        <v>4</v>
      </c>
      <c r="AS80" s="46">
        <v>14</v>
      </c>
      <c r="AT80" s="46">
        <f t="shared" ref="AT80:AT144" si="32">AR80</f>
        <v>4</v>
      </c>
      <c r="AU80" s="46" t="str">
        <f t="shared" ref="AU80:AU143" si="33">AQ80&amp;"_"&amp;AT80</f>
        <v>35_4</v>
      </c>
      <c r="AV80" s="46">
        <v>17.22</v>
      </c>
      <c r="AW80" s="373"/>
      <c r="AX80" s="46">
        <v>35</v>
      </c>
      <c r="AY80" s="46">
        <v>4</v>
      </c>
      <c r="AZ80" s="46">
        <v>14</v>
      </c>
      <c r="BA80" s="46">
        <f t="shared" ref="BA80:BA144" si="34">AY80</f>
        <v>4</v>
      </c>
      <c r="BB80" s="46" t="str">
        <f t="shared" ref="BB80:BB143" si="35">AX80&amp;"_"&amp;BA80</f>
        <v>35_4</v>
      </c>
      <c r="BC80" s="46">
        <v>17.7</v>
      </c>
      <c r="BD80" s="373"/>
      <c r="BE80" s="46">
        <v>35</v>
      </c>
      <c r="BF80" s="46">
        <v>4</v>
      </c>
      <c r="BG80" s="46">
        <v>14</v>
      </c>
      <c r="BH80" s="46">
        <f t="shared" ref="BH80:BH144" si="36">BF80</f>
        <v>4</v>
      </c>
      <c r="BI80" s="46" t="s">
        <v>360</v>
      </c>
      <c r="BJ80" s="46" t="str">
        <f t="shared" ref="BJ80:BJ143" si="37">BE80&amp;"_"&amp;BH80</f>
        <v>35_4</v>
      </c>
      <c r="BK80" s="48">
        <f t="shared" si="18"/>
        <v>16.739999999999998</v>
      </c>
      <c r="BL80" s="48">
        <f t="shared" si="19"/>
        <v>17.22</v>
      </c>
      <c r="BM80" s="48">
        <f t="shared" si="20"/>
        <v>17.7</v>
      </c>
      <c r="BN80" s="361">
        <f t="shared" si="21"/>
        <v>17.259999999999998</v>
      </c>
      <c r="BO80" s="28"/>
      <c r="BP80" s="71"/>
      <c r="BQ80" s="5"/>
      <c r="BR80" s="5"/>
      <c r="BS80" s="4"/>
      <c r="BT80" s="78"/>
      <c r="BU80" s="30"/>
    </row>
    <row r="81" spans="1:73" x14ac:dyDescent="0.15">
      <c r="A81" s="46">
        <v>35</v>
      </c>
      <c r="B81" s="46">
        <v>4</v>
      </c>
      <c r="C81" s="46">
        <v>14</v>
      </c>
      <c r="D81" s="46">
        <f t="shared" ref="D81:D144" si="38">B81</f>
        <v>4</v>
      </c>
      <c r="E81" s="46" t="str">
        <f t="shared" ref="E81:E144" si="39">A81&amp;"_"&amp;D81</f>
        <v>35_4</v>
      </c>
      <c r="F81" s="52">
        <v>14.06</v>
      </c>
      <c r="G81" s="46"/>
      <c r="H81" s="46">
        <v>35</v>
      </c>
      <c r="I81" s="46">
        <v>5</v>
      </c>
      <c r="J81" s="46">
        <v>15</v>
      </c>
      <c r="K81" s="46">
        <f t="shared" si="22"/>
        <v>5</v>
      </c>
      <c r="L81" s="46" t="str">
        <f t="shared" si="23"/>
        <v>35_5</v>
      </c>
      <c r="M81" s="52">
        <v>14.98</v>
      </c>
      <c r="N81" s="28"/>
      <c r="O81" s="46">
        <v>35</v>
      </c>
      <c r="P81" s="46">
        <v>5</v>
      </c>
      <c r="Q81" s="46">
        <v>15</v>
      </c>
      <c r="R81" s="46">
        <f t="shared" si="24"/>
        <v>5</v>
      </c>
      <c r="S81" s="46" t="str">
        <f t="shared" si="25"/>
        <v>35_5</v>
      </c>
      <c r="T81" s="52">
        <v>15.43</v>
      </c>
      <c r="U81" s="28"/>
      <c r="V81" s="46">
        <v>35</v>
      </c>
      <c r="W81" s="46">
        <v>5</v>
      </c>
      <c r="X81" s="46">
        <v>15</v>
      </c>
      <c r="Y81" s="46">
        <f t="shared" si="26"/>
        <v>5</v>
      </c>
      <c r="Z81" s="46" t="str">
        <f t="shared" si="27"/>
        <v>35_5</v>
      </c>
      <c r="AA81" s="52">
        <v>15.93</v>
      </c>
      <c r="AB81" s="362"/>
      <c r="AC81" s="46">
        <v>35</v>
      </c>
      <c r="AD81" s="46">
        <v>5</v>
      </c>
      <c r="AE81" s="46">
        <v>15</v>
      </c>
      <c r="AF81" s="46">
        <f t="shared" si="28"/>
        <v>5</v>
      </c>
      <c r="AG81" s="46" t="str">
        <f t="shared" si="29"/>
        <v>35_5</v>
      </c>
      <c r="AH81" s="46">
        <v>16.41</v>
      </c>
      <c r="AI81" s="362"/>
      <c r="AJ81" s="46">
        <v>35</v>
      </c>
      <c r="AK81" s="46">
        <v>5</v>
      </c>
      <c r="AL81" s="46">
        <v>15</v>
      </c>
      <c r="AM81" s="46">
        <f t="shared" si="30"/>
        <v>5</v>
      </c>
      <c r="AN81" s="46" t="str">
        <f t="shared" si="31"/>
        <v>35_5</v>
      </c>
      <c r="AO81" s="46">
        <v>17.23</v>
      </c>
      <c r="AP81" s="372"/>
      <c r="AQ81" s="46">
        <v>35</v>
      </c>
      <c r="AR81" s="46">
        <v>5</v>
      </c>
      <c r="AS81" s="46">
        <v>15</v>
      </c>
      <c r="AT81" s="46">
        <f t="shared" si="32"/>
        <v>5</v>
      </c>
      <c r="AU81" s="46" t="str">
        <f t="shared" si="33"/>
        <v>35_5</v>
      </c>
      <c r="AV81" s="46">
        <v>17.71</v>
      </c>
      <c r="AW81" s="373"/>
      <c r="AX81" s="46">
        <v>35</v>
      </c>
      <c r="AY81" s="46">
        <v>5</v>
      </c>
      <c r="AZ81" s="46">
        <v>15</v>
      </c>
      <c r="BA81" s="46">
        <f t="shared" si="34"/>
        <v>5</v>
      </c>
      <c r="BB81" s="46" t="str">
        <f t="shared" si="35"/>
        <v>35_5</v>
      </c>
      <c r="BC81" s="46">
        <v>18.190000000000001</v>
      </c>
      <c r="BD81" s="373"/>
      <c r="BE81" s="46">
        <v>35</v>
      </c>
      <c r="BF81" s="46">
        <v>5</v>
      </c>
      <c r="BG81" s="46">
        <v>15</v>
      </c>
      <c r="BH81" s="46">
        <f t="shared" si="36"/>
        <v>5</v>
      </c>
      <c r="BI81" s="46" t="s">
        <v>361</v>
      </c>
      <c r="BJ81" s="46" t="str">
        <f t="shared" si="37"/>
        <v>35_5</v>
      </c>
      <c r="BK81" s="48">
        <f t="shared" ref="BK81:BK144" si="40">INDEX($AO$16:$AO$236,MATCH(BJ81,$AN$16:$AN$236,0))</f>
        <v>17.23</v>
      </c>
      <c r="BL81" s="48">
        <f t="shared" ref="BL81:BL144" si="41">INDEX($AV$16:$AV$236,MATCH(BJ81,$AU$16:$AU$236,0))</f>
        <v>17.71</v>
      </c>
      <c r="BM81" s="48">
        <f t="shared" ref="BM81:BM144" si="42">INDEX($BC$16:$BC$236,MATCH(BJ81,$BB$16:$BB$236,0))</f>
        <v>18.190000000000001</v>
      </c>
      <c r="BN81" s="361">
        <f t="shared" ref="BN81:BN144" si="43">IFERROR($D$6*BK81+$D$7*BL81+$D$8*BM81,"vervalt")</f>
        <v>17.75</v>
      </c>
      <c r="BO81" s="28"/>
      <c r="BP81" s="71"/>
      <c r="BQ81" s="5"/>
      <c r="BR81" s="5"/>
      <c r="BS81" s="48"/>
      <c r="BT81" s="78"/>
      <c r="BU81" s="30"/>
    </row>
    <row r="82" spans="1:73" x14ac:dyDescent="0.15">
      <c r="A82" s="46">
        <v>35</v>
      </c>
      <c r="B82" s="46">
        <v>5</v>
      </c>
      <c r="C82" s="46">
        <v>15</v>
      </c>
      <c r="D82" s="46">
        <f t="shared" si="38"/>
        <v>5</v>
      </c>
      <c r="E82" s="46" t="str">
        <f t="shared" si="39"/>
        <v>35_5</v>
      </c>
      <c r="F82" s="52">
        <v>14.48</v>
      </c>
      <c r="G82" s="46"/>
      <c r="H82" s="46">
        <v>35</v>
      </c>
      <c r="I82" s="46">
        <v>6</v>
      </c>
      <c r="J82" s="46">
        <v>16</v>
      </c>
      <c r="K82" s="46">
        <f t="shared" si="22"/>
        <v>6</v>
      </c>
      <c r="L82" s="46" t="str">
        <f t="shared" si="23"/>
        <v>35_6</v>
      </c>
      <c r="M82" s="52">
        <v>15.46</v>
      </c>
      <c r="N82" s="28"/>
      <c r="O82" s="46">
        <v>35</v>
      </c>
      <c r="P82" s="46">
        <v>6</v>
      </c>
      <c r="Q82" s="46">
        <v>16</v>
      </c>
      <c r="R82" s="46">
        <f t="shared" si="24"/>
        <v>6</v>
      </c>
      <c r="S82" s="46" t="str">
        <f t="shared" si="25"/>
        <v>35_6</v>
      </c>
      <c r="T82" s="52">
        <v>15.93</v>
      </c>
      <c r="U82" s="28"/>
      <c r="V82" s="46">
        <v>35</v>
      </c>
      <c r="W82" s="46">
        <v>6</v>
      </c>
      <c r="X82" s="46">
        <v>16</v>
      </c>
      <c r="Y82" s="46">
        <f t="shared" si="26"/>
        <v>6</v>
      </c>
      <c r="Z82" s="46" t="str">
        <f t="shared" si="27"/>
        <v>35_6</v>
      </c>
      <c r="AA82" s="52">
        <v>16.440000000000001</v>
      </c>
      <c r="AB82" s="362"/>
      <c r="AC82" s="46">
        <v>35</v>
      </c>
      <c r="AD82" s="46">
        <v>6</v>
      </c>
      <c r="AE82" s="46">
        <v>16</v>
      </c>
      <c r="AF82" s="46">
        <f t="shared" si="28"/>
        <v>6</v>
      </c>
      <c r="AG82" s="46" t="str">
        <f t="shared" si="29"/>
        <v>35_6</v>
      </c>
      <c r="AH82" s="46">
        <v>16.940000000000001</v>
      </c>
      <c r="AI82" s="362"/>
      <c r="AJ82" s="46">
        <v>35</v>
      </c>
      <c r="AK82" s="46">
        <v>6</v>
      </c>
      <c r="AL82" s="46">
        <v>16</v>
      </c>
      <c r="AM82" s="46">
        <f t="shared" si="30"/>
        <v>6</v>
      </c>
      <c r="AN82" s="46" t="str">
        <f t="shared" si="31"/>
        <v>35_6</v>
      </c>
      <c r="AO82" s="46">
        <v>17.78</v>
      </c>
      <c r="AP82" s="372"/>
      <c r="AQ82" s="46">
        <v>35</v>
      </c>
      <c r="AR82" s="46">
        <v>6</v>
      </c>
      <c r="AS82" s="46">
        <v>16</v>
      </c>
      <c r="AT82" s="46">
        <f t="shared" si="32"/>
        <v>6</v>
      </c>
      <c r="AU82" s="46" t="str">
        <f t="shared" si="33"/>
        <v>35_6</v>
      </c>
      <c r="AV82" s="46">
        <v>18.260000000000002</v>
      </c>
      <c r="AW82" s="373"/>
      <c r="AX82" s="46">
        <v>35</v>
      </c>
      <c r="AY82" s="46">
        <v>6</v>
      </c>
      <c r="AZ82" s="46">
        <v>16</v>
      </c>
      <c r="BA82" s="46">
        <f t="shared" si="34"/>
        <v>6</v>
      </c>
      <c r="BB82" s="46" t="str">
        <f t="shared" si="35"/>
        <v>35_6</v>
      </c>
      <c r="BC82" s="46">
        <v>18.739999999999998</v>
      </c>
      <c r="BD82" s="373"/>
      <c r="BE82" s="46">
        <v>35</v>
      </c>
      <c r="BF82" s="46">
        <v>6</v>
      </c>
      <c r="BG82" s="46">
        <v>16</v>
      </c>
      <c r="BH82" s="46">
        <f t="shared" si="36"/>
        <v>6</v>
      </c>
      <c r="BI82" s="46" t="s">
        <v>362</v>
      </c>
      <c r="BJ82" s="46" t="str">
        <f t="shared" si="37"/>
        <v>35_6</v>
      </c>
      <c r="BK82" s="48">
        <f t="shared" si="40"/>
        <v>17.78</v>
      </c>
      <c r="BL82" s="48">
        <f t="shared" si="41"/>
        <v>18.260000000000002</v>
      </c>
      <c r="BM82" s="48">
        <f t="shared" si="42"/>
        <v>18.739999999999998</v>
      </c>
      <c r="BN82" s="361">
        <f t="shared" si="43"/>
        <v>18.3</v>
      </c>
      <c r="BO82" s="28"/>
      <c r="BP82" s="71"/>
      <c r="BQ82" s="5"/>
      <c r="BR82" s="5"/>
      <c r="BS82" s="48"/>
      <c r="BT82" s="78"/>
      <c r="BU82" s="30"/>
    </row>
    <row r="83" spans="1:73" x14ac:dyDescent="0.15">
      <c r="A83" s="46">
        <v>35</v>
      </c>
      <c r="B83" s="46">
        <v>6</v>
      </c>
      <c r="C83" s="46">
        <v>16</v>
      </c>
      <c r="D83" s="46">
        <f t="shared" si="38"/>
        <v>6</v>
      </c>
      <c r="E83" s="46" t="str">
        <f t="shared" si="39"/>
        <v>35_6</v>
      </c>
      <c r="F83" s="52">
        <v>14.94</v>
      </c>
      <c r="G83" s="46"/>
      <c r="H83" s="46">
        <v>35</v>
      </c>
      <c r="I83" s="46">
        <v>7</v>
      </c>
      <c r="J83" s="46">
        <v>17</v>
      </c>
      <c r="K83" s="46">
        <f t="shared" si="22"/>
        <v>7</v>
      </c>
      <c r="L83" s="46" t="str">
        <f t="shared" si="23"/>
        <v>35_7</v>
      </c>
      <c r="M83" s="52">
        <v>15.85</v>
      </c>
      <c r="N83" s="28"/>
      <c r="O83" s="46">
        <v>35</v>
      </c>
      <c r="P83" s="46">
        <v>7</v>
      </c>
      <c r="Q83" s="46">
        <v>17</v>
      </c>
      <c r="R83" s="46">
        <f t="shared" si="24"/>
        <v>7</v>
      </c>
      <c r="S83" s="46" t="str">
        <f t="shared" si="25"/>
        <v>35_7</v>
      </c>
      <c r="T83" s="52">
        <v>16.329999999999998</v>
      </c>
      <c r="U83" s="28"/>
      <c r="V83" s="46">
        <v>35</v>
      </c>
      <c r="W83" s="46">
        <v>7</v>
      </c>
      <c r="X83" s="46">
        <v>17</v>
      </c>
      <c r="Y83" s="46">
        <f t="shared" si="26"/>
        <v>7</v>
      </c>
      <c r="Z83" s="46" t="str">
        <f t="shared" si="27"/>
        <v>35_7</v>
      </c>
      <c r="AA83" s="52">
        <v>16.86</v>
      </c>
      <c r="AB83" s="362"/>
      <c r="AC83" s="46">
        <v>35</v>
      </c>
      <c r="AD83" s="46">
        <v>7</v>
      </c>
      <c r="AE83" s="46">
        <v>17</v>
      </c>
      <c r="AF83" s="46">
        <f t="shared" si="28"/>
        <v>7</v>
      </c>
      <c r="AG83" s="46" t="str">
        <f t="shared" si="29"/>
        <v>35_7</v>
      </c>
      <c r="AH83" s="46">
        <v>17.37</v>
      </c>
      <c r="AI83" s="362"/>
      <c r="AJ83" s="46">
        <v>35</v>
      </c>
      <c r="AK83" s="46">
        <v>7</v>
      </c>
      <c r="AL83" s="46">
        <v>17</v>
      </c>
      <c r="AM83" s="46">
        <f t="shared" si="30"/>
        <v>7</v>
      </c>
      <c r="AN83" s="46" t="str">
        <f t="shared" si="31"/>
        <v>35_7</v>
      </c>
      <c r="AO83" s="46">
        <v>18.239999999999998</v>
      </c>
      <c r="AP83" s="372"/>
      <c r="AQ83" s="46">
        <v>35</v>
      </c>
      <c r="AR83" s="46">
        <v>7</v>
      </c>
      <c r="AS83" s="46">
        <v>17</v>
      </c>
      <c r="AT83" s="46">
        <f t="shared" si="32"/>
        <v>7</v>
      </c>
      <c r="AU83" s="46" t="str">
        <f t="shared" si="33"/>
        <v>35_7</v>
      </c>
      <c r="AV83" s="46">
        <v>18.71</v>
      </c>
      <c r="AW83" s="373"/>
      <c r="AX83" s="46">
        <v>35</v>
      </c>
      <c r="AY83" s="46">
        <v>7</v>
      </c>
      <c r="AZ83" s="46">
        <v>17</v>
      </c>
      <c r="BA83" s="46">
        <f t="shared" si="34"/>
        <v>7</v>
      </c>
      <c r="BB83" s="46" t="str">
        <f t="shared" si="35"/>
        <v>35_7</v>
      </c>
      <c r="BC83" s="46">
        <v>19.190000000000001</v>
      </c>
      <c r="BD83" s="373"/>
      <c r="BE83" s="46">
        <v>35</v>
      </c>
      <c r="BF83" s="46">
        <v>7</v>
      </c>
      <c r="BG83" s="46">
        <v>17</v>
      </c>
      <c r="BH83" s="46">
        <f t="shared" si="36"/>
        <v>7</v>
      </c>
      <c r="BI83" s="46" t="s">
        <v>363</v>
      </c>
      <c r="BJ83" s="46" t="str">
        <f t="shared" si="37"/>
        <v>35_7</v>
      </c>
      <c r="BK83" s="48">
        <f t="shared" si="40"/>
        <v>18.239999999999998</v>
      </c>
      <c r="BL83" s="48">
        <f t="shared" si="41"/>
        <v>18.71</v>
      </c>
      <c r="BM83" s="48">
        <f t="shared" si="42"/>
        <v>19.190000000000001</v>
      </c>
      <c r="BN83" s="361">
        <f t="shared" si="43"/>
        <v>18.751666666666669</v>
      </c>
      <c r="BO83" s="28"/>
      <c r="BP83" s="71"/>
      <c r="BQ83" s="5"/>
      <c r="BR83" s="5"/>
      <c r="BS83" s="48"/>
      <c r="BT83" s="78"/>
      <c r="BU83" s="30"/>
    </row>
    <row r="84" spans="1:73" x14ac:dyDescent="0.15">
      <c r="A84" s="46">
        <v>35</v>
      </c>
      <c r="B84" s="46">
        <v>7</v>
      </c>
      <c r="C84" s="46">
        <v>17</v>
      </c>
      <c r="D84" s="46">
        <f t="shared" si="38"/>
        <v>7</v>
      </c>
      <c r="E84" s="46" t="str">
        <f t="shared" si="39"/>
        <v>35_7</v>
      </c>
      <c r="F84" s="52">
        <v>15.32</v>
      </c>
      <c r="G84" s="46"/>
      <c r="H84" s="46">
        <v>35</v>
      </c>
      <c r="I84" s="46">
        <v>8</v>
      </c>
      <c r="J84" s="46">
        <v>18</v>
      </c>
      <c r="K84" s="46">
        <f t="shared" si="22"/>
        <v>8</v>
      </c>
      <c r="L84" s="46" t="str">
        <f t="shared" si="23"/>
        <v>35_8</v>
      </c>
      <c r="M84" s="52">
        <v>16.329999999999998</v>
      </c>
      <c r="N84" s="28"/>
      <c r="O84" s="46">
        <v>35</v>
      </c>
      <c r="P84" s="46">
        <v>8</v>
      </c>
      <c r="Q84" s="46">
        <v>18</v>
      </c>
      <c r="R84" s="46">
        <f t="shared" si="24"/>
        <v>8</v>
      </c>
      <c r="S84" s="46" t="str">
        <f t="shared" si="25"/>
        <v>35_8</v>
      </c>
      <c r="T84" s="52">
        <v>16.82</v>
      </c>
      <c r="U84" s="28"/>
      <c r="V84" s="46">
        <v>35</v>
      </c>
      <c r="W84" s="46">
        <v>8</v>
      </c>
      <c r="X84" s="46">
        <v>18</v>
      </c>
      <c r="Y84" s="46">
        <f t="shared" si="26"/>
        <v>8</v>
      </c>
      <c r="Z84" s="46" t="str">
        <f t="shared" si="27"/>
        <v>35_8</v>
      </c>
      <c r="AA84" s="52">
        <v>17.36</v>
      </c>
      <c r="AB84" s="362"/>
      <c r="AC84" s="46">
        <v>35</v>
      </c>
      <c r="AD84" s="46">
        <v>8</v>
      </c>
      <c r="AE84" s="46">
        <v>18</v>
      </c>
      <c r="AF84" s="46">
        <f t="shared" si="28"/>
        <v>8</v>
      </c>
      <c r="AG84" s="46" t="str">
        <f t="shared" si="29"/>
        <v>35_8</v>
      </c>
      <c r="AH84" s="46">
        <v>17.88</v>
      </c>
      <c r="AI84" s="362"/>
      <c r="AJ84" s="46">
        <v>35</v>
      </c>
      <c r="AK84" s="46">
        <v>8</v>
      </c>
      <c r="AL84" s="46">
        <v>18</v>
      </c>
      <c r="AM84" s="46">
        <f t="shared" si="30"/>
        <v>8</v>
      </c>
      <c r="AN84" s="46" t="str">
        <f t="shared" si="31"/>
        <v>35_8</v>
      </c>
      <c r="AO84" s="46">
        <v>18.78</v>
      </c>
      <c r="AP84" s="372"/>
      <c r="AQ84" s="46">
        <v>35</v>
      </c>
      <c r="AR84" s="46">
        <v>8</v>
      </c>
      <c r="AS84" s="46">
        <v>18</v>
      </c>
      <c r="AT84" s="46">
        <f t="shared" si="32"/>
        <v>8</v>
      </c>
      <c r="AU84" s="46" t="str">
        <f t="shared" si="33"/>
        <v>35_8</v>
      </c>
      <c r="AV84" s="46">
        <v>19.260000000000002</v>
      </c>
      <c r="AW84" s="373"/>
      <c r="AX84" s="46">
        <v>35</v>
      </c>
      <c r="AY84" s="46">
        <v>8</v>
      </c>
      <c r="AZ84" s="46">
        <v>18</v>
      </c>
      <c r="BA84" s="46">
        <f t="shared" si="34"/>
        <v>8</v>
      </c>
      <c r="BB84" s="46" t="str">
        <f t="shared" si="35"/>
        <v>35_8</v>
      </c>
      <c r="BC84" s="46">
        <v>19.739999999999998</v>
      </c>
      <c r="BD84" s="373"/>
      <c r="BE84" s="46">
        <v>35</v>
      </c>
      <c r="BF84" s="46">
        <v>8</v>
      </c>
      <c r="BG84" s="46">
        <v>18</v>
      </c>
      <c r="BH84" s="46">
        <f t="shared" si="36"/>
        <v>8</v>
      </c>
      <c r="BI84" s="46" t="s">
        <v>364</v>
      </c>
      <c r="BJ84" s="46" t="str">
        <f t="shared" si="37"/>
        <v>35_8</v>
      </c>
      <c r="BK84" s="48">
        <f t="shared" si="40"/>
        <v>18.78</v>
      </c>
      <c r="BL84" s="48">
        <f t="shared" si="41"/>
        <v>19.260000000000002</v>
      </c>
      <c r="BM84" s="48">
        <f t="shared" si="42"/>
        <v>19.739999999999998</v>
      </c>
      <c r="BN84" s="361">
        <f t="shared" si="43"/>
        <v>19.3</v>
      </c>
      <c r="BO84" s="28"/>
      <c r="BP84" s="71"/>
      <c r="BQ84" s="5"/>
      <c r="BR84" s="5"/>
      <c r="BS84" s="48"/>
      <c r="BT84" s="78"/>
      <c r="BU84" s="30"/>
    </row>
    <row r="85" spans="1:73" x14ac:dyDescent="0.15">
      <c r="A85" s="46">
        <v>35</v>
      </c>
      <c r="B85" s="46">
        <v>8</v>
      </c>
      <c r="C85" s="46">
        <v>18</v>
      </c>
      <c r="D85" s="46">
        <f t="shared" si="38"/>
        <v>8</v>
      </c>
      <c r="E85" s="46" t="str">
        <f t="shared" si="39"/>
        <v>35_8</v>
      </c>
      <c r="F85" s="52">
        <v>15.77</v>
      </c>
      <c r="G85" s="46"/>
      <c r="H85" s="46">
        <v>35</v>
      </c>
      <c r="I85" s="46">
        <v>9</v>
      </c>
      <c r="J85" s="46">
        <v>19</v>
      </c>
      <c r="K85" s="46">
        <f t="shared" si="22"/>
        <v>9</v>
      </c>
      <c r="L85" s="46" t="str">
        <f t="shared" si="23"/>
        <v>35_9</v>
      </c>
      <c r="M85" s="52">
        <v>16.75</v>
      </c>
      <c r="N85" s="28"/>
      <c r="O85" s="46">
        <v>35</v>
      </c>
      <c r="P85" s="46">
        <v>9</v>
      </c>
      <c r="Q85" s="46">
        <v>19</v>
      </c>
      <c r="R85" s="46">
        <f t="shared" si="24"/>
        <v>9</v>
      </c>
      <c r="S85" s="46" t="str">
        <f t="shared" si="25"/>
        <v>35_9</v>
      </c>
      <c r="T85" s="52">
        <v>17.260000000000002</v>
      </c>
      <c r="U85" s="28"/>
      <c r="V85" s="46">
        <v>35</v>
      </c>
      <c r="W85" s="46">
        <v>9</v>
      </c>
      <c r="X85" s="46">
        <v>19</v>
      </c>
      <c r="Y85" s="46">
        <f t="shared" si="26"/>
        <v>9</v>
      </c>
      <c r="Z85" s="46" t="str">
        <f t="shared" si="27"/>
        <v>35_9</v>
      </c>
      <c r="AA85" s="52">
        <v>17.82</v>
      </c>
      <c r="AB85" s="362"/>
      <c r="AC85" s="46">
        <v>35</v>
      </c>
      <c r="AD85" s="46">
        <v>9</v>
      </c>
      <c r="AE85" s="46">
        <v>19</v>
      </c>
      <c r="AF85" s="46">
        <f t="shared" si="28"/>
        <v>9</v>
      </c>
      <c r="AG85" s="46" t="str">
        <f t="shared" si="29"/>
        <v>35_9</v>
      </c>
      <c r="AH85" s="46">
        <v>18.350000000000001</v>
      </c>
      <c r="AI85" s="362"/>
      <c r="AJ85" s="46">
        <v>35</v>
      </c>
      <c r="AK85" s="46">
        <v>9</v>
      </c>
      <c r="AL85" s="46">
        <v>19</v>
      </c>
      <c r="AM85" s="46">
        <f t="shared" si="30"/>
        <v>9</v>
      </c>
      <c r="AN85" s="46" t="str">
        <f t="shared" si="31"/>
        <v>35_9</v>
      </c>
      <c r="AO85" s="46">
        <v>19.27</v>
      </c>
      <c r="AP85" s="372"/>
      <c r="AQ85" s="46">
        <v>35</v>
      </c>
      <c r="AR85" s="46">
        <v>9</v>
      </c>
      <c r="AS85" s="46">
        <v>19</v>
      </c>
      <c r="AT85" s="46">
        <f t="shared" si="32"/>
        <v>9</v>
      </c>
      <c r="AU85" s="46" t="str">
        <f t="shared" si="33"/>
        <v>35_9</v>
      </c>
      <c r="AV85" s="46">
        <v>19.75</v>
      </c>
      <c r="AW85" s="373"/>
      <c r="AX85" s="46">
        <v>35</v>
      </c>
      <c r="AY85" s="46">
        <v>9</v>
      </c>
      <c r="AZ85" s="46">
        <v>19</v>
      </c>
      <c r="BA85" s="46">
        <f t="shared" si="34"/>
        <v>9</v>
      </c>
      <c r="BB85" s="46" t="str">
        <f t="shared" si="35"/>
        <v>35_9</v>
      </c>
      <c r="BC85" s="46">
        <v>20.239999999999998</v>
      </c>
      <c r="BD85" s="373"/>
      <c r="BE85" s="46">
        <v>35</v>
      </c>
      <c r="BF85" s="46">
        <v>9</v>
      </c>
      <c r="BG85" s="46">
        <v>19</v>
      </c>
      <c r="BH85" s="46">
        <f t="shared" si="36"/>
        <v>9</v>
      </c>
      <c r="BI85" s="46" t="s">
        <v>365</v>
      </c>
      <c r="BJ85" s="46" t="str">
        <f t="shared" si="37"/>
        <v>35_9</v>
      </c>
      <c r="BK85" s="48">
        <f t="shared" si="40"/>
        <v>19.27</v>
      </c>
      <c r="BL85" s="48">
        <f t="shared" si="41"/>
        <v>19.75</v>
      </c>
      <c r="BM85" s="48">
        <f t="shared" si="42"/>
        <v>20.239999999999998</v>
      </c>
      <c r="BN85" s="361">
        <f t="shared" si="43"/>
        <v>19.7925</v>
      </c>
      <c r="BO85" s="28"/>
      <c r="BP85" s="71"/>
      <c r="BQ85" s="5"/>
      <c r="BR85" s="5"/>
      <c r="BS85" s="48"/>
      <c r="BT85" s="78"/>
      <c r="BU85" s="30"/>
    </row>
    <row r="86" spans="1:73" x14ac:dyDescent="0.15">
      <c r="A86" s="46">
        <v>35</v>
      </c>
      <c r="B86" s="46">
        <v>9</v>
      </c>
      <c r="C86" s="46">
        <v>19</v>
      </c>
      <c r="D86" s="46">
        <f t="shared" si="38"/>
        <v>9</v>
      </c>
      <c r="E86" s="46" t="str">
        <f t="shared" si="39"/>
        <v>35_9</v>
      </c>
      <c r="F86" s="52">
        <v>16.190000000000001</v>
      </c>
      <c r="G86" s="46"/>
      <c r="H86" s="46">
        <v>35</v>
      </c>
      <c r="I86" s="46">
        <v>10</v>
      </c>
      <c r="J86" s="46">
        <v>20</v>
      </c>
      <c r="K86" s="46">
        <f t="shared" si="22"/>
        <v>10</v>
      </c>
      <c r="L86" s="46" t="str">
        <f t="shared" si="23"/>
        <v>35_10</v>
      </c>
      <c r="M86" s="52">
        <v>17.21</v>
      </c>
      <c r="N86" s="28"/>
      <c r="O86" s="46">
        <v>35</v>
      </c>
      <c r="P86" s="46">
        <v>10</v>
      </c>
      <c r="Q86" s="46">
        <v>20</v>
      </c>
      <c r="R86" s="46">
        <f t="shared" si="24"/>
        <v>10</v>
      </c>
      <c r="S86" s="46" t="str">
        <f t="shared" si="25"/>
        <v>35_10</v>
      </c>
      <c r="T86" s="52">
        <v>17.72</v>
      </c>
      <c r="U86" s="28"/>
      <c r="V86" s="46">
        <v>35</v>
      </c>
      <c r="W86" s="46">
        <v>10</v>
      </c>
      <c r="X86" s="46">
        <v>20</v>
      </c>
      <c r="Y86" s="46">
        <f t="shared" si="26"/>
        <v>10</v>
      </c>
      <c r="Z86" s="46" t="str">
        <f t="shared" si="27"/>
        <v>35_10</v>
      </c>
      <c r="AA86" s="52">
        <v>18.3</v>
      </c>
      <c r="AB86" s="362"/>
      <c r="AC86" s="46">
        <v>35</v>
      </c>
      <c r="AD86" s="46">
        <v>10</v>
      </c>
      <c r="AE86" s="46">
        <v>20</v>
      </c>
      <c r="AF86" s="46">
        <f t="shared" si="28"/>
        <v>10</v>
      </c>
      <c r="AG86" s="46" t="str">
        <f t="shared" si="29"/>
        <v>35_10</v>
      </c>
      <c r="AH86" s="46">
        <v>18.850000000000001</v>
      </c>
      <c r="AI86" s="362"/>
      <c r="AJ86" s="46">
        <v>35</v>
      </c>
      <c r="AK86" s="46">
        <v>10</v>
      </c>
      <c r="AL86" s="46">
        <v>20</v>
      </c>
      <c r="AM86" s="46">
        <f t="shared" si="30"/>
        <v>10</v>
      </c>
      <c r="AN86" s="46" t="str">
        <f t="shared" si="31"/>
        <v>35_10</v>
      </c>
      <c r="AO86" s="46">
        <v>19.79</v>
      </c>
      <c r="AP86" s="372"/>
      <c r="AQ86" s="46">
        <v>35</v>
      </c>
      <c r="AR86" s="46">
        <v>10</v>
      </c>
      <c r="AS86" s="46">
        <v>20</v>
      </c>
      <c r="AT86" s="46">
        <f t="shared" si="32"/>
        <v>10</v>
      </c>
      <c r="AU86" s="46" t="str">
        <f t="shared" si="33"/>
        <v>35_10</v>
      </c>
      <c r="AV86" s="46">
        <v>20.28</v>
      </c>
      <c r="AW86" s="373"/>
      <c r="AX86" s="46">
        <v>35</v>
      </c>
      <c r="AY86" s="46">
        <v>10</v>
      </c>
      <c r="AZ86" s="46">
        <v>20</v>
      </c>
      <c r="BA86" s="46">
        <f t="shared" si="34"/>
        <v>10</v>
      </c>
      <c r="BB86" s="46" t="str">
        <f t="shared" si="35"/>
        <v>35_10</v>
      </c>
      <c r="BC86" s="46">
        <v>20.79</v>
      </c>
      <c r="BD86" s="373"/>
      <c r="BE86" s="46">
        <v>35</v>
      </c>
      <c r="BF86" s="46">
        <v>10</v>
      </c>
      <c r="BG86" s="46">
        <v>20</v>
      </c>
      <c r="BH86" s="46">
        <f t="shared" si="36"/>
        <v>10</v>
      </c>
      <c r="BI86" s="46" t="s">
        <v>366</v>
      </c>
      <c r="BJ86" s="46" t="str">
        <f t="shared" si="37"/>
        <v>35_10</v>
      </c>
      <c r="BK86" s="48">
        <f t="shared" si="40"/>
        <v>19.79</v>
      </c>
      <c r="BL86" s="48">
        <f t="shared" si="41"/>
        <v>20.28</v>
      </c>
      <c r="BM86" s="48">
        <f t="shared" si="42"/>
        <v>20.79</v>
      </c>
      <c r="BN86" s="361">
        <f t="shared" si="43"/>
        <v>20.325833333333335</v>
      </c>
      <c r="BO86" s="28"/>
      <c r="BP86" s="71"/>
      <c r="BQ86" s="5"/>
      <c r="BR86" s="5"/>
      <c r="BS86" s="48"/>
      <c r="BT86" s="78"/>
      <c r="BU86" s="30"/>
    </row>
    <row r="87" spans="1:73" x14ac:dyDescent="0.15">
      <c r="A87" s="46">
        <v>35</v>
      </c>
      <c r="B87" s="46">
        <v>10</v>
      </c>
      <c r="C87" s="46">
        <v>20</v>
      </c>
      <c r="D87" s="46">
        <f t="shared" si="38"/>
        <v>10</v>
      </c>
      <c r="E87" s="46" t="str">
        <f t="shared" si="39"/>
        <v>35_10</v>
      </c>
      <c r="F87" s="52">
        <v>16.62</v>
      </c>
      <c r="G87" s="46"/>
      <c r="H87" s="46">
        <v>35</v>
      </c>
      <c r="I87" s="46">
        <v>11</v>
      </c>
      <c r="J87" s="46">
        <v>21</v>
      </c>
      <c r="K87" s="46">
        <f t="shared" si="22"/>
        <v>11</v>
      </c>
      <c r="L87" s="46" t="str">
        <f t="shared" si="23"/>
        <v>35_11</v>
      </c>
      <c r="M87" s="52">
        <v>17.649999999999999</v>
      </c>
      <c r="N87" s="28"/>
      <c r="O87" s="46">
        <v>35</v>
      </c>
      <c r="P87" s="46">
        <v>11</v>
      </c>
      <c r="Q87" s="46">
        <v>21</v>
      </c>
      <c r="R87" s="46">
        <f t="shared" si="24"/>
        <v>11</v>
      </c>
      <c r="S87" s="46" t="str">
        <f t="shared" si="25"/>
        <v>35_11</v>
      </c>
      <c r="T87" s="52">
        <v>18.18</v>
      </c>
      <c r="U87" s="28"/>
      <c r="V87" s="46">
        <v>35</v>
      </c>
      <c r="W87" s="46">
        <v>11</v>
      </c>
      <c r="X87" s="46">
        <v>21</v>
      </c>
      <c r="Y87" s="46">
        <f t="shared" si="26"/>
        <v>11</v>
      </c>
      <c r="Z87" s="46" t="str">
        <f t="shared" si="27"/>
        <v>35_11</v>
      </c>
      <c r="AA87" s="52">
        <v>18.77</v>
      </c>
      <c r="AB87" s="362"/>
      <c r="AC87" s="46">
        <v>35</v>
      </c>
      <c r="AD87" s="46">
        <v>11</v>
      </c>
      <c r="AE87" s="46">
        <v>21</v>
      </c>
      <c r="AF87" s="46">
        <f t="shared" si="28"/>
        <v>11</v>
      </c>
      <c r="AG87" s="46" t="str">
        <f t="shared" si="29"/>
        <v>35_11</v>
      </c>
      <c r="AH87" s="46">
        <v>19.329999999999998</v>
      </c>
      <c r="AI87" s="362"/>
      <c r="AJ87" s="46">
        <v>35</v>
      </c>
      <c r="AK87" s="46">
        <v>11</v>
      </c>
      <c r="AL87" s="46">
        <v>21</v>
      </c>
      <c r="AM87" s="46">
        <f t="shared" si="30"/>
        <v>11</v>
      </c>
      <c r="AN87" s="46" t="str">
        <f t="shared" si="31"/>
        <v>35_11</v>
      </c>
      <c r="AO87" s="46">
        <v>20.3</v>
      </c>
      <c r="AP87" s="372"/>
      <c r="AQ87" s="46">
        <v>35</v>
      </c>
      <c r="AR87" s="46">
        <v>11</v>
      </c>
      <c r="AS87" s="46">
        <v>21</v>
      </c>
      <c r="AT87" s="46">
        <f t="shared" si="32"/>
        <v>11</v>
      </c>
      <c r="AU87" s="46" t="str">
        <f t="shared" si="33"/>
        <v>35_11</v>
      </c>
      <c r="AV87" s="46">
        <v>20.81</v>
      </c>
      <c r="AW87" s="373"/>
      <c r="AX87" s="46">
        <v>35</v>
      </c>
      <c r="AY87" s="46">
        <v>11</v>
      </c>
      <c r="AZ87" s="46">
        <v>21</v>
      </c>
      <c r="BA87" s="46">
        <f t="shared" si="34"/>
        <v>11</v>
      </c>
      <c r="BB87" s="46" t="str">
        <f t="shared" si="35"/>
        <v>35_11</v>
      </c>
      <c r="BC87" s="46">
        <v>21.33</v>
      </c>
      <c r="BD87" s="373"/>
      <c r="BE87" s="46">
        <v>35</v>
      </c>
      <c r="BF87" s="46">
        <v>11</v>
      </c>
      <c r="BG87" s="46">
        <v>21</v>
      </c>
      <c r="BH87" s="46">
        <f t="shared" si="36"/>
        <v>11</v>
      </c>
      <c r="BI87" s="46" t="s">
        <v>367</v>
      </c>
      <c r="BJ87" s="46" t="str">
        <f t="shared" si="37"/>
        <v>35_11</v>
      </c>
      <c r="BK87" s="48">
        <f t="shared" si="40"/>
        <v>20.3</v>
      </c>
      <c r="BL87" s="48">
        <f t="shared" si="41"/>
        <v>20.81</v>
      </c>
      <c r="BM87" s="48">
        <f t="shared" si="42"/>
        <v>21.33</v>
      </c>
      <c r="BN87" s="361">
        <f t="shared" si="43"/>
        <v>20.854999999999997</v>
      </c>
      <c r="BO87" s="28"/>
      <c r="BP87" s="71"/>
      <c r="BQ87" s="5"/>
      <c r="BR87" s="5"/>
      <c r="BS87" s="48"/>
      <c r="BT87" s="78"/>
      <c r="BU87" s="30"/>
    </row>
    <row r="88" spans="1:73" x14ac:dyDescent="0.15">
      <c r="A88" s="46">
        <v>35</v>
      </c>
      <c r="B88" s="46">
        <v>11</v>
      </c>
      <c r="C88" s="46">
        <v>21</v>
      </c>
      <c r="D88" s="46">
        <f t="shared" si="38"/>
        <v>11</v>
      </c>
      <c r="E88" s="46" t="str">
        <f t="shared" si="39"/>
        <v>35_11</v>
      </c>
      <c r="F88" s="52">
        <v>17.05</v>
      </c>
      <c r="G88" s="46"/>
      <c r="H88" s="46">
        <v>40</v>
      </c>
      <c r="I88" s="46" t="s">
        <v>304</v>
      </c>
      <c r="J88" s="46">
        <v>10</v>
      </c>
      <c r="K88" s="46" t="str">
        <f t="shared" si="22"/>
        <v>Aanloopperiodiek_0</v>
      </c>
      <c r="L88" s="46" t="str">
        <f t="shared" si="23"/>
        <v>40_Aanloopperiodiek_0</v>
      </c>
      <c r="M88" s="52">
        <v>12.83</v>
      </c>
      <c r="N88" s="28"/>
      <c r="O88" s="46">
        <v>40</v>
      </c>
      <c r="P88" s="46" t="s">
        <v>304</v>
      </c>
      <c r="Q88" s="46">
        <v>10</v>
      </c>
      <c r="R88" s="46" t="str">
        <f t="shared" si="24"/>
        <v>Aanloopperiodiek_0</v>
      </c>
      <c r="S88" s="46" t="str">
        <f t="shared" si="25"/>
        <v>40_Aanloopperiodiek_0</v>
      </c>
      <c r="T88" s="52">
        <v>13.22</v>
      </c>
      <c r="U88" s="28"/>
      <c r="V88" s="46">
        <v>40</v>
      </c>
      <c r="W88" s="46" t="s">
        <v>304</v>
      </c>
      <c r="X88" s="46">
        <v>10</v>
      </c>
      <c r="Y88" s="46" t="str">
        <f t="shared" si="26"/>
        <v>Aanloopperiodiek_0</v>
      </c>
      <c r="Z88" s="46" t="str">
        <f t="shared" si="27"/>
        <v>40_Aanloopperiodiek_0</v>
      </c>
      <c r="AA88" s="52" t="s">
        <v>286</v>
      </c>
      <c r="AB88" s="362"/>
      <c r="AC88" s="46">
        <v>40</v>
      </c>
      <c r="AD88" s="46" t="s">
        <v>304</v>
      </c>
      <c r="AE88" s="46">
        <v>10</v>
      </c>
      <c r="AF88" s="46" t="str">
        <f t="shared" si="28"/>
        <v>Aanloopperiodiek_0</v>
      </c>
      <c r="AG88" s="46" t="str">
        <f t="shared" si="29"/>
        <v>40_Aanloopperiodiek_0</v>
      </c>
      <c r="AH88" s="46" t="s">
        <v>286</v>
      </c>
      <c r="AI88" s="362"/>
      <c r="AJ88" s="46">
        <v>40</v>
      </c>
      <c r="AK88" s="46" t="s">
        <v>304</v>
      </c>
      <c r="AL88" s="46">
        <v>10</v>
      </c>
      <c r="AM88" s="46" t="str">
        <f t="shared" si="30"/>
        <v>Aanloopperiodiek_0</v>
      </c>
      <c r="AN88" s="46" t="str">
        <f t="shared" si="31"/>
        <v>40_Aanloopperiodiek_0</v>
      </c>
      <c r="AO88" s="46" t="s">
        <v>286</v>
      </c>
      <c r="AP88" s="372"/>
      <c r="AQ88" s="46">
        <v>40</v>
      </c>
      <c r="AR88" s="46" t="s">
        <v>304</v>
      </c>
      <c r="AS88" s="46">
        <v>10</v>
      </c>
      <c r="AT88" s="46" t="str">
        <f t="shared" si="32"/>
        <v>Aanloopperiodiek_0</v>
      </c>
      <c r="AU88" s="46" t="str">
        <f t="shared" si="33"/>
        <v>40_Aanloopperiodiek_0</v>
      </c>
      <c r="AV88" s="46" t="s">
        <v>286</v>
      </c>
      <c r="AW88" s="373"/>
      <c r="AX88" s="46">
        <v>40</v>
      </c>
      <c r="AY88" s="46" t="s">
        <v>304</v>
      </c>
      <c r="AZ88" s="46">
        <v>10</v>
      </c>
      <c r="BA88" s="46" t="str">
        <f t="shared" si="34"/>
        <v>Aanloopperiodiek_0</v>
      </c>
      <c r="BB88" s="46" t="str">
        <f t="shared" si="35"/>
        <v>40_Aanloopperiodiek_0</v>
      </c>
      <c r="BC88" s="46" t="s">
        <v>286</v>
      </c>
      <c r="BD88" s="373"/>
      <c r="BE88" s="46">
        <v>40</v>
      </c>
      <c r="BF88" s="46" t="s">
        <v>304</v>
      </c>
      <c r="BG88" s="46">
        <v>10</v>
      </c>
      <c r="BH88" s="46" t="str">
        <f t="shared" si="36"/>
        <v>Aanloopperiodiek_0</v>
      </c>
      <c r="BI88" s="46" t="s">
        <v>368</v>
      </c>
      <c r="BJ88" s="46" t="str">
        <f t="shared" si="37"/>
        <v>40_Aanloopperiodiek_0</v>
      </c>
      <c r="BK88" s="48" t="str">
        <f t="shared" si="40"/>
        <v>vervalt</v>
      </c>
      <c r="BL88" s="48" t="str">
        <f t="shared" si="41"/>
        <v>vervalt</v>
      </c>
      <c r="BM88" s="48" t="str">
        <f t="shared" si="42"/>
        <v>vervalt</v>
      </c>
      <c r="BN88" s="361" t="str">
        <f t="shared" si="43"/>
        <v>vervalt</v>
      </c>
      <c r="BO88" s="28"/>
      <c r="BP88" s="71"/>
      <c r="BQ88" s="5"/>
      <c r="BR88" s="5"/>
      <c r="BS88" s="48"/>
      <c r="BT88" s="78"/>
      <c r="BU88" s="30"/>
    </row>
    <row r="89" spans="1:73" x14ac:dyDescent="0.15">
      <c r="A89" s="46">
        <v>40</v>
      </c>
      <c r="B89" s="46" t="s">
        <v>304</v>
      </c>
      <c r="C89" s="46">
        <v>10</v>
      </c>
      <c r="D89" s="46" t="str">
        <f t="shared" si="38"/>
        <v>Aanloopperiodiek_0</v>
      </c>
      <c r="E89" s="46" t="str">
        <f t="shared" si="39"/>
        <v>40_Aanloopperiodiek_0</v>
      </c>
      <c r="F89" s="52">
        <v>12.4</v>
      </c>
      <c r="G89" s="46"/>
      <c r="H89" s="46">
        <v>40</v>
      </c>
      <c r="I89" s="46" t="s">
        <v>306</v>
      </c>
      <c r="J89" s="46">
        <v>11</v>
      </c>
      <c r="K89" s="46" t="str">
        <f t="shared" si="22"/>
        <v>Aanloopperiodiek_1</v>
      </c>
      <c r="L89" s="46" t="str">
        <f t="shared" si="23"/>
        <v>40_Aanloopperiodiek_1</v>
      </c>
      <c r="M89" s="52">
        <v>13.22</v>
      </c>
      <c r="N89" s="28"/>
      <c r="O89" s="46">
        <v>40</v>
      </c>
      <c r="P89" s="46" t="s">
        <v>306</v>
      </c>
      <c r="Q89" s="46">
        <v>11</v>
      </c>
      <c r="R89" s="46" t="str">
        <f t="shared" si="24"/>
        <v>Aanloopperiodiek_1</v>
      </c>
      <c r="S89" s="46" t="str">
        <f t="shared" si="25"/>
        <v>40_Aanloopperiodiek_1</v>
      </c>
      <c r="T89" s="52">
        <v>13.62</v>
      </c>
      <c r="U89" s="28"/>
      <c r="V89" s="46">
        <v>40</v>
      </c>
      <c r="W89" s="46" t="s">
        <v>306</v>
      </c>
      <c r="X89" s="46">
        <v>11</v>
      </c>
      <c r="Y89" s="46" t="str">
        <f t="shared" si="26"/>
        <v>Aanloopperiodiek_1</v>
      </c>
      <c r="Z89" s="46" t="str">
        <f t="shared" si="27"/>
        <v>40_Aanloopperiodiek_1</v>
      </c>
      <c r="AA89" s="52" t="s">
        <v>286</v>
      </c>
      <c r="AB89" s="362"/>
      <c r="AC89" s="46">
        <v>40</v>
      </c>
      <c r="AD89" s="46" t="s">
        <v>306</v>
      </c>
      <c r="AE89" s="46">
        <v>11</v>
      </c>
      <c r="AF89" s="46" t="str">
        <f t="shared" si="28"/>
        <v>Aanloopperiodiek_1</v>
      </c>
      <c r="AG89" s="46" t="str">
        <f t="shared" si="29"/>
        <v>40_Aanloopperiodiek_1</v>
      </c>
      <c r="AH89" s="46" t="s">
        <v>286</v>
      </c>
      <c r="AI89" s="362"/>
      <c r="AJ89" s="46">
        <v>40</v>
      </c>
      <c r="AK89" s="46" t="s">
        <v>306</v>
      </c>
      <c r="AL89" s="46">
        <v>11</v>
      </c>
      <c r="AM89" s="46" t="str">
        <f t="shared" si="30"/>
        <v>Aanloopperiodiek_1</v>
      </c>
      <c r="AN89" s="46" t="str">
        <f t="shared" si="31"/>
        <v>40_Aanloopperiodiek_1</v>
      </c>
      <c r="AO89" s="46" t="s">
        <v>286</v>
      </c>
      <c r="AP89" s="372"/>
      <c r="AQ89" s="46">
        <v>40</v>
      </c>
      <c r="AR89" s="46" t="s">
        <v>306</v>
      </c>
      <c r="AS89" s="46">
        <v>11</v>
      </c>
      <c r="AT89" s="46" t="str">
        <f t="shared" si="32"/>
        <v>Aanloopperiodiek_1</v>
      </c>
      <c r="AU89" s="46" t="str">
        <f t="shared" si="33"/>
        <v>40_Aanloopperiodiek_1</v>
      </c>
      <c r="AV89" s="46" t="s">
        <v>286</v>
      </c>
      <c r="AW89" s="373"/>
      <c r="AX89" s="46">
        <v>40</v>
      </c>
      <c r="AY89" s="46" t="s">
        <v>306</v>
      </c>
      <c r="AZ89" s="46">
        <v>11</v>
      </c>
      <c r="BA89" s="46" t="str">
        <f t="shared" si="34"/>
        <v>Aanloopperiodiek_1</v>
      </c>
      <c r="BB89" s="46" t="str">
        <f t="shared" si="35"/>
        <v>40_Aanloopperiodiek_1</v>
      </c>
      <c r="BC89" s="46" t="s">
        <v>286</v>
      </c>
      <c r="BD89" s="373"/>
      <c r="BE89" s="46">
        <v>40</v>
      </c>
      <c r="BF89" s="46" t="s">
        <v>306</v>
      </c>
      <c r="BG89" s="46">
        <v>11</v>
      </c>
      <c r="BH89" s="46" t="str">
        <f t="shared" si="36"/>
        <v>Aanloopperiodiek_1</v>
      </c>
      <c r="BI89" s="46" t="s">
        <v>369</v>
      </c>
      <c r="BJ89" s="46" t="str">
        <f t="shared" si="37"/>
        <v>40_Aanloopperiodiek_1</v>
      </c>
      <c r="BK89" s="48" t="str">
        <f t="shared" si="40"/>
        <v>vervalt</v>
      </c>
      <c r="BL89" s="48" t="str">
        <f t="shared" si="41"/>
        <v>vervalt</v>
      </c>
      <c r="BM89" s="48" t="str">
        <f t="shared" si="42"/>
        <v>vervalt</v>
      </c>
      <c r="BN89" s="361" t="str">
        <f t="shared" si="43"/>
        <v>vervalt</v>
      </c>
      <c r="BO89" s="28"/>
      <c r="BP89" s="71"/>
      <c r="BQ89" s="5"/>
      <c r="BR89" s="5"/>
      <c r="BS89" s="48"/>
      <c r="BT89" s="78"/>
      <c r="BU89" s="30"/>
    </row>
    <row r="90" spans="1:73" x14ac:dyDescent="0.15">
      <c r="A90" s="46">
        <v>40</v>
      </c>
      <c r="B90" s="46" t="s">
        <v>306</v>
      </c>
      <c r="C90" s="46">
        <v>11</v>
      </c>
      <c r="D90" s="46" t="str">
        <f t="shared" si="38"/>
        <v>Aanloopperiodiek_1</v>
      </c>
      <c r="E90" s="46" t="str">
        <f t="shared" si="39"/>
        <v>40_Aanloopperiodiek_1</v>
      </c>
      <c r="F90" s="52">
        <v>12.78</v>
      </c>
      <c r="G90" s="46"/>
      <c r="H90" s="46">
        <v>40</v>
      </c>
      <c r="I90" s="46">
        <v>0</v>
      </c>
      <c r="J90" s="46">
        <v>12</v>
      </c>
      <c r="K90" s="46">
        <f t="shared" si="22"/>
        <v>0</v>
      </c>
      <c r="L90" s="46" t="str">
        <f t="shared" si="23"/>
        <v>40_0</v>
      </c>
      <c r="M90" s="52">
        <v>13.63</v>
      </c>
      <c r="N90" s="28"/>
      <c r="O90" s="46">
        <v>40</v>
      </c>
      <c r="P90" s="46">
        <v>0</v>
      </c>
      <c r="Q90" s="46">
        <v>12</v>
      </c>
      <c r="R90" s="46">
        <f t="shared" si="24"/>
        <v>0</v>
      </c>
      <c r="S90" s="46" t="str">
        <f t="shared" si="25"/>
        <v>40_0</v>
      </c>
      <c r="T90" s="52">
        <v>14.04</v>
      </c>
      <c r="U90" s="28"/>
      <c r="V90" s="46">
        <v>40</v>
      </c>
      <c r="W90" s="46" t="s">
        <v>330</v>
      </c>
      <c r="X90" s="46">
        <v>12</v>
      </c>
      <c r="Y90" s="46" t="str">
        <f t="shared" si="26"/>
        <v>zij-instroomperiodiek</v>
      </c>
      <c r="Z90" s="46" t="str">
        <f t="shared" si="27"/>
        <v>40_zij-instroomperiodiek</v>
      </c>
      <c r="AA90" s="52">
        <v>14.5</v>
      </c>
      <c r="AB90" s="362"/>
      <c r="AC90" s="46">
        <v>40</v>
      </c>
      <c r="AD90" s="46" t="s">
        <v>330</v>
      </c>
      <c r="AE90" s="46">
        <v>12</v>
      </c>
      <c r="AF90" s="46" t="str">
        <f t="shared" si="28"/>
        <v>zij-instroomperiodiek</v>
      </c>
      <c r="AG90" s="46" t="str">
        <f t="shared" si="29"/>
        <v>40_zij-instroomperiodiek</v>
      </c>
      <c r="AH90" s="46">
        <v>14.93</v>
      </c>
      <c r="AI90" s="362"/>
      <c r="AJ90" s="46">
        <v>40</v>
      </c>
      <c r="AK90" s="46" t="s">
        <v>330</v>
      </c>
      <c r="AL90" s="46">
        <v>12</v>
      </c>
      <c r="AM90" s="46" t="str">
        <f t="shared" si="30"/>
        <v>zij-instroomperiodiek</v>
      </c>
      <c r="AN90" s="46" t="str">
        <f t="shared" si="31"/>
        <v>40_zij-instroomperiodiek</v>
      </c>
      <c r="AO90" s="46">
        <v>15.73</v>
      </c>
      <c r="AP90" s="372"/>
      <c r="AQ90" s="46">
        <v>40</v>
      </c>
      <c r="AR90" s="46" t="s">
        <v>330</v>
      </c>
      <c r="AS90" s="46">
        <v>12</v>
      </c>
      <c r="AT90" s="46" t="str">
        <f t="shared" si="32"/>
        <v>zij-instroomperiodiek</v>
      </c>
      <c r="AU90" s="46" t="str">
        <f t="shared" si="33"/>
        <v>40_zij-instroomperiodiek</v>
      </c>
      <c r="AV90" s="46">
        <v>16.21</v>
      </c>
      <c r="AW90" s="373"/>
      <c r="AX90" s="46">
        <v>40</v>
      </c>
      <c r="AY90" s="46" t="s">
        <v>330</v>
      </c>
      <c r="AZ90" s="46">
        <v>12</v>
      </c>
      <c r="BA90" s="46" t="str">
        <f t="shared" si="34"/>
        <v>zij-instroomperiodiek</v>
      </c>
      <c r="BB90" s="46" t="str">
        <f t="shared" si="35"/>
        <v>40_zij-instroomperiodiek</v>
      </c>
      <c r="BC90" s="46">
        <v>16.690000000000001</v>
      </c>
      <c r="BD90" s="373"/>
      <c r="BE90" s="46">
        <v>40</v>
      </c>
      <c r="BF90" s="46" t="s">
        <v>330</v>
      </c>
      <c r="BG90" s="46">
        <v>12</v>
      </c>
      <c r="BH90" s="46" t="str">
        <f t="shared" si="36"/>
        <v>zij-instroomperiodiek</v>
      </c>
      <c r="BI90" s="46" t="s">
        <v>370</v>
      </c>
      <c r="BJ90" s="46" t="str">
        <f t="shared" si="37"/>
        <v>40_zij-instroomperiodiek</v>
      </c>
      <c r="BK90" s="48">
        <f t="shared" si="40"/>
        <v>15.73</v>
      </c>
      <c r="BL90" s="48">
        <f t="shared" si="41"/>
        <v>16.21</v>
      </c>
      <c r="BM90" s="48">
        <f t="shared" si="42"/>
        <v>16.690000000000001</v>
      </c>
      <c r="BN90" s="361">
        <f t="shared" si="43"/>
        <v>16.25</v>
      </c>
      <c r="BO90" s="28"/>
      <c r="BP90" s="71"/>
      <c r="BQ90" s="5"/>
      <c r="BR90" s="5"/>
      <c r="BS90" s="48"/>
      <c r="BT90" s="78"/>
      <c r="BU90" s="30"/>
    </row>
    <row r="91" spans="1:73" x14ac:dyDescent="0.15">
      <c r="A91" s="46">
        <v>40</v>
      </c>
      <c r="B91" s="46">
        <v>0</v>
      </c>
      <c r="C91" s="46">
        <v>12</v>
      </c>
      <c r="D91" s="46">
        <f t="shared" si="38"/>
        <v>0</v>
      </c>
      <c r="E91" s="46" t="str">
        <f t="shared" si="39"/>
        <v>40_0</v>
      </c>
      <c r="F91" s="52">
        <v>13.17</v>
      </c>
      <c r="G91" s="46"/>
      <c r="H91" s="46">
        <v>40</v>
      </c>
      <c r="I91" s="46">
        <v>1</v>
      </c>
      <c r="J91" s="46">
        <v>14</v>
      </c>
      <c r="K91" s="46">
        <f t="shared" si="22"/>
        <v>1</v>
      </c>
      <c r="L91" s="46" t="str">
        <f t="shared" si="23"/>
        <v>40_1</v>
      </c>
      <c r="M91" s="52">
        <v>14.56</v>
      </c>
      <c r="N91" s="28"/>
      <c r="O91" s="46">
        <v>40</v>
      </c>
      <c r="P91" s="46">
        <v>1</v>
      </c>
      <c r="Q91" s="46">
        <v>14</v>
      </c>
      <c r="R91" s="46">
        <f t="shared" si="24"/>
        <v>1</v>
      </c>
      <c r="S91" s="46" t="str">
        <f t="shared" si="25"/>
        <v>40_1</v>
      </c>
      <c r="T91" s="52">
        <v>14.99</v>
      </c>
      <c r="U91" s="28"/>
      <c r="V91" s="46">
        <v>40</v>
      </c>
      <c r="W91" s="46">
        <v>1</v>
      </c>
      <c r="X91" s="46">
        <v>14</v>
      </c>
      <c r="Y91" s="46">
        <f t="shared" si="26"/>
        <v>1</v>
      </c>
      <c r="Z91" s="46" t="str">
        <f t="shared" si="27"/>
        <v>40_1</v>
      </c>
      <c r="AA91" s="52">
        <v>15.48</v>
      </c>
      <c r="AB91" s="362"/>
      <c r="AC91" s="46">
        <v>40</v>
      </c>
      <c r="AD91" s="46">
        <v>1</v>
      </c>
      <c r="AE91" s="46">
        <v>14</v>
      </c>
      <c r="AF91" s="46">
        <f t="shared" si="28"/>
        <v>1</v>
      </c>
      <c r="AG91" s="46" t="str">
        <f t="shared" si="29"/>
        <v>40_1</v>
      </c>
      <c r="AH91" s="46">
        <v>15.94</v>
      </c>
      <c r="AI91" s="362"/>
      <c r="AJ91" s="46">
        <v>40</v>
      </c>
      <c r="AK91" s="46">
        <v>1</v>
      </c>
      <c r="AL91" s="46">
        <v>14</v>
      </c>
      <c r="AM91" s="46">
        <f t="shared" si="30"/>
        <v>1</v>
      </c>
      <c r="AN91" s="46" t="str">
        <f t="shared" si="31"/>
        <v>40_1</v>
      </c>
      <c r="AO91" s="46">
        <v>16.739999999999998</v>
      </c>
      <c r="AP91" s="372"/>
      <c r="AQ91" s="46">
        <v>40</v>
      </c>
      <c r="AR91" s="46">
        <v>1</v>
      </c>
      <c r="AS91" s="46">
        <v>14</v>
      </c>
      <c r="AT91" s="46">
        <f t="shared" si="32"/>
        <v>1</v>
      </c>
      <c r="AU91" s="46" t="str">
        <f t="shared" si="33"/>
        <v>40_1</v>
      </c>
      <c r="AV91" s="46">
        <v>17.22</v>
      </c>
      <c r="AW91" s="373"/>
      <c r="AX91" s="46">
        <v>40</v>
      </c>
      <c r="AY91" s="46">
        <v>1</v>
      </c>
      <c r="AZ91" s="46">
        <v>14</v>
      </c>
      <c r="BA91" s="46">
        <f t="shared" si="34"/>
        <v>1</v>
      </c>
      <c r="BB91" s="46" t="str">
        <f t="shared" si="35"/>
        <v>40_1</v>
      </c>
      <c r="BC91" s="46">
        <v>17.7</v>
      </c>
      <c r="BD91" s="373"/>
      <c r="BE91" s="46">
        <v>40</v>
      </c>
      <c r="BF91" s="46">
        <v>1</v>
      </c>
      <c r="BG91" s="46">
        <v>14</v>
      </c>
      <c r="BH91" s="46">
        <f t="shared" si="36"/>
        <v>1</v>
      </c>
      <c r="BI91" s="46" t="s">
        <v>371</v>
      </c>
      <c r="BJ91" s="46" t="str">
        <f t="shared" si="37"/>
        <v>40_1</v>
      </c>
      <c r="BK91" s="48">
        <f t="shared" si="40"/>
        <v>16.739999999999998</v>
      </c>
      <c r="BL91" s="48">
        <f t="shared" si="41"/>
        <v>17.22</v>
      </c>
      <c r="BM91" s="48">
        <f t="shared" si="42"/>
        <v>17.7</v>
      </c>
      <c r="BN91" s="361">
        <f t="shared" si="43"/>
        <v>17.259999999999998</v>
      </c>
      <c r="BO91" s="28"/>
      <c r="BP91" s="71"/>
      <c r="BQ91" s="5"/>
      <c r="BR91" s="5"/>
      <c r="BS91" s="48"/>
      <c r="BT91" s="78"/>
      <c r="BU91" s="30"/>
    </row>
    <row r="92" spans="1:73" x14ac:dyDescent="0.15">
      <c r="A92" s="46">
        <v>40</v>
      </c>
      <c r="B92" s="46">
        <v>1</v>
      </c>
      <c r="C92" s="46">
        <v>14</v>
      </c>
      <c r="D92" s="46">
        <f t="shared" si="38"/>
        <v>1</v>
      </c>
      <c r="E92" s="46" t="str">
        <f t="shared" si="39"/>
        <v>40_1</v>
      </c>
      <c r="F92" s="52">
        <v>14.06</v>
      </c>
      <c r="G92" s="46"/>
      <c r="H92" s="46">
        <v>40</v>
      </c>
      <c r="I92" s="46">
        <v>2</v>
      </c>
      <c r="J92" s="46">
        <v>16</v>
      </c>
      <c r="K92" s="46">
        <f t="shared" si="22"/>
        <v>2</v>
      </c>
      <c r="L92" s="46" t="str">
        <f t="shared" si="23"/>
        <v>40_2</v>
      </c>
      <c r="M92" s="52">
        <v>15.46</v>
      </c>
      <c r="N92" s="5"/>
      <c r="O92" s="46">
        <v>40</v>
      </c>
      <c r="P92" s="46">
        <v>2</v>
      </c>
      <c r="Q92" s="46">
        <v>16</v>
      </c>
      <c r="R92" s="46">
        <f t="shared" si="24"/>
        <v>2</v>
      </c>
      <c r="S92" s="46" t="str">
        <f t="shared" si="25"/>
        <v>40_2</v>
      </c>
      <c r="T92" s="52">
        <v>15.93</v>
      </c>
      <c r="U92" s="5"/>
      <c r="V92" s="46">
        <v>40</v>
      </c>
      <c r="W92" s="46">
        <v>2</v>
      </c>
      <c r="X92" s="46">
        <v>16</v>
      </c>
      <c r="Y92" s="46">
        <f t="shared" si="26"/>
        <v>2</v>
      </c>
      <c r="Z92" s="46" t="str">
        <f t="shared" si="27"/>
        <v>40_2</v>
      </c>
      <c r="AA92" s="52">
        <v>16.440000000000001</v>
      </c>
      <c r="AB92" s="362"/>
      <c r="AC92" s="46">
        <v>40</v>
      </c>
      <c r="AD92" s="46">
        <v>2</v>
      </c>
      <c r="AE92" s="46">
        <v>16</v>
      </c>
      <c r="AF92" s="46">
        <f t="shared" si="28"/>
        <v>2</v>
      </c>
      <c r="AG92" s="46" t="str">
        <f t="shared" si="29"/>
        <v>40_2</v>
      </c>
      <c r="AH92" s="46">
        <v>16.940000000000001</v>
      </c>
      <c r="AI92" s="362"/>
      <c r="AJ92" s="46">
        <v>40</v>
      </c>
      <c r="AK92" s="46">
        <v>2</v>
      </c>
      <c r="AL92" s="46">
        <v>16</v>
      </c>
      <c r="AM92" s="46">
        <f t="shared" si="30"/>
        <v>2</v>
      </c>
      <c r="AN92" s="46" t="str">
        <f t="shared" si="31"/>
        <v>40_2</v>
      </c>
      <c r="AO92" s="46">
        <v>17.78</v>
      </c>
      <c r="AP92" s="372"/>
      <c r="AQ92" s="46">
        <v>40</v>
      </c>
      <c r="AR92" s="46">
        <v>2</v>
      </c>
      <c r="AS92" s="46">
        <v>16</v>
      </c>
      <c r="AT92" s="46">
        <f t="shared" si="32"/>
        <v>2</v>
      </c>
      <c r="AU92" s="46" t="str">
        <f t="shared" si="33"/>
        <v>40_2</v>
      </c>
      <c r="AV92" s="46">
        <v>18.260000000000002</v>
      </c>
      <c r="AW92" s="373"/>
      <c r="AX92" s="46">
        <v>40</v>
      </c>
      <c r="AY92" s="46">
        <v>2</v>
      </c>
      <c r="AZ92" s="46">
        <v>16</v>
      </c>
      <c r="BA92" s="46">
        <f t="shared" si="34"/>
        <v>2</v>
      </c>
      <c r="BB92" s="46" t="str">
        <f t="shared" si="35"/>
        <v>40_2</v>
      </c>
      <c r="BC92" s="46">
        <v>18.739999999999998</v>
      </c>
      <c r="BD92" s="373"/>
      <c r="BE92" s="46">
        <v>40</v>
      </c>
      <c r="BF92" s="46">
        <v>2</v>
      </c>
      <c r="BG92" s="46">
        <v>16</v>
      </c>
      <c r="BH92" s="46">
        <f t="shared" si="36"/>
        <v>2</v>
      </c>
      <c r="BI92" s="46" t="s">
        <v>372</v>
      </c>
      <c r="BJ92" s="46" t="str">
        <f t="shared" si="37"/>
        <v>40_2</v>
      </c>
      <c r="BK92" s="48">
        <f t="shared" si="40"/>
        <v>17.78</v>
      </c>
      <c r="BL92" s="48">
        <f t="shared" si="41"/>
        <v>18.260000000000002</v>
      </c>
      <c r="BM92" s="48">
        <f t="shared" si="42"/>
        <v>18.739999999999998</v>
      </c>
      <c r="BN92" s="361">
        <f t="shared" si="43"/>
        <v>18.3</v>
      </c>
      <c r="BO92" s="28"/>
      <c r="BP92" s="71"/>
      <c r="BQ92" s="5"/>
      <c r="BR92" s="5"/>
      <c r="BS92" s="5"/>
      <c r="BT92" s="6"/>
    </row>
    <row r="93" spans="1:73" x14ac:dyDescent="0.15">
      <c r="A93" s="46">
        <v>40</v>
      </c>
      <c r="B93" s="46">
        <v>2</v>
      </c>
      <c r="C93" s="46">
        <v>16</v>
      </c>
      <c r="D93" s="46">
        <f t="shared" si="38"/>
        <v>2</v>
      </c>
      <c r="E93" s="46" t="str">
        <f t="shared" si="39"/>
        <v>40_2</v>
      </c>
      <c r="F93" s="52">
        <v>14.94</v>
      </c>
      <c r="G93" s="46"/>
      <c r="H93" s="46">
        <v>40</v>
      </c>
      <c r="I93" s="46">
        <v>3</v>
      </c>
      <c r="J93" s="46">
        <v>17</v>
      </c>
      <c r="K93" s="46">
        <f t="shared" si="22"/>
        <v>3</v>
      </c>
      <c r="L93" s="46" t="str">
        <f t="shared" si="23"/>
        <v>40_3</v>
      </c>
      <c r="M93" s="52">
        <v>15.85</v>
      </c>
      <c r="N93" s="5"/>
      <c r="O93" s="46">
        <v>40</v>
      </c>
      <c r="P93" s="46">
        <v>3</v>
      </c>
      <c r="Q93" s="46">
        <v>17</v>
      </c>
      <c r="R93" s="46">
        <f t="shared" si="24"/>
        <v>3</v>
      </c>
      <c r="S93" s="46" t="str">
        <f t="shared" si="25"/>
        <v>40_3</v>
      </c>
      <c r="T93" s="52">
        <v>16.329999999999998</v>
      </c>
      <c r="U93" s="5"/>
      <c r="V93" s="46">
        <v>40</v>
      </c>
      <c r="W93" s="46">
        <v>3</v>
      </c>
      <c r="X93" s="46">
        <v>17</v>
      </c>
      <c r="Y93" s="46">
        <f t="shared" si="26"/>
        <v>3</v>
      </c>
      <c r="Z93" s="46" t="str">
        <f t="shared" si="27"/>
        <v>40_3</v>
      </c>
      <c r="AA93" s="52">
        <v>16.86</v>
      </c>
      <c r="AB93" s="362"/>
      <c r="AC93" s="46">
        <v>40</v>
      </c>
      <c r="AD93" s="46">
        <v>3</v>
      </c>
      <c r="AE93" s="46">
        <v>17</v>
      </c>
      <c r="AF93" s="46">
        <f t="shared" si="28"/>
        <v>3</v>
      </c>
      <c r="AG93" s="46" t="str">
        <f t="shared" si="29"/>
        <v>40_3</v>
      </c>
      <c r="AH93" s="46">
        <v>17.37</v>
      </c>
      <c r="AI93" s="362"/>
      <c r="AJ93" s="46">
        <v>40</v>
      </c>
      <c r="AK93" s="46">
        <v>3</v>
      </c>
      <c r="AL93" s="46">
        <v>17</v>
      </c>
      <c r="AM93" s="46">
        <f t="shared" si="30"/>
        <v>3</v>
      </c>
      <c r="AN93" s="46" t="str">
        <f t="shared" si="31"/>
        <v>40_3</v>
      </c>
      <c r="AO93" s="46">
        <v>18.239999999999998</v>
      </c>
      <c r="AP93" s="372"/>
      <c r="AQ93" s="46">
        <v>40</v>
      </c>
      <c r="AR93" s="46">
        <v>3</v>
      </c>
      <c r="AS93" s="46">
        <v>17</v>
      </c>
      <c r="AT93" s="46">
        <f t="shared" si="32"/>
        <v>3</v>
      </c>
      <c r="AU93" s="46" t="str">
        <f t="shared" si="33"/>
        <v>40_3</v>
      </c>
      <c r="AV93" s="46">
        <v>18.71</v>
      </c>
      <c r="AW93" s="373"/>
      <c r="AX93" s="46">
        <v>40</v>
      </c>
      <c r="AY93" s="46">
        <v>3</v>
      </c>
      <c r="AZ93" s="46">
        <v>17</v>
      </c>
      <c r="BA93" s="46">
        <f t="shared" si="34"/>
        <v>3</v>
      </c>
      <c r="BB93" s="46" t="str">
        <f t="shared" si="35"/>
        <v>40_3</v>
      </c>
      <c r="BC93" s="46">
        <v>19.190000000000001</v>
      </c>
      <c r="BD93" s="373"/>
      <c r="BE93" s="46">
        <v>40</v>
      </c>
      <c r="BF93" s="46">
        <v>3</v>
      </c>
      <c r="BG93" s="46">
        <v>17</v>
      </c>
      <c r="BH93" s="46">
        <f t="shared" si="36"/>
        <v>3</v>
      </c>
      <c r="BI93" s="46" t="s">
        <v>373</v>
      </c>
      <c r="BJ93" s="46" t="str">
        <f t="shared" si="37"/>
        <v>40_3</v>
      </c>
      <c r="BK93" s="48">
        <f t="shared" si="40"/>
        <v>18.239999999999998</v>
      </c>
      <c r="BL93" s="48">
        <f t="shared" si="41"/>
        <v>18.71</v>
      </c>
      <c r="BM93" s="48">
        <f t="shared" si="42"/>
        <v>19.190000000000001</v>
      </c>
      <c r="BN93" s="361">
        <f t="shared" si="43"/>
        <v>18.751666666666669</v>
      </c>
      <c r="BO93" s="5"/>
      <c r="BP93" s="5"/>
      <c r="BQ93" s="5"/>
      <c r="BR93" s="5"/>
      <c r="BS93" s="5"/>
      <c r="BT93" s="6"/>
    </row>
    <row r="94" spans="1:73" x14ac:dyDescent="0.15">
      <c r="A94" s="46">
        <v>40</v>
      </c>
      <c r="B94" s="46">
        <v>3</v>
      </c>
      <c r="C94" s="46">
        <v>17</v>
      </c>
      <c r="D94" s="46">
        <f t="shared" si="38"/>
        <v>3</v>
      </c>
      <c r="E94" s="46" t="str">
        <f t="shared" si="39"/>
        <v>40_3</v>
      </c>
      <c r="F94" s="52">
        <v>15.32</v>
      </c>
      <c r="G94" s="46"/>
      <c r="H94" s="46">
        <v>40</v>
      </c>
      <c r="I94" s="46">
        <v>4</v>
      </c>
      <c r="J94" s="46">
        <v>18</v>
      </c>
      <c r="K94" s="46">
        <f t="shared" si="22"/>
        <v>4</v>
      </c>
      <c r="L94" s="46" t="str">
        <f t="shared" si="23"/>
        <v>40_4</v>
      </c>
      <c r="M94" s="52">
        <v>16.329999999999998</v>
      </c>
      <c r="N94" s="35"/>
      <c r="O94" s="46">
        <v>40</v>
      </c>
      <c r="P94" s="46">
        <v>4</v>
      </c>
      <c r="Q94" s="46">
        <v>18</v>
      </c>
      <c r="R94" s="46">
        <f t="shared" si="24"/>
        <v>4</v>
      </c>
      <c r="S94" s="46" t="str">
        <f t="shared" si="25"/>
        <v>40_4</v>
      </c>
      <c r="T94" s="52">
        <v>16.82</v>
      </c>
      <c r="U94" s="35"/>
      <c r="V94" s="46">
        <v>40</v>
      </c>
      <c r="W94" s="46">
        <v>4</v>
      </c>
      <c r="X94" s="46">
        <v>18</v>
      </c>
      <c r="Y94" s="46">
        <f t="shared" si="26"/>
        <v>4</v>
      </c>
      <c r="Z94" s="46" t="str">
        <f t="shared" si="27"/>
        <v>40_4</v>
      </c>
      <c r="AA94" s="52">
        <v>17.36</v>
      </c>
      <c r="AB94" s="362"/>
      <c r="AC94" s="46">
        <v>40</v>
      </c>
      <c r="AD94" s="46">
        <v>4</v>
      </c>
      <c r="AE94" s="46">
        <v>18</v>
      </c>
      <c r="AF94" s="46">
        <f t="shared" si="28"/>
        <v>4</v>
      </c>
      <c r="AG94" s="46" t="str">
        <f t="shared" si="29"/>
        <v>40_4</v>
      </c>
      <c r="AH94" s="46">
        <v>17.88</v>
      </c>
      <c r="AI94" s="362"/>
      <c r="AJ94" s="46">
        <v>40</v>
      </c>
      <c r="AK94" s="46">
        <v>4</v>
      </c>
      <c r="AL94" s="46">
        <v>18</v>
      </c>
      <c r="AM94" s="46">
        <f t="shared" si="30"/>
        <v>4</v>
      </c>
      <c r="AN94" s="46" t="str">
        <f t="shared" si="31"/>
        <v>40_4</v>
      </c>
      <c r="AO94" s="46">
        <v>18.78</v>
      </c>
      <c r="AP94" s="372"/>
      <c r="AQ94" s="46">
        <v>40</v>
      </c>
      <c r="AR94" s="46">
        <v>4</v>
      </c>
      <c r="AS94" s="46">
        <v>18</v>
      </c>
      <c r="AT94" s="46">
        <f t="shared" si="32"/>
        <v>4</v>
      </c>
      <c r="AU94" s="46" t="str">
        <f t="shared" si="33"/>
        <v>40_4</v>
      </c>
      <c r="AV94" s="46">
        <v>19.260000000000002</v>
      </c>
      <c r="AW94" s="373"/>
      <c r="AX94" s="46">
        <v>40</v>
      </c>
      <c r="AY94" s="46">
        <v>4</v>
      </c>
      <c r="AZ94" s="46">
        <v>18</v>
      </c>
      <c r="BA94" s="46">
        <f t="shared" si="34"/>
        <v>4</v>
      </c>
      <c r="BB94" s="46" t="str">
        <f t="shared" si="35"/>
        <v>40_4</v>
      </c>
      <c r="BC94" s="46">
        <v>19.739999999999998</v>
      </c>
      <c r="BD94" s="373"/>
      <c r="BE94" s="46">
        <v>40</v>
      </c>
      <c r="BF94" s="46">
        <v>4</v>
      </c>
      <c r="BG94" s="46">
        <v>18</v>
      </c>
      <c r="BH94" s="46">
        <f t="shared" si="36"/>
        <v>4</v>
      </c>
      <c r="BI94" s="46" t="s">
        <v>374</v>
      </c>
      <c r="BJ94" s="46" t="str">
        <f t="shared" si="37"/>
        <v>40_4</v>
      </c>
      <c r="BK94" s="48">
        <f t="shared" si="40"/>
        <v>18.78</v>
      </c>
      <c r="BL94" s="48">
        <f t="shared" si="41"/>
        <v>19.260000000000002</v>
      </c>
      <c r="BM94" s="48">
        <f t="shared" si="42"/>
        <v>19.739999999999998</v>
      </c>
      <c r="BN94" s="361">
        <f t="shared" si="43"/>
        <v>19.3</v>
      </c>
      <c r="BO94" s="31"/>
      <c r="BP94" s="31"/>
      <c r="BQ94" s="5"/>
      <c r="BR94" s="5"/>
      <c r="BS94" s="37"/>
      <c r="BT94" s="81"/>
      <c r="BU94" s="32"/>
    </row>
    <row r="95" spans="1:73" x14ac:dyDescent="0.15">
      <c r="A95" s="46">
        <v>40</v>
      </c>
      <c r="B95" s="46">
        <v>4</v>
      </c>
      <c r="C95" s="46">
        <v>18</v>
      </c>
      <c r="D95" s="46">
        <f t="shared" si="38"/>
        <v>4</v>
      </c>
      <c r="E95" s="46" t="str">
        <f t="shared" si="39"/>
        <v>40_4</v>
      </c>
      <c r="F95" s="52">
        <v>15.77</v>
      </c>
      <c r="G95" s="46"/>
      <c r="H95" s="46">
        <v>40</v>
      </c>
      <c r="I95" s="46">
        <v>5</v>
      </c>
      <c r="J95" s="46">
        <v>19</v>
      </c>
      <c r="K95" s="46">
        <f t="shared" si="22"/>
        <v>5</v>
      </c>
      <c r="L95" s="46" t="str">
        <f t="shared" si="23"/>
        <v>40_5</v>
      </c>
      <c r="M95" s="52">
        <v>16.75</v>
      </c>
      <c r="N95" s="37"/>
      <c r="O95" s="46">
        <v>40</v>
      </c>
      <c r="P95" s="46">
        <v>5</v>
      </c>
      <c r="Q95" s="46">
        <v>19</v>
      </c>
      <c r="R95" s="46">
        <f t="shared" si="24"/>
        <v>5</v>
      </c>
      <c r="S95" s="46" t="str">
        <f t="shared" si="25"/>
        <v>40_5</v>
      </c>
      <c r="T95" s="52">
        <v>17.260000000000002</v>
      </c>
      <c r="U95" s="37"/>
      <c r="V95" s="46">
        <v>40</v>
      </c>
      <c r="W95" s="46">
        <v>5</v>
      </c>
      <c r="X95" s="46">
        <v>19</v>
      </c>
      <c r="Y95" s="46">
        <f t="shared" si="26"/>
        <v>5</v>
      </c>
      <c r="Z95" s="46" t="str">
        <f t="shared" si="27"/>
        <v>40_5</v>
      </c>
      <c r="AA95" s="52">
        <v>17.82</v>
      </c>
      <c r="AB95" s="362"/>
      <c r="AC95" s="46">
        <v>40</v>
      </c>
      <c r="AD95" s="46">
        <v>5</v>
      </c>
      <c r="AE95" s="46">
        <v>19</v>
      </c>
      <c r="AF95" s="46">
        <f t="shared" si="28"/>
        <v>5</v>
      </c>
      <c r="AG95" s="46" t="str">
        <f t="shared" si="29"/>
        <v>40_5</v>
      </c>
      <c r="AH95" s="46">
        <v>18.350000000000001</v>
      </c>
      <c r="AI95" s="362"/>
      <c r="AJ95" s="46">
        <v>40</v>
      </c>
      <c r="AK95" s="46">
        <v>5</v>
      </c>
      <c r="AL95" s="46">
        <v>19</v>
      </c>
      <c r="AM95" s="46">
        <f t="shared" si="30"/>
        <v>5</v>
      </c>
      <c r="AN95" s="46" t="str">
        <f t="shared" si="31"/>
        <v>40_5</v>
      </c>
      <c r="AO95" s="46">
        <v>19.27</v>
      </c>
      <c r="AP95" s="372"/>
      <c r="AQ95" s="46">
        <v>40</v>
      </c>
      <c r="AR95" s="46">
        <v>5</v>
      </c>
      <c r="AS95" s="46">
        <v>19</v>
      </c>
      <c r="AT95" s="46">
        <f t="shared" si="32"/>
        <v>5</v>
      </c>
      <c r="AU95" s="46" t="str">
        <f t="shared" si="33"/>
        <v>40_5</v>
      </c>
      <c r="AV95" s="46">
        <v>19.75</v>
      </c>
      <c r="AW95" s="373"/>
      <c r="AX95" s="46">
        <v>40</v>
      </c>
      <c r="AY95" s="46">
        <v>5</v>
      </c>
      <c r="AZ95" s="46">
        <v>19</v>
      </c>
      <c r="BA95" s="46">
        <f t="shared" si="34"/>
        <v>5</v>
      </c>
      <c r="BB95" s="46" t="str">
        <f t="shared" si="35"/>
        <v>40_5</v>
      </c>
      <c r="BC95" s="46">
        <v>20.239999999999998</v>
      </c>
      <c r="BD95" s="373"/>
      <c r="BE95" s="46">
        <v>40</v>
      </c>
      <c r="BF95" s="46">
        <v>5</v>
      </c>
      <c r="BG95" s="46">
        <v>19</v>
      </c>
      <c r="BH95" s="46">
        <f t="shared" si="36"/>
        <v>5</v>
      </c>
      <c r="BI95" s="46" t="s">
        <v>375</v>
      </c>
      <c r="BJ95" s="46" t="str">
        <f t="shared" si="37"/>
        <v>40_5</v>
      </c>
      <c r="BK95" s="48">
        <f t="shared" si="40"/>
        <v>19.27</v>
      </c>
      <c r="BL95" s="48">
        <f t="shared" si="41"/>
        <v>19.75</v>
      </c>
      <c r="BM95" s="48">
        <f t="shared" si="42"/>
        <v>20.239999999999998</v>
      </c>
      <c r="BN95" s="361">
        <f t="shared" si="43"/>
        <v>19.7925</v>
      </c>
      <c r="BO95" s="31"/>
      <c r="BP95" s="31"/>
      <c r="BQ95" s="75"/>
      <c r="BR95" s="75"/>
      <c r="BS95" s="37"/>
      <c r="BT95" s="82"/>
      <c r="BU95" s="36"/>
    </row>
    <row r="96" spans="1:73" x14ac:dyDescent="0.15">
      <c r="A96" s="46">
        <v>40</v>
      </c>
      <c r="B96" s="46">
        <v>5</v>
      </c>
      <c r="C96" s="46">
        <v>19</v>
      </c>
      <c r="D96" s="46">
        <f t="shared" si="38"/>
        <v>5</v>
      </c>
      <c r="E96" s="46" t="str">
        <f t="shared" si="39"/>
        <v>40_5</v>
      </c>
      <c r="F96" s="52">
        <v>16.190000000000001</v>
      </c>
      <c r="G96" s="46"/>
      <c r="H96" s="46">
        <v>40</v>
      </c>
      <c r="I96" s="46">
        <v>6</v>
      </c>
      <c r="J96" s="46">
        <v>20</v>
      </c>
      <c r="K96" s="46">
        <f t="shared" si="22"/>
        <v>6</v>
      </c>
      <c r="L96" s="46" t="str">
        <f t="shared" si="23"/>
        <v>40_6</v>
      </c>
      <c r="M96" s="52">
        <v>17.21</v>
      </c>
      <c r="N96" s="28"/>
      <c r="O96" s="46">
        <v>40</v>
      </c>
      <c r="P96" s="46">
        <v>6</v>
      </c>
      <c r="Q96" s="46">
        <v>20</v>
      </c>
      <c r="R96" s="46">
        <f t="shared" si="24"/>
        <v>6</v>
      </c>
      <c r="S96" s="46" t="str">
        <f t="shared" si="25"/>
        <v>40_6</v>
      </c>
      <c r="T96" s="52">
        <v>17.72</v>
      </c>
      <c r="U96" s="28"/>
      <c r="V96" s="46">
        <v>40</v>
      </c>
      <c r="W96" s="46">
        <v>6</v>
      </c>
      <c r="X96" s="46">
        <v>20</v>
      </c>
      <c r="Y96" s="46">
        <f t="shared" si="26"/>
        <v>6</v>
      </c>
      <c r="Z96" s="46" t="str">
        <f t="shared" si="27"/>
        <v>40_6</v>
      </c>
      <c r="AA96" s="52">
        <v>18.3</v>
      </c>
      <c r="AB96" s="362"/>
      <c r="AC96" s="46">
        <v>40</v>
      </c>
      <c r="AD96" s="46">
        <v>6</v>
      </c>
      <c r="AE96" s="46">
        <v>20</v>
      </c>
      <c r="AF96" s="46">
        <f t="shared" si="28"/>
        <v>6</v>
      </c>
      <c r="AG96" s="46" t="str">
        <f t="shared" si="29"/>
        <v>40_6</v>
      </c>
      <c r="AH96" s="46">
        <v>18.850000000000001</v>
      </c>
      <c r="AI96" s="362"/>
      <c r="AJ96" s="46">
        <v>40</v>
      </c>
      <c r="AK96" s="46">
        <v>6</v>
      </c>
      <c r="AL96" s="46">
        <v>20</v>
      </c>
      <c r="AM96" s="46">
        <f t="shared" si="30"/>
        <v>6</v>
      </c>
      <c r="AN96" s="46" t="str">
        <f t="shared" si="31"/>
        <v>40_6</v>
      </c>
      <c r="AO96" s="46">
        <v>19.79</v>
      </c>
      <c r="AP96" s="372"/>
      <c r="AQ96" s="46">
        <v>40</v>
      </c>
      <c r="AR96" s="46">
        <v>6</v>
      </c>
      <c r="AS96" s="46">
        <v>20</v>
      </c>
      <c r="AT96" s="46">
        <f t="shared" si="32"/>
        <v>6</v>
      </c>
      <c r="AU96" s="46" t="str">
        <f t="shared" si="33"/>
        <v>40_6</v>
      </c>
      <c r="AV96" s="46">
        <v>20.28</v>
      </c>
      <c r="AW96" s="373"/>
      <c r="AX96" s="46">
        <v>40</v>
      </c>
      <c r="AY96" s="46">
        <v>6</v>
      </c>
      <c r="AZ96" s="46">
        <v>20</v>
      </c>
      <c r="BA96" s="46">
        <f t="shared" si="34"/>
        <v>6</v>
      </c>
      <c r="BB96" s="46" t="str">
        <f t="shared" si="35"/>
        <v>40_6</v>
      </c>
      <c r="BC96" s="46">
        <v>20.79</v>
      </c>
      <c r="BD96" s="373"/>
      <c r="BE96" s="46">
        <v>40</v>
      </c>
      <c r="BF96" s="46">
        <v>6</v>
      </c>
      <c r="BG96" s="46">
        <v>20</v>
      </c>
      <c r="BH96" s="46">
        <f t="shared" si="36"/>
        <v>6</v>
      </c>
      <c r="BI96" s="46" t="s">
        <v>376</v>
      </c>
      <c r="BJ96" s="46" t="str">
        <f t="shared" si="37"/>
        <v>40_6</v>
      </c>
      <c r="BK96" s="48">
        <f t="shared" si="40"/>
        <v>19.79</v>
      </c>
      <c r="BL96" s="48">
        <f t="shared" si="41"/>
        <v>20.28</v>
      </c>
      <c r="BM96" s="48">
        <f t="shared" si="42"/>
        <v>20.79</v>
      </c>
      <c r="BN96" s="361">
        <f t="shared" si="43"/>
        <v>20.325833333333335</v>
      </c>
      <c r="BO96" s="28"/>
      <c r="BP96" s="71"/>
      <c r="BQ96" s="5"/>
      <c r="BR96" s="5"/>
      <c r="BS96" s="4"/>
      <c r="BT96" s="78"/>
      <c r="BU96" s="30"/>
    </row>
    <row r="97" spans="1:73" x14ac:dyDescent="0.15">
      <c r="A97" s="46">
        <v>40</v>
      </c>
      <c r="B97" s="46">
        <v>6</v>
      </c>
      <c r="C97" s="46">
        <v>20</v>
      </c>
      <c r="D97" s="46">
        <f t="shared" si="38"/>
        <v>6</v>
      </c>
      <c r="E97" s="46" t="str">
        <f t="shared" si="39"/>
        <v>40_6</v>
      </c>
      <c r="F97" s="52">
        <v>16.62</v>
      </c>
      <c r="G97" s="46"/>
      <c r="H97" s="46">
        <v>40</v>
      </c>
      <c r="I97" s="46">
        <v>7</v>
      </c>
      <c r="J97" s="46">
        <v>21</v>
      </c>
      <c r="K97" s="46">
        <f t="shared" si="22"/>
        <v>7</v>
      </c>
      <c r="L97" s="46" t="str">
        <f t="shared" si="23"/>
        <v>40_7</v>
      </c>
      <c r="M97" s="52">
        <v>17.649999999999999</v>
      </c>
      <c r="N97" s="28"/>
      <c r="O97" s="46">
        <v>40</v>
      </c>
      <c r="P97" s="46">
        <v>7</v>
      </c>
      <c r="Q97" s="46">
        <v>21</v>
      </c>
      <c r="R97" s="46">
        <f t="shared" si="24"/>
        <v>7</v>
      </c>
      <c r="S97" s="46" t="str">
        <f t="shared" si="25"/>
        <v>40_7</v>
      </c>
      <c r="T97" s="52">
        <v>18.18</v>
      </c>
      <c r="U97" s="28"/>
      <c r="V97" s="46">
        <v>40</v>
      </c>
      <c r="W97" s="46">
        <v>7</v>
      </c>
      <c r="X97" s="46">
        <v>21</v>
      </c>
      <c r="Y97" s="46">
        <f t="shared" si="26"/>
        <v>7</v>
      </c>
      <c r="Z97" s="46" t="str">
        <f t="shared" si="27"/>
        <v>40_7</v>
      </c>
      <c r="AA97" s="52">
        <v>18.77</v>
      </c>
      <c r="AB97" s="362"/>
      <c r="AC97" s="46">
        <v>40</v>
      </c>
      <c r="AD97" s="46">
        <v>7</v>
      </c>
      <c r="AE97" s="46">
        <v>21</v>
      </c>
      <c r="AF97" s="46">
        <f t="shared" si="28"/>
        <v>7</v>
      </c>
      <c r="AG97" s="46" t="str">
        <f t="shared" si="29"/>
        <v>40_7</v>
      </c>
      <c r="AH97" s="46">
        <v>19.329999999999998</v>
      </c>
      <c r="AI97" s="362"/>
      <c r="AJ97" s="46">
        <v>40</v>
      </c>
      <c r="AK97" s="46">
        <v>7</v>
      </c>
      <c r="AL97" s="46">
        <v>21</v>
      </c>
      <c r="AM97" s="46">
        <f t="shared" si="30"/>
        <v>7</v>
      </c>
      <c r="AN97" s="46" t="str">
        <f t="shared" si="31"/>
        <v>40_7</v>
      </c>
      <c r="AO97" s="46">
        <v>20.3</v>
      </c>
      <c r="AP97" s="372"/>
      <c r="AQ97" s="46">
        <v>40</v>
      </c>
      <c r="AR97" s="46">
        <v>7</v>
      </c>
      <c r="AS97" s="46">
        <v>21</v>
      </c>
      <c r="AT97" s="46">
        <f t="shared" si="32"/>
        <v>7</v>
      </c>
      <c r="AU97" s="46" t="str">
        <f t="shared" si="33"/>
        <v>40_7</v>
      </c>
      <c r="AV97" s="46">
        <v>20.81</v>
      </c>
      <c r="AW97" s="373"/>
      <c r="AX97" s="46">
        <v>40</v>
      </c>
      <c r="AY97" s="46">
        <v>7</v>
      </c>
      <c r="AZ97" s="46">
        <v>21</v>
      </c>
      <c r="BA97" s="46">
        <f t="shared" si="34"/>
        <v>7</v>
      </c>
      <c r="BB97" s="46" t="str">
        <f t="shared" si="35"/>
        <v>40_7</v>
      </c>
      <c r="BC97" s="46">
        <v>21.33</v>
      </c>
      <c r="BD97" s="373"/>
      <c r="BE97" s="46">
        <v>40</v>
      </c>
      <c r="BF97" s="46">
        <v>7</v>
      </c>
      <c r="BG97" s="46">
        <v>21</v>
      </c>
      <c r="BH97" s="46">
        <f t="shared" si="36"/>
        <v>7</v>
      </c>
      <c r="BI97" s="46" t="s">
        <v>377</v>
      </c>
      <c r="BJ97" s="46" t="str">
        <f t="shared" si="37"/>
        <v>40_7</v>
      </c>
      <c r="BK97" s="48">
        <f t="shared" si="40"/>
        <v>20.3</v>
      </c>
      <c r="BL97" s="48">
        <f t="shared" si="41"/>
        <v>20.81</v>
      </c>
      <c r="BM97" s="48">
        <f t="shared" si="42"/>
        <v>21.33</v>
      </c>
      <c r="BN97" s="361">
        <f t="shared" si="43"/>
        <v>20.854999999999997</v>
      </c>
      <c r="BO97" s="28"/>
      <c r="BP97" s="71"/>
      <c r="BQ97" s="5"/>
      <c r="BR97" s="5"/>
      <c r="BS97" s="4"/>
      <c r="BT97" s="78"/>
      <c r="BU97" s="30"/>
    </row>
    <row r="98" spans="1:73" x14ac:dyDescent="0.15">
      <c r="A98" s="46">
        <v>40</v>
      </c>
      <c r="B98" s="46">
        <v>7</v>
      </c>
      <c r="C98" s="46">
        <v>21</v>
      </c>
      <c r="D98" s="46">
        <f t="shared" si="38"/>
        <v>7</v>
      </c>
      <c r="E98" s="46" t="str">
        <f t="shared" si="39"/>
        <v>40_7</v>
      </c>
      <c r="F98" s="52">
        <v>17.05</v>
      </c>
      <c r="G98" s="46"/>
      <c r="H98" s="46">
        <v>40</v>
      </c>
      <c r="I98" s="46">
        <v>8</v>
      </c>
      <c r="J98" s="46">
        <v>22</v>
      </c>
      <c r="K98" s="46">
        <f t="shared" si="22"/>
        <v>8</v>
      </c>
      <c r="L98" s="46" t="str">
        <f t="shared" si="23"/>
        <v>40_8</v>
      </c>
      <c r="M98" s="52">
        <v>18.09</v>
      </c>
      <c r="N98" s="28"/>
      <c r="O98" s="46">
        <v>40</v>
      </c>
      <c r="P98" s="46">
        <v>8</v>
      </c>
      <c r="Q98" s="46">
        <v>22</v>
      </c>
      <c r="R98" s="46">
        <f t="shared" si="24"/>
        <v>8</v>
      </c>
      <c r="S98" s="46" t="str">
        <f t="shared" si="25"/>
        <v>40_8</v>
      </c>
      <c r="T98" s="52">
        <v>18.63</v>
      </c>
      <c r="U98" s="28"/>
      <c r="V98" s="46">
        <v>40</v>
      </c>
      <c r="W98" s="46">
        <v>8</v>
      </c>
      <c r="X98" s="46">
        <v>22</v>
      </c>
      <c r="Y98" s="46">
        <f t="shared" si="26"/>
        <v>8</v>
      </c>
      <c r="Z98" s="46" t="str">
        <f t="shared" si="27"/>
        <v>40_8</v>
      </c>
      <c r="AA98" s="52">
        <v>19.23</v>
      </c>
      <c r="AB98" s="362"/>
      <c r="AC98" s="46">
        <v>40</v>
      </c>
      <c r="AD98" s="46">
        <v>8</v>
      </c>
      <c r="AE98" s="46">
        <v>22</v>
      </c>
      <c r="AF98" s="46">
        <f t="shared" si="28"/>
        <v>8</v>
      </c>
      <c r="AG98" s="46" t="str">
        <f t="shared" si="29"/>
        <v>40_8</v>
      </c>
      <c r="AH98" s="46">
        <v>19.809999999999999</v>
      </c>
      <c r="AI98" s="362"/>
      <c r="AJ98" s="46">
        <v>40</v>
      </c>
      <c r="AK98" s="46">
        <v>8</v>
      </c>
      <c r="AL98" s="46">
        <v>22</v>
      </c>
      <c r="AM98" s="46">
        <f t="shared" si="30"/>
        <v>8</v>
      </c>
      <c r="AN98" s="46" t="str">
        <f t="shared" si="31"/>
        <v>40_8</v>
      </c>
      <c r="AO98" s="46">
        <v>20.8</v>
      </c>
      <c r="AP98" s="372"/>
      <c r="AQ98" s="46">
        <v>40</v>
      </c>
      <c r="AR98" s="46">
        <v>8</v>
      </c>
      <c r="AS98" s="46">
        <v>22</v>
      </c>
      <c r="AT98" s="46">
        <f t="shared" si="32"/>
        <v>8</v>
      </c>
      <c r="AU98" s="46" t="str">
        <f t="shared" si="33"/>
        <v>40_8</v>
      </c>
      <c r="AV98" s="46">
        <v>21.32</v>
      </c>
      <c r="AW98" s="373"/>
      <c r="AX98" s="46">
        <v>40</v>
      </c>
      <c r="AY98" s="46">
        <v>8</v>
      </c>
      <c r="AZ98" s="46">
        <v>22</v>
      </c>
      <c r="BA98" s="46">
        <f t="shared" si="34"/>
        <v>8</v>
      </c>
      <c r="BB98" s="46" t="str">
        <f t="shared" si="35"/>
        <v>40_8</v>
      </c>
      <c r="BC98" s="46">
        <v>21.86</v>
      </c>
      <c r="BD98" s="373"/>
      <c r="BE98" s="46">
        <v>40</v>
      </c>
      <c r="BF98" s="46">
        <v>8</v>
      </c>
      <c r="BG98" s="46">
        <v>22</v>
      </c>
      <c r="BH98" s="46">
        <f t="shared" si="36"/>
        <v>8</v>
      </c>
      <c r="BI98" s="46" t="s">
        <v>378</v>
      </c>
      <c r="BJ98" s="46" t="str">
        <f t="shared" si="37"/>
        <v>40_8</v>
      </c>
      <c r="BK98" s="48">
        <f t="shared" si="40"/>
        <v>20.8</v>
      </c>
      <c r="BL98" s="48">
        <f t="shared" si="41"/>
        <v>21.32</v>
      </c>
      <c r="BM98" s="48">
        <f t="shared" si="42"/>
        <v>21.86</v>
      </c>
      <c r="BN98" s="361">
        <f t="shared" si="43"/>
        <v>21.368333333333332</v>
      </c>
      <c r="BO98" s="28"/>
      <c r="BP98" s="71"/>
      <c r="BQ98" s="5"/>
      <c r="BR98" s="5"/>
      <c r="BS98" s="48"/>
      <c r="BT98" s="78"/>
      <c r="BU98" s="30"/>
    </row>
    <row r="99" spans="1:73" x14ac:dyDescent="0.15">
      <c r="A99" s="46">
        <v>40</v>
      </c>
      <c r="B99" s="46">
        <v>8</v>
      </c>
      <c r="C99" s="46">
        <v>22</v>
      </c>
      <c r="D99" s="46">
        <f t="shared" si="38"/>
        <v>8</v>
      </c>
      <c r="E99" s="46" t="str">
        <f t="shared" si="39"/>
        <v>40_8</v>
      </c>
      <c r="F99" s="52">
        <v>17.47</v>
      </c>
      <c r="G99" s="46"/>
      <c r="H99" s="46">
        <v>40</v>
      </c>
      <c r="I99" s="46">
        <v>9</v>
      </c>
      <c r="J99" s="46">
        <v>23</v>
      </c>
      <c r="K99" s="46">
        <f t="shared" si="22"/>
        <v>9</v>
      </c>
      <c r="L99" s="46" t="str">
        <f t="shared" si="23"/>
        <v>40_9</v>
      </c>
      <c r="M99" s="52">
        <v>18.53</v>
      </c>
      <c r="N99" s="28"/>
      <c r="O99" s="46">
        <v>40</v>
      </c>
      <c r="P99" s="46">
        <v>9</v>
      </c>
      <c r="Q99" s="46">
        <v>23</v>
      </c>
      <c r="R99" s="46">
        <f t="shared" si="24"/>
        <v>9</v>
      </c>
      <c r="S99" s="46" t="str">
        <f t="shared" si="25"/>
        <v>40_9</v>
      </c>
      <c r="T99" s="52">
        <v>19.09</v>
      </c>
      <c r="U99" s="28"/>
      <c r="V99" s="46">
        <v>40</v>
      </c>
      <c r="W99" s="46">
        <v>9</v>
      </c>
      <c r="X99" s="46">
        <v>23</v>
      </c>
      <c r="Y99" s="46">
        <f t="shared" si="26"/>
        <v>9</v>
      </c>
      <c r="Z99" s="46" t="str">
        <f t="shared" si="27"/>
        <v>40_9</v>
      </c>
      <c r="AA99" s="52">
        <v>19.71</v>
      </c>
      <c r="AB99" s="362"/>
      <c r="AC99" s="46">
        <v>40</v>
      </c>
      <c r="AD99" s="46">
        <v>9</v>
      </c>
      <c r="AE99" s="46">
        <v>23</v>
      </c>
      <c r="AF99" s="46">
        <f t="shared" si="28"/>
        <v>9</v>
      </c>
      <c r="AG99" s="46" t="str">
        <f t="shared" si="29"/>
        <v>40_9</v>
      </c>
      <c r="AH99" s="46">
        <v>20.3</v>
      </c>
      <c r="AI99" s="362"/>
      <c r="AJ99" s="46">
        <v>40</v>
      </c>
      <c r="AK99" s="46">
        <v>9</v>
      </c>
      <c r="AL99" s="46">
        <v>23</v>
      </c>
      <c r="AM99" s="46">
        <f t="shared" si="30"/>
        <v>9</v>
      </c>
      <c r="AN99" s="46" t="str">
        <f t="shared" si="31"/>
        <v>40_9</v>
      </c>
      <c r="AO99" s="46">
        <v>21.31</v>
      </c>
      <c r="AP99" s="372"/>
      <c r="AQ99" s="46">
        <v>40</v>
      </c>
      <c r="AR99" s="46">
        <v>9</v>
      </c>
      <c r="AS99" s="46">
        <v>23</v>
      </c>
      <c r="AT99" s="46">
        <f t="shared" si="32"/>
        <v>9</v>
      </c>
      <c r="AU99" s="46" t="str">
        <f t="shared" si="33"/>
        <v>40_9</v>
      </c>
      <c r="AV99" s="46">
        <v>21.85</v>
      </c>
      <c r="AW99" s="373"/>
      <c r="AX99" s="46">
        <v>40</v>
      </c>
      <c r="AY99" s="46">
        <v>9</v>
      </c>
      <c r="AZ99" s="46">
        <v>23</v>
      </c>
      <c r="BA99" s="46">
        <f t="shared" si="34"/>
        <v>9</v>
      </c>
      <c r="BB99" s="46" t="str">
        <f t="shared" si="35"/>
        <v>40_9</v>
      </c>
      <c r="BC99" s="46">
        <v>22.39</v>
      </c>
      <c r="BD99" s="373"/>
      <c r="BE99" s="46">
        <v>40</v>
      </c>
      <c r="BF99" s="46">
        <v>9</v>
      </c>
      <c r="BG99" s="46">
        <v>23</v>
      </c>
      <c r="BH99" s="46">
        <f t="shared" si="36"/>
        <v>9</v>
      </c>
      <c r="BI99" s="46" t="s">
        <v>379</v>
      </c>
      <c r="BJ99" s="46" t="str">
        <f t="shared" si="37"/>
        <v>40_9</v>
      </c>
      <c r="BK99" s="48">
        <f t="shared" si="40"/>
        <v>21.31</v>
      </c>
      <c r="BL99" s="48">
        <f t="shared" si="41"/>
        <v>21.85</v>
      </c>
      <c r="BM99" s="48">
        <f t="shared" si="42"/>
        <v>22.39</v>
      </c>
      <c r="BN99" s="361">
        <f t="shared" si="43"/>
        <v>21.895000000000003</v>
      </c>
      <c r="BO99" s="28"/>
      <c r="BP99" s="71"/>
      <c r="BQ99" s="5"/>
      <c r="BR99" s="5"/>
      <c r="BS99" s="48"/>
      <c r="BT99" s="78"/>
      <c r="BU99" s="30"/>
    </row>
    <row r="100" spans="1:73" x14ac:dyDescent="0.15">
      <c r="A100" s="46">
        <v>40</v>
      </c>
      <c r="B100" s="46">
        <v>9</v>
      </c>
      <c r="C100" s="46">
        <v>23</v>
      </c>
      <c r="D100" s="46">
        <f t="shared" si="38"/>
        <v>9</v>
      </c>
      <c r="E100" s="46" t="str">
        <f t="shared" si="39"/>
        <v>40_9</v>
      </c>
      <c r="F100" s="52">
        <v>17.899999999999999</v>
      </c>
      <c r="G100" s="46"/>
      <c r="H100" s="46">
        <v>40</v>
      </c>
      <c r="I100" s="46">
        <v>10</v>
      </c>
      <c r="J100" s="46">
        <v>24</v>
      </c>
      <c r="K100" s="46">
        <f t="shared" si="22"/>
        <v>10</v>
      </c>
      <c r="L100" s="46" t="str">
        <f t="shared" si="23"/>
        <v>40_10</v>
      </c>
      <c r="M100" s="52">
        <v>18.98</v>
      </c>
      <c r="N100" s="28"/>
      <c r="O100" s="46">
        <v>40</v>
      </c>
      <c r="P100" s="46">
        <v>10</v>
      </c>
      <c r="Q100" s="46">
        <v>24</v>
      </c>
      <c r="R100" s="46">
        <f t="shared" si="24"/>
        <v>10</v>
      </c>
      <c r="S100" s="46" t="str">
        <f t="shared" si="25"/>
        <v>40_10</v>
      </c>
      <c r="T100" s="52">
        <v>19.55</v>
      </c>
      <c r="U100" s="28"/>
      <c r="V100" s="46">
        <v>40</v>
      </c>
      <c r="W100" s="46">
        <v>10</v>
      </c>
      <c r="X100" s="46">
        <v>24</v>
      </c>
      <c r="Y100" s="46">
        <f t="shared" si="26"/>
        <v>10</v>
      </c>
      <c r="Z100" s="46" t="str">
        <f t="shared" si="27"/>
        <v>40_10</v>
      </c>
      <c r="AA100" s="52">
        <v>20.190000000000001</v>
      </c>
      <c r="AB100" s="362"/>
      <c r="AC100" s="46">
        <v>40</v>
      </c>
      <c r="AD100" s="46">
        <v>10</v>
      </c>
      <c r="AE100" s="46">
        <v>24</v>
      </c>
      <c r="AF100" s="46">
        <f t="shared" si="28"/>
        <v>10</v>
      </c>
      <c r="AG100" s="46" t="str">
        <f t="shared" si="29"/>
        <v>40_10</v>
      </c>
      <c r="AH100" s="46">
        <v>20.8</v>
      </c>
      <c r="AI100" s="362"/>
      <c r="AJ100" s="46">
        <v>40</v>
      </c>
      <c r="AK100" s="46">
        <v>10</v>
      </c>
      <c r="AL100" s="46">
        <v>24</v>
      </c>
      <c r="AM100" s="46">
        <f t="shared" si="30"/>
        <v>10</v>
      </c>
      <c r="AN100" s="46" t="str">
        <f t="shared" si="31"/>
        <v>40_10</v>
      </c>
      <c r="AO100" s="46">
        <v>21.83</v>
      </c>
      <c r="AP100" s="372"/>
      <c r="AQ100" s="46">
        <v>40</v>
      </c>
      <c r="AR100" s="46">
        <v>10</v>
      </c>
      <c r="AS100" s="46">
        <v>24</v>
      </c>
      <c r="AT100" s="46">
        <f t="shared" si="32"/>
        <v>10</v>
      </c>
      <c r="AU100" s="46" t="str">
        <f t="shared" si="33"/>
        <v>40_10</v>
      </c>
      <c r="AV100" s="46">
        <v>22.38</v>
      </c>
      <c r="AW100" s="373"/>
      <c r="AX100" s="46">
        <v>40</v>
      </c>
      <c r="AY100" s="46">
        <v>10</v>
      </c>
      <c r="AZ100" s="46">
        <v>24</v>
      </c>
      <c r="BA100" s="46">
        <f t="shared" si="34"/>
        <v>10</v>
      </c>
      <c r="BB100" s="46" t="str">
        <f t="shared" si="35"/>
        <v>40_10</v>
      </c>
      <c r="BC100" s="46">
        <v>22.94</v>
      </c>
      <c r="BD100" s="373"/>
      <c r="BE100" s="46">
        <v>40</v>
      </c>
      <c r="BF100" s="46">
        <v>10</v>
      </c>
      <c r="BG100" s="46">
        <v>24</v>
      </c>
      <c r="BH100" s="46">
        <f t="shared" si="36"/>
        <v>10</v>
      </c>
      <c r="BI100" s="46" t="s">
        <v>380</v>
      </c>
      <c r="BJ100" s="46" t="str">
        <f t="shared" si="37"/>
        <v>40_10</v>
      </c>
      <c r="BK100" s="48">
        <f t="shared" si="40"/>
        <v>21.83</v>
      </c>
      <c r="BL100" s="48">
        <f t="shared" si="41"/>
        <v>22.38</v>
      </c>
      <c r="BM100" s="48">
        <f t="shared" si="42"/>
        <v>22.94</v>
      </c>
      <c r="BN100" s="361">
        <f t="shared" si="43"/>
        <v>22.428333333333331</v>
      </c>
      <c r="BO100" s="28"/>
      <c r="BP100" s="71"/>
      <c r="BQ100" s="5"/>
      <c r="BR100" s="5"/>
      <c r="BS100" s="48"/>
      <c r="BT100" s="78"/>
      <c r="BU100" s="30"/>
    </row>
    <row r="101" spans="1:73" x14ac:dyDescent="0.15">
      <c r="A101" s="46">
        <v>40</v>
      </c>
      <c r="B101" s="46">
        <v>10</v>
      </c>
      <c r="C101" s="46">
        <v>24</v>
      </c>
      <c r="D101" s="46">
        <f t="shared" si="38"/>
        <v>10</v>
      </c>
      <c r="E101" s="46" t="str">
        <f t="shared" si="39"/>
        <v>40_10</v>
      </c>
      <c r="F101" s="52">
        <v>18.34</v>
      </c>
      <c r="G101" s="46"/>
      <c r="H101" s="46">
        <v>45</v>
      </c>
      <c r="I101" s="46" t="s">
        <v>304</v>
      </c>
      <c r="J101" s="46">
        <v>16</v>
      </c>
      <c r="K101" s="46" t="str">
        <f t="shared" si="22"/>
        <v>Aanloopperiodiek_0</v>
      </c>
      <c r="L101" s="46" t="str">
        <f t="shared" si="23"/>
        <v>45_Aanloopperiodiek_0</v>
      </c>
      <c r="M101" s="52">
        <v>15.46</v>
      </c>
      <c r="N101" s="28"/>
      <c r="O101" s="46">
        <v>45</v>
      </c>
      <c r="P101" s="46"/>
      <c r="Q101" s="46"/>
      <c r="R101" s="46"/>
      <c r="S101" s="46"/>
      <c r="T101" s="52"/>
      <c r="U101" s="28"/>
      <c r="V101" s="46">
        <v>45</v>
      </c>
      <c r="W101" s="46" t="s">
        <v>330</v>
      </c>
      <c r="X101" s="46">
        <v>14</v>
      </c>
      <c r="Y101" s="46" t="str">
        <f t="shared" si="26"/>
        <v>zij-instroomperiodiek</v>
      </c>
      <c r="Z101" s="46" t="str">
        <f t="shared" si="27"/>
        <v>45_zij-instroomperiodiek</v>
      </c>
      <c r="AA101" s="52">
        <v>15.48</v>
      </c>
      <c r="AB101" s="362"/>
      <c r="AC101" s="46">
        <v>45</v>
      </c>
      <c r="AD101" s="46" t="s">
        <v>330</v>
      </c>
      <c r="AE101" s="46">
        <v>14</v>
      </c>
      <c r="AF101" s="46" t="str">
        <f t="shared" si="28"/>
        <v>zij-instroomperiodiek</v>
      </c>
      <c r="AG101" s="46" t="str">
        <f t="shared" si="29"/>
        <v>45_zij-instroomperiodiek</v>
      </c>
      <c r="AH101" s="46">
        <v>15.94</v>
      </c>
      <c r="AI101" s="362"/>
      <c r="AJ101" s="46">
        <v>45</v>
      </c>
      <c r="AK101" s="46" t="s">
        <v>330</v>
      </c>
      <c r="AL101" s="46">
        <v>14</v>
      </c>
      <c r="AM101" s="46" t="str">
        <f t="shared" si="30"/>
        <v>zij-instroomperiodiek</v>
      </c>
      <c r="AN101" s="46" t="str">
        <f t="shared" si="31"/>
        <v>45_zij-instroomperiodiek</v>
      </c>
      <c r="AO101" s="46">
        <v>16.739999999999998</v>
      </c>
      <c r="AP101" s="372"/>
      <c r="AQ101" s="46">
        <v>45</v>
      </c>
      <c r="AR101" s="46" t="s">
        <v>330</v>
      </c>
      <c r="AS101" s="46">
        <v>14</v>
      </c>
      <c r="AT101" s="46" t="str">
        <f t="shared" si="32"/>
        <v>zij-instroomperiodiek</v>
      </c>
      <c r="AU101" s="46" t="str">
        <f t="shared" si="33"/>
        <v>45_zij-instroomperiodiek</v>
      </c>
      <c r="AV101" s="46">
        <v>17.22</v>
      </c>
      <c r="AW101" s="373"/>
      <c r="AX101" s="46">
        <v>45</v>
      </c>
      <c r="AY101" s="46" t="s">
        <v>330</v>
      </c>
      <c r="AZ101" s="46">
        <v>14</v>
      </c>
      <c r="BA101" s="46" t="str">
        <f t="shared" si="34"/>
        <v>zij-instroomperiodiek</v>
      </c>
      <c r="BB101" s="46" t="str">
        <f t="shared" si="35"/>
        <v>45_zij-instroomperiodiek</v>
      </c>
      <c r="BC101" s="46">
        <v>17.7</v>
      </c>
      <c r="BD101" s="373"/>
      <c r="BE101" s="46">
        <v>45</v>
      </c>
      <c r="BF101" s="46" t="s">
        <v>330</v>
      </c>
      <c r="BG101" s="46">
        <v>14</v>
      </c>
      <c r="BH101" s="46" t="str">
        <f t="shared" si="36"/>
        <v>zij-instroomperiodiek</v>
      </c>
      <c r="BI101" s="46" t="s">
        <v>371</v>
      </c>
      <c r="BJ101" s="46" t="str">
        <f t="shared" si="37"/>
        <v>45_zij-instroomperiodiek</v>
      </c>
      <c r="BK101" s="48">
        <f t="shared" si="40"/>
        <v>16.739999999999998</v>
      </c>
      <c r="BL101" s="48">
        <f t="shared" si="41"/>
        <v>17.22</v>
      </c>
      <c r="BM101" s="48">
        <f t="shared" si="42"/>
        <v>17.7</v>
      </c>
      <c r="BN101" s="361">
        <f t="shared" si="43"/>
        <v>17.259999999999998</v>
      </c>
      <c r="BO101" s="28"/>
      <c r="BP101" s="71"/>
      <c r="BQ101" s="5"/>
      <c r="BR101" s="5"/>
      <c r="BS101" s="48"/>
      <c r="BT101" s="78"/>
      <c r="BU101" s="30"/>
    </row>
    <row r="102" spans="1:73" x14ac:dyDescent="0.15">
      <c r="A102" s="46">
        <v>45</v>
      </c>
      <c r="B102" s="46" t="s">
        <v>304</v>
      </c>
      <c r="C102" s="46">
        <v>16</v>
      </c>
      <c r="D102" s="46" t="str">
        <f t="shared" si="38"/>
        <v>Aanloopperiodiek_0</v>
      </c>
      <c r="E102" s="46" t="str">
        <f t="shared" si="39"/>
        <v>45_Aanloopperiodiek_0</v>
      </c>
      <c r="F102" s="52">
        <v>14.94</v>
      </c>
      <c r="G102" s="46"/>
      <c r="H102" s="46">
        <v>45</v>
      </c>
      <c r="I102" s="46" t="s">
        <v>306</v>
      </c>
      <c r="J102" s="46">
        <v>18</v>
      </c>
      <c r="K102" s="46" t="str">
        <f t="shared" si="22"/>
        <v>Aanloopperiodiek_1</v>
      </c>
      <c r="L102" s="46" t="str">
        <f t="shared" si="23"/>
        <v>45_Aanloopperiodiek_1</v>
      </c>
      <c r="M102" s="52">
        <v>16.329999999999998</v>
      </c>
      <c r="N102" s="28"/>
      <c r="O102" s="46">
        <v>45</v>
      </c>
      <c r="P102" s="46" t="s">
        <v>304</v>
      </c>
      <c r="Q102" s="46">
        <v>16</v>
      </c>
      <c r="R102" s="46" t="str">
        <f t="shared" ref="R102:R133" si="44">P102</f>
        <v>Aanloopperiodiek_0</v>
      </c>
      <c r="S102" s="46" t="str">
        <f t="shared" ref="S102:S133" si="45">O102&amp;"_"&amp;R102</f>
        <v>45_Aanloopperiodiek_0</v>
      </c>
      <c r="T102" s="52">
        <v>15.93</v>
      </c>
      <c r="U102" s="28"/>
      <c r="V102" s="46">
        <v>45</v>
      </c>
      <c r="W102" s="46" t="s">
        <v>304</v>
      </c>
      <c r="X102" s="46">
        <v>16</v>
      </c>
      <c r="Y102" s="46" t="str">
        <f t="shared" si="26"/>
        <v>Aanloopperiodiek_0</v>
      </c>
      <c r="Z102" s="46" t="str">
        <f t="shared" si="27"/>
        <v>45_Aanloopperiodiek_0</v>
      </c>
      <c r="AA102" s="52">
        <v>16.440000000000001</v>
      </c>
      <c r="AB102" s="362"/>
      <c r="AC102" s="46">
        <v>45</v>
      </c>
      <c r="AD102" s="46" t="s">
        <v>304</v>
      </c>
      <c r="AE102" s="46">
        <v>16</v>
      </c>
      <c r="AF102" s="46" t="str">
        <f t="shared" si="28"/>
        <v>Aanloopperiodiek_0</v>
      </c>
      <c r="AG102" s="46" t="str">
        <f t="shared" si="29"/>
        <v>45_Aanloopperiodiek_0</v>
      </c>
      <c r="AH102" s="46">
        <v>16.940000000000001</v>
      </c>
      <c r="AI102" s="362"/>
      <c r="AJ102" s="46">
        <v>45</v>
      </c>
      <c r="AK102" s="46" t="s">
        <v>304</v>
      </c>
      <c r="AL102" s="46">
        <v>16</v>
      </c>
      <c r="AM102" s="46" t="str">
        <f t="shared" si="30"/>
        <v>Aanloopperiodiek_0</v>
      </c>
      <c r="AN102" s="46" t="str">
        <f t="shared" si="31"/>
        <v>45_Aanloopperiodiek_0</v>
      </c>
      <c r="AO102" s="46">
        <v>17.78</v>
      </c>
      <c r="AP102" s="372"/>
      <c r="AQ102" s="46">
        <v>45</v>
      </c>
      <c r="AR102" s="46" t="s">
        <v>304</v>
      </c>
      <c r="AS102" s="46">
        <v>16</v>
      </c>
      <c r="AT102" s="46" t="str">
        <f t="shared" si="32"/>
        <v>Aanloopperiodiek_0</v>
      </c>
      <c r="AU102" s="46" t="str">
        <f t="shared" si="33"/>
        <v>45_Aanloopperiodiek_0</v>
      </c>
      <c r="AV102" s="46">
        <v>18.260000000000002</v>
      </c>
      <c r="AW102" s="373"/>
      <c r="AX102" s="46">
        <v>45</v>
      </c>
      <c r="AY102" s="46" t="s">
        <v>304</v>
      </c>
      <c r="AZ102" s="46">
        <v>16</v>
      </c>
      <c r="BA102" s="46" t="str">
        <f t="shared" si="34"/>
        <v>Aanloopperiodiek_0</v>
      </c>
      <c r="BB102" s="46" t="str">
        <f t="shared" si="35"/>
        <v>45_Aanloopperiodiek_0</v>
      </c>
      <c r="BC102" s="46">
        <v>18.739999999999998</v>
      </c>
      <c r="BD102" s="373"/>
      <c r="BE102" s="46">
        <v>45</v>
      </c>
      <c r="BF102" s="46" t="s">
        <v>304</v>
      </c>
      <c r="BG102" s="46">
        <v>16</v>
      </c>
      <c r="BH102" s="46" t="str">
        <f t="shared" si="36"/>
        <v>Aanloopperiodiek_0</v>
      </c>
      <c r="BI102" s="46" t="s">
        <v>381</v>
      </c>
      <c r="BJ102" s="46" t="str">
        <f t="shared" si="37"/>
        <v>45_Aanloopperiodiek_0</v>
      </c>
      <c r="BK102" s="48">
        <f t="shared" si="40"/>
        <v>17.78</v>
      </c>
      <c r="BL102" s="48">
        <f t="shared" si="41"/>
        <v>18.260000000000002</v>
      </c>
      <c r="BM102" s="48">
        <f t="shared" si="42"/>
        <v>18.739999999999998</v>
      </c>
      <c r="BN102" s="361">
        <f t="shared" si="43"/>
        <v>18.3</v>
      </c>
      <c r="BO102" s="28"/>
      <c r="BP102" s="71"/>
      <c r="BQ102" s="5"/>
      <c r="BR102" s="5"/>
      <c r="BS102" s="48"/>
      <c r="BT102" s="78"/>
      <c r="BU102" s="30"/>
    </row>
    <row r="103" spans="1:73" x14ac:dyDescent="0.15">
      <c r="A103" s="46">
        <v>45</v>
      </c>
      <c r="B103" s="46" t="s">
        <v>306</v>
      </c>
      <c r="C103" s="46">
        <v>18</v>
      </c>
      <c r="D103" s="46" t="str">
        <f t="shared" si="38"/>
        <v>Aanloopperiodiek_1</v>
      </c>
      <c r="E103" s="46" t="str">
        <f t="shared" si="39"/>
        <v>45_Aanloopperiodiek_1</v>
      </c>
      <c r="F103" s="52">
        <v>15.77</v>
      </c>
      <c r="G103" s="46"/>
      <c r="H103" s="46">
        <v>45</v>
      </c>
      <c r="I103" s="46">
        <v>0</v>
      </c>
      <c r="J103" s="46">
        <v>20</v>
      </c>
      <c r="K103" s="46">
        <f t="shared" si="22"/>
        <v>0</v>
      </c>
      <c r="L103" s="46" t="str">
        <f t="shared" si="23"/>
        <v>45_0</v>
      </c>
      <c r="M103" s="52">
        <v>17.21</v>
      </c>
      <c r="N103" s="28"/>
      <c r="O103" s="46">
        <v>45</v>
      </c>
      <c r="P103" s="46" t="s">
        <v>306</v>
      </c>
      <c r="Q103" s="46">
        <v>18</v>
      </c>
      <c r="R103" s="46" t="str">
        <f t="shared" si="44"/>
        <v>Aanloopperiodiek_1</v>
      </c>
      <c r="S103" s="46" t="str">
        <f t="shared" si="45"/>
        <v>45_Aanloopperiodiek_1</v>
      </c>
      <c r="T103" s="52">
        <v>16.82</v>
      </c>
      <c r="U103" s="28"/>
      <c r="V103" s="46">
        <v>45</v>
      </c>
      <c r="W103" s="46" t="s">
        <v>306</v>
      </c>
      <c r="X103" s="46">
        <v>18</v>
      </c>
      <c r="Y103" s="46" t="str">
        <f t="shared" si="26"/>
        <v>Aanloopperiodiek_1</v>
      </c>
      <c r="Z103" s="46" t="str">
        <f t="shared" ref="Z103:Z133" si="46">V103&amp;"_"&amp;Y103</f>
        <v>45_Aanloopperiodiek_1</v>
      </c>
      <c r="AA103" s="52">
        <v>17.36</v>
      </c>
      <c r="AB103" s="362"/>
      <c r="AC103" s="46">
        <v>45</v>
      </c>
      <c r="AD103" s="46" t="s">
        <v>306</v>
      </c>
      <c r="AE103" s="46">
        <v>18</v>
      </c>
      <c r="AF103" s="46" t="str">
        <f t="shared" si="28"/>
        <v>Aanloopperiodiek_1</v>
      </c>
      <c r="AG103" s="46" t="str">
        <f t="shared" si="29"/>
        <v>45_Aanloopperiodiek_1</v>
      </c>
      <c r="AH103" s="46">
        <v>17.88</v>
      </c>
      <c r="AI103" s="362"/>
      <c r="AJ103" s="46">
        <v>45</v>
      </c>
      <c r="AK103" s="46" t="s">
        <v>306</v>
      </c>
      <c r="AL103" s="46">
        <v>18</v>
      </c>
      <c r="AM103" s="46" t="str">
        <f t="shared" si="30"/>
        <v>Aanloopperiodiek_1</v>
      </c>
      <c r="AN103" s="46" t="str">
        <f t="shared" si="31"/>
        <v>45_Aanloopperiodiek_1</v>
      </c>
      <c r="AO103" s="46">
        <v>18.78</v>
      </c>
      <c r="AP103" s="372"/>
      <c r="AQ103" s="46">
        <v>45</v>
      </c>
      <c r="AR103" s="46" t="s">
        <v>306</v>
      </c>
      <c r="AS103" s="46">
        <v>18</v>
      </c>
      <c r="AT103" s="46" t="str">
        <f t="shared" si="32"/>
        <v>Aanloopperiodiek_1</v>
      </c>
      <c r="AU103" s="46" t="str">
        <f t="shared" si="33"/>
        <v>45_Aanloopperiodiek_1</v>
      </c>
      <c r="AV103" s="46">
        <v>19.260000000000002</v>
      </c>
      <c r="AW103" s="373"/>
      <c r="AX103" s="46">
        <v>45</v>
      </c>
      <c r="AY103" s="46" t="s">
        <v>306</v>
      </c>
      <c r="AZ103" s="46">
        <v>18</v>
      </c>
      <c r="BA103" s="46" t="str">
        <f t="shared" si="34"/>
        <v>Aanloopperiodiek_1</v>
      </c>
      <c r="BB103" s="46" t="str">
        <f t="shared" si="35"/>
        <v>45_Aanloopperiodiek_1</v>
      </c>
      <c r="BC103" s="46">
        <v>19.739999999999998</v>
      </c>
      <c r="BD103" s="373"/>
      <c r="BE103" s="46">
        <v>45</v>
      </c>
      <c r="BF103" s="46" t="s">
        <v>306</v>
      </c>
      <c r="BG103" s="46">
        <v>18</v>
      </c>
      <c r="BH103" s="46" t="str">
        <f t="shared" si="36"/>
        <v>Aanloopperiodiek_1</v>
      </c>
      <c r="BI103" s="46" t="s">
        <v>382</v>
      </c>
      <c r="BJ103" s="46" t="str">
        <f t="shared" si="37"/>
        <v>45_Aanloopperiodiek_1</v>
      </c>
      <c r="BK103" s="48">
        <f t="shared" si="40"/>
        <v>18.78</v>
      </c>
      <c r="BL103" s="48">
        <f t="shared" si="41"/>
        <v>19.260000000000002</v>
      </c>
      <c r="BM103" s="48">
        <f t="shared" si="42"/>
        <v>19.739999999999998</v>
      </c>
      <c r="BN103" s="361">
        <f t="shared" si="43"/>
        <v>19.3</v>
      </c>
      <c r="BO103" s="28"/>
      <c r="BP103" s="71"/>
      <c r="BQ103" s="5"/>
      <c r="BR103" s="5"/>
      <c r="BS103" s="48"/>
      <c r="BT103" s="78"/>
      <c r="BU103" s="30"/>
    </row>
    <row r="104" spans="1:73" x14ac:dyDescent="0.15">
      <c r="A104" s="46">
        <v>45</v>
      </c>
      <c r="B104" s="46">
        <v>0</v>
      </c>
      <c r="C104" s="46">
        <v>20</v>
      </c>
      <c r="D104" s="46">
        <f t="shared" si="38"/>
        <v>0</v>
      </c>
      <c r="E104" s="46" t="str">
        <f t="shared" si="39"/>
        <v>45_0</v>
      </c>
      <c r="F104" s="52">
        <v>16.62</v>
      </c>
      <c r="G104" s="46"/>
      <c r="H104" s="46">
        <v>45</v>
      </c>
      <c r="I104" s="46">
        <v>1</v>
      </c>
      <c r="J104" s="46">
        <v>21</v>
      </c>
      <c r="K104" s="46">
        <f t="shared" si="22"/>
        <v>1</v>
      </c>
      <c r="L104" s="46" t="str">
        <f t="shared" si="23"/>
        <v>45_1</v>
      </c>
      <c r="M104" s="52">
        <v>17.649999999999999</v>
      </c>
      <c r="N104" s="28"/>
      <c r="O104" s="46">
        <v>45</v>
      </c>
      <c r="P104" s="46">
        <v>0</v>
      </c>
      <c r="Q104" s="46">
        <v>20</v>
      </c>
      <c r="R104" s="46">
        <f t="shared" si="44"/>
        <v>0</v>
      </c>
      <c r="S104" s="46" t="str">
        <f t="shared" si="45"/>
        <v>45_0</v>
      </c>
      <c r="T104" s="52">
        <v>17.72</v>
      </c>
      <c r="U104" s="28"/>
      <c r="V104" s="46">
        <v>45</v>
      </c>
      <c r="W104" s="46">
        <v>0</v>
      </c>
      <c r="X104" s="46">
        <v>20</v>
      </c>
      <c r="Y104" s="46">
        <f t="shared" si="26"/>
        <v>0</v>
      </c>
      <c r="Z104" s="46" t="str">
        <f t="shared" si="46"/>
        <v>45_0</v>
      </c>
      <c r="AA104" s="52">
        <v>18.3</v>
      </c>
      <c r="AB104" s="362"/>
      <c r="AC104" s="46">
        <v>45</v>
      </c>
      <c r="AD104" s="46">
        <v>0</v>
      </c>
      <c r="AE104" s="46">
        <v>20</v>
      </c>
      <c r="AF104" s="46">
        <f t="shared" si="28"/>
        <v>0</v>
      </c>
      <c r="AG104" s="46" t="str">
        <f t="shared" si="29"/>
        <v>45_0</v>
      </c>
      <c r="AH104" s="46">
        <v>18.850000000000001</v>
      </c>
      <c r="AI104" s="362"/>
      <c r="AJ104" s="46">
        <v>45</v>
      </c>
      <c r="AK104" s="46">
        <v>0</v>
      </c>
      <c r="AL104" s="46">
        <v>20</v>
      </c>
      <c r="AM104" s="46">
        <f t="shared" si="30"/>
        <v>0</v>
      </c>
      <c r="AN104" s="46" t="str">
        <f t="shared" si="31"/>
        <v>45_0</v>
      </c>
      <c r="AO104" s="46">
        <v>19.79</v>
      </c>
      <c r="AP104" s="372"/>
      <c r="AQ104" s="46">
        <v>45</v>
      </c>
      <c r="AR104" s="46">
        <v>0</v>
      </c>
      <c r="AS104" s="46">
        <v>20</v>
      </c>
      <c r="AT104" s="46">
        <f t="shared" si="32"/>
        <v>0</v>
      </c>
      <c r="AU104" s="46" t="str">
        <f t="shared" si="33"/>
        <v>45_0</v>
      </c>
      <c r="AV104" s="46">
        <v>20.28</v>
      </c>
      <c r="AW104" s="373"/>
      <c r="AX104" s="46">
        <v>45</v>
      </c>
      <c r="AY104" s="46">
        <v>0</v>
      </c>
      <c r="AZ104" s="46">
        <v>20</v>
      </c>
      <c r="BA104" s="46">
        <f t="shared" si="34"/>
        <v>0</v>
      </c>
      <c r="BB104" s="46" t="str">
        <f t="shared" si="35"/>
        <v>45_0</v>
      </c>
      <c r="BC104" s="46">
        <v>20.79</v>
      </c>
      <c r="BD104" s="373"/>
      <c r="BE104" s="46">
        <v>45</v>
      </c>
      <c r="BF104" s="46">
        <v>0</v>
      </c>
      <c r="BG104" s="46">
        <v>20</v>
      </c>
      <c r="BH104" s="46">
        <f t="shared" si="36"/>
        <v>0</v>
      </c>
      <c r="BI104" s="46" t="s">
        <v>383</v>
      </c>
      <c r="BJ104" s="46" t="str">
        <f t="shared" si="37"/>
        <v>45_0</v>
      </c>
      <c r="BK104" s="48">
        <f t="shared" si="40"/>
        <v>19.79</v>
      </c>
      <c r="BL104" s="48">
        <f t="shared" si="41"/>
        <v>20.28</v>
      </c>
      <c r="BM104" s="48">
        <f t="shared" si="42"/>
        <v>20.79</v>
      </c>
      <c r="BN104" s="361">
        <f t="shared" si="43"/>
        <v>20.325833333333335</v>
      </c>
      <c r="BO104" s="28"/>
      <c r="BP104" s="71"/>
      <c r="BQ104" s="5"/>
      <c r="BR104" s="5"/>
      <c r="BS104" s="48"/>
      <c r="BT104" s="78"/>
      <c r="BU104" s="30"/>
    </row>
    <row r="105" spans="1:73" x14ac:dyDescent="0.15">
      <c r="A105" s="46">
        <v>45</v>
      </c>
      <c r="B105" s="46">
        <v>1</v>
      </c>
      <c r="C105" s="46">
        <v>21</v>
      </c>
      <c r="D105" s="46">
        <f t="shared" si="38"/>
        <v>1</v>
      </c>
      <c r="E105" s="46" t="str">
        <f t="shared" si="39"/>
        <v>45_1</v>
      </c>
      <c r="F105" s="52">
        <v>17.05</v>
      </c>
      <c r="G105" s="46"/>
      <c r="H105" s="46">
        <v>45</v>
      </c>
      <c r="I105" s="46">
        <v>2</v>
      </c>
      <c r="J105" s="46">
        <v>22</v>
      </c>
      <c r="K105" s="46">
        <f t="shared" si="22"/>
        <v>2</v>
      </c>
      <c r="L105" s="46" t="str">
        <f t="shared" si="23"/>
        <v>45_2</v>
      </c>
      <c r="M105" s="52">
        <v>18.09</v>
      </c>
      <c r="N105" s="28"/>
      <c r="O105" s="46">
        <v>45</v>
      </c>
      <c r="P105" s="46">
        <v>1</v>
      </c>
      <c r="Q105" s="46">
        <v>21</v>
      </c>
      <c r="R105" s="46">
        <f t="shared" si="44"/>
        <v>1</v>
      </c>
      <c r="S105" s="46" t="str">
        <f t="shared" si="45"/>
        <v>45_1</v>
      </c>
      <c r="T105" s="52">
        <v>18.18</v>
      </c>
      <c r="U105" s="28"/>
      <c r="V105" s="46">
        <v>45</v>
      </c>
      <c r="W105" s="46">
        <v>1</v>
      </c>
      <c r="X105" s="46">
        <v>21</v>
      </c>
      <c r="Y105" s="46">
        <f t="shared" si="26"/>
        <v>1</v>
      </c>
      <c r="Z105" s="46" t="str">
        <f t="shared" si="46"/>
        <v>45_1</v>
      </c>
      <c r="AA105" s="52">
        <v>18.77</v>
      </c>
      <c r="AB105" s="362"/>
      <c r="AC105" s="46">
        <v>45</v>
      </c>
      <c r="AD105" s="46">
        <v>1</v>
      </c>
      <c r="AE105" s="46">
        <v>21</v>
      </c>
      <c r="AF105" s="46">
        <f t="shared" si="28"/>
        <v>1</v>
      </c>
      <c r="AG105" s="46" t="str">
        <f t="shared" si="29"/>
        <v>45_1</v>
      </c>
      <c r="AH105" s="46">
        <v>19.329999999999998</v>
      </c>
      <c r="AI105" s="362"/>
      <c r="AJ105" s="46">
        <v>45</v>
      </c>
      <c r="AK105" s="46">
        <v>1</v>
      </c>
      <c r="AL105" s="46">
        <v>21</v>
      </c>
      <c r="AM105" s="46">
        <f t="shared" si="30"/>
        <v>1</v>
      </c>
      <c r="AN105" s="46" t="str">
        <f t="shared" si="31"/>
        <v>45_1</v>
      </c>
      <c r="AO105" s="46">
        <v>20.3</v>
      </c>
      <c r="AP105" s="372"/>
      <c r="AQ105" s="46">
        <v>45</v>
      </c>
      <c r="AR105" s="46">
        <v>1</v>
      </c>
      <c r="AS105" s="46">
        <v>21</v>
      </c>
      <c r="AT105" s="46">
        <f t="shared" si="32"/>
        <v>1</v>
      </c>
      <c r="AU105" s="46" t="str">
        <f t="shared" si="33"/>
        <v>45_1</v>
      </c>
      <c r="AV105" s="46">
        <v>20.81</v>
      </c>
      <c r="AW105" s="373"/>
      <c r="AX105" s="46">
        <v>45</v>
      </c>
      <c r="AY105" s="46">
        <v>1</v>
      </c>
      <c r="AZ105" s="46">
        <v>21</v>
      </c>
      <c r="BA105" s="46">
        <f t="shared" si="34"/>
        <v>1</v>
      </c>
      <c r="BB105" s="46" t="str">
        <f t="shared" si="35"/>
        <v>45_1</v>
      </c>
      <c r="BC105" s="46">
        <v>21.33</v>
      </c>
      <c r="BD105" s="373"/>
      <c r="BE105" s="46">
        <v>45</v>
      </c>
      <c r="BF105" s="46">
        <v>1</v>
      </c>
      <c r="BG105" s="46">
        <v>21</v>
      </c>
      <c r="BH105" s="46">
        <f t="shared" si="36"/>
        <v>1</v>
      </c>
      <c r="BI105" s="46" t="s">
        <v>384</v>
      </c>
      <c r="BJ105" s="46" t="str">
        <f t="shared" si="37"/>
        <v>45_1</v>
      </c>
      <c r="BK105" s="48">
        <f t="shared" si="40"/>
        <v>20.3</v>
      </c>
      <c r="BL105" s="48">
        <f t="shared" si="41"/>
        <v>20.81</v>
      </c>
      <c r="BM105" s="48">
        <f t="shared" si="42"/>
        <v>21.33</v>
      </c>
      <c r="BN105" s="361">
        <f t="shared" si="43"/>
        <v>20.854999999999997</v>
      </c>
      <c r="BO105" s="28"/>
      <c r="BP105" s="71"/>
      <c r="BQ105" s="5"/>
      <c r="BR105" s="5"/>
      <c r="BS105" s="48"/>
      <c r="BT105" s="78"/>
      <c r="BU105" s="30"/>
    </row>
    <row r="106" spans="1:73" x14ac:dyDescent="0.15">
      <c r="A106" s="46">
        <v>45</v>
      </c>
      <c r="B106" s="46">
        <v>2</v>
      </c>
      <c r="C106" s="46">
        <v>22</v>
      </c>
      <c r="D106" s="46">
        <f t="shared" si="38"/>
        <v>2</v>
      </c>
      <c r="E106" s="46" t="str">
        <f t="shared" si="39"/>
        <v>45_2</v>
      </c>
      <c r="F106" s="52">
        <v>17.47</v>
      </c>
      <c r="G106" s="46"/>
      <c r="H106" s="46">
        <v>45</v>
      </c>
      <c r="I106" s="46">
        <v>3</v>
      </c>
      <c r="J106" s="46">
        <v>23</v>
      </c>
      <c r="K106" s="46">
        <f t="shared" si="22"/>
        <v>3</v>
      </c>
      <c r="L106" s="46" t="str">
        <f t="shared" si="23"/>
        <v>45_3</v>
      </c>
      <c r="M106" s="52">
        <v>18.53</v>
      </c>
      <c r="N106" s="28"/>
      <c r="O106" s="46">
        <v>45</v>
      </c>
      <c r="P106" s="46">
        <v>2</v>
      </c>
      <c r="Q106" s="46">
        <v>22</v>
      </c>
      <c r="R106" s="46">
        <f t="shared" si="44"/>
        <v>2</v>
      </c>
      <c r="S106" s="46" t="str">
        <f t="shared" si="45"/>
        <v>45_2</v>
      </c>
      <c r="T106" s="52">
        <v>18.63</v>
      </c>
      <c r="U106" s="28"/>
      <c r="V106" s="46">
        <v>45</v>
      </c>
      <c r="W106" s="46">
        <v>2</v>
      </c>
      <c r="X106" s="46">
        <v>22</v>
      </c>
      <c r="Y106" s="46">
        <f t="shared" si="26"/>
        <v>2</v>
      </c>
      <c r="Z106" s="46" t="str">
        <f t="shared" si="46"/>
        <v>45_2</v>
      </c>
      <c r="AA106" s="52">
        <v>19.23</v>
      </c>
      <c r="AB106" s="362"/>
      <c r="AC106" s="46">
        <v>45</v>
      </c>
      <c r="AD106" s="46">
        <v>2</v>
      </c>
      <c r="AE106" s="46">
        <v>22</v>
      </c>
      <c r="AF106" s="46">
        <f t="shared" si="28"/>
        <v>2</v>
      </c>
      <c r="AG106" s="46" t="str">
        <f t="shared" si="29"/>
        <v>45_2</v>
      </c>
      <c r="AH106" s="46">
        <v>19.809999999999999</v>
      </c>
      <c r="AI106" s="362"/>
      <c r="AJ106" s="46">
        <v>45</v>
      </c>
      <c r="AK106" s="46">
        <v>2</v>
      </c>
      <c r="AL106" s="46">
        <v>22</v>
      </c>
      <c r="AM106" s="46">
        <f t="shared" si="30"/>
        <v>2</v>
      </c>
      <c r="AN106" s="46" t="str">
        <f t="shared" si="31"/>
        <v>45_2</v>
      </c>
      <c r="AO106" s="46">
        <v>20.8</v>
      </c>
      <c r="AP106" s="372"/>
      <c r="AQ106" s="46">
        <v>45</v>
      </c>
      <c r="AR106" s="46">
        <v>2</v>
      </c>
      <c r="AS106" s="46">
        <v>22</v>
      </c>
      <c r="AT106" s="46">
        <f t="shared" si="32"/>
        <v>2</v>
      </c>
      <c r="AU106" s="46" t="str">
        <f t="shared" si="33"/>
        <v>45_2</v>
      </c>
      <c r="AV106" s="46">
        <v>21.32</v>
      </c>
      <c r="AW106" s="373"/>
      <c r="AX106" s="46">
        <v>45</v>
      </c>
      <c r="AY106" s="46">
        <v>2</v>
      </c>
      <c r="AZ106" s="46">
        <v>22</v>
      </c>
      <c r="BA106" s="46">
        <f t="shared" si="34"/>
        <v>2</v>
      </c>
      <c r="BB106" s="46" t="str">
        <f t="shared" si="35"/>
        <v>45_2</v>
      </c>
      <c r="BC106" s="46">
        <v>21.86</v>
      </c>
      <c r="BD106" s="373"/>
      <c r="BE106" s="46">
        <v>45</v>
      </c>
      <c r="BF106" s="46">
        <v>2</v>
      </c>
      <c r="BG106" s="46">
        <v>22</v>
      </c>
      <c r="BH106" s="46">
        <f t="shared" si="36"/>
        <v>2</v>
      </c>
      <c r="BI106" s="46" t="s">
        <v>385</v>
      </c>
      <c r="BJ106" s="46" t="str">
        <f t="shared" si="37"/>
        <v>45_2</v>
      </c>
      <c r="BK106" s="48">
        <f t="shared" si="40"/>
        <v>20.8</v>
      </c>
      <c r="BL106" s="48">
        <f t="shared" si="41"/>
        <v>21.32</v>
      </c>
      <c r="BM106" s="48">
        <f t="shared" si="42"/>
        <v>21.86</v>
      </c>
      <c r="BN106" s="361">
        <f t="shared" si="43"/>
        <v>21.368333333333332</v>
      </c>
      <c r="BO106" s="28"/>
      <c r="BP106" s="71"/>
      <c r="BQ106" s="5"/>
      <c r="BR106" s="5"/>
      <c r="BS106" s="48"/>
      <c r="BT106" s="78"/>
      <c r="BU106" s="30"/>
    </row>
    <row r="107" spans="1:73" x14ac:dyDescent="0.15">
      <c r="A107" s="46">
        <v>45</v>
      </c>
      <c r="B107" s="46">
        <v>3</v>
      </c>
      <c r="C107" s="46">
        <v>23</v>
      </c>
      <c r="D107" s="46">
        <f t="shared" si="38"/>
        <v>3</v>
      </c>
      <c r="E107" s="46" t="str">
        <f t="shared" si="39"/>
        <v>45_3</v>
      </c>
      <c r="F107" s="52">
        <v>17.899999999999999</v>
      </c>
      <c r="G107" s="46"/>
      <c r="H107" s="46">
        <v>45</v>
      </c>
      <c r="I107" s="46">
        <v>4</v>
      </c>
      <c r="J107" s="46">
        <v>24</v>
      </c>
      <c r="K107" s="46">
        <f t="shared" si="22"/>
        <v>4</v>
      </c>
      <c r="L107" s="46" t="str">
        <f t="shared" si="23"/>
        <v>45_4</v>
      </c>
      <c r="M107" s="52">
        <v>18.98</v>
      </c>
      <c r="N107" s="28"/>
      <c r="O107" s="46">
        <v>45</v>
      </c>
      <c r="P107" s="46">
        <v>3</v>
      </c>
      <c r="Q107" s="46">
        <v>23</v>
      </c>
      <c r="R107" s="46">
        <f t="shared" si="44"/>
        <v>3</v>
      </c>
      <c r="S107" s="46" t="str">
        <f t="shared" si="45"/>
        <v>45_3</v>
      </c>
      <c r="T107" s="52">
        <v>19.09</v>
      </c>
      <c r="U107" s="28"/>
      <c r="V107" s="46">
        <v>45</v>
      </c>
      <c r="W107" s="46">
        <v>3</v>
      </c>
      <c r="X107" s="46">
        <v>23</v>
      </c>
      <c r="Y107" s="46">
        <f t="shared" si="26"/>
        <v>3</v>
      </c>
      <c r="Z107" s="46" t="str">
        <f t="shared" si="46"/>
        <v>45_3</v>
      </c>
      <c r="AA107" s="52">
        <v>19.71</v>
      </c>
      <c r="AB107" s="362"/>
      <c r="AC107" s="46">
        <v>45</v>
      </c>
      <c r="AD107" s="46">
        <v>3</v>
      </c>
      <c r="AE107" s="46">
        <v>23</v>
      </c>
      <c r="AF107" s="46">
        <f t="shared" si="28"/>
        <v>3</v>
      </c>
      <c r="AG107" s="46" t="str">
        <f t="shared" si="29"/>
        <v>45_3</v>
      </c>
      <c r="AH107" s="46">
        <v>20.3</v>
      </c>
      <c r="AI107" s="362"/>
      <c r="AJ107" s="46">
        <v>45</v>
      </c>
      <c r="AK107" s="46">
        <v>3</v>
      </c>
      <c r="AL107" s="46">
        <v>23</v>
      </c>
      <c r="AM107" s="46">
        <f t="shared" si="30"/>
        <v>3</v>
      </c>
      <c r="AN107" s="46" t="str">
        <f t="shared" si="31"/>
        <v>45_3</v>
      </c>
      <c r="AO107" s="46">
        <v>21.31</v>
      </c>
      <c r="AP107" s="372"/>
      <c r="AQ107" s="46">
        <v>45</v>
      </c>
      <c r="AR107" s="46">
        <v>3</v>
      </c>
      <c r="AS107" s="46">
        <v>23</v>
      </c>
      <c r="AT107" s="46">
        <f t="shared" si="32"/>
        <v>3</v>
      </c>
      <c r="AU107" s="46" t="str">
        <f t="shared" si="33"/>
        <v>45_3</v>
      </c>
      <c r="AV107" s="46">
        <v>21.85</v>
      </c>
      <c r="AW107" s="373"/>
      <c r="AX107" s="46">
        <v>45</v>
      </c>
      <c r="AY107" s="46">
        <v>3</v>
      </c>
      <c r="AZ107" s="46">
        <v>23</v>
      </c>
      <c r="BA107" s="46">
        <f t="shared" si="34"/>
        <v>3</v>
      </c>
      <c r="BB107" s="46" t="str">
        <f t="shared" si="35"/>
        <v>45_3</v>
      </c>
      <c r="BC107" s="46">
        <v>22.39</v>
      </c>
      <c r="BD107" s="373"/>
      <c r="BE107" s="46">
        <v>45</v>
      </c>
      <c r="BF107" s="46">
        <v>3</v>
      </c>
      <c r="BG107" s="46">
        <v>23</v>
      </c>
      <c r="BH107" s="46">
        <f t="shared" si="36"/>
        <v>3</v>
      </c>
      <c r="BI107" s="46" t="s">
        <v>386</v>
      </c>
      <c r="BJ107" s="46" t="str">
        <f t="shared" si="37"/>
        <v>45_3</v>
      </c>
      <c r="BK107" s="48">
        <f t="shared" si="40"/>
        <v>21.31</v>
      </c>
      <c r="BL107" s="48">
        <f t="shared" si="41"/>
        <v>21.85</v>
      </c>
      <c r="BM107" s="48">
        <f t="shared" si="42"/>
        <v>22.39</v>
      </c>
      <c r="BN107" s="361">
        <f t="shared" si="43"/>
        <v>21.895000000000003</v>
      </c>
      <c r="BO107" s="28"/>
      <c r="BP107" s="71"/>
      <c r="BQ107" s="5"/>
      <c r="BR107" s="5"/>
      <c r="BS107" s="48"/>
      <c r="BT107" s="78"/>
      <c r="BU107" s="30"/>
    </row>
    <row r="108" spans="1:73" x14ac:dyDescent="0.15">
      <c r="A108" s="46">
        <v>45</v>
      </c>
      <c r="B108" s="46">
        <v>4</v>
      </c>
      <c r="C108" s="46">
        <v>24</v>
      </c>
      <c r="D108" s="46">
        <f t="shared" si="38"/>
        <v>4</v>
      </c>
      <c r="E108" s="46" t="str">
        <f t="shared" si="39"/>
        <v>45_4</v>
      </c>
      <c r="F108" s="52">
        <v>18.34</v>
      </c>
      <c r="G108" s="46"/>
      <c r="H108" s="46">
        <v>45</v>
      </c>
      <c r="I108" s="46">
        <v>5</v>
      </c>
      <c r="J108" s="46">
        <v>25</v>
      </c>
      <c r="K108" s="46">
        <f t="shared" si="22"/>
        <v>5</v>
      </c>
      <c r="L108" s="46" t="str">
        <f t="shared" si="23"/>
        <v>45_5</v>
      </c>
      <c r="M108" s="52">
        <v>19.45</v>
      </c>
      <c r="N108" s="28"/>
      <c r="O108" s="46">
        <v>45</v>
      </c>
      <c r="P108" s="46">
        <v>4</v>
      </c>
      <c r="Q108" s="46">
        <v>24</v>
      </c>
      <c r="R108" s="46">
        <f t="shared" si="44"/>
        <v>4</v>
      </c>
      <c r="S108" s="46" t="str">
        <f t="shared" si="45"/>
        <v>45_4</v>
      </c>
      <c r="T108" s="52">
        <v>19.55</v>
      </c>
      <c r="U108" s="28"/>
      <c r="V108" s="46">
        <v>45</v>
      </c>
      <c r="W108" s="46">
        <v>4</v>
      </c>
      <c r="X108" s="46">
        <v>24</v>
      </c>
      <c r="Y108" s="46">
        <f t="shared" si="26"/>
        <v>4</v>
      </c>
      <c r="Z108" s="46" t="str">
        <f t="shared" si="46"/>
        <v>45_4</v>
      </c>
      <c r="AA108" s="52">
        <v>20.190000000000001</v>
      </c>
      <c r="AB108" s="362"/>
      <c r="AC108" s="46">
        <v>45</v>
      </c>
      <c r="AD108" s="46">
        <v>4</v>
      </c>
      <c r="AE108" s="46">
        <v>24</v>
      </c>
      <c r="AF108" s="46">
        <f t="shared" si="28"/>
        <v>4</v>
      </c>
      <c r="AG108" s="46" t="str">
        <f t="shared" si="29"/>
        <v>45_4</v>
      </c>
      <c r="AH108" s="46">
        <v>20.8</v>
      </c>
      <c r="AI108" s="362"/>
      <c r="AJ108" s="46">
        <v>45</v>
      </c>
      <c r="AK108" s="46">
        <v>4</v>
      </c>
      <c r="AL108" s="46">
        <v>24</v>
      </c>
      <c r="AM108" s="46">
        <f t="shared" si="30"/>
        <v>4</v>
      </c>
      <c r="AN108" s="46" t="str">
        <f t="shared" si="31"/>
        <v>45_4</v>
      </c>
      <c r="AO108" s="46">
        <v>21.83</v>
      </c>
      <c r="AP108" s="372"/>
      <c r="AQ108" s="46">
        <v>45</v>
      </c>
      <c r="AR108" s="46">
        <v>4</v>
      </c>
      <c r="AS108" s="46">
        <v>24</v>
      </c>
      <c r="AT108" s="46">
        <f t="shared" si="32"/>
        <v>4</v>
      </c>
      <c r="AU108" s="46" t="str">
        <f t="shared" si="33"/>
        <v>45_4</v>
      </c>
      <c r="AV108" s="46">
        <v>22.38</v>
      </c>
      <c r="AW108" s="373"/>
      <c r="AX108" s="46">
        <v>45</v>
      </c>
      <c r="AY108" s="46">
        <v>4</v>
      </c>
      <c r="AZ108" s="46">
        <v>24</v>
      </c>
      <c r="BA108" s="46">
        <f t="shared" si="34"/>
        <v>4</v>
      </c>
      <c r="BB108" s="46" t="str">
        <f t="shared" si="35"/>
        <v>45_4</v>
      </c>
      <c r="BC108" s="46">
        <v>22.94</v>
      </c>
      <c r="BD108" s="373"/>
      <c r="BE108" s="46">
        <v>45</v>
      </c>
      <c r="BF108" s="46">
        <v>4</v>
      </c>
      <c r="BG108" s="46">
        <v>24</v>
      </c>
      <c r="BH108" s="46">
        <f t="shared" si="36"/>
        <v>4</v>
      </c>
      <c r="BI108" s="46" t="s">
        <v>387</v>
      </c>
      <c r="BJ108" s="46" t="str">
        <f t="shared" si="37"/>
        <v>45_4</v>
      </c>
      <c r="BK108" s="48">
        <f t="shared" si="40"/>
        <v>21.83</v>
      </c>
      <c r="BL108" s="48">
        <f t="shared" si="41"/>
        <v>22.38</v>
      </c>
      <c r="BM108" s="48">
        <f t="shared" si="42"/>
        <v>22.94</v>
      </c>
      <c r="BN108" s="361">
        <f t="shared" si="43"/>
        <v>22.428333333333331</v>
      </c>
      <c r="BO108" s="28"/>
      <c r="BP108" s="71"/>
      <c r="BQ108" s="5"/>
      <c r="BR108" s="5"/>
      <c r="BS108" s="48"/>
      <c r="BT108" s="78"/>
      <c r="BU108" s="30"/>
    </row>
    <row r="109" spans="1:73" x14ac:dyDescent="0.15">
      <c r="A109" s="46">
        <v>45</v>
      </c>
      <c r="B109" s="46">
        <v>5</v>
      </c>
      <c r="C109" s="46">
        <v>25</v>
      </c>
      <c r="D109" s="46">
        <f t="shared" si="38"/>
        <v>5</v>
      </c>
      <c r="E109" s="46" t="str">
        <f t="shared" si="39"/>
        <v>45_5</v>
      </c>
      <c r="F109" s="52">
        <v>18.79</v>
      </c>
      <c r="G109" s="46"/>
      <c r="H109" s="46">
        <v>45</v>
      </c>
      <c r="I109" s="46">
        <v>6</v>
      </c>
      <c r="J109" s="46">
        <v>26</v>
      </c>
      <c r="K109" s="46">
        <f t="shared" si="22"/>
        <v>6</v>
      </c>
      <c r="L109" s="46" t="str">
        <f t="shared" si="23"/>
        <v>45_6</v>
      </c>
      <c r="M109" s="52">
        <v>19.93</v>
      </c>
      <c r="N109" s="28"/>
      <c r="O109" s="46">
        <v>45</v>
      </c>
      <c r="P109" s="46">
        <v>5</v>
      </c>
      <c r="Q109" s="46">
        <v>25</v>
      </c>
      <c r="R109" s="46">
        <f t="shared" si="44"/>
        <v>5</v>
      </c>
      <c r="S109" s="46" t="str">
        <f t="shared" si="45"/>
        <v>45_5</v>
      </c>
      <c r="T109" s="52">
        <v>20.03</v>
      </c>
      <c r="U109" s="28"/>
      <c r="V109" s="46">
        <v>45</v>
      </c>
      <c r="W109" s="46">
        <v>5</v>
      </c>
      <c r="X109" s="46">
        <v>25</v>
      </c>
      <c r="Y109" s="46">
        <f t="shared" si="26"/>
        <v>5</v>
      </c>
      <c r="Z109" s="46" t="str">
        <f t="shared" si="46"/>
        <v>45_5</v>
      </c>
      <c r="AA109" s="52">
        <v>20.68</v>
      </c>
      <c r="AB109" s="362"/>
      <c r="AC109" s="46">
        <v>45</v>
      </c>
      <c r="AD109" s="46">
        <v>5</v>
      </c>
      <c r="AE109" s="46">
        <v>25</v>
      </c>
      <c r="AF109" s="46">
        <f t="shared" si="28"/>
        <v>5</v>
      </c>
      <c r="AG109" s="46" t="str">
        <f t="shared" si="29"/>
        <v>45_5</v>
      </c>
      <c r="AH109" s="46">
        <v>21.3</v>
      </c>
      <c r="AI109" s="362"/>
      <c r="AJ109" s="46">
        <v>45</v>
      </c>
      <c r="AK109" s="46">
        <v>5</v>
      </c>
      <c r="AL109" s="46">
        <v>25</v>
      </c>
      <c r="AM109" s="46">
        <f t="shared" si="30"/>
        <v>5</v>
      </c>
      <c r="AN109" s="46" t="str">
        <f t="shared" si="31"/>
        <v>45_5</v>
      </c>
      <c r="AO109" s="46">
        <v>22.37</v>
      </c>
      <c r="AP109" s="372"/>
      <c r="AQ109" s="46">
        <v>45</v>
      </c>
      <c r="AR109" s="46">
        <v>5</v>
      </c>
      <c r="AS109" s="46">
        <v>25</v>
      </c>
      <c r="AT109" s="46">
        <f t="shared" si="32"/>
        <v>5</v>
      </c>
      <c r="AU109" s="46" t="str">
        <f t="shared" si="33"/>
        <v>45_5</v>
      </c>
      <c r="AV109" s="46">
        <v>22.93</v>
      </c>
      <c r="AW109" s="373"/>
      <c r="AX109" s="46">
        <v>45</v>
      </c>
      <c r="AY109" s="46">
        <v>5</v>
      </c>
      <c r="AZ109" s="46">
        <v>25</v>
      </c>
      <c r="BA109" s="46">
        <f t="shared" si="34"/>
        <v>5</v>
      </c>
      <c r="BB109" s="46" t="str">
        <f t="shared" si="35"/>
        <v>45_5</v>
      </c>
      <c r="BC109" s="46">
        <v>23.5</v>
      </c>
      <c r="BD109" s="373"/>
      <c r="BE109" s="46">
        <v>45</v>
      </c>
      <c r="BF109" s="46">
        <v>5</v>
      </c>
      <c r="BG109" s="46">
        <v>25</v>
      </c>
      <c r="BH109" s="46">
        <f t="shared" si="36"/>
        <v>5</v>
      </c>
      <c r="BI109" s="46" t="s">
        <v>388</v>
      </c>
      <c r="BJ109" s="46" t="str">
        <f t="shared" si="37"/>
        <v>45_5</v>
      </c>
      <c r="BK109" s="48">
        <f t="shared" si="40"/>
        <v>22.37</v>
      </c>
      <c r="BL109" s="48">
        <f t="shared" si="41"/>
        <v>22.93</v>
      </c>
      <c r="BM109" s="48">
        <f t="shared" si="42"/>
        <v>23.5</v>
      </c>
      <c r="BN109" s="361">
        <f t="shared" si="43"/>
        <v>22.979166666666668</v>
      </c>
      <c r="BO109" s="28"/>
      <c r="BP109" s="71"/>
      <c r="BQ109" s="5"/>
      <c r="BR109" s="5"/>
      <c r="BS109" s="48"/>
      <c r="BT109" s="78"/>
      <c r="BU109" s="30"/>
    </row>
    <row r="110" spans="1:73" x14ac:dyDescent="0.15">
      <c r="A110" s="46">
        <v>45</v>
      </c>
      <c r="B110" s="46">
        <v>6</v>
      </c>
      <c r="C110" s="46">
        <v>26</v>
      </c>
      <c r="D110" s="46">
        <f t="shared" si="38"/>
        <v>6</v>
      </c>
      <c r="E110" s="46" t="str">
        <f t="shared" si="39"/>
        <v>45_6</v>
      </c>
      <c r="F110" s="52">
        <v>19.25</v>
      </c>
      <c r="G110" s="46"/>
      <c r="H110" s="46">
        <v>45</v>
      </c>
      <c r="I110" s="46">
        <v>7</v>
      </c>
      <c r="J110" s="46">
        <v>27</v>
      </c>
      <c r="K110" s="46">
        <f t="shared" si="22"/>
        <v>7</v>
      </c>
      <c r="L110" s="46" t="str">
        <f t="shared" si="23"/>
        <v>45_7</v>
      </c>
      <c r="M110" s="52">
        <v>20.420000000000002</v>
      </c>
      <c r="N110" s="28"/>
      <c r="O110" s="46">
        <v>45</v>
      </c>
      <c r="P110" s="46">
        <v>6</v>
      </c>
      <c r="Q110" s="46">
        <v>26</v>
      </c>
      <c r="R110" s="46">
        <f t="shared" si="44"/>
        <v>6</v>
      </c>
      <c r="S110" s="46" t="str">
        <f t="shared" si="45"/>
        <v>45_6</v>
      </c>
      <c r="T110" s="52">
        <v>20.52</v>
      </c>
      <c r="U110" s="28"/>
      <c r="V110" s="46">
        <v>45</v>
      </c>
      <c r="W110" s="46">
        <v>6</v>
      </c>
      <c r="X110" s="46">
        <v>26</v>
      </c>
      <c r="Y110" s="46">
        <f t="shared" si="26"/>
        <v>6</v>
      </c>
      <c r="Z110" s="46" t="str">
        <f t="shared" si="46"/>
        <v>45_6</v>
      </c>
      <c r="AA110" s="52">
        <v>21.19</v>
      </c>
      <c r="AB110" s="362"/>
      <c r="AC110" s="46">
        <v>45</v>
      </c>
      <c r="AD110" s="46">
        <v>6</v>
      </c>
      <c r="AE110" s="46">
        <v>26</v>
      </c>
      <c r="AF110" s="46">
        <f t="shared" si="28"/>
        <v>6</v>
      </c>
      <c r="AG110" s="46" t="str">
        <f t="shared" si="29"/>
        <v>45_6</v>
      </c>
      <c r="AH110" s="46">
        <v>21.83</v>
      </c>
      <c r="AI110" s="362"/>
      <c r="AJ110" s="46">
        <v>45</v>
      </c>
      <c r="AK110" s="46">
        <v>6</v>
      </c>
      <c r="AL110" s="46">
        <v>26</v>
      </c>
      <c r="AM110" s="46">
        <f t="shared" si="30"/>
        <v>6</v>
      </c>
      <c r="AN110" s="46" t="str">
        <f t="shared" si="31"/>
        <v>45_6</v>
      </c>
      <c r="AO110" s="46">
        <v>22.92</v>
      </c>
      <c r="AP110" s="372"/>
      <c r="AQ110" s="46">
        <v>45</v>
      </c>
      <c r="AR110" s="46">
        <v>6</v>
      </c>
      <c r="AS110" s="46">
        <v>26</v>
      </c>
      <c r="AT110" s="46">
        <f t="shared" si="32"/>
        <v>6</v>
      </c>
      <c r="AU110" s="46" t="str">
        <f t="shared" si="33"/>
        <v>45_6</v>
      </c>
      <c r="AV110" s="46">
        <v>23.49</v>
      </c>
      <c r="AW110" s="373"/>
      <c r="AX110" s="46">
        <v>45</v>
      </c>
      <c r="AY110" s="46">
        <v>6</v>
      </c>
      <c r="AZ110" s="46">
        <v>26</v>
      </c>
      <c r="BA110" s="46">
        <f t="shared" si="34"/>
        <v>6</v>
      </c>
      <c r="BB110" s="46" t="str">
        <f t="shared" si="35"/>
        <v>45_6</v>
      </c>
      <c r="BC110" s="46">
        <v>24.08</v>
      </c>
      <c r="BD110" s="373"/>
      <c r="BE110" s="46">
        <v>45</v>
      </c>
      <c r="BF110" s="46">
        <v>6</v>
      </c>
      <c r="BG110" s="46">
        <v>26</v>
      </c>
      <c r="BH110" s="46">
        <f t="shared" si="36"/>
        <v>6</v>
      </c>
      <c r="BI110" s="46" t="s">
        <v>389</v>
      </c>
      <c r="BJ110" s="46" t="str">
        <f t="shared" si="37"/>
        <v>45_6</v>
      </c>
      <c r="BK110" s="48">
        <f t="shared" si="40"/>
        <v>22.92</v>
      </c>
      <c r="BL110" s="48">
        <f t="shared" si="41"/>
        <v>23.49</v>
      </c>
      <c r="BM110" s="48">
        <f t="shared" si="42"/>
        <v>24.08</v>
      </c>
      <c r="BN110" s="361">
        <f t="shared" si="43"/>
        <v>23.5425</v>
      </c>
      <c r="BO110" s="28"/>
      <c r="BP110" s="71"/>
      <c r="BQ110" s="5"/>
      <c r="BR110" s="5"/>
      <c r="BS110" s="48"/>
      <c r="BT110" s="78"/>
      <c r="BU110" s="30"/>
    </row>
    <row r="111" spans="1:73" x14ac:dyDescent="0.15">
      <c r="A111" s="46">
        <v>45</v>
      </c>
      <c r="B111" s="46">
        <v>7</v>
      </c>
      <c r="C111" s="46">
        <v>27</v>
      </c>
      <c r="D111" s="46">
        <f t="shared" si="38"/>
        <v>7</v>
      </c>
      <c r="E111" s="46" t="str">
        <f t="shared" si="39"/>
        <v>45_7</v>
      </c>
      <c r="F111" s="52">
        <v>19.73</v>
      </c>
      <c r="G111" s="46"/>
      <c r="H111" s="46">
        <v>45</v>
      </c>
      <c r="I111" s="46">
        <v>8</v>
      </c>
      <c r="J111" s="46">
        <v>28</v>
      </c>
      <c r="K111" s="46">
        <f t="shared" si="22"/>
        <v>8</v>
      </c>
      <c r="L111" s="46" t="str">
        <f t="shared" si="23"/>
        <v>45_8</v>
      </c>
      <c r="M111" s="52">
        <v>20.86</v>
      </c>
      <c r="N111" s="28"/>
      <c r="O111" s="46">
        <v>45</v>
      </c>
      <c r="P111" s="46">
        <v>7</v>
      </c>
      <c r="Q111" s="46">
        <v>27</v>
      </c>
      <c r="R111" s="46">
        <f t="shared" si="44"/>
        <v>7</v>
      </c>
      <c r="S111" s="46" t="str">
        <f t="shared" si="45"/>
        <v>45_7</v>
      </c>
      <c r="T111" s="52">
        <v>21.04</v>
      </c>
      <c r="U111" s="28"/>
      <c r="V111" s="46">
        <v>45</v>
      </c>
      <c r="W111" s="46">
        <v>7</v>
      </c>
      <c r="X111" s="46">
        <v>27</v>
      </c>
      <c r="Y111" s="46">
        <f t="shared" si="26"/>
        <v>7</v>
      </c>
      <c r="Z111" s="46" t="str">
        <f t="shared" si="46"/>
        <v>45_7</v>
      </c>
      <c r="AA111" s="52">
        <v>21.72</v>
      </c>
      <c r="AB111" s="362"/>
      <c r="AC111" s="46">
        <v>45</v>
      </c>
      <c r="AD111" s="46">
        <v>7</v>
      </c>
      <c r="AE111" s="46">
        <v>27</v>
      </c>
      <c r="AF111" s="46">
        <f t="shared" si="28"/>
        <v>7</v>
      </c>
      <c r="AG111" s="46" t="str">
        <f t="shared" si="29"/>
        <v>45_7</v>
      </c>
      <c r="AH111" s="46">
        <v>22.37</v>
      </c>
      <c r="AI111" s="362"/>
      <c r="AJ111" s="46">
        <v>45</v>
      </c>
      <c r="AK111" s="46">
        <v>7</v>
      </c>
      <c r="AL111" s="46">
        <v>27</v>
      </c>
      <c r="AM111" s="46">
        <f t="shared" si="30"/>
        <v>7</v>
      </c>
      <c r="AN111" s="46" t="str">
        <f t="shared" si="31"/>
        <v>45_7</v>
      </c>
      <c r="AO111" s="46">
        <v>23.49</v>
      </c>
      <c r="AP111" s="372"/>
      <c r="AQ111" s="46">
        <v>45</v>
      </c>
      <c r="AR111" s="46">
        <v>7</v>
      </c>
      <c r="AS111" s="46">
        <v>27</v>
      </c>
      <c r="AT111" s="46">
        <f t="shared" si="32"/>
        <v>7</v>
      </c>
      <c r="AU111" s="46" t="str">
        <f t="shared" si="33"/>
        <v>45_7</v>
      </c>
      <c r="AV111" s="46">
        <v>24.08</v>
      </c>
      <c r="AW111" s="373"/>
      <c r="AX111" s="46">
        <v>45</v>
      </c>
      <c r="AY111" s="46">
        <v>7</v>
      </c>
      <c r="AZ111" s="46">
        <v>27</v>
      </c>
      <c r="BA111" s="46">
        <f t="shared" si="34"/>
        <v>7</v>
      </c>
      <c r="BB111" s="46" t="str">
        <f t="shared" si="35"/>
        <v>45_7</v>
      </c>
      <c r="BC111" s="46">
        <v>24.68</v>
      </c>
      <c r="BD111" s="373"/>
      <c r="BE111" s="46">
        <v>45</v>
      </c>
      <c r="BF111" s="46">
        <v>7</v>
      </c>
      <c r="BG111" s="46">
        <v>27</v>
      </c>
      <c r="BH111" s="46">
        <f t="shared" si="36"/>
        <v>7</v>
      </c>
      <c r="BI111" s="46" t="s">
        <v>390</v>
      </c>
      <c r="BJ111" s="46" t="str">
        <f t="shared" si="37"/>
        <v>45_7</v>
      </c>
      <c r="BK111" s="48">
        <f t="shared" si="40"/>
        <v>23.49</v>
      </c>
      <c r="BL111" s="48">
        <f t="shared" si="41"/>
        <v>24.08</v>
      </c>
      <c r="BM111" s="48">
        <f t="shared" si="42"/>
        <v>24.68</v>
      </c>
      <c r="BN111" s="361">
        <f t="shared" si="43"/>
        <v>24.131666666666668</v>
      </c>
      <c r="BO111" s="28"/>
      <c r="BP111" s="71"/>
      <c r="BQ111" s="5"/>
      <c r="BR111" s="5"/>
      <c r="BS111" s="48"/>
      <c r="BT111" s="78"/>
      <c r="BU111" s="30"/>
    </row>
    <row r="112" spans="1:73" x14ac:dyDescent="0.15">
      <c r="A112" s="46">
        <v>45</v>
      </c>
      <c r="B112" s="46">
        <v>8</v>
      </c>
      <c r="C112" s="46">
        <v>28</v>
      </c>
      <c r="D112" s="46">
        <f t="shared" si="38"/>
        <v>8</v>
      </c>
      <c r="E112" s="46" t="str">
        <f t="shared" si="39"/>
        <v>45_8</v>
      </c>
      <c r="F112" s="52">
        <v>20.149999999999999</v>
      </c>
      <c r="G112" s="46"/>
      <c r="H112" s="46">
        <v>50</v>
      </c>
      <c r="I112" s="46" t="s">
        <v>304</v>
      </c>
      <c r="J112" s="46">
        <v>18</v>
      </c>
      <c r="K112" s="46" t="str">
        <f t="shared" si="22"/>
        <v>Aanloopperiodiek_0</v>
      </c>
      <c r="L112" s="46" t="str">
        <f t="shared" si="23"/>
        <v>50_Aanloopperiodiek_0</v>
      </c>
      <c r="M112" s="52">
        <v>16.32</v>
      </c>
      <c r="N112" s="28"/>
      <c r="O112" s="46">
        <v>45</v>
      </c>
      <c r="P112" s="46">
        <v>8</v>
      </c>
      <c r="Q112" s="46">
        <v>28</v>
      </c>
      <c r="R112" s="46">
        <f t="shared" si="44"/>
        <v>8</v>
      </c>
      <c r="S112" s="46" t="str">
        <f t="shared" si="45"/>
        <v>45_8</v>
      </c>
      <c r="T112" s="52">
        <v>21.48</v>
      </c>
      <c r="U112" s="28"/>
      <c r="V112" s="46">
        <v>45</v>
      </c>
      <c r="W112" s="46">
        <v>8</v>
      </c>
      <c r="X112" s="46">
        <v>28</v>
      </c>
      <c r="Y112" s="46">
        <f t="shared" si="26"/>
        <v>8</v>
      </c>
      <c r="Z112" s="46" t="str">
        <f t="shared" si="46"/>
        <v>45_8</v>
      </c>
      <c r="AA112" s="52">
        <v>22.18</v>
      </c>
      <c r="AB112" s="362"/>
      <c r="AC112" s="46">
        <v>45</v>
      </c>
      <c r="AD112" s="46">
        <v>8</v>
      </c>
      <c r="AE112" s="46">
        <v>28</v>
      </c>
      <c r="AF112" s="46">
        <f t="shared" si="28"/>
        <v>8</v>
      </c>
      <c r="AG112" s="46" t="str">
        <f t="shared" si="29"/>
        <v>45_8</v>
      </c>
      <c r="AH112" s="46">
        <v>22.85</v>
      </c>
      <c r="AI112" s="362"/>
      <c r="AJ112" s="46">
        <v>45</v>
      </c>
      <c r="AK112" s="46">
        <v>8</v>
      </c>
      <c r="AL112" s="46">
        <v>28</v>
      </c>
      <c r="AM112" s="46">
        <f t="shared" si="30"/>
        <v>8</v>
      </c>
      <c r="AN112" s="46" t="str">
        <f t="shared" si="31"/>
        <v>45_8</v>
      </c>
      <c r="AO112" s="46">
        <v>23.99</v>
      </c>
      <c r="AP112" s="372"/>
      <c r="AQ112" s="46">
        <v>45</v>
      </c>
      <c r="AR112" s="46">
        <v>8</v>
      </c>
      <c r="AS112" s="46">
        <v>28</v>
      </c>
      <c r="AT112" s="46">
        <f t="shared" si="32"/>
        <v>8</v>
      </c>
      <c r="AU112" s="46" t="str">
        <f t="shared" si="33"/>
        <v>45_8</v>
      </c>
      <c r="AV112" s="46">
        <v>24.59</v>
      </c>
      <c r="AW112" s="373"/>
      <c r="AX112" s="46">
        <v>45</v>
      </c>
      <c r="AY112" s="46">
        <v>8</v>
      </c>
      <c r="AZ112" s="46">
        <v>28</v>
      </c>
      <c r="BA112" s="46">
        <f t="shared" si="34"/>
        <v>8</v>
      </c>
      <c r="BB112" s="46" t="str">
        <f t="shared" si="35"/>
        <v>45_8</v>
      </c>
      <c r="BC112" s="46">
        <v>25.2</v>
      </c>
      <c r="BD112" s="373"/>
      <c r="BE112" s="46">
        <v>45</v>
      </c>
      <c r="BF112" s="46">
        <v>8</v>
      </c>
      <c r="BG112" s="46">
        <v>28</v>
      </c>
      <c r="BH112" s="46">
        <f t="shared" si="36"/>
        <v>8</v>
      </c>
      <c r="BI112" s="46" t="s">
        <v>391</v>
      </c>
      <c r="BJ112" s="46" t="str">
        <f t="shared" si="37"/>
        <v>45_8</v>
      </c>
      <c r="BK112" s="48">
        <f t="shared" si="40"/>
        <v>23.99</v>
      </c>
      <c r="BL112" s="48">
        <f t="shared" si="41"/>
        <v>24.59</v>
      </c>
      <c r="BM112" s="48">
        <f t="shared" si="42"/>
        <v>25.2</v>
      </c>
      <c r="BN112" s="361">
        <f t="shared" si="43"/>
        <v>24.642500000000002</v>
      </c>
      <c r="BO112" s="28"/>
      <c r="BP112" s="71"/>
      <c r="BQ112" s="5"/>
      <c r="BR112" s="5"/>
      <c r="BS112" s="48"/>
      <c r="BT112" s="78"/>
      <c r="BU112" s="30"/>
    </row>
    <row r="113" spans="1:73" x14ac:dyDescent="0.15">
      <c r="A113" s="46">
        <v>50</v>
      </c>
      <c r="B113" s="46" t="s">
        <v>304</v>
      </c>
      <c r="C113" s="46">
        <v>18</v>
      </c>
      <c r="D113" s="46" t="str">
        <f t="shared" si="38"/>
        <v>Aanloopperiodiek_0</v>
      </c>
      <c r="E113" s="46" t="str">
        <f t="shared" si="39"/>
        <v>50_Aanloopperiodiek_0</v>
      </c>
      <c r="F113" s="52">
        <v>15.77</v>
      </c>
      <c r="G113" s="46"/>
      <c r="H113" s="46">
        <v>50</v>
      </c>
      <c r="I113" s="46" t="s">
        <v>306</v>
      </c>
      <c r="J113" s="46">
        <v>20</v>
      </c>
      <c r="K113" s="46" t="str">
        <f t="shared" si="22"/>
        <v>Aanloopperiodiek_1</v>
      </c>
      <c r="L113" s="46" t="str">
        <f t="shared" si="23"/>
        <v>50_Aanloopperiodiek_1</v>
      </c>
      <c r="M113" s="52">
        <v>17.21</v>
      </c>
      <c r="N113" s="28"/>
      <c r="O113" s="46">
        <v>50</v>
      </c>
      <c r="P113" s="46" t="s">
        <v>304</v>
      </c>
      <c r="Q113" s="46">
        <v>18</v>
      </c>
      <c r="R113" s="46" t="str">
        <f t="shared" si="44"/>
        <v>Aanloopperiodiek_0</v>
      </c>
      <c r="S113" s="46" t="str">
        <f t="shared" si="45"/>
        <v>50_Aanloopperiodiek_0</v>
      </c>
      <c r="T113" s="52">
        <v>16.82</v>
      </c>
      <c r="U113" s="28"/>
      <c r="V113" s="46">
        <v>50</v>
      </c>
      <c r="W113" s="46" t="s">
        <v>330</v>
      </c>
      <c r="X113" s="46">
        <v>18</v>
      </c>
      <c r="Y113" s="46" t="str">
        <f t="shared" si="26"/>
        <v>zij-instroomperiodiek</v>
      </c>
      <c r="Z113" s="46" t="str">
        <f t="shared" si="46"/>
        <v>50_zij-instroomperiodiek</v>
      </c>
      <c r="AA113" s="52">
        <v>17.36</v>
      </c>
      <c r="AB113" s="362"/>
      <c r="AC113" s="46">
        <v>50</v>
      </c>
      <c r="AD113" s="46" t="s">
        <v>330</v>
      </c>
      <c r="AE113" s="46">
        <v>18</v>
      </c>
      <c r="AF113" s="46" t="str">
        <f t="shared" si="28"/>
        <v>zij-instroomperiodiek</v>
      </c>
      <c r="AG113" s="46" t="str">
        <f t="shared" si="29"/>
        <v>50_zij-instroomperiodiek</v>
      </c>
      <c r="AH113" s="46">
        <v>17.88</v>
      </c>
      <c r="AI113" s="362"/>
      <c r="AJ113" s="46">
        <v>50</v>
      </c>
      <c r="AK113" s="46" t="s">
        <v>330</v>
      </c>
      <c r="AL113" s="46">
        <v>18</v>
      </c>
      <c r="AM113" s="46" t="str">
        <f t="shared" si="30"/>
        <v>zij-instroomperiodiek</v>
      </c>
      <c r="AN113" s="46" t="str">
        <f t="shared" si="31"/>
        <v>50_zij-instroomperiodiek</v>
      </c>
      <c r="AO113" s="46">
        <v>18.78</v>
      </c>
      <c r="AP113" s="372"/>
      <c r="AQ113" s="46">
        <v>50</v>
      </c>
      <c r="AR113" s="46" t="s">
        <v>330</v>
      </c>
      <c r="AS113" s="46">
        <v>18</v>
      </c>
      <c r="AT113" s="46" t="str">
        <f t="shared" si="32"/>
        <v>zij-instroomperiodiek</v>
      </c>
      <c r="AU113" s="46" t="str">
        <f t="shared" si="33"/>
        <v>50_zij-instroomperiodiek</v>
      </c>
      <c r="AV113" s="46">
        <v>19.260000000000002</v>
      </c>
      <c r="AW113" s="373"/>
      <c r="AX113" s="46">
        <v>50</v>
      </c>
      <c r="AY113" s="46" t="s">
        <v>330</v>
      </c>
      <c r="AZ113" s="46">
        <v>18</v>
      </c>
      <c r="BA113" s="46" t="str">
        <f t="shared" si="34"/>
        <v>zij-instroomperiodiek</v>
      </c>
      <c r="BB113" s="46" t="str">
        <f t="shared" si="35"/>
        <v>50_zij-instroomperiodiek</v>
      </c>
      <c r="BC113" s="46">
        <v>19.739999999999998</v>
      </c>
      <c r="BD113" s="373"/>
      <c r="BE113" s="46">
        <v>50</v>
      </c>
      <c r="BF113" s="46" t="s">
        <v>330</v>
      </c>
      <c r="BG113" s="46">
        <v>18</v>
      </c>
      <c r="BH113" s="46" t="str">
        <f t="shared" si="36"/>
        <v>zij-instroomperiodiek</v>
      </c>
      <c r="BI113" s="46" t="s">
        <v>392</v>
      </c>
      <c r="BJ113" s="46" t="str">
        <f t="shared" si="37"/>
        <v>50_zij-instroomperiodiek</v>
      </c>
      <c r="BK113" s="48">
        <f t="shared" si="40"/>
        <v>18.78</v>
      </c>
      <c r="BL113" s="48">
        <f t="shared" si="41"/>
        <v>19.260000000000002</v>
      </c>
      <c r="BM113" s="48">
        <f t="shared" si="42"/>
        <v>19.739999999999998</v>
      </c>
      <c r="BN113" s="361">
        <f t="shared" si="43"/>
        <v>19.3</v>
      </c>
      <c r="BO113" s="28"/>
      <c r="BP113" s="71"/>
      <c r="BQ113" s="5"/>
      <c r="BR113" s="5"/>
      <c r="BS113" s="48"/>
      <c r="BT113" s="78"/>
      <c r="BU113" s="30"/>
    </row>
    <row r="114" spans="1:73" x14ac:dyDescent="0.15">
      <c r="A114" s="46">
        <v>50</v>
      </c>
      <c r="B114" s="46" t="s">
        <v>306</v>
      </c>
      <c r="C114" s="46">
        <v>20</v>
      </c>
      <c r="D114" s="46" t="str">
        <f t="shared" si="38"/>
        <v>Aanloopperiodiek_1</v>
      </c>
      <c r="E114" s="46" t="str">
        <f t="shared" si="39"/>
        <v>50_Aanloopperiodiek_1</v>
      </c>
      <c r="F114" s="52">
        <v>16.62</v>
      </c>
      <c r="G114" s="46"/>
      <c r="H114" s="46">
        <v>50</v>
      </c>
      <c r="I114" s="46">
        <v>0</v>
      </c>
      <c r="J114" s="46">
        <v>21</v>
      </c>
      <c r="K114" s="46">
        <f t="shared" si="22"/>
        <v>0</v>
      </c>
      <c r="L114" s="46" t="str">
        <f t="shared" si="23"/>
        <v>50_0</v>
      </c>
      <c r="M114" s="52">
        <v>17.649999999999999</v>
      </c>
      <c r="N114" s="5"/>
      <c r="O114" s="46">
        <v>50</v>
      </c>
      <c r="P114" s="46" t="s">
        <v>306</v>
      </c>
      <c r="Q114" s="46">
        <v>20</v>
      </c>
      <c r="R114" s="46" t="str">
        <f t="shared" si="44"/>
        <v>Aanloopperiodiek_1</v>
      </c>
      <c r="S114" s="46" t="str">
        <f t="shared" si="45"/>
        <v>50_Aanloopperiodiek_1</v>
      </c>
      <c r="T114" s="52">
        <v>17.72</v>
      </c>
      <c r="U114" s="5"/>
      <c r="V114" s="46">
        <v>50</v>
      </c>
      <c r="W114" s="46" t="s">
        <v>306</v>
      </c>
      <c r="X114" s="46">
        <v>20</v>
      </c>
      <c r="Y114" s="46" t="str">
        <f t="shared" si="26"/>
        <v>Aanloopperiodiek_1</v>
      </c>
      <c r="Z114" s="46" t="str">
        <f t="shared" si="46"/>
        <v>50_Aanloopperiodiek_1</v>
      </c>
      <c r="AA114" s="52">
        <v>18.3</v>
      </c>
      <c r="AB114" s="362"/>
      <c r="AC114" s="46">
        <v>50</v>
      </c>
      <c r="AD114" s="46" t="s">
        <v>306</v>
      </c>
      <c r="AE114" s="46">
        <v>20</v>
      </c>
      <c r="AF114" s="46" t="str">
        <f t="shared" si="28"/>
        <v>Aanloopperiodiek_1</v>
      </c>
      <c r="AG114" s="46" t="str">
        <f t="shared" si="29"/>
        <v>50_Aanloopperiodiek_1</v>
      </c>
      <c r="AH114" s="46">
        <v>18.850000000000001</v>
      </c>
      <c r="AI114" s="362"/>
      <c r="AJ114" s="46">
        <v>50</v>
      </c>
      <c r="AK114" s="46" t="s">
        <v>306</v>
      </c>
      <c r="AL114" s="46">
        <v>20</v>
      </c>
      <c r="AM114" s="46" t="str">
        <f t="shared" si="30"/>
        <v>Aanloopperiodiek_1</v>
      </c>
      <c r="AN114" s="46" t="str">
        <f t="shared" si="31"/>
        <v>50_Aanloopperiodiek_1</v>
      </c>
      <c r="AO114" s="46">
        <v>19.79</v>
      </c>
      <c r="AP114" s="372"/>
      <c r="AQ114" s="46">
        <v>50</v>
      </c>
      <c r="AR114" s="46" t="s">
        <v>306</v>
      </c>
      <c r="AS114" s="46">
        <v>20</v>
      </c>
      <c r="AT114" s="46" t="str">
        <f t="shared" si="32"/>
        <v>Aanloopperiodiek_1</v>
      </c>
      <c r="AU114" s="46" t="str">
        <f t="shared" si="33"/>
        <v>50_Aanloopperiodiek_1</v>
      </c>
      <c r="AV114" s="46">
        <v>20.28</v>
      </c>
      <c r="AW114" s="373"/>
      <c r="AX114" s="46">
        <v>50</v>
      </c>
      <c r="AY114" s="46" t="s">
        <v>306</v>
      </c>
      <c r="AZ114" s="46">
        <v>20</v>
      </c>
      <c r="BA114" s="46" t="str">
        <f t="shared" si="34"/>
        <v>Aanloopperiodiek_1</v>
      </c>
      <c r="BB114" s="46" t="str">
        <f t="shared" si="35"/>
        <v>50_Aanloopperiodiek_1</v>
      </c>
      <c r="BC114" s="46">
        <v>20.79</v>
      </c>
      <c r="BD114" s="373"/>
      <c r="BE114" s="46">
        <v>50</v>
      </c>
      <c r="BF114" s="46" t="s">
        <v>306</v>
      </c>
      <c r="BG114" s="46">
        <v>20</v>
      </c>
      <c r="BH114" s="46" t="str">
        <f t="shared" si="36"/>
        <v>Aanloopperiodiek_1</v>
      </c>
      <c r="BI114" s="46" t="s">
        <v>393</v>
      </c>
      <c r="BJ114" s="46" t="str">
        <f t="shared" si="37"/>
        <v>50_Aanloopperiodiek_1</v>
      </c>
      <c r="BK114" s="48">
        <f t="shared" si="40"/>
        <v>19.79</v>
      </c>
      <c r="BL114" s="48">
        <f t="shared" si="41"/>
        <v>20.28</v>
      </c>
      <c r="BM114" s="48">
        <f t="shared" si="42"/>
        <v>20.79</v>
      </c>
      <c r="BN114" s="361">
        <f t="shared" si="43"/>
        <v>20.325833333333335</v>
      </c>
      <c r="BO114" s="5"/>
      <c r="BP114" s="5"/>
      <c r="BQ114" s="5"/>
      <c r="BR114" s="5"/>
      <c r="BS114" s="5"/>
      <c r="BT114" s="6"/>
    </row>
    <row r="115" spans="1:73" x14ac:dyDescent="0.15">
      <c r="A115" s="46">
        <v>50</v>
      </c>
      <c r="B115" s="46">
        <v>0</v>
      </c>
      <c r="C115" s="46">
        <v>21</v>
      </c>
      <c r="D115" s="46">
        <f t="shared" si="38"/>
        <v>0</v>
      </c>
      <c r="E115" s="46" t="str">
        <f t="shared" si="39"/>
        <v>50_0</v>
      </c>
      <c r="F115" s="52">
        <v>17.05</v>
      </c>
      <c r="G115" s="46"/>
      <c r="H115" s="46">
        <v>50</v>
      </c>
      <c r="I115" s="46">
        <v>1</v>
      </c>
      <c r="J115" s="46">
        <v>23</v>
      </c>
      <c r="K115" s="46">
        <f t="shared" si="22"/>
        <v>1</v>
      </c>
      <c r="L115" s="46" t="str">
        <f t="shared" si="23"/>
        <v>50_1</v>
      </c>
      <c r="M115" s="52">
        <v>18.53</v>
      </c>
      <c r="N115" s="5"/>
      <c r="O115" s="46">
        <v>50</v>
      </c>
      <c r="P115" s="46">
        <v>0</v>
      </c>
      <c r="Q115" s="46">
        <v>21</v>
      </c>
      <c r="R115" s="46">
        <f t="shared" si="44"/>
        <v>0</v>
      </c>
      <c r="S115" s="46" t="str">
        <f t="shared" si="45"/>
        <v>50_0</v>
      </c>
      <c r="T115" s="52">
        <v>18.18</v>
      </c>
      <c r="U115" s="5"/>
      <c r="V115" s="46">
        <v>50</v>
      </c>
      <c r="W115" s="46">
        <v>0</v>
      </c>
      <c r="X115" s="46">
        <v>21</v>
      </c>
      <c r="Y115" s="46">
        <f t="shared" si="26"/>
        <v>0</v>
      </c>
      <c r="Z115" s="46" t="str">
        <f t="shared" si="46"/>
        <v>50_0</v>
      </c>
      <c r="AA115" s="52">
        <v>18.77</v>
      </c>
      <c r="AB115" s="362"/>
      <c r="AC115" s="46">
        <v>50</v>
      </c>
      <c r="AD115" s="46">
        <v>0</v>
      </c>
      <c r="AE115" s="46">
        <v>21</v>
      </c>
      <c r="AF115" s="46">
        <f t="shared" si="28"/>
        <v>0</v>
      </c>
      <c r="AG115" s="46" t="str">
        <f t="shared" si="29"/>
        <v>50_0</v>
      </c>
      <c r="AH115" s="46">
        <v>19.329999999999998</v>
      </c>
      <c r="AI115" s="362"/>
      <c r="AJ115" s="46">
        <v>50</v>
      </c>
      <c r="AK115" s="46">
        <v>0</v>
      </c>
      <c r="AL115" s="46">
        <v>21</v>
      </c>
      <c r="AM115" s="46">
        <f t="shared" si="30"/>
        <v>0</v>
      </c>
      <c r="AN115" s="46" t="str">
        <f t="shared" si="31"/>
        <v>50_0</v>
      </c>
      <c r="AO115" s="46">
        <v>20.3</v>
      </c>
      <c r="AP115" s="372"/>
      <c r="AQ115" s="46">
        <v>50</v>
      </c>
      <c r="AR115" s="46">
        <v>0</v>
      </c>
      <c r="AS115" s="46">
        <v>21</v>
      </c>
      <c r="AT115" s="46">
        <f t="shared" si="32"/>
        <v>0</v>
      </c>
      <c r="AU115" s="46" t="str">
        <f t="shared" si="33"/>
        <v>50_0</v>
      </c>
      <c r="AV115" s="46">
        <v>20.81</v>
      </c>
      <c r="AW115" s="373"/>
      <c r="AX115" s="46">
        <v>50</v>
      </c>
      <c r="AY115" s="46">
        <v>0</v>
      </c>
      <c r="AZ115" s="46">
        <v>21</v>
      </c>
      <c r="BA115" s="46">
        <f t="shared" si="34"/>
        <v>0</v>
      </c>
      <c r="BB115" s="46" t="str">
        <f t="shared" si="35"/>
        <v>50_0</v>
      </c>
      <c r="BC115" s="46">
        <v>21.33</v>
      </c>
      <c r="BD115" s="373"/>
      <c r="BE115" s="46">
        <v>50</v>
      </c>
      <c r="BF115" s="46">
        <v>0</v>
      </c>
      <c r="BG115" s="46">
        <v>21</v>
      </c>
      <c r="BH115" s="46">
        <f t="shared" si="36"/>
        <v>0</v>
      </c>
      <c r="BI115" s="46" t="s">
        <v>394</v>
      </c>
      <c r="BJ115" s="46" t="str">
        <f t="shared" si="37"/>
        <v>50_0</v>
      </c>
      <c r="BK115" s="48">
        <f t="shared" si="40"/>
        <v>20.3</v>
      </c>
      <c r="BL115" s="48">
        <f t="shared" si="41"/>
        <v>20.81</v>
      </c>
      <c r="BM115" s="48">
        <f t="shared" si="42"/>
        <v>21.33</v>
      </c>
      <c r="BN115" s="361">
        <f t="shared" si="43"/>
        <v>20.854999999999997</v>
      </c>
      <c r="BO115" s="5"/>
      <c r="BP115" s="5"/>
      <c r="BQ115" s="5"/>
      <c r="BR115" s="5"/>
      <c r="BS115" s="5"/>
      <c r="BT115" s="6"/>
    </row>
    <row r="116" spans="1:73" x14ac:dyDescent="0.15">
      <c r="A116" s="46">
        <v>50</v>
      </c>
      <c r="B116" s="46">
        <v>1</v>
      </c>
      <c r="C116" s="46">
        <v>23</v>
      </c>
      <c r="D116" s="46">
        <f t="shared" si="38"/>
        <v>1</v>
      </c>
      <c r="E116" s="46" t="str">
        <f t="shared" si="39"/>
        <v>50_1</v>
      </c>
      <c r="F116" s="52">
        <v>17.899999999999999</v>
      </c>
      <c r="G116" s="46"/>
      <c r="H116" s="46">
        <v>50</v>
      </c>
      <c r="I116" s="46">
        <v>2</v>
      </c>
      <c r="J116" s="46">
        <v>25</v>
      </c>
      <c r="K116" s="46">
        <f t="shared" si="22"/>
        <v>2</v>
      </c>
      <c r="L116" s="46" t="str">
        <f t="shared" si="23"/>
        <v>50_2</v>
      </c>
      <c r="M116" s="52">
        <v>19.45</v>
      </c>
      <c r="N116" s="35"/>
      <c r="O116" s="46">
        <v>50</v>
      </c>
      <c r="P116" s="46">
        <v>1</v>
      </c>
      <c r="Q116" s="46">
        <v>23</v>
      </c>
      <c r="R116" s="46">
        <f t="shared" si="44"/>
        <v>1</v>
      </c>
      <c r="S116" s="46" t="str">
        <f t="shared" si="45"/>
        <v>50_1</v>
      </c>
      <c r="T116" s="52">
        <v>19.09</v>
      </c>
      <c r="U116" s="35"/>
      <c r="V116" s="46">
        <v>50</v>
      </c>
      <c r="W116" s="46">
        <v>1</v>
      </c>
      <c r="X116" s="46">
        <v>23</v>
      </c>
      <c r="Y116" s="46">
        <f t="shared" si="26"/>
        <v>1</v>
      </c>
      <c r="Z116" s="46" t="str">
        <f t="shared" si="46"/>
        <v>50_1</v>
      </c>
      <c r="AA116" s="52">
        <v>19.71</v>
      </c>
      <c r="AB116" s="362"/>
      <c r="AC116" s="46">
        <v>50</v>
      </c>
      <c r="AD116" s="46">
        <v>1</v>
      </c>
      <c r="AE116" s="46">
        <v>23</v>
      </c>
      <c r="AF116" s="46">
        <f t="shared" si="28"/>
        <v>1</v>
      </c>
      <c r="AG116" s="46" t="str">
        <f t="shared" si="29"/>
        <v>50_1</v>
      </c>
      <c r="AH116" s="46">
        <v>20.3</v>
      </c>
      <c r="AI116" s="362"/>
      <c r="AJ116" s="46">
        <v>50</v>
      </c>
      <c r="AK116" s="46">
        <v>1</v>
      </c>
      <c r="AL116" s="46">
        <v>23</v>
      </c>
      <c r="AM116" s="46">
        <f t="shared" si="30"/>
        <v>1</v>
      </c>
      <c r="AN116" s="46" t="str">
        <f t="shared" si="31"/>
        <v>50_1</v>
      </c>
      <c r="AO116" s="46">
        <v>21.31</v>
      </c>
      <c r="AP116" s="372"/>
      <c r="AQ116" s="46">
        <v>50</v>
      </c>
      <c r="AR116" s="46">
        <v>1</v>
      </c>
      <c r="AS116" s="46">
        <v>23</v>
      </c>
      <c r="AT116" s="46">
        <f t="shared" si="32"/>
        <v>1</v>
      </c>
      <c r="AU116" s="46" t="str">
        <f t="shared" si="33"/>
        <v>50_1</v>
      </c>
      <c r="AV116" s="46">
        <v>21.85</v>
      </c>
      <c r="AW116" s="373"/>
      <c r="AX116" s="46">
        <v>50</v>
      </c>
      <c r="AY116" s="46">
        <v>1</v>
      </c>
      <c r="AZ116" s="46">
        <v>23</v>
      </c>
      <c r="BA116" s="46">
        <f t="shared" si="34"/>
        <v>1</v>
      </c>
      <c r="BB116" s="46" t="str">
        <f t="shared" si="35"/>
        <v>50_1</v>
      </c>
      <c r="BC116" s="46">
        <v>22.39</v>
      </c>
      <c r="BD116" s="373"/>
      <c r="BE116" s="46">
        <v>50</v>
      </c>
      <c r="BF116" s="46">
        <v>1</v>
      </c>
      <c r="BG116" s="46">
        <v>23</v>
      </c>
      <c r="BH116" s="46">
        <f t="shared" si="36"/>
        <v>1</v>
      </c>
      <c r="BI116" s="46" t="s">
        <v>395</v>
      </c>
      <c r="BJ116" s="46" t="str">
        <f t="shared" si="37"/>
        <v>50_1</v>
      </c>
      <c r="BK116" s="48">
        <f t="shared" si="40"/>
        <v>21.31</v>
      </c>
      <c r="BL116" s="48">
        <f t="shared" si="41"/>
        <v>21.85</v>
      </c>
      <c r="BM116" s="48">
        <f t="shared" si="42"/>
        <v>22.39</v>
      </c>
      <c r="BN116" s="361">
        <f t="shared" si="43"/>
        <v>21.895000000000003</v>
      </c>
      <c r="BO116" s="35"/>
      <c r="BP116" s="35"/>
      <c r="BQ116" s="5"/>
      <c r="BR116" s="5"/>
      <c r="BS116" s="37"/>
      <c r="BT116" s="81"/>
      <c r="BU116" s="32"/>
    </row>
    <row r="117" spans="1:73" x14ac:dyDescent="0.15">
      <c r="A117" s="46">
        <v>50</v>
      </c>
      <c r="B117" s="46">
        <v>2</v>
      </c>
      <c r="C117" s="46">
        <v>25</v>
      </c>
      <c r="D117" s="46">
        <f t="shared" si="38"/>
        <v>2</v>
      </c>
      <c r="E117" s="46" t="str">
        <f t="shared" si="39"/>
        <v>50_2</v>
      </c>
      <c r="F117" s="52">
        <v>18.79</v>
      </c>
      <c r="G117" s="46"/>
      <c r="H117" s="46">
        <v>50</v>
      </c>
      <c r="I117" s="46">
        <v>3</v>
      </c>
      <c r="J117" s="46">
        <v>27</v>
      </c>
      <c r="K117" s="46">
        <f t="shared" si="22"/>
        <v>3</v>
      </c>
      <c r="L117" s="46" t="str">
        <f t="shared" si="23"/>
        <v>50_3</v>
      </c>
      <c r="M117" s="52">
        <v>20.420000000000002</v>
      </c>
      <c r="N117" s="37"/>
      <c r="O117" s="46">
        <v>50</v>
      </c>
      <c r="P117" s="46">
        <v>2</v>
      </c>
      <c r="Q117" s="46">
        <v>25</v>
      </c>
      <c r="R117" s="46">
        <f t="shared" si="44"/>
        <v>2</v>
      </c>
      <c r="S117" s="46" t="str">
        <f t="shared" si="45"/>
        <v>50_2</v>
      </c>
      <c r="T117" s="52">
        <v>20.03</v>
      </c>
      <c r="U117" s="37"/>
      <c r="V117" s="46">
        <v>50</v>
      </c>
      <c r="W117" s="46">
        <v>2</v>
      </c>
      <c r="X117" s="46">
        <v>25</v>
      </c>
      <c r="Y117" s="46">
        <f t="shared" si="26"/>
        <v>2</v>
      </c>
      <c r="Z117" s="46" t="str">
        <f t="shared" si="46"/>
        <v>50_2</v>
      </c>
      <c r="AA117" s="52">
        <v>20.68</v>
      </c>
      <c r="AB117" s="362"/>
      <c r="AC117" s="46">
        <v>50</v>
      </c>
      <c r="AD117" s="46">
        <v>2</v>
      </c>
      <c r="AE117" s="46">
        <v>25</v>
      </c>
      <c r="AF117" s="46">
        <f t="shared" si="28"/>
        <v>2</v>
      </c>
      <c r="AG117" s="46" t="str">
        <f t="shared" si="29"/>
        <v>50_2</v>
      </c>
      <c r="AH117" s="46">
        <v>21.3</v>
      </c>
      <c r="AI117" s="362"/>
      <c r="AJ117" s="46">
        <v>50</v>
      </c>
      <c r="AK117" s="46">
        <v>2</v>
      </c>
      <c r="AL117" s="46">
        <v>25</v>
      </c>
      <c r="AM117" s="46">
        <f t="shared" si="30"/>
        <v>2</v>
      </c>
      <c r="AN117" s="46" t="str">
        <f t="shared" si="31"/>
        <v>50_2</v>
      </c>
      <c r="AO117" s="46">
        <v>22.37</v>
      </c>
      <c r="AP117" s="372"/>
      <c r="AQ117" s="46">
        <v>50</v>
      </c>
      <c r="AR117" s="46">
        <v>2</v>
      </c>
      <c r="AS117" s="46">
        <v>25</v>
      </c>
      <c r="AT117" s="46">
        <f t="shared" si="32"/>
        <v>2</v>
      </c>
      <c r="AU117" s="46" t="str">
        <f t="shared" si="33"/>
        <v>50_2</v>
      </c>
      <c r="AV117" s="46">
        <v>22.93</v>
      </c>
      <c r="AW117" s="373"/>
      <c r="AX117" s="46">
        <v>50</v>
      </c>
      <c r="AY117" s="46">
        <v>2</v>
      </c>
      <c r="AZ117" s="46">
        <v>25</v>
      </c>
      <c r="BA117" s="46">
        <f t="shared" si="34"/>
        <v>2</v>
      </c>
      <c r="BB117" s="46" t="str">
        <f t="shared" si="35"/>
        <v>50_2</v>
      </c>
      <c r="BC117" s="46">
        <v>23.5</v>
      </c>
      <c r="BD117" s="373"/>
      <c r="BE117" s="46">
        <v>50</v>
      </c>
      <c r="BF117" s="46">
        <v>2</v>
      </c>
      <c r="BG117" s="46">
        <v>25</v>
      </c>
      <c r="BH117" s="46">
        <f t="shared" si="36"/>
        <v>2</v>
      </c>
      <c r="BI117" s="46" t="s">
        <v>396</v>
      </c>
      <c r="BJ117" s="46" t="str">
        <f t="shared" si="37"/>
        <v>50_2</v>
      </c>
      <c r="BK117" s="48">
        <f t="shared" si="40"/>
        <v>22.37</v>
      </c>
      <c r="BL117" s="48">
        <f t="shared" si="41"/>
        <v>22.93</v>
      </c>
      <c r="BM117" s="48">
        <f t="shared" si="42"/>
        <v>23.5</v>
      </c>
      <c r="BN117" s="361">
        <f t="shared" si="43"/>
        <v>22.979166666666668</v>
      </c>
      <c r="BO117" s="37"/>
      <c r="BP117" s="31"/>
      <c r="BQ117" s="75"/>
      <c r="BR117" s="75"/>
      <c r="BS117" s="37"/>
      <c r="BT117" s="82"/>
      <c r="BU117" s="36"/>
    </row>
    <row r="118" spans="1:73" x14ac:dyDescent="0.15">
      <c r="A118" s="46">
        <v>50</v>
      </c>
      <c r="B118" s="46">
        <v>3</v>
      </c>
      <c r="C118" s="46">
        <v>27</v>
      </c>
      <c r="D118" s="46">
        <f t="shared" si="38"/>
        <v>3</v>
      </c>
      <c r="E118" s="46" t="str">
        <f t="shared" si="39"/>
        <v>50_3</v>
      </c>
      <c r="F118" s="52">
        <v>19.73</v>
      </c>
      <c r="G118" s="46"/>
      <c r="H118" s="46">
        <v>50</v>
      </c>
      <c r="I118" s="46">
        <v>4</v>
      </c>
      <c r="J118" s="46">
        <v>28</v>
      </c>
      <c r="K118" s="46">
        <f t="shared" si="22"/>
        <v>4</v>
      </c>
      <c r="L118" s="46" t="str">
        <f t="shared" si="23"/>
        <v>50_4</v>
      </c>
      <c r="M118" s="52">
        <v>20.86</v>
      </c>
      <c r="N118" s="28"/>
      <c r="O118" s="46">
        <v>50</v>
      </c>
      <c r="P118" s="46">
        <v>3</v>
      </c>
      <c r="Q118" s="46">
        <v>27</v>
      </c>
      <c r="R118" s="46">
        <f t="shared" si="44"/>
        <v>3</v>
      </c>
      <c r="S118" s="46" t="str">
        <f t="shared" si="45"/>
        <v>50_3</v>
      </c>
      <c r="T118" s="52">
        <v>21.04</v>
      </c>
      <c r="U118" s="28"/>
      <c r="V118" s="46">
        <v>50</v>
      </c>
      <c r="W118" s="46">
        <v>3</v>
      </c>
      <c r="X118" s="46">
        <v>27</v>
      </c>
      <c r="Y118" s="46">
        <f t="shared" si="26"/>
        <v>3</v>
      </c>
      <c r="Z118" s="46" t="str">
        <f t="shared" si="46"/>
        <v>50_3</v>
      </c>
      <c r="AA118" s="52">
        <v>21.72</v>
      </c>
      <c r="AB118" s="362"/>
      <c r="AC118" s="46">
        <v>50</v>
      </c>
      <c r="AD118" s="46">
        <v>3</v>
      </c>
      <c r="AE118" s="46">
        <v>27</v>
      </c>
      <c r="AF118" s="46">
        <f t="shared" si="28"/>
        <v>3</v>
      </c>
      <c r="AG118" s="46" t="str">
        <f t="shared" si="29"/>
        <v>50_3</v>
      </c>
      <c r="AH118" s="46">
        <v>22.37</v>
      </c>
      <c r="AI118" s="362"/>
      <c r="AJ118" s="46">
        <v>50</v>
      </c>
      <c r="AK118" s="46">
        <v>3</v>
      </c>
      <c r="AL118" s="46">
        <v>27</v>
      </c>
      <c r="AM118" s="46">
        <f t="shared" si="30"/>
        <v>3</v>
      </c>
      <c r="AN118" s="46" t="str">
        <f t="shared" si="31"/>
        <v>50_3</v>
      </c>
      <c r="AO118" s="46">
        <v>23.49</v>
      </c>
      <c r="AP118" s="372"/>
      <c r="AQ118" s="46">
        <v>50</v>
      </c>
      <c r="AR118" s="46">
        <v>3</v>
      </c>
      <c r="AS118" s="46">
        <v>27</v>
      </c>
      <c r="AT118" s="46">
        <f t="shared" si="32"/>
        <v>3</v>
      </c>
      <c r="AU118" s="46" t="str">
        <f t="shared" si="33"/>
        <v>50_3</v>
      </c>
      <c r="AV118" s="46">
        <v>24.08</v>
      </c>
      <c r="AW118" s="373"/>
      <c r="AX118" s="46">
        <v>50</v>
      </c>
      <c r="AY118" s="46">
        <v>3</v>
      </c>
      <c r="AZ118" s="46">
        <v>27</v>
      </c>
      <c r="BA118" s="46">
        <f t="shared" si="34"/>
        <v>3</v>
      </c>
      <c r="BB118" s="46" t="str">
        <f t="shared" si="35"/>
        <v>50_3</v>
      </c>
      <c r="BC118" s="46">
        <v>24.68</v>
      </c>
      <c r="BD118" s="373"/>
      <c r="BE118" s="46">
        <v>50</v>
      </c>
      <c r="BF118" s="46">
        <v>3</v>
      </c>
      <c r="BG118" s="46">
        <v>27</v>
      </c>
      <c r="BH118" s="46">
        <f t="shared" si="36"/>
        <v>3</v>
      </c>
      <c r="BI118" s="46" t="s">
        <v>397</v>
      </c>
      <c r="BJ118" s="46" t="str">
        <f t="shared" si="37"/>
        <v>50_3</v>
      </c>
      <c r="BK118" s="48">
        <f t="shared" si="40"/>
        <v>23.49</v>
      </c>
      <c r="BL118" s="48">
        <f t="shared" si="41"/>
        <v>24.08</v>
      </c>
      <c r="BM118" s="48">
        <f t="shared" si="42"/>
        <v>24.68</v>
      </c>
      <c r="BN118" s="361">
        <f t="shared" si="43"/>
        <v>24.131666666666668</v>
      </c>
      <c r="BO118" s="28"/>
      <c r="BP118" s="71"/>
      <c r="BQ118" s="5"/>
      <c r="BR118" s="5"/>
      <c r="BS118" s="4"/>
      <c r="BT118" s="78"/>
      <c r="BU118" s="30"/>
    </row>
    <row r="119" spans="1:73" x14ac:dyDescent="0.15">
      <c r="A119" s="46">
        <v>50</v>
      </c>
      <c r="B119" s="46">
        <v>4</v>
      </c>
      <c r="C119" s="46">
        <v>28</v>
      </c>
      <c r="D119" s="46">
        <f t="shared" si="38"/>
        <v>4</v>
      </c>
      <c r="E119" s="46" t="str">
        <f t="shared" si="39"/>
        <v>50_4</v>
      </c>
      <c r="F119" s="52">
        <v>20.149999999999999</v>
      </c>
      <c r="G119" s="46"/>
      <c r="H119" s="46">
        <v>50</v>
      </c>
      <c r="I119" s="46">
        <v>5</v>
      </c>
      <c r="J119" s="46">
        <v>29</v>
      </c>
      <c r="K119" s="46">
        <f t="shared" si="22"/>
        <v>5</v>
      </c>
      <c r="L119" s="46" t="str">
        <f t="shared" si="23"/>
        <v>50_5</v>
      </c>
      <c r="M119" s="52">
        <v>21.35</v>
      </c>
      <c r="N119" s="28"/>
      <c r="O119" s="46">
        <v>50</v>
      </c>
      <c r="P119" s="46">
        <v>4</v>
      </c>
      <c r="Q119" s="46">
        <v>28</v>
      </c>
      <c r="R119" s="46">
        <f t="shared" si="44"/>
        <v>4</v>
      </c>
      <c r="S119" s="46" t="str">
        <f t="shared" si="45"/>
        <v>50_4</v>
      </c>
      <c r="T119" s="52">
        <v>21.48</v>
      </c>
      <c r="U119" s="28"/>
      <c r="V119" s="46">
        <v>50</v>
      </c>
      <c r="W119" s="46">
        <v>4</v>
      </c>
      <c r="X119" s="46">
        <v>28</v>
      </c>
      <c r="Y119" s="46">
        <f t="shared" si="26"/>
        <v>4</v>
      </c>
      <c r="Z119" s="46" t="str">
        <f t="shared" si="46"/>
        <v>50_4</v>
      </c>
      <c r="AA119" s="52">
        <v>22.18</v>
      </c>
      <c r="AB119" s="362"/>
      <c r="AC119" s="46">
        <v>50</v>
      </c>
      <c r="AD119" s="46">
        <v>4</v>
      </c>
      <c r="AE119" s="46">
        <v>28</v>
      </c>
      <c r="AF119" s="46">
        <f t="shared" si="28"/>
        <v>4</v>
      </c>
      <c r="AG119" s="46" t="str">
        <f t="shared" si="29"/>
        <v>50_4</v>
      </c>
      <c r="AH119" s="46">
        <v>22.85</v>
      </c>
      <c r="AI119" s="362"/>
      <c r="AJ119" s="46">
        <v>50</v>
      </c>
      <c r="AK119" s="46">
        <v>4</v>
      </c>
      <c r="AL119" s="46">
        <v>28</v>
      </c>
      <c r="AM119" s="46">
        <f t="shared" si="30"/>
        <v>4</v>
      </c>
      <c r="AN119" s="46" t="str">
        <f t="shared" si="31"/>
        <v>50_4</v>
      </c>
      <c r="AO119" s="46">
        <v>23.99</v>
      </c>
      <c r="AP119" s="372"/>
      <c r="AQ119" s="46">
        <v>50</v>
      </c>
      <c r="AR119" s="46">
        <v>4</v>
      </c>
      <c r="AS119" s="46">
        <v>28</v>
      </c>
      <c r="AT119" s="46">
        <f t="shared" si="32"/>
        <v>4</v>
      </c>
      <c r="AU119" s="46" t="str">
        <f t="shared" si="33"/>
        <v>50_4</v>
      </c>
      <c r="AV119" s="46">
        <v>24.59</v>
      </c>
      <c r="AW119" s="373"/>
      <c r="AX119" s="46">
        <v>50</v>
      </c>
      <c r="AY119" s="46">
        <v>4</v>
      </c>
      <c r="AZ119" s="46">
        <v>28</v>
      </c>
      <c r="BA119" s="46">
        <f t="shared" si="34"/>
        <v>4</v>
      </c>
      <c r="BB119" s="46" t="str">
        <f t="shared" si="35"/>
        <v>50_4</v>
      </c>
      <c r="BC119" s="46">
        <v>25.2</v>
      </c>
      <c r="BD119" s="373"/>
      <c r="BE119" s="46">
        <v>50</v>
      </c>
      <c r="BF119" s="46">
        <v>4</v>
      </c>
      <c r="BG119" s="46">
        <v>28</v>
      </c>
      <c r="BH119" s="46">
        <f t="shared" si="36"/>
        <v>4</v>
      </c>
      <c r="BI119" s="46" t="s">
        <v>398</v>
      </c>
      <c r="BJ119" s="46" t="str">
        <f t="shared" si="37"/>
        <v>50_4</v>
      </c>
      <c r="BK119" s="48">
        <f t="shared" si="40"/>
        <v>23.99</v>
      </c>
      <c r="BL119" s="48">
        <f t="shared" si="41"/>
        <v>24.59</v>
      </c>
      <c r="BM119" s="48">
        <f t="shared" si="42"/>
        <v>25.2</v>
      </c>
      <c r="BN119" s="361">
        <f t="shared" si="43"/>
        <v>24.642500000000002</v>
      </c>
      <c r="BO119" s="28"/>
      <c r="BP119" s="71"/>
      <c r="BQ119" s="5"/>
      <c r="BR119" s="5"/>
      <c r="BS119" s="4"/>
      <c r="BT119" s="78"/>
      <c r="BU119" s="30"/>
    </row>
    <row r="120" spans="1:73" x14ac:dyDescent="0.15">
      <c r="A120" s="46">
        <v>50</v>
      </c>
      <c r="B120" s="46">
        <v>5</v>
      </c>
      <c r="C120" s="46">
        <v>29</v>
      </c>
      <c r="D120" s="46">
        <f t="shared" si="38"/>
        <v>5</v>
      </c>
      <c r="E120" s="46" t="str">
        <f t="shared" si="39"/>
        <v>50_5</v>
      </c>
      <c r="F120" s="52">
        <v>20.62</v>
      </c>
      <c r="G120" s="46"/>
      <c r="H120" s="46">
        <v>50</v>
      </c>
      <c r="I120" s="46">
        <v>6</v>
      </c>
      <c r="J120" s="46">
        <v>30</v>
      </c>
      <c r="K120" s="46">
        <f t="shared" si="22"/>
        <v>6</v>
      </c>
      <c r="L120" s="46" t="str">
        <f t="shared" si="23"/>
        <v>50_6</v>
      </c>
      <c r="M120" s="52">
        <v>21.83</v>
      </c>
      <c r="N120" s="28"/>
      <c r="O120" s="46">
        <v>50</v>
      </c>
      <c r="P120" s="46">
        <v>5</v>
      </c>
      <c r="Q120" s="46">
        <v>29</v>
      </c>
      <c r="R120" s="46">
        <f t="shared" si="44"/>
        <v>5</v>
      </c>
      <c r="S120" s="46" t="str">
        <f t="shared" si="45"/>
        <v>50_5</v>
      </c>
      <c r="T120" s="52">
        <v>21.99</v>
      </c>
      <c r="U120" s="28"/>
      <c r="V120" s="46">
        <v>50</v>
      </c>
      <c r="W120" s="46">
        <v>5</v>
      </c>
      <c r="X120" s="46">
        <v>29</v>
      </c>
      <c r="Y120" s="46">
        <f t="shared" si="26"/>
        <v>5</v>
      </c>
      <c r="Z120" s="46" t="str">
        <f t="shared" si="46"/>
        <v>50_5</v>
      </c>
      <c r="AA120" s="52">
        <v>22.7</v>
      </c>
      <c r="AB120" s="362"/>
      <c r="AC120" s="46">
        <v>50</v>
      </c>
      <c r="AD120" s="46">
        <v>5</v>
      </c>
      <c r="AE120" s="46">
        <v>29</v>
      </c>
      <c r="AF120" s="46">
        <f t="shared" si="28"/>
        <v>5</v>
      </c>
      <c r="AG120" s="46" t="str">
        <f t="shared" si="29"/>
        <v>50_5</v>
      </c>
      <c r="AH120" s="46">
        <v>23.38</v>
      </c>
      <c r="AI120" s="362"/>
      <c r="AJ120" s="46">
        <v>50</v>
      </c>
      <c r="AK120" s="46">
        <v>5</v>
      </c>
      <c r="AL120" s="46">
        <v>29</v>
      </c>
      <c r="AM120" s="46">
        <f t="shared" si="30"/>
        <v>5</v>
      </c>
      <c r="AN120" s="46" t="str">
        <f t="shared" si="31"/>
        <v>50_5</v>
      </c>
      <c r="AO120" s="46">
        <v>24.55</v>
      </c>
      <c r="AP120" s="372"/>
      <c r="AQ120" s="46">
        <v>50</v>
      </c>
      <c r="AR120" s="46">
        <v>5</v>
      </c>
      <c r="AS120" s="46">
        <v>29</v>
      </c>
      <c r="AT120" s="46">
        <f t="shared" si="32"/>
        <v>5</v>
      </c>
      <c r="AU120" s="46" t="str">
        <f t="shared" si="33"/>
        <v>50_5</v>
      </c>
      <c r="AV120" s="46">
        <v>25.17</v>
      </c>
      <c r="AW120" s="373"/>
      <c r="AX120" s="46">
        <v>50</v>
      </c>
      <c r="AY120" s="46">
        <v>5</v>
      </c>
      <c r="AZ120" s="46">
        <v>29</v>
      </c>
      <c r="BA120" s="46">
        <f t="shared" si="34"/>
        <v>5</v>
      </c>
      <c r="BB120" s="46" t="str">
        <f t="shared" si="35"/>
        <v>50_5</v>
      </c>
      <c r="BC120" s="46">
        <v>25.79</v>
      </c>
      <c r="BD120" s="373"/>
      <c r="BE120" s="46">
        <v>50</v>
      </c>
      <c r="BF120" s="46">
        <v>5</v>
      </c>
      <c r="BG120" s="46">
        <v>29</v>
      </c>
      <c r="BH120" s="46">
        <f t="shared" si="36"/>
        <v>5</v>
      </c>
      <c r="BI120" s="46" t="s">
        <v>399</v>
      </c>
      <c r="BJ120" s="46" t="str">
        <f t="shared" si="37"/>
        <v>50_5</v>
      </c>
      <c r="BK120" s="48">
        <f t="shared" si="40"/>
        <v>24.55</v>
      </c>
      <c r="BL120" s="48">
        <f t="shared" si="41"/>
        <v>25.17</v>
      </c>
      <c r="BM120" s="48">
        <f t="shared" si="42"/>
        <v>25.79</v>
      </c>
      <c r="BN120" s="361">
        <f t="shared" si="43"/>
        <v>25.221666666666671</v>
      </c>
      <c r="BO120" s="28"/>
      <c r="BP120" s="71"/>
      <c r="BQ120" s="5"/>
      <c r="BR120" s="5"/>
      <c r="BS120" s="48"/>
      <c r="BT120" s="78"/>
      <c r="BU120" s="30"/>
    </row>
    <row r="121" spans="1:73" x14ac:dyDescent="0.15">
      <c r="A121" s="46">
        <v>50</v>
      </c>
      <c r="B121" s="46">
        <v>6</v>
      </c>
      <c r="C121" s="46">
        <v>30</v>
      </c>
      <c r="D121" s="46">
        <f t="shared" si="38"/>
        <v>6</v>
      </c>
      <c r="E121" s="46" t="str">
        <f t="shared" si="39"/>
        <v>50_6</v>
      </c>
      <c r="F121" s="52">
        <v>21.09</v>
      </c>
      <c r="G121" s="46"/>
      <c r="H121" s="46">
        <v>50</v>
      </c>
      <c r="I121" s="46">
        <v>7</v>
      </c>
      <c r="J121" s="46">
        <v>31</v>
      </c>
      <c r="K121" s="46">
        <f t="shared" si="22"/>
        <v>7</v>
      </c>
      <c r="L121" s="46" t="str">
        <f t="shared" si="23"/>
        <v>50_7</v>
      </c>
      <c r="M121" s="52">
        <v>22.28</v>
      </c>
      <c r="N121" s="28"/>
      <c r="O121" s="46">
        <v>50</v>
      </c>
      <c r="P121" s="46">
        <v>6</v>
      </c>
      <c r="Q121" s="46">
        <v>30</v>
      </c>
      <c r="R121" s="46">
        <f t="shared" si="44"/>
        <v>6</v>
      </c>
      <c r="S121" s="46" t="str">
        <f t="shared" si="45"/>
        <v>50_6</v>
      </c>
      <c r="T121" s="52">
        <v>22.48</v>
      </c>
      <c r="U121" s="28"/>
      <c r="V121" s="46">
        <v>50</v>
      </c>
      <c r="W121" s="46">
        <v>6</v>
      </c>
      <c r="X121" s="46">
        <v>30</v>
      </c>
      <c r="Y121" s="46">
        <f t="shared" si="26"/>
        <v>6</v>
      </c>
      <c r="Z121" s="46" t="str">
        <f t="shared" si="46"/>
        <v>50_6</v>
      </c>
      <c r="AA121" s="52">
        <v>23.21</v>
      </c>
      <c r="AB121" s="362"/>
      <c r="AC121" s="46">
        <v>50</v>
      </c>
      <c r="AD121" s="46">
        <v>6</v>
      </c>
      <c r="AE121" s="46">
        <v>30</v>
      </c>
      <c r="AF121" s="46">
        <f t="shared" si="28"/>
        <v>6</v>
      </c>
      <c r="AG121" s="46" t="str">
        <f t="shared" si="29"/>
        <v>50_6</v>
      </c>
      <c r="AH121" s="46">
        <v>23.91</v>
      </c>
      <c r="AI121" s="362"/>
      <c r="AJ121" s="46">
        <v>50</v>
      </c>
      <c r="AK121" s="46">
        <v>6</v>
      </c>
      <c r="AL121" s="46">
        <v>30</v>
      </c>
      <c r="AM121" s="46">
        <f t="shared" si="30"/>
        <v>6</v>
      </c>
      <c r="AN121" s="46" t="str">
        <f t="shared" si="31"/>
        <v>50_6</v>
      </c>
      <c r="AO121" s="46">
        <v>25.1</v>
      </c>
      <c r="AP121" s="372"/>
      <c r="AQ121" s="46">
        <v>50</v>
      </c>
      <c r="AR121" s="46">
        <v>6</v>
      </c>
      <c r="AS121" s="46">
        <v>30</v>
      </c>
      <c r="AT121" s="46">
        <f t="shared" si="32"/>
        <v>6</v>
      </c>
      <c r="AU121" s="46" t="str">
        <f t="shared" si="33"/>
        <v>50_6</v>
      </c>
      <c r="AV121" s="46">
        <v>25.73</v>
      </c>
      <c r="AW121" s="373"/>
      <c r="AX121" s="46">
        <v>50</v>
      </c>
      <c r="AY121" s="46">
        <v>6</v>
      </c>
      <c r="AZ121" s="46">
        <v>30</v>
      </c>
      <c r="BA121" s="46">
        <f t="shared" si="34"/>
        <v>6</v>
      </c>
      <c r="BB121" s="46" t="str">
        <f t="shared" si="35"/>
        <v>50_6</v>
      </c>
      <c r="BC121" s="46">
        <v>26.37</v>
      </c>
      <c r="BD121" s="373"/>
      <c r="BE121" s="46">
        <v>50</v>
      </c>
      <c r="BF121" s="46">
        <v>6</v>
      </c>
      <c r="BG121" s="46">
        <v>30</v>
      </c>
      <c r="BH121" s="46">
        <f t="shared" si="36"/>
        <v>6</v>
      </c>
      <c r="BI121" s="46" t="s">
        <v>400</v>
      </c>
      <c r="BJ121" s="46" t="str">
        <f t="shared" si="37"/>
        <v>50_6</v>
      </c>
      <c r="BK121" s="48">
        <f t="shared" si="40"/>
        <v>25.1</v>
      </c>
      <c r="BL121" s="48">
        <f t="shared" si="41"/>
        <v>25.73</v>
      </c>
      <c r="BM121" s="48">
        <f t="shared" si="42"/>
        <v>26.37</v>
      </c>
      <c r="BN121" s="361">
        <f t="shared" si="43"/>
        <v>25.785000000000004</v>
      </c>
      <c r="BO121" s="28"/>
      <c r="BP121" s="71"/>
      <c r="BQ121" s="5"/>
      <c r="BR121" s="5"/>
      <c r="BS121" s="48"/>
      <c r="BT121" s="78"/>
      <c r="BU121" s="30"/>
    </row>
    <row r="122" spans="1:73" x14ac:dyDescent="0.15">
      <c r="A122" s="46">
        <v>50</v>
      </c>
      <c r="B122" s="46">
        <v>7</v>
      </c>
      <c r="C122" s="46">
        <v>31</v>
      </c>
      <c r="D122" s="46">
        <f t="shared" si="38"/>
        <v>7</v>
      </c>
      <c r="E122" s="46" t="str">
        <f t="shared" si="39"/>
        <v>50_7</v>
      </c>
      <c r="F122" s="52">
        <v>21.53</v>
      </c>
      <c r="G122" s="46"/>
      <c r="H122" s="46">
        <v>50</v>
      </c>
      <c r="I122" s="46">
        <v>8</v>
      </c>
      <c r="J122" s="46">
        <v>32</v>
      </c>
      <c r="K122" s="46">
        <f t="shared" si="22"/>
        <v>8</v>
      </c>
      <c r="L122" s="46" t="str">
        <f t="shared" si="23"/>
        <v>50_8</v>
      </c>
      <c r="M122" s="52">
        <v>22.73</v>
      </c>
      <c r="N122" s="28"/>
      <c r="O122" s="46">
        <v>50</v>
      </c>
      <c r="P122" s="46">
        <v>7</v>
      </c>
      <c r="Q122" s="46">
        <v>31</v>
      </c>
      <c r="R122" s="46">
        <f t="shared" si="44"/>
        <v>7</v>
      </c>
      <c r="S122" s="46" t="str">
        <f t="shared" si="45"/>
        <v>50_7</v>
      </c>
      <c r="T122" s="52">
        <v>22.95</v>
      </c>
      <c r="U122" s="28"/>
      <c r="V122" s="46">
        <v>50</v>
      </c>
      <c r="W122" s="46">
        <v>7</v>
      </c>
      <c r="X122" s="46">
        <v>31</v>
      </c>
      <c r="Y122" s="46">
        <f t="shared" si="26"/>
        <v>7</v>
      </c>
      <c r="Z122" s="46" t="str">
        <f t="shared" si="46"/>
        <v>50_7</v>
      </c>
      <c r="AA122" s="52">
        <v>23.69</v>
      </c>
      <c r="AB122" s="362"/>
      <c r="AC122" s="46">
        <v>50</v>
      </c>
      <c r="AD122" s="46">
        <v>7</v>
      </c>
      <c r="AE122" s="46">
        <v>31</v>
      </c>
      <c r="AF122" s="46">
        <f t="shared" si="28"/>
        <v>7</v>
      </c>
      <c r="AG122" s="46" t="str">
        <f t="shared" si="29"/>
        <v>50_7</v>
      </c>
      <c r="AH122" s="46">
        <v>24.4</v>
      </c>
      <c r="AI122" s="362"/>
      <c r="AJ122" s="46">
        <v>50</v>
      </c>
      <c r="AK122" s="46">
        <v>7</v>
      </c>
      <c r="AL122" s="46">
        <v>31</v>
      </c>
      <c r="AM122" s="46">
        <f t="shared" si="30"/>
        <v>7</v>
      </c>
      <c r="AN122" s="46" t="str">
        <f t="shared" si="31"/>
        <v>50_7</v>
      </c>
      <c r="AO122" s="46">
        <v>25.62</v>
      </c>
      <c r="AP122" s="372"/>
      <c r="AQ122" s="46">
        <v>50</v>
      </c>
      <c r="AR122" s="46">
        <v>7</v>
      </c>
      <c r="AS122" s="46">
        <v>31</v>
      </c>
      <c r="AT122" s="46">
        <f t="shared" si="32"/>
        <v>7</v>
      </c>
      <c r="AU122" s="46" t="str">
        <f t="shared" si="33"/>
        <v>50_7</v>
      </c>
      <c r="AV122" s="46">
        <v>26.26</v>
      </c>
      <c r="AW122" s="373"/>
      <c r="AX122" s="46">
        <v>50</v>
      </c>
      <c r="AY122" s="46">
        <v>7</v>
      </c>
      <c r="AZ122" s="46">
        <v>31</v>
      </c>
      <c r="BA122" s="46">
        <f t="shared" si="34"/>
        <v>7</v>
      </c>
      <c r="BB122" s="46" t="str">
        <f t="shared" si="35"/>
        <v>50_7</v>
      </c>
      <c r="BC122" s="46">
        <v>26.92</v>
      </c>
      <c r="BD122" s="373"/>
      <c r="BE122" s="46">
        <v>50</v>
      </c>
      <c r="BF122" s="46">
        <v>7</v>
      </c>
      <c r="BG122" s="46">
        <v>31</v>
      </c>
      <c r="BH122" s="46">
        <f t="shared" si="36"/>
        <v>7</v>
      </c>
      <c r="BI122" s="46" t="s">
        <v>401</v>
      </c>
      <c r="BJ122" s="46" t="str">
        <f t="shared" si="37"/>
        <v>50_7</v>
      </c>
      <c r="BK122" s="48">
        <f t="shared" si="40"/>
        <v>25.62</v>
      </c>
      <c r="BL122" s="48">
        <f t="shared" si="41"/>
        <v>26.26</v>
      </c>
      <c r="BM122" s="48">
        <f t="shared" si="42"/>
        <v>26.92</v>
      </c>
      <c r="BN122" s="361">
        <f t="shared" si="43"/>
        <v>26.318333333333335</v>
      </c>
      <c r="BO122" s="28"/>
      <c r="BP122" s="71"/>
      <c r="BQ122" s="5"/>
      <c r="BR122" s="5"/>
      <c r="BS122" s="48"/>
      <c r="BT122" s="78"/>
      <c r="BU122" s="30"/>
    </row>
    <row r="123" spans="1:73" x14ac:dyDescent="0.15">
      <c r="A123" s="46">
        <v>50</v>
      </c>
      <c r="B123" s="46">
        <v>8</v>
      </c>
      <c r="C123" s="46">
        <v>32</v>
      </c>
      <c r="D123" s="46">
        <f t="shared" si="38"/>
        <v>8</v>
      </c>
      <c r="E123" s="46" t="str">
        <f t="shared" si="39"/>
        <v>50_8</v>
      </c>
      <c r="F123" s="52">
        <v>21.96</v>
      </c>
      <c r="G123" s="46"/>
      <c r="H123" s="46">
        <v>50</v>
      </c>
      <c r="I123" s="46">
        <v>9</v>
      </c>
      <c r="J123" s="46">
        <v>33</v>
      </c>
      <c r="K123" s="46">
        <f t="shared" si="22"/>
        <v>9</v>
      </c>
      <c r="L123" s="46" t="str">
        <f t="shared" si="23"/>
        <v>50_9</v>
      </c>
      <c r="M123" s="52">
        <v>23.21</v>
      </c>
      <c r="N123" s="28"/>
      <c r="O123" s="46">
        <v>50</v>
      </c>
      <c r="P123" s="46">
        <v>8</v>
      </c>
      <c r="Q123" s="46">
        <v>32</v>
      </c>
      <c r="R123" s="46">
        <f t="shared" si="44"/>
        <v>8</v>
      </c>
      <c r="S123" s="46" t="str">
        <f t="shared" si="45"/>
        <v>50_8</v>
      </c>
      <c r="T123" s="52">
        <v>23.41</v>
      </c>
      <c r="U123" s="28"/>
      <c r="V123" s="46">
        <v>50</v>
      </c>
      <c r="W123" s="46">
        <v>8</v>
      </c>
      <c r="X123" s="46">
        <v>32</v>
      </c>
      <c r="Y123" s="46">
        <f t="shared" si="26"/>
        <v>8</v>
      </c>
      <c r="Z123" s="46" t="str">
        <f t="shared" si="46"/>
        <v>50_8</v>
      </c>
      <c r="AA123" s="52">
        <v>24.18</v>
      </c>
      <c r="AB123" s="362"/>
      <c r="AC123" s="46">
        <v>50</v>
      </c>
      <c r="AD123" s="46">
        <v>8</v>
      </c>
      <c r="AE123" s="46">
        <v>32</v>
      </c>
      <c r="AF123" s="46">
        <f t="shared" si="28"/>
        <v>8</v>
      </c>
      <c r="AG123" s="46" t="str">
        <f t="shared" si="29"/>
        <v>50_8</v>
      </c>
      <c r="AH123" s="46">
        <v>24.9</v>
      </c>
      <c r="AI123" s="362"/>
      <c r="AJ123" s="46">
        <v>50</v>
      </c>
      <c r="AK123" s="46">
        <v>8</v>
      </c>
      <c r="AL123" s="46">
        <v>32</v>
      </c>
      <c r="AM123" s="46">
        <f t="shared" si="30"/>
        <v>8</v>
      </c>
      <c r="AN123" s="46" t="str">
        <f t="shared" si="31"/>
        <v>50_8</v>
      </c>
      <c r="AO123" s="46">
        <v>26.15</v>
      </c>
      <c r="AP123" s="372"/>
      <c r="AQ123" s="46">
        <v>50</v>
      </c>
      <c r="AR123" s="46">
        <v>8</v>
      </c>
      <c r="AS123" s="46">
        <v>32</v>
      </c>
      <c r="AT123" s="46">
        <f t="shared" si="32"/>
        <v>8</v>
      </c>
      <c r="AU123" s="46" t="str">
        <f t="shared" si="33"/>
        <v>50_8</v>
      </c>
      <c r="AV123" s="46">
        <v>26.8</v>
      </c>
      <c r="AW123" s="373"/>
      <c r="AX123" s="46">
        <v>50</v>
      </c>
      <c r="AY123" s="46">
        <v>8</v>
      </c>
      <c r="AZ123" s="46">
        <v>32</v>
      </c>
      <c r="BA123" s="46">
        <f t="shared" si="34"/>
        <v>8</v>
      </c>
      <c r="BB123" s="46" t="str">
        <f t="shared" si="35"/>
        <v>50_8</v>
      </c>
      <c r="BC123" s="46">
        <v>27.47</v>
      </c>
      <c r="BD123" s="373"/>
      <c r="BE123" s="46">
        <v>50</v>
      </c>
      <c r="BF123" s="46">
        <v>8</v>
      </c>
      <c r="BG123" s="46">
        <v>32</v>
      </c>
      <c r="BH123" s="46">
        <f t="shared" si="36"/>
        <v>8</v>
      </c>
      <c r="BI123" s="46" t="s">
        <v>402</v>
      </c>
      <c r="BJ123" s="46" t="str">
        <f t="shared" si="37"/>
        <v>50_8</v>
      </c>
      <c r="BK123" s="48">
        <f t="shared" si="40"/>
        <v>26.15</v>
      </c>
      <c r="BL123" s="48">
        <f t="shared" si="41"/>
        <v>26.8</v>
      </c>
      <c r="BM123" s="48">
        <f t="shared" si="42"/>
        <v>27.47</v>
      </c>
      <c r="BN123" s="361">
        <f t="shared" si="43"/>
        <v>26.859166666666667</v>
      </c>
      <c r="BO123" s="28"/>
      <c r="BP123" s="71"/>
      <c r="BQ123" s="5"/>
      <c r="BR123" s="5"/>
      <c r="BS123" s="48"/>
      <c r="BT123" s="78"/>
      <c r="BU123" s="30"/>
    </row>
    <row r="124" spans="1:73" x14ac:dyDescent="0.15">
      <c r="A124" s="46">
        <v>50</v>
      </c>
      <c r="B124" s="46">
        <v>9</v>
      </c>
      <c r="C124" s="46">
        <v>33</v>
      </c>
      <c r="D124" s="46">
        <f t="shared" si="38"/>
        <v>9</v>
      </c>
      <c r="E124" s="46" t="str">
        <f t="shared" si="39"/>
        <v>50_9</v>
      </c>
      <c r="F124" s="52">
        <v>22.43</v>
      </c>
      <c r="G124" s="46"/>
      <c r="H124" s="46">
        <v>50</v>
      </c>
      <c r="I124" s="46">
        <v>10</v>
      </c>
      <c r="J124" s="46">
        <v>34</v>
      </c>
      <c r="K124" s="46">
        <f t="shared" si="22"/>
        <v>10</v>
      </c>
      <c r="L124" s="46" t="str">
        <f t="shared" si="23"/>
        <v>50_10</v>
      </c>
      <c r="M124" s="52">
        <v>23.69</v>
      </c>
      <c r="N124" s="28"/>
      <c r="O124" s="46">
        <v>50</v>
      </c>
      <c r="P124" s="46">
        <v>9</v>
      </c>
      <c r="Q124" s="46">
        <v>33</v>
      </c>
      <c r="R124" s="46">
        <f t="shared" si="44"/>
        <v>9</v>
      </c>
      <c r="S124" s="46" t="str">
        <f t="shared" si="45"/>
        <v>50_9</v>
      </c>
      <c r="T124" s="52">
        <v>23.91</v>
      </c>
      <c r="U124" s="28"/>
      <c r="V124" s="46">
        <v>50</v>
      </c>
      <c r="W124" s="46">
        <v>9</v>
      </c>
      <c r="X124" s="46">
        <v>33</v>
      </c>
      <c r="Y124" s="46">
        <f t="shared" si="26"/>
        <v>9</v>
      </c>
      <c r="Z124" s="46" t="str">
        <f t="shared" si="46"/>
        <v>50_9</v>
      </c>
      <c r="AA124" s="52">
        <v>24.68</v>
      </c>
      <c r="AB124" s="362"/>
      <c r="AC124" s="46">
        <v>50</v>
      </c>
      <c r="AD124" s="46">
        <v>9</v>
      </c>
      <c r="AE124" s="46">
        <v>33</v>
      </c>
      <c r="AF124" s="46">
        <f t="shared" si="28"/>
        <v>9</v>
      </c>
      <c r="AG124" s="46" t="str">
        <f t="shared" si="29"/>
        <v>50_9</v>
      </c>
      <c r="AH124" s="46">
        <v>25.43</v>
      </c>
      <c r="AI124" s="362"/>
      <c r="AJ124" s="46">
        <v>50</v>
      </c>
      <c r="AK124" s="46">
        <v>9</v>
      </c>
      <c r="AL124" s="46">
        <v>33</v>
      </c>
      <c r="AM124" s="46">
        <f t="shared" si="30"/>
        <v>9</v>
      </c>
      <c r="AN124" s="46" t="str">
        <f t="shared" si="31"/>
        <v>50_9</v>
      </c>
      <c r="AO124" s="46">
        <v>26.7</v>
      </c>
      <c r="AP124" s="372"/>
      <c r="AQ124" s="46">
        <v>50</v>
      </c>
      <c r="AR124" s="46">
        <v>9</v>
      </c>
      <c r="AS124" s="46">
        <v>33</v>
      </c>
      <c r="AT124" s="46">
        <f t="shared" si="32"/>
        <v>9</v>
      </c>
      <c r="AU124" s="46" t="str">
        <f t="shared" si="33"/>
        <v>50_9</v>
      </c>
      <c r="AV124" s="46">
        <v>27.36</v>
      </c>
      <c r="AW124" s="373"/>
      <c r="AX124" s="46">
        <v>50</v>
      </c>
      <c r="AY124" s="46">
        <v>9</v>
      </c>
      <c r="AZ124" s="46">
        <v>33</v>
      </c>
      <c r="BA124" s="46">
        <f t="shared" si="34"/>
        <v>9</v>
      </c>
      <c r="BB124" s="46" t="str">
        <f t="shared" si="35"/>
        <v>50_9</v>
      </c>
      <c r="BC124" s="46">
        <v>28.05</v>
      </c>
      <c r="BD124" s="373"/>
      <c r="BE124" s="46">
        <v>50</v>
      </c>
      <c r="BF124" s="46">
        <v>9</v>
      </c>
      <c r="BG124" s="46">
        <v>33</v>
      </c>
      <c r="BH124" s="46">
        <f t="shared" si="36"/>
        <v>9</v>
      </c>
      <c r="BI124" s="46" t="s">
        <v>403</v>
      </c>
      <c r="BJ124" s="46" t="str">
        <f t="shared" si="37"/>
        <v>50_9</v>
      </c>
      <c r="BK124" s="48">
        <f t="shared" si="40"/>
        <v>26.7</v>
      </c>
      <c r="BL124" s="48">
        <f t="shared" si="41"/>
        <v>27.36</v>
      </c>
      <c r="BM124" s="48">
        <f t="shared" si="42"/>
        <v>28.05</v>
      </c>
      <c r="BN124" s="361">
        <f t="shared" si="43"/>
        <v>27.422499999999999</v>
      </c>
      <c r="BO124" s="28"/>
      <c r="BP124" s="71"/>
      <c r="BQ124" s="5"/>
      <c r="BR124" s="5"/>
      <c r="BS124" s="48"/>
      <c r="BT124" s="78"/>
      <c r="BU124" s="30"/>
    </row>
    <row r="125" spans="1:73" x14ac:dyDescent="0.15">
      <c r="A125" s="46">
        <v>50</v>
      </c>
      <c r="B125" s="46">
        <v>10</v>
      </c>
      <c r="C125" s="46">
        <v>34</v>
      </c>
      <c r="D125" s="46">
        <f t="shared" si="38"/>
        <v>10</v>
      </c>
      <c r="E125" s="46" t="str">
        <f t="shared" si="39"/>
        <v>50_10</v>
      </c>
      <c r="F125" s="52">
        <v>22.89</v>
      </c>
      <c r="G125" s="46"/>
      <c r="H125" s="46">
        <v>55</v>
      </c>
      <c r="I125" s="46" t="s">
        <v>304</v>
      </c>
      <c r="J125" s="46">
        <v>19</v>
      </c>
      <c r="K125" s="46" t="str">
        <f t="shared" si="22"/>
        <v>Aanloopperiodiek_0</v>
      </c>
      <c r="L125" s="46" t="str">
        <f t="shared" si="23"/>
        <v>55_Aanloopperiodiek_0</v>
      </c>
      <c r="M125" s="52">
        <v>16.75</v>
      </c>
      <c r="N125" s="28"/>
      <c r="O125" s="46">
        <v>50</v>
      </c>
      <c r="P125" s="46">
        <v>10</v>
      </c>
      <c r="Q125" s="46">
        <v>34</v>
      </c>
      <c r="R125" s="46">
        <f t="shared" si="44"/>
        <v>10</v>
      </c>
      <c r="S125" s="46" t="str">
        <f t="shared" si="45"/>
        <v>50_10</v>
      </c>
      <c r="T125" s="52">
        <v>24.4</v>
      </c>
      <c r="U125" s="28"/>
      <c r="V125" s="46">
        <v>50</v>
      </c>
      <c r="W125" s="46">
        <v>10</v>
      </c>
      <c r="X125" s="46">
        <v>34</v>
      </c>
      <c r="Y125" s="46">
        <f t="shared" si="26"/>
        <v>10</v>
      </c>
      <c r="Z125" s="46" t="str">
        <f t="shared" si="46"/>
        <v>50_10</v>
      </c>
      <c r="AA125" s="52">
        <v>25.19</v>
      </c>
      <c r="AB125" s="362"/>
      <c r="AC125" s="46">
        <v>50</v>
      </c>
      <c r="AD125" s="46">
        <v>10</v>
      </c>
      <c r="AE125" s="46">
        <v>34</v>
      </c>
      <c r="AF125" s="46">
        <f t="shared" si="28"/>
        <v>10</v>
      </c>
      <c r="AG125" s="46" t="str">
        <f t="shared" si="29"/>
        <v>50_10</v>
      </c>
      <c r="AH125" s="46">
        <v>25.95</v>
      </c>
      <c r="AI125" s="362"/>
      <c r="AJ125" s="46">
        <v>50</v>
      </c>
      <c r="AK125" s="46">
        <v>10</v>
      </c>
      <c r="AL125" s="46">
        <v>34</v>
      </c>
      <c r="AM125" s="46">
        <f t="shared" si="30"/>
        <v>10</v>
      </c>
      <c r="AN125" s="46" t="str">
        <f t="shared" si="31"/>
        <v>50_10</v>
      </c>
      <c r="AO125" s="46">
        <v>27.25</v>
      </c>
      <c r="AP125" s="372"/>
      <c r="AQ125" s="46">
        <v>50</v>
      </c>
      <c r="AR125" s="46">
        <v>10</v>
      </c>
      <c r="AS125" s="46">
        <v>34</v>
      </c>
      <c r="AT125" s="46">
        <f t="shared" si="32"/>
        <v>10</v>
      </c>
      <c r="AU125" s="46" t="str">
        <f t="shared" si="33"/>
        <v>50_10</v>
      </c>
      <c r="AV125" s="46">
        <v>27.93</v>
      </c>
      <c r="AW125" s="373"/>
      <c r="AX125" s="46">
        <v>50</v>
      </c>
      <c r="AY125" s="46">
        <v>10</v>
      </c>
      <c r="AZ125" s="46">
        <v>34</v>
      </c>
      <c r="BA125" s="46">
        <f t="shared" si="34"/>
        <v>10</v>
      </c>
      <c r="BB125" s="46" t="str">
        <f t="shared" si="35"/>
        <v>50_10</v>
      </c>
      <c r="BC125" s="46">
        <v>28.63</v>
      </c>
      <c r="BD125" s="373"/>
      <c r="BE125" s="46">
        <v>50</v>
      </c>
      <c r="BF125" s="46">
        <v>10</v>
      </c>
      <c r="BG125" s="46">
        <v>34</v>
      </c>
      <c r="BH125" s="46">
        <f t="shared" si="36"/>
        <v>10</v>
      </c>
      <c r="BI125" s="46" t="s">
        <v>404</v>
      </c>
      <c r="BJ125" s="46" t="str">
        <f t="shared" si="37"/>
        <v>50_10</v>
      </c>
      <c r="BK125" s="48">
        <f t="shared" si="40"/>
        <v>27.25</v>
      </c>
      <c r="BL125" s="48">
        <f t="shared" si="41"/>
        <v>27.93</v>
      </c>
      <c r="BM125" s="48">
        <f t="shared" si="42"/>
        <v>28.63</v>
      </c>
      <c r="BN125" s="361">
        <f t="shared" si="43"/>
        <v>27.991666666666667</v>
      </c>
      <c r="BO125" s="28"/>
      <c r="BP125" s="71"/>
      <c r="BQ125" s="5"/>
      <c r="BR125" s="5"/>
      <c r="BS125" s="48"/>
      <c r="BT125" s="78"/>
      <c r="BU125" s="30"/>
    </row>
    <row r="126" spans="1:73" x14ac:dyDescent="0.15">
      <c r="A126" s="46">
        <v>55</v>
      </c>
      <c r="B126" s="46" t="s">
        <v>304</v>
      </c>
      <c r="C126" s="46">
        <v>19</v>
      </c>
      <c r="D126" s="46" t="str">
        <f t="shared" si="38"/>
        <v>Aanloopperiodiek_0</v>
      </c>
      <c r="E126" s="46" t="str">
        <f t="shared" si="39"/>
        <v>55_Aanloopperiodiek_0</v>
      </c>
      <c r="F126" s="52">
        <v>16.190000000000001</v>
      </c>
      <c r="G126" s="46"/>
      <c r="H126" s="46">
        <v>55</v>
      </c>
      <c r="I126" s="46" t="s">
        <v>306</v>
      </c>
      <c r="J126" s="46">
        <v>21</v>
      </c>
      <c r="K126" s="46" t="str">
        <f t="shared" si="22"/>
        <v>Aanloopperiodiek_1</v>
      </c>
      <c r="L126" s="46" t="str">
        <f t="shared" si="23"/>
        <v>55_Aanloopperiodiek_1</v>
      </c>
      <c r="M126" s="52">
        <v>17.649999999999999</v>
      </c>
      <c r="N126" s="28"/>
      <c r="O126" s="46">
        <v>55</v>
      </c>
      <c r="P126" s="46" t="s">
        <v>304</v>
      </c>
      <c r="Q126" s="46">
        <v>19</v>
      </c>
      <c r="R126" s="46" t="str">
        <f t="shared" si="44"/>
        <v>Aanloopperiodiek_0</v>
      </c>
      <c r="S126" s="46" t="str">
        <f t="shared" si="45"/>
        <v>55_Aanloopperiodiek_0</v>
      </c>
      <c r="T126" s="52">
        <v>17.260000000000002</v>
      </c>
      <c r="U126" s="28"/>
      <c r="V126" s="46">
        <v>55</v>
      </c>
      <c r="W126" s="46" t="s">
        <v>304</v>
      </c>
      <c r="X126" s="46">
        <v>19</v>
      </c>
      <c r="Y126" s="46" t="str">
        <f t="shared" si="26"/>
        <v>Aanloopperiodiek_0</v>
      </c>
      <c r="Z126" s="46" t="str">
        <f t="shared" si="46"/>
        <v>55_Aanloopperiodiek_0</v>
      </c>
      <c r="AA126" s="52" t="s">
        <v>286</v>
      </c>
      <c r="AB126" s="362"/>
      <c r="AC126" s="46">
        <v>55</v>
      </c>
      <c r="AD126" s="46" t="s">
        <v>304</v>
      </c>
      <c r="AE126" s="46">
        <v>19</v>
      </c>
      <c r="AF126" s="46" t="str">
        <f t="shared" si="28"/>
        <v>Aanloopperiodiek_0</v>
      </c>
      <c r="AG126" s="46" t="str">
        <f t="shared" si="29"/>
        <v>55_Aanloopperiodiek_0</v>
      </c>
      <c r="AH126" s="46" t="s">
        <v>286</v>
      </c>
      <c r="AI126" s="362"/>
      <c r="AJ126" s="46">
        <v>55</v>
      </c>
      <c r="AK126" s="46" t="s">
        <v>304</v>
      </c>
      <c r="AL126" s="46">
        <v>19</v>
      </c>
      <c r="AM126" s="46" t="str">
        <f t="shared" si="30"/>
        <v>Aanloopperiodiek_0</v>
      </c>
      <c r="AN126" s="46" t="str">
        <f t="shared" si="31"/>
        <v>55_Aanloopperiodiek_0</v>
      </c>
      <c r="AO126" s="46" t="s">
        <v>286</v>
      </c>
      <c r="AP126" s="372"/>
      <c r="AQ126" s="46">
        <v>55</v>
      </c>
      <c r="AR126" s="46" t="s">
        <v>304</v>
      </c>
      <c r="AS126" s="46">
        <v>19</v>
      </c>
      <c r="AT126" s="46" t="str">
        <f t="shared" si="32"/>
        <v>Aanloopperiodiek_0</v>
      </c>
      <c r="AU126" s="46" t="str">
        <f t="shared" si="33"/>
        <v>55_Aanloopperiodiek_0</v>
      </c>
      <c r="AV126" s="46" t="s">
        <v>286</v>
      </c>
      <c r="AW126" s="373"/>
      <c r="AX126" s="46">
        <v>55</v>
      </c>
      <c r="AY126" s="46" t="s">
        <v>304</v>
      </c>
      <c r="AZ126" s="46">
        <v>19</v>
      </c>
      <c r="BA126" s="46" t="str">
        <f t="shared" si="34"/>
        <v>Aanloopperiodiek_0</v>
      </c>
      <c r="BB126" s="46" t="str">
        <f t="shared" si="35"/>
        <v>55_Aanloopperiodiek_0</v>
      </c>
      <c r="BC126" s="46" t="s">
        <v>286</v>
      </c>
      <c r="BD126" s="373"/>
      <c r="BE126" s="46">
        <v>55</v>
      </c>
      <c r="BF126" s="46" t="s">
        <v>304</v>
      </c>
      <c r="BG126" s="46">
        <v>19</v>
      </c>
      <c r="BH126" s="46" t="str">
        <f t="shared" si="36"/>
        <v>Aanloopperiodiek_0</v>
      </c>
      <c r="BI126" s="46" t="s">
        <v>405</v>
      </c>
      <c r="BJ126" s="46" t="str">
        <f t="shared" si="37"/>
        <v>55_Aanloopperiodiek_0</v>
      </c>
      <c r="BK126" s="48" t="str">
        <f t="shared" si="40"/>
        <v>vervalt</v>
      </c>
      <c r="BL126" s="48" t="str">
        <f t="shared" si="41"/>
        <v>vervalt</v>
      </c>
      <c r="BM126" s="48" t="str">
        <f t="shared" si="42"/>
        <v>vervalt</v>
      </c>
      <c r="BN126" s="361" t="str">
        <f t="shared" si="43"/>
        <v>vervalt</v>
      </c>
      <c r="BO126" s="28"/>
      <c r="BP126" s="71"/>
      <c r="BQ126" s="5"/>
      <c r="BR126" s="5"/>
      <c r="BS126" s="48"/>
      <c r="BT126" s="78"/>
      <c r="BU126" s="30"/>
    </row>
    <row r="127" spans="1:73" x14ac:dyDescent="0.15">
      <c r="A127" s="46">
        <v>55</v>
      </c>
      <c r="B127" s="46" t="s">
        <v>306</v>
      </c>
      <c r="C127" s="46">
        <v>21</v>
      </c>
      <c r="D127" s="46" t="str">
        <f t="shared" si="38"/>
        <v>Aanloopperiodiek_1</v>
      </c>
      <c r="E127" s="46" t="str">
        <f t="shared" si="39"/>
        <v>55_Aanloopperiodiek_1</v>
      </c>
      <c r="F127" s="52">
        <v>17.05</v>
      </c>
      <c r="G127" s="46"/>
      <c r="H127" s="46">
        <v>55</v>
      </c>
      <c r="I127" s="46">
        <v>0</v>
      </c>
      <c r="J127" s="46">
        <v>23</v>
      </c>
      <c r="K127" s="46">
        <f t="shared" si="22"/>
        <v>0</v>
      </c>
      <c r="L127" s="46" t="str">
        <f t="shared" si="23"/>
        <v>55_0</v>
      </c>
      <c r="M127" s="52">
        <v>18.53</v>
      </c>
      <c r="N127" s="28"/>
      <c r="O127" s="46">
        <v>55</v>
      </c>
      <c r="P127" s="46" t="s">
        <v>306</v>
      </c>
      <c r="Q127" s="46">
        <v>21</v>
      </c>
      <c r="R127" s="46" t="str">
        <f t="shared" si="44"/>
        <v>Aanloopperiodiek_1</v>
      </c>
      <c r="S127" s="46" t="str">
        <f t="shared" si="45"/>
        <v>55_Aanloopperiodiek_1</v>
      </c>
      <c r="T127" s="52">
        <v>18.18</v>
      </c>
      <c r="U127" s="28"/>
      <c r="V127" s="46">
        <v>55</v>
      </c>
      <c r="W127" s="46" t="s">
        <v>330</v>
      </c>
      <c r="X127" s="46">
        <v>21</v>
      </c>
      <c r="Y127" s="46" t="str">
        <f t="shared" si="26"/>
        <v>zij-instroomperiodiek</v>
      </c>
      <c r="Z127" s="46" t="str">
        <f t="shared" si="46"/>
        <v>55_zij-instroomperiodiek</v>
      </c>
      <c r="AA127" s="52">
        <v>18.77</v>
      </c>
      <c r="AB127" s="362"/>
      <c r="AC127" s="46">
        <v>55</v>
      </c>
      <c r="AD127" s="46" t="s">
        <v>330</v>
      </c>
      <c r="AE127" s="46">
        <v>21</v>
      </c>
      <c r="AF127" s="46" t="str">
        <f t="shared" si="28"/>
        <v>zij-instroomperiodiek</v>
      </c>
      <c r="AG127" s="46" t="str">
        <f t="shared" si="29"/>
        <v>55_zij-instroomperiodiek</v>
      </c>
      <c r="AH127" s="46">
        <v>19.329999999999998</v>
      </c>
      <c r="AI127" s="362"/>
      <c r="AJ127" s="46">
        <v>55</v>
      </c>
      <c r="AK127" s="46" t="s">
        <v>330</v>
      </c>
      <c r="AL127" s="46">
        <v>21</v>
      </c>
      <c r="AM127" s="46" t="str">
        <f t="shared" si="30"/>
        <v>zij-instroomperiodiek</v>
      </c>
      <c r="AN127" s="46" t="str">
        <f t="shared" si="31"/>
        <v>55_zij-instroomperiodiek</v>
      </c>
      <c r="AO127" s="46">
        <v>20.3</v>
      </c>
      <c r="AP127" s="372"/>
      <c r="AQ127" s="46">
        <v>55</v>
      </c>
      <c r="AR127" s="46" t="s">
        <v>330</v>
      </c>
      <c r="AS127" s="46">
        <v>21</v>
      </c>
      <c r="AT127" s="46" t="str">
        <f t="shared" si="32"/>
        <v>zij-instroomperiodiek</v>
      </c>
      <c r="AU127" s="46" t="str">
        <f t="shared" si="33"/>
        <v>55_zij-instroomperiodiek</v>
      </c>
      <c r="AV127" s="46">
        <v>20.81</v>
      </c>
      <c r="AW127" s="373"/>
      <c r="AX127" s="46">
        <v>55</v>
      </c>
      <c r="AY127" s="46" t="s">
        <v>330</v>
      </c>
      <c r="AZ127" s="46">
        <v>21</v>
      </c>
      <c r="BA127" s="46" t="str">
        <f t="shared" si="34"/>
        <v>zij-instroomperiodiek</v>
      </c>
      <c r="BB127" s="46" t="str">
        <f t="shared" si="35"/>
        <v>55_zij-instroomperiodiek</v>
      </c>
      <c r="BC127" s="46">
        <v>21.33</v>
      </c>
      <c r="BD127" s="373"/>
      <c r="BE127" s="46">
        <v>55</v>
      </c>
      <c r="BF127" s="46" t="s">
        <v>330</v>
      </c>
      <c r="BG127" s="46">
        <v>21</v>
      </c>
      <c r="BH127" s="46" t="str">
        <f t="shared" si="36"/>
        <v>zij-instroomperiodiek</v>
      </c>
      <c r="BI127" s="46" t="s">
        <v>406</v>
      </c>
      <c r="BJ127" s="46" t="str">
        <f t="shared" si="37"/>
        <v>55_zij-instroomperiodiek</v>
      </c>
      <c r="BK127" s="48">
        <f t="shared" si="40"/>
        <v>20.3</v>
      </c>
      <c r="BL127" s="48">
        <f t="shared" si="41"/>
        <v>20.81</v>
      </c>
      <c r="BM127" s="48">
        <f t="shared" si="42"/>
        <v>21.33</v>
      </c>
      <c r="BN127" s="361">
        <f t="shared" si="43"/>
        <v>20.854999999999997</v>
      </c>
      <c r="BO127" s="28"/>
      <c r="BP127" s="71"/>
      <c r="BQ127" s="5"/>
      <c r="BR127" s="5"/>
      <c r="BS127" s="48"/>
      <c r="BT127" s="78"/>
      <c r="BU127" s="30"/>
    </row>
    <row r="128" spans="1:73" x14ac:dyDescent="0.15">
      <c r="A128" s="46">
        <v>55</v>
      </c>
      <c r="B128" s="46">
        <v>0</v>
      </c>
      <c r="C128" s="46">
        <v>23</v>
      </c>
      <c r="D128" s="46">
        <f t="shared" si="38"/>
        <v>0</v>
      </c>
      <c r="E128" s="46" t="str">
        <f t="shared" si="39"/>
        <v>55_0</v>
      </c>
      <c r="F128" s="52">
        <v>17.899999999999999</v>
      </c>
      <c r="G128" s="46"/>
      <c r="H128" s="46">
        <v>55</v>
      </c>
      <c r="I128" s="46">
        <v>1</v>
      </c>
      <c r="J128" s="46">
        <v>26</v>
      </c>
      <c r="K128" s="46">
        <f t="shared" si="22"/>
        <v>1</v>
      </c>
      <c r="L128" s="46" t="str">
        <f t="shared" si="23"/>
        <v>55_1</v>
      </c>
      <c r="M128" s="52">
        <v>19.93</v>
      </c>
      <c r="N128" s="28"/>
      <c r="O128" s="46">
        <v>55</v>
      </c>
      <c r="P128" s="46">
        <v>0</v>
      </c>
      <c r="Q128" s="46">
        <v>23</v>
      </c>
      <c r="R128" s="46">
        <f t="shared" si="44"/>
        <v>0</v>
      </c>
      <c r="S128" s="46" t="str">
        <f t="shared" si="45"/>
        <v>55_0</v>
      </c>
      <c r="T128" s="52">
        <v>19.09</v>
      </c>
      <c r="U128" s="28"/>
      <c r="V128" s="46">
        <v>55</v>
      </c>
      <c r="W128" s="46">
        <v>0</v>
      </c>
      <c r="X128" s="46">
        <v>23</v>
      </c>
      <c r="Y128" s="46">
        <f t="shared" si="26"/>
        <v>0</v>
      </c>
      <c r="Z128" s="46" t="str">
        <f t="shared" si="46"/>
        <v>55_0</v>
      </c>
      <c r="AA128" s="52">
        <v>19.71</v>
      </c>
      <c r="AB128" s="362"/>
      <c r="AC128" s="46">
        <v>55</v>
      </c>
      <c r="AD128" s="46">
        <v>0</v>
      </c>
      <c r="AE128" s="46">
        <v>23</v>
      </c>
      <c r="AF128" s="46">
        <f t="shared" si="28"/>
        <v>0</v>
      </c>
      <c r="AG128" s="46" t="str">
        <f t="shared" si="29"/>
        <v>55_0</v>
      </c>
      <c r="AH128" s="46">
        <v>20.3</v>
      </c>
      <c r="AI128" s="362"/>
      <c r="AJ128" s="46">
        <v>55</v>
      </c>
      <c r="AK128" s="46">
        <v>0</v>
      </c>
      <c r="AL128" s="46">
        <v>23</v>
      </c>
      <c r="AM128" s="46">
        <f t="shared" si="30"/>
        <v>0</v>
      </c>
      <c r="AN128" s="46" t="str">
        <f t="shared" si="31"/>
        <v>55_0</v>
      </c>
      <c r="AO128" s="46">
        <v>21.31</v>
      </c>
      <c r="AP128" s="372"/>
      <c r="AQ128" s="46">
        <v>55</v>
      </c>
      <c r="AR128" s="46">
        <v>0</v>
      </c>
      <c r="AS128" s="46">
        <v>23</v>
      </c>
      <c r="AT128" s="46">
        <f t="shared" si="32"/>
        <v>0</v>
      </c>
      <c r="AU128" s="46" t="str">
        <f t="shared" si="33"/>
        <v>55_0</v>
      </c>
      <c r="AV128" s="46">
        <v>21.85</v>
      </c>
      <c r="AW128" s="373"/>
      <c r="AX128" s="46">
        <v>55</v>
      </c>
      <c r="AY128" s="46">
        <v>0</v>
      </c>
      <c r="AZ128" s="46">
        <v>23</v>
      </c>
      <c r="BA128" s="46">
        <f t="shared" si="34"/>
        <v>0</v>
      </c>
      <c r="BB128" s="46" t="str">
        <f t="shared" si="35"/>
        <v>55_0</v>
      </c>
      <c r="BC128" s="46">
        <v>22.39</v>
      </c>
      <c r="BD128" s="373"/>
      <c r="BE128" s="46">
        <v>55</v>
      </c>
      <c r="BF128" s="46">
        <v>0</v>
      </c>
      <c r="BG128" s="46">
        <v>23</v>
      </c>
      <c r="BH128" s="46">
        <f t="shared" si="36"/>
        <v>0</v>
      </c>
      <c r="BI128" s="46" t="s">
        <v>407</v>
      </c>
      <c r="BJ128" s="46" t="str">
        <f t="shared" si="37"/>
        <v>55_0</v>
      </c>
      <c r="BK128" s="48">
        <f t="shared" si="40"/>
        <v>21.31</v>
      </c>
      <c r="BL128" s="48">
        <f t="shared" si="41"/>
        <v>21.85</v>
      </c>
      <c r="BM128" s="48">
        <f t="shared" si="42"/>
        <v>22.39</v>
      </c>
      <c r="BN128" s="361">
        <f t="shared" si="43"/>
        <v>21.895000000000003</v>
      </c>
      <c r="BO128" s="28"/>
      <c r="BP128" s="71"/>
      <c r="BQ128" s="5"/>
      <c r="BR128" s="5"/>
      <c r="BS128" s="48"/>
      <c r="BT128" s="78"/>
      <c r="BU128" s="30"/>
    </row>
    <row r="129" spans="1:73" x14ac:dyDescent="0.15">
      <c r="A129" s="46">
        <v>55</v>
      </c>
      <c r="B129" s="46">
        <v>1</v>
      </c>
      <c r="C129" s="46">
        <v>26</v>
      </c>
      <c r="D129" s="46">
        <f t="shared" si="38"/>
        <v>1</v>
      </c>
      <c r="E129" s="46" t="str">
        <f t="shared" si="39"/>
        <v>55_1</v>
      </c>
      <c r="F129" s="52">
        <v>19.25</v>
      </c>
      <c r="G129" s="46"/>
      <c r="H129" s="46">
        <v>55</v>
      </c>
      <c r="I129" s="46">
        <v>2</v>
      </c>
      <c r="J129" s="46">
        <v>28</v>
      </c>
      <c r="K129" s="46">
        <f t="shared" si="22"/>
        <v>2</v>
      </c>
      <c r="L129" s="46" t="str">
        <f t="shared" si="23"/>
        <v>55_2</v>
      </c>
      <c r="M129" s="52">
        <v>20.86</v>
      </c>
      <c r="N129" s="28"/>
      <c r="O129" s="46">
        <v>55</v>
      </c>
      <c r="P129" s="46">
        <v>1</v>
      </c>
      <c r="Q129" s="46">
        <v>26</v>
      </c>
      <c r="R129" s="46">
        <f t="shared" si="44"/>
        <v>1</v>
      </c>
      <c r="S129" s="46" t="str">
        <f t="shared" si="45"/>
        <v>55_1</v>
      </c>
      <c r="T129" s="52">
        <v>20.52</v>
      </c>
      <c r="U129" s="28"/>
      <c r="V129" s="46">
        <v>55</v>
      </c>
      <c r="W129" s="46">
        <v>1</v>
      </c>
      <c r="X129" s="46">
        <v>26</v>
      </c>
      <c r="Y129" s="46">
        <f t="shared" si="26"/>
        <v>1</v>
      </c>
      <c r="Z129" s="46" t="str">
        <f t="shared" si="46"/>
        <v>55_1</v>
      </c>
      <c r="AA129" s="52">
        <v>21.19</v>
      </c>
      <c r="AB129" s="362"/>
      <c r="AC129" s="46">
        <v>55</v>
      </c>
      <c r="AD129" s="46">
        <v>1</v>
      </c>
      <c r="AE129" s="46">
        <v>26</v>
      </c>
      <c r="AF129" s="46">
        <f t="shared" si="28"/>
        <v>1</v>
      </c>
      <c r="AG129" s="46" t="str">
        <f t="shared" si="29"/>
        <v>55_1</v>
      </c>
      <c r="AH129" s="46">
        <v>21.83</v>
      </c>
      <c r="AI129" s="362"/>
      <c r="AJ129" s="46">
        <v>55</v>
      </c>
      <c r="AK129" s="46">
        <v>1</v>
      </c>
      <c r="AL129" s="46">
        <v>26</v>
      </c>
      <c r="AM129" s="46">
        <f t="shared" si="30"/>
        <v>1</v>
      </c>
      <c r="AN129" s="46" t="str">
        <f t="shared" si="31"/>
        <v>55_1</v>
      </c>
      <c r="AO129" s="46">
        <v>22.92</v>
      </c>
      <c r="AP129" s="372"/>
      <c r="AQ129" s="46">
        <v>55</v>
      </c>
      <c r="AR129" s="46">
        <v>1</v>
      </c>
      <c r="AS129" s="46">
        <v>26</v>
      </c>
      <c r="AT129" s="46">
        <f t="shared" si="32"/>
        <v>1</v>
      </c>
      <c r="AU129" s="46" t="str">
        <f t="shared" si="33"/>
        <v>55_1</v>
      </c>
      <c r="AV129" s="46">
        <v>23.49</v>
      </c>
      <c r="AW129" s="373"/>
      <c r="AX129" s="46">
        <v>55</v>
      </c>
      <c r="AY129" s="46">
        <v>1</v>
      </c>
      <c r="AZ129" s="46">
        <v>26</v>
      </c>
      <c r="BA129" s="46">
        <f t="shared" si="34"/>
        <v>1</v>
      </c>
      <c r="BB129" s="46" t="str">
        <f t="shared" si="35"/>
        <v>55_1</v>
      </c>
      <c r="BC129" s="46">
        <v>24.08</v>
      </c>
      <c r="BD129" s="373"/>
      <c r="BE129" s="46">
        <v>55</v>
      </c>
      <c r="BF129" s="46">
        <v>1</v>
      </c>
      <c r="BG129" s="46">
        <v>26</v>
      </c>
      <c r="BH129" s="46">
        <f t="shared" si="36"/>
        <v>1</v>
      </c>
      <c r="BI129" s="46" t="s">
        <v>408</v>
      </c>
      <c r="BJ129" s="46" t="str">
        <f t="shared" si="37"/>
        <v>55_1</v>
      </c>
      <c r="BK129" s="48">
        <f t="shared" si="40"/>
        <v>22.92</v>
      </c>
      <c r="BL129" s="48">
        <f t="shared" si="41"/>
        <v>23.49</v>
      </c>
      <c r="BM129" s="48">
        <f t="shared" si="42"/>
        <v>24.08</v>
      </c>
      <c r="BN129" s="361">
        <f t="shared" si="43"/>
        <v>23.5425</v>
      </c>
      <c r="BO129" s="28"/>
      <c r="BP129" s="71"/>
      <c r="BQ129" s="5"/>
      <c r="BR129" s="5"/>
      <c r="BS129" s="48"/>
      <c r="BT129" s="78"/>
      <c r="BU129" s="30"/>
    </row>
    <row r="130" spans="1:73" x14ac:dyDescent="0.15">
      <c r="A130" s="46">
        <v>55</v>
      </c>
      <c r="B130" s="46">
        <v>2</v>
      </c>
      <c r="C130" s="46">
        <v>28</v>
      </c>
      <c r="D130" s="46">
        <f t="shared" si="38"/>
        <v>2</v>
      </c>
      <c r="E130" s="46" t="str">
        <f t="shared" si="39"/>
        <v>55_2</v>
      </c>
      <c r="F130" s="52">
        <v>20.149999999999999</v>
      </c>
      <c r="G130" s="46"/>
      <c r="H130" s="46">
        <v>55</v>
      </c>
      <c r="I130" s="46">
        <v>3</v>
      </c>
      <c r="J130" s="46">
        <v>30</v>
      </c>
      <c r="K130" s="46">
        <f t="shared" si="22"/>
        <v>3</v>
      </c>
      <c r="L130" s="46" t="str">
        <f t="shared" si="23"/>
        <v>55_3</v>
      </c>
      <c r="M130" s="52">
        <v>21.83</v>
      </c>
      <c r="N130" s="28"/>
      <c r="O130" s="46">
        <v>55</v>
      </c>
      <c r="P130" s="46">
        <v>2</v>
      </c>
      <c r="Q130" s="46">
        <v>28</v>
      </c>
      <c r="R130" s="46">
        <f t="shared" si="44"/>
        <v>2</v>
      </c>
      <c r="S130" s="46" t="str">
        <f t="shared" si="45"/>
        <v>55_2</v>
      </c>
      <c r="T130" s="52">
        <v>21.48</v>
      </c>
      <c r="U130" s="28"/>
      <c r="V130" s="46">
        <v>55</v>
      </c>
      <c r="W130" s="46">
        <v>2</v>
      </c>
      <c r="X130" s="46">
        <v>28</v>
      </c>
      <c r="Y130" s="46">
        <f t="shared" si="26"/>
        <v>2</v>
      </c>
      <c r="Z130" s="46" t="str">
        <f t="shared" si="46"/>
        <v>55_2</v>
      </c>
      <c r="AA130" s="52">
        <v>22.18</v>
      </c>
      <c r="AB130" s="362"/>
      <c r="AC130" s="46">
        <v>55</v>
      </c>
      <c r="AD130" s="46">
        <v>2</v>
      </c>
      <c r="AE130" s="46">
        <v>28</v>
      </c>
      <c r="AF130" s="46">
        <f t="shared" si="28"/>
        <v>2</v>
      </c>
      <c r="AG130" s="46" t="str">
        <f t="shared" si="29"/>
        <v>55_2</v>
      </c>
      <c r="AH130" s="46">
        <v>22.85</v>
      </c>
      <c r="AI130" s="362"/>
      <c r="AJ130" s="46">
        <v>55</v>
      </c>
      <c r="AK130" s="46">
        <v>2</v>
      </c>
      <c r="AL130" s="46">
        <v>28</v>
      </c>
      <c r="AM130" s="46">
        <f t="shared" si="30"/>
        <v>2</v>
      </c>
      <c r="AN130" s="46" t="str">
        <f t="shared" si="31"/>
        <v>55_2</v>
      </c>
      <c r="AO130" s="46">
        <v>23.99</v>
      </c>
      <c r="AP130" s="372"/>
      <c r="AQ130" s="46">
        <v>55</v>
      </c>
      <c r="AR130" s="46">
        <v>2</v>
      </c>
      <c r="AS130" s="46">
        <v>28</v>
      </c>
      <c r="AT130" s="46">
        <f t="shared" si="32"/>
        <v>2</v>
      </c>
      <c r="AU130" s="46" t="str">
        <f t="shared" si="33"/>
        <v>55_2</v>
      </c>
      <c r="AV130" s="46">
        <v>24.59</v>
      </c>
      <c r="AW130" s="373"/>
      <c r="AX130" s="46">
        <v>55</v>
      </c>
      <c r="AY130" s="46">
        <v>2</v>
      </c>
      <c r="AZ130" s="46">
        <v>28</v>
      </c>
      <c r="BA130" s="46">
        <f t="shared" si="34"/>
        <v>2</v>
      </c>
      <c r="BB130" s="46" t="str">
        <f t="shared" si="35"/>
        <v>55_2</v>
      </c>
      <c r="BC130" s="46">
        <v>25.2</v>
      </c>
      <c r="BD130" s="373"/>
      <c r="BE130" s="46">
        <v>55</v>
      </c>
      <c r="BF130" s="46">
        <v>2</v>
      </c>
      <c r="BG130" s="46">
        <v>28</v>
      </c>
      <c r="BH130" s="46">
        <f t="shared" si="36"/>
        <v>2</v>
      </c>
      <c r="BI130" s="46" t="s">
        <v>409</v>
      </c>
      <c r="BJ130" s="46" t="str">
        <f t="shared" si="37"/>
        <v>55_2</v>
      </c>
      <c r="BK130" s="48">
        <f t="shared" si="40"/>
        <v>23.99</v>
      </c>
      <c r="BL130" s="48">
        <f t="shared" si="41"/>
        <v>24.59</v>
      </c>
      <c r="BM130" s="48">
        <f t="shared" si="42"/>
        <v>25.2</v>
      </c>
      <c r="BN130" s="361">
        <f t="shared" si="43"/>
        <v>24.642500000000002</v>
      </c>
      <c r="BO130" s="28"/>
      <c r="BP130" s="71"/>
      <c r="BQ130" s="5"/>
      <c r="BR130" s="5"/>
      <c r="BS130" s="48"/>
      <c r="BT130" s="78"/>
      <c r="BU130" s="30"/>
    </row>
    <row r="131" spans="1:73" x14ac:dyDescent="0.15">
      <c r="A131" s="46">
        <v>55</v>
      </c>
      <c r="B131" s="46">
        <v>3</v>
      </c>
      <c r="C131" s="46">
        <v>30</v>
      </c>
      <c r="D131" s="46">
        <f t="shared" si="38"/>
        <v>3</v>
      </c>
      <c r="E131" s="46" t="str">
        <f t="shared" si="39"/>
        <v>55_3</v>
      </c>
      <c r="F131" s="52">
        <v>21.09</v>
      </c>
      <c r="G131" s="46"/>
      <c r="H131" s="46">
        <v>55</v>
      </c>
      <c r="I131" s="46">
        <v>4</v>
      </c>
      <c r="J131" s="46">
        <v>32</v>
      </c>
      <c r="K131" s="46">
        <f t="shared" si="22"/>
        <v>4</v>
      </c>
      <c r="L131" s="46" t="str">
        <f t="shared" si="23"/>
        <v>55_4</v>
      </c>
      <c r="M131" s="52">
        <v>22.73</v>
      </c>
      <c r="N131" s="28"/>
      <c r="O131" s="46">
        <v>55</v>
      </c>
      <c r="P131" s="46">
        <v>3</v>
      </c>
      <c r="Q131" s="46">
        <v>30</v>
      </c>
      <c r="R131" s="46">
        <f t="shared" si="44"/>
        <v>3</v>
      </c>
      <c r="S131" s="46" t="str">
        <f t="shared" si="45"/>
        <v>55_3</v>
      </c>
      <c r="T131" s="52">
        <v>22.48</v>
      </c>
      <c r="U131" s="28"/>
      <c r="V131" s="46">
        <v>55</v>
      </c>
      <c r="W131" s="46">
        <v>3</v>
      </c>
      <c r="X131" s="46">
        <v>30</v>
      </c>
      <c r="Y131" s="46">
        <f t="shared" si="26"/>
        <v>3</v>
      </c>
      <c r="Z131" s="46" t="str">
        <f t="shared" si="46"/>
        <v>55_3</v>
      </c>
      <c r="AA131" s="52">
        <v>23.21</v>
      </c>
      <c r="AB131" s="362"/>
      <c r="AC131" s="46">
        <v>55</v>
      </c>
      <c r="AD131" s="46">
        <v>3</v>
      </c>
      <c r="AE131" s="46">
        <v>30</v>
      </c>
      <c r="AF131" s="46">
        <f t="shared" si="28"/>
        <v>3</v>
      </c>
      <c r="AG131" s="46" t="str">
        <f t="shared" si="29"/>
        <v>55_3</v>
      </c>
      <c r="AH131" s="46">
        <v>23.91</v>
      </c>
      <c r="AI131" s="362"/>
      <c r="AJ131" s="46">
        <v>55</v>
      </c>
      <c r="AK131" s="46">
        <v>3</v>
      </c>
      <c r="AL131" s="46">
        <v>30</v>
      </c>
      <c r="AM131" s="46">
        <f t="shared" si="30"/>
        <v>3</v>
      </c>
      <c r="AN131" s="46" t="str">
        <f t="shared" si="31"/>
        <v>55_3</v>
      </c>
      <c r="AO131" s="46">
        <v>25.1</v>
      </c>
      <c r="AP131" s="372"/>
      <c r="AQ131" s="46">
        <v>55</v>
      </c>
      <c r="AR131" s="46">
        <v>3</v>
      </c>
      <c r="AS131" s="46">
        <v>30</v>
      </c>
      <c r="AT131" s="46">
        <f t="shared" si="32"/>
        <v>3</v>
      </c>
      <c r="AU131" s="46" t="str">
        <f t="shared" si="33"/>
        <v>55_3</v>
      </c>
      <c r="AV131" s="46">
        <v>25.73</v>
      </c>
      <c r="AW131" s="373"/>
      <c r="AX131" s="46">
        <v>55</v>
      </c>
      <c r="AY131" s="46">
        <v>3</v>
      </c>
      <c r="AZ131" s="46">
        <v>30</v>
      </c>
      <c r="BA131" s="46">
        <f t="shared" si="34"/>
        <v>3</v>
      </c>
      <c r="BB131" s="46" t="str">
        <f t="shared" si="35"/>
        <v>55_3</v>
      </c>
      <c r="BC131" s="46">
        <v>26.37</v>
      </c>
      <c r="BD131" s="373"/>
      <c r="BE131" s="46">
        <v>55</v>
      </c>
      <c r="BF131" s="46">
        <v>3</v>
      </c>
      <c r="BG131" s="46">
        <v>30</v>
      </c>
      <c r="BH131" s="46">
        <f t="shared" si="36"/>
        <v>3</v>
      </c>
      <c r="BI131" s="46" t="s">
        <v>410</v>
      </c>
      <c r="BJ131" s="46" t="str">
        <f t="shared" si="37"/>
        <v>55_3</v>
      </c>
      <c r="BK131" s="48">
        <f t="shared" si="40"/>
        <v>25.1</v>
      </c>
      <c r="BL131" s="48">
        <f t="shared" si="41"/>
        <v>25.73</v>
      </c>
      <c r="BM131" s="48">
        <f t="shared" si="42"/>
        <v>26.37</v>
      </c>
      <c r="BN131" s="361">
        <f t="shared" si="43"/>
        <v>25.785000000000004</v>
      </c>
      <c r="BO131" s="28"/>
      <c r="BP131" s="71"/>
      <c r="BQ131" s="5"/>
      <c r="BR131" s="5"/>
      <c r="BS131" s="48"/>
      <c r="BT131" s="78"/>
      <c r="BU131" s="30"/>
    </row>
    <row r="132" spans="1:73" x14ac:dyDescent="0.15">
      <c r="A132" s="46">
        <v>55</v>
      </c>
      <c r="B132" s="46">
        <v>4</v>
      </c>
      <c r="C132" s="46">
        <v>32</v>
      </c>
      <c r="D132" s="46">
        <f t="shared" si="38"/>
        <v>4</v>
      </c>
      <c r="E132" s="46" t="str">
        <f t="shared" si="39"/>
        <v>55_4</v>
      </c>
      <c r="F132" s="52">
        <v>21.96</v>
      </c>
      <c r="G132" s="46"/>
      <c r="H132" s="46">
        <v>55</v>
      </c>
      <c r="I132" s="46">
        <v>5</v>
      </c>
      <c r="J132" s="46">
        <v>34</v>
      </c>
      <c r="K132" s="46">
        <f t="shared" si="22"/>
        <v>5</v>
      </c>
      <c r="L132" s="46" t="str">
        <f t="shared" si="23"/>
        <v>55_5</v>
      </c>
      <c r="M132" s="52">
        <v>23.69</v>
      </c>
      <c r="N132" s="28"/>
      <c r="O132" s="46">
        <v>55</v>
      </c>
      <c r="P132" s="46">
        <v>4</v>
      </c>
      <c r="Q132" s="46">
        <v>32</v>
      </c>
      <c r="R132" s="46">
        <f t="shared" si="44"/>
        <v>4</v>
      </c>
      <c r="S132" s="46" t="str">
        <f t="shared" si="45"/>
        <v>55_4</v>
      </c>
      <c r="T132" s="52">
        <v>23.41</v>
      </c>
      <c r="U132" s="28"/>
      <c r="V132" s="46">
        <v>55</v>
      </c>
      <c r="W132" s="46">
        <v>4</v>
      </c>
      <c r="X132" s="46">
        <v>32</v>
      </c>
      <c r="Y132" s="46">
        <f t="shared" si="26"/>
        <v>4</v>
      </c>
      <c r="Z132" s="46" t="str">
        <f t="shared" si="46"/>
        <v>55_4</v>
      </c>
      <c r="AA132" s="52">
        <v>24.18</v>
      </c>
      <c r="AB132" s="362"/>
      <c r="AC132" s="46">
        <v>55</v>
      </c>
      <c r="AD132" s="46">
        <v>4</v>
      </c>
      <c r="AE132" s="46">
        <v>32</v>
      </c>
      <c r="AF132" s="46">
        <f t="shared" si="28"/>
        <v>4</v>
      </c>
      <c r="AG132" s="46" t="str">
        <f t="shared" si="29"/>
        <v>55_4</v>
      </c>
      <c r="AH132" s="46">
        <v>24.9</v>
      </c>
      <c r="AI132" s="362"/>
      <c r="AJ132" s="46">
        <v>55</v>
      </c>
      <c r="AK132" s="46">
        <v>4</v>
      </c>
      <c r="AL132" s="46">
        <v>32</v>
      </c>
      <c r="AM132" s="46">
        <f t="shared" si="30"/>
        <v>4</v>
      </c>
      <c r="AN132" s="46" t="str">
        <f t="shared" si="31"/>
        <v>55_4</v>
      </c>
      <c r="AO132" s="46">
        <v>26.15</v>
      </c>
      <c r="AP132" s="372"/>
      <c r="AQ132" s="46">
        <v>55</v>
      </c>
      <c r="AR132" s="46">
        <v>4</v>
      </c>
      <c r="AS132" s="46">
        <v>32</v>
      </c>
      <c r="AT132" s="46">
        <f t="shared" si="32"/>
        <v>4</v>
      </c>
      <c r="AU132" s="46" t="str">
        <f t="shared" si="33"/>
        <v>55_4</v>
      </c>
      <c r="AV132" s="46">
        <v>26.8</v>
      </c>
      <c r="AW132" s="373"/>
      <c r="AX132" s="46">
        <v>55</v>
      </c>
      <c r="AY132" s="46">
        <v>4</v>
      </c>
      <c r="AZ132" s="46">
        <v>32</v>
      </c>
      <c r="BA132" s="46">
        <f t="shared" si="34"/>
        <v>4</v>
      </c>
      <c r="BB132" s="46" t="str">
        <f t="shared" si="35"/>
        <v>55_4</v>
      </c>
      <c r="BC132" s="46">
        <v>27.47</v>
      </c>
      <c r="BD132" s="373"/>
      <c r="BE132" s="46">
        <v>55</v>
      </c>
      <c r="BF132" s="46">
        <v>4</v>
      </c>
      <c r="BG132" s="46">
        <v>32</v>
      </c>
      <c r="BH132" s="46">
        <f t="shared" si="36"/>
        <v>4</v>
      </c>
      <c r="BI132" s="46" t="s">
        <v>411</v>
      </c>
      <c r="BJ132" s="46" t="str">
        <f t="shared" si="37"/>
        <v>55_4</v>
      </c>
      <c r="BK132" s="48">
        <f t="shared" si="40"/>
        <v>26.15</v>
      </c>
      <c r="BL132" s="48">
        <f t="shared" si="41"/>
        <v>26.8</v>
      </c>
      <c r="BM132" s="48">
        <f t="shared" si="42"/>
        <v>27.47</v>
      </c>
      <c r="BN132" s="361">
        <f t="shared" si="43"/>
        <v>26.859166666666667</v>
      </c>
      <c r="BO132" s="28"/>
      <c r="BP132" s="71"/>
      <c r="BQ132" s="5"/>
      <c r="BR132" s="5"/>
      <c r="BS132" s="48"/>
      <c r="BT132" s="78"/>
      <c r="BU132" s="30"/>
    </row>
    <row r="133" spans="1:73" x14ac:dyDescent="0.15">
      <c r="A133" s="46">
        <v>55</v>
      </c>
      <c r="B133" s="46">
        <v>5</v>
      </c>
      <c r="C133" s="46">
        <v>34</v>
      </c>
      <c r="D133" s="46">
        <f t="shared" si="38"/>
        <v>5</v>
      </c>
      <c r="E133" s="46" t="str">
        <f t="shared" si="39"/>
        <v>55_5</v>
      </c>
      <c r="F133" s="52">
        <v>22.89</v>
      </c>
      <c r="G133" s="46"/>
      <c r="H133" s="46">
        <v>55</v>
      </c>
      <c r="I133" s="46">
        <v>6</v>
      </c>
      <c r="J133" s="46">
        <v>35</v>
      </c>
      <c r="K133" s="46">
        <f t="shared" si="22"/>
        <v>6</v>
      </c>
      <c r="L133" s="46" t="str">
        <f t="shared" si="23"/>
        <v>55_6</v>
      </c>
      <c r="M133" s="52">
        <v>24.14</v>
      </c>
      <c r="N133" s="28"/>
      <c r="O133" s="46">
        <v>55</v>
      </c>
      <c r="P133" s="46">
        <v>5</v>
      </c>
      <c r="Q133" s="46">
        <v>34</v>
      </c>
      <c r="R133" s="46">
        <f t="shared" si="44"/>
        <v>5</v>
      </c>
      <c r="S133" s="46" t="str">
        <f t="shared" si="45"/>
        <v>55_5</v>
      </c>
      <c r="T133" s="52">
        <v>24.4</v>
      </c>
      <c r="U133" s="28"/>
      <c r="V133" s="46">
        <v>55</v>
      </c>
      <c r="W133" s="46">
        <v>5</v>
      </c>
      <c r="X133" s="46">
        <v>34</v>
      </c>
      <c r="Y133" s="46">
        <f t="shared" si="26"/>
        <v>5</v>
      </c>
      <c r="Z133" s="46" t="str">
        <f t="shared" si="46"/>
        <v>55_5</v>
      </c>
      <c r="AA133" s="52">
        <v>25.19</v>
      </c>
      <c r="AB133" s="362"/>
      <c r="AC133" s="46">
        <v>55</v>
      </c>
      <c r="AD133" s="46">
        <v>5</v>
      </c>
      <c r="AE133" s="46">
        <v>34</v>
      </c>
      <c r="AF133" s="46">
        <f t="shared" si="28"/>
        <v>5</v>
      </c>
      <c r="AG133" s="46" t="str">
        <f t="shared" si="29"/>
        <v>55_5</v>
      </c>
      <c r="AH133" s="46">
        <v>25.95</v>
      </c>
      <c r="AI133" s="362"/>
      <c r="AJ133" s="46">
        <v>55</v>
      </c>
      <c r="AK133" s="46">
        <v>5</v>
      </c>
      <c r="AL133" s="46">
        <v>34</v>
      </c>
      <c r="AM133" s="46">
        <f t="shared" si="30"/>
        <v>5</v>
      </c>
      <c r="AN133" s="46" t="str">
        <f t="shared" si="31"/>
        <v>55_5</v>
      </c>
      <c r="AO133" s="46">
        <v>27.25</v>
      </c>
      <c r="AP133" s="372"/>
      <c r="AQ133" s="46">
        <v>55</v>
      </c>
      <c r="AR133" s="46">
        <v>5</v>
      </c>
      <c r="AS133" s="46">
        <v>34</v>
      </c>
      <c r="AT133" s="46">
        <f t="shared" si="32"/>
        <v>5</v>
      </c>
      <c r="AU133" s="46" t="str">
        <f t="shared" si="33"/>
        <v>55_5</v>
      </c>
      <c r="AV133" s="46">
        <v>27.93</v>
      </c>
      <c r="AW133" s="373"/>
      <c r="AX133" s="46">
        <v>55</v>
      </c>
      <c r="AY133" s="46">
        <v>5</v>
      </c>
      <c r="AZ133" s="46">
        <v>34</v>
      </c>
      <c r="BA133" s="46">
        <f t="shared" si="34"/>
        <v>5</v>
      </c>
      <c r="BB133" s="46" t="str">
        <f t="shared" si="35"/>
        <v>55_5</v>
      </c>
      <c r="BC133" s="46">
        <v>28.63</v>
      </c>
      <c r="BD133" s="373"/>
      <c r="BE133" s="46">
        <v>55</v>
      </c>
      <c r="BF133" s="46">
        <v>5</v>
      </c>
      <c r="BG133" s="46">
        <v>34</v>
      </c>
      <c r="BH133" s="46">
        <f t="shared" si="36"/>
        <v>5</v>
      </c>
      <c r="BI133" s="46" t="s">
        <v>412</v>
      </c>
      <c r="BJ133" s="46" t="str">
        <f t="shared" si="37"/>
        <v>55_5</v>
      </c>
      <c r="BK133" s="48">
        <f t="shared" si="40"/>
        <v>27.25</v>
      </c>
      <c r="BL133" s="48">
        <f t="shared" si="41"/>
        <v>27.93</v>
      </c>
      <c r="BM133" s="48">
        <f t="shared" si="42"/>
        <v>28.63</v>
      </c>
      <c r="BN133" s="361">
        <f t="shared" si="43"/>
        <v>27.991666666666667</v>
      </c>
      <c r="BO133" s="28"/>
      <c r="BP133" s="71"/>
      <c r="BQ133" s="5"/>
      <c r="BR133" s="5"/>
      <c r="BS133" s="48"/>
      <c r="BT133" s="78"/>
      <c r="BU133" s="30"/>
    </row>
    <row r="134" spans="1:73" x14ac:dyDescent="0.15">
      <c r="A134" s="46">
        <v>55</v>
      </c>
      <c r="B134" s="46">
        <v>6</v>
      </c>
      <c r="C134" s="46">
        <v>35</v>
      </c>
      <c r="D134" s="46">
        <f t="shared" si="38"/>
        <v>6</v>
      </c>
      <c r="E134" s="46" t="str">
        <f t="shared" si="39"/>
        <v>55_6</v>
      </c>
      <c r="F134" s="52">
        <v>23.32</v>
      </c>
      <c r="G134" s="46"/>
      <c r="H134" s="46">
        <v>55</v>
      </c>
      <c r="I134" s="46">
        <v>7</v>
      </c>
      <c r="J134" s="46">
        <v>36</v>
      </c>
      <c r="K134" s="46">
        <f t="shared" si="22"/>
        <v>7</v>
      </c>
      <c r="L134" s="46" t="str">
        <f t="shared" si="23"/>
        <v>55_7</v>
      </c>
      <c r="M134" s="52">
        <v>24.58</v>
      </c>
      <c r="N134" s="28"/>
      <c r="O134" s="46">
        <v>55</v>
      </c>
      <c r="P134" s="46">
        <v>6</v>
      </c>
      <c r="Q134" s="46">
        <v>35</v>
      </c>
      <c r="R134" s="46">
        <f t="shared" ref="R134:R165" si="47">P134</f>
        <v>6</v>
      </c>
      <c r="S134" s="46" t="str">
        <f t="shared" ref="S134:S165" si="48">O134&amp;"_"&amp;R134</f>
        <v>55_6</v>
      </c>
      <c r="T134" s="52">
        <v>24.86</v>
      </c>
      <c r="U134" s="28"/>
      <c r="V134" s="46">
        <v>55</v>
      </c>
      <c r="W134" s="46">
        <v>6</v>
      </c>
      <c r="X134" s="46">
        <v>35</v>
      </c>
      <c r="Y134" s="46">
        <f t="shared" si="26"/>
        <v>6</v>
      </c>
      <c r="Z134" s="46" t="str">
        <f t="shared" ref="Z134:Z165" si="49">V134&amp;"_"&amp;Y134</f>
        <v>55_6</v>
      </c>
      <c r="AA134" s="52">
        <v>25.67</v>
      </c>
      <c r="AB134" s="362"/>
      <c r="AC134" s="46">
        <v>55</v>
      </c>
      <c r="AD134" s="46">
        <v>6</v>
      </c>
      <c r="AE134" s="46">
        <v>35</v>
      </c>
      <c r="AF134" s="46">
        <f t="shared" si="28"/>
        <v>6</v>
      </c>
      <c r="AG134" s="46" t="str">
        <f t="shared" si="29"/>
        <v>55_6</v>
      </c>
      <c r="AH134" s="46">
        <v>26.44</v>
      </c>
      <c r="AI134" s="362"/>
      <c r="AJ134" s="46">
        <v>55</v>
      </c>
      <c r="AK134" s="46">
        <v>6</v>
      </c>
      <c r="AL134" s="46">
        <v>35</v>
      </c>
      <c r="AM134" s="46">
        <f t="shared" si="30"/>
        <v>6</v>
      </c>
      <c r="AN134" s="46" t="str">
        <f t="shared" si="31"/>
        <v>55_6</v>
      </c>
      <c r="AO134" s="46">
        <v>27.76</v>
      </c>
      <c r="AP134" s="372"/>
      <c r="AQ134" s="46">
        <v>55</v>
      </c>
      <c r="AR134" s="46">
        <v>6</v>
      </c>
      <c r="AS134" s="46">
        <v>35</v>
      </c>
      <c r="AT134" s="46">
        <f t="shared" si="32"/>
        <v>6</v>
      </c>
      <c r="AU134" s="46" t="str">
        <f t="shared" si="33"/>
        <v>55_6</v>
      </c>
      <c r="AV134" s="46">
        <v>28.45</v>
      </c>
      <c r="AW134" s="373"/>
      <c r="AX134" s="46">
        <v>55</v>
      </c>
      <c r="AY134" s="46">
        <v>6</v>
      </c>
      <c r="AZ134" s="46">
        <v>35</v>
      </c>
      <c r="BA134" s="46">
        <f t="shared" si="34"/>
        <v>6</v>
      </c>
      <c r="BB134" s="46" t="str">
        <f t="shared" si="35"/>
        <v>55_6</v>
      </c>
      <c r="BC134" s="46">
        <v>29.17</v>
      </c>
      <c r="BD134" s="373"/>
      <c r="BE134" s="46">
        <v>55</v>
      </c>
      <c r="BF134" s="46">
        <v>6</v>
      </c>
      <c r="BG134" s="46">
        <v>35</v>
      </c>
      <c r="BH134" s="46">
        <f t="shared" si="36"/>
        <v>6</v>
      </c>
      <c r="BI134" s="46" t="s">
        <v>413</v>
      </c>
      <c r="BJ134" s="46" t="str">
        <f t="shared" si="37"/>
        <v>55_6</v>
      </c>
      <c r="BK134" s="48">
        <f t="shared" si="40"/>
        <v>27.76</v>
      </c>
      <c r="BL134" s="48">
        <f t="shared" si="41"/>
        <v>28.45</v>
      </c>
      <c r="BM134" s="48">
        <f t="shared" si="42"/>
        <v>29.17</v>
      </c>
      <c r="BN134" s="361">
        <f t="shared" si="43"/>
        <v>28.515000000000004</v>
      </c>
      <c r="BO134" s="28"/>
      <c r="BP134" s="71"/>
      <c r="BQ134" s="5"/>
      <c r="BR134" s="5"/>
      <c r="BS134" s="48"/>
      <c r="BT134" s="78"/>
      <c r="BU134" s="30"/>
    </row>
    <row r="135" spans="1:73" x14ac:dyDescent="0.15">
      <c r="A135" s="46">
        <v>55</v>
      </c>
      <c r="B135" s="46">
        <v>7</v>
      </c>
      <c r="C135" s="46">
        <v>36</v>
      </c>
      <c r="D135" s="46">
        <f t="shared" si="38"/>
        <v>7</v>
      </c>
      <c r="E135" s="46" t="str">
        <f t="shared" si="39"/>
        <v>55_7</v>
      </c>
      <c r="F135" s="52">
        <v>23.75</v>
      </c>
      <c r="G135" s="46"/>
      <c r="H135" s="46">
        <v>55</v>
      </c>
      <c r="I135" s="46">
        <v>8</v>
      </c>
      <c r="J135" s="46">
        <v>37</v>
      </c>
      <c r="K135" s="46">
        <f t="shared" si="22"/>
        <v>8</v>
      </c>
      <c r="L135" s="46" t="str">
        <f t="shared" si="23"/>
        <v>55_8</v>
      </c>
      <c r="M135" s="52">
        <v>25.09</v>
      </c>
      <c r="N135" s="28"/>
      <c r="O135" s="46">
        <v>55</v>
      </c>
      <c r="P135" s="46">
        <v>7</v>
      </c>
      <c r="Q135" s="46">
        <v>36</v>
      </c>
      <c r="R135" s="46">
        <f t="shared" si="47"/>
        <v>7</v>
      </c>
      <c r="S135" s="46" t="str">
        <f t="shared" si="48"/>
        <v>55_7</v>
      </c>
      <c r="T135" s="52">
        <v>25.32</v>
      </c>
      <c r="U135" s="28"/>
      <c r="V135" s="46">
        <v>55</v>
      </c>
      <c r="W135" s="46">
        <v>7</v>
      </c>
      <c r="X135" s="46">
        <v>36</v>
      </c>
      <c r="Y135" s="46">
        <f t="shared" si="26"/>
        <v>7</v>
      </c>
      <c r="Z135" s="46" t="str">
        <f t="shared" si="49"/>
        <v>55_7</v>
      </c>
      <c r="AA135" s="52">
        <v>26.14</v>
      </c>
      <c r="AB135" s="362"/>
      <c r="AC135" s="46">
        <v>55</v>
      </c>
      <c r="AD135" s="46">
        <v>7</v>
      </c>
      <c r="AE135" s="46">
        <v>36</v>
      </c>
      <c r="AF135" s="46">
        <f t="shared" si="28"/>
        <v>7</v>
      </c>
      <c r="AG135" s="46" t="str">
        <f t="shared" si="29"/>
        <v>55_7</v>
      </c>
      <c r="AH135" s="46">
        <v>26.92</v>
      </c>
      <c r="AI135" s="362"/>
      <c r="AJ135" s="46">
        <v>55</v>
      </c>
      <c r="AK135" s="46">
        <v>7</v>
      </c>
      <c r="AL135" s="46">
        <v>36</v>
      </c>
      <c r="AM135" s="46">
        <f t="shared" si="30"/>
        <v>7</v>
      </c>
      <c r="AN135" s="46" t="str">
        <f t="shared" si="31"/>
        <v>55_7</v>
      </c>
      <c r="AO135" s="46">
        <v>28.27</v>
      </c>
      <c r="AP135" s="372"/>
      <c r="AQ135" s="46">
        <v>55</v>
      </c>
      <c r="AR135" s="46">
        <v>7</v>
      </c>
      <c r="AS135" s="46">
        <v>36</v>
      </c>
      <c r="AT135" s="46">
        <f t="shared" si="32"/>
        <v>7</v>
      </c>
      <c r="AU135" s="46" t="str">
        <f t="shared" si="33"/>
        <v>55_7</v>
      </c>
      <c r="AV135" s="46">
        <v>28.98</v>
      </c>
      <c r="AW135" s="373"/>
      <c r="AX135" s="46">
        <v>55</v>
      </c>
      <c r="AY135" s="46">
        <v>7</v>
      </c>
      <c r="AZ135" s="46">
        <v>36</v>
      </c>
      <c r="BA135" s="46">
        <f t="shared" si="34"/>
        <v>7</v>
      </c>
      <c r="BB135" s="46" t="str">
        <f t="shared" si="35"/>
        <v>55_7</v>
      </c>
      <c r="BC135" s="46">
        <v>29.7</v>
      </c>
      <c r="BD135" s="373"/>
      <c r="BE135" s="46">
        <v>55</v>
      </c>
      <c r="BF135" s="46">
        <v>7</v>
      </c>
      <c r="BG135" s="46">
        <v>36</v>
      </c>
      <c r="BH135" s="46">
        <f t="shared" si="36"/>
        <v>7</v>
      </c>
      <c r="BI135" s="46" t="s">
        <v>414</v>
      </c>
      <c r="BJ135" s="46" t="str">
        <f t="shared" si="37"/>
        <v>55_7</v>
      </c>
      <c r="BK135" s="48">
        <f t="shared" si="40"/>
        <v>28.27</v>
      </c>
      <c r="BL135" s="48">
        <f t="shared" si="41"/>
        <v>28.98</v>
      </c>
      <c r="BM135" s="48">
        <f t="shared" si="42"/>
        <v>29.7</v>
      </c>
      <c r="BN135" s="361">
        <f t="shared" si="43"/>
        <v>29.041666666666668</v>
      </c>
      <c r="BO135" s="28"/>
      <c r="BP135" s="71"/>
      <c r="BQ135" s="5"/>
      <c r="BR135" s="5"/>
      <c r="BS135" s="48"/>
      <c r="BT135" s="78"/>
      <c r="BU135" s="30"/>
    </row>
    <row r="136" spans="1:73" x14ac:dyDescent="0.15">
      <c r="A136" s="46">
        <v>55</v>
      </c>
      <c r="B136" s="46">
        <v>8</v>
      </c>
      <c r="C136" s="46">
        <v>37</v>
      </c>
      <c r="D136" s="46">
        <f t="shared" si="38"/>
        <v>8</v>
      </c>
      <c r="E136" s="46" t="str">
        <f t="shared" si="39"/>
        <v>55_8</v>
      </c>
      <c r="F136" s="52">
        <v>24.25</v>
      </c>
      <c r="G136" s="46"/>
      <c r="H136" s="46">
        <v>55</v>
      </c>
      <c r="I136" s="46">
        <v>9</v>
      </c>
      <c r="J136" s="46">
        <v>38</v>
      </c>
      <c r="K136" s="46">
        <f t="shared" si="22"/>
        <v>9</v>
      </c>
      <c r="L136" s="46" t="str">
        <f t="shared" si="23"/>
        <v>55_9</v>
      </c>
      <c r="M136" s="52">
        <v>25.62</v>
      </c>
      <c r="N136" s="28"/>
      <c r="O136" s="46">
        <v>55</v>
      </c>
      <c r="P136" s="46">
        <v>8</v>
      </c>
      <c r="Q136" s="46">
        <v>37</v>
      </c>
      <c r="R136" s="46">
        <f t="shared" si="47"/>
        <v>8</v>
      </c>
      <c r="S136" s="46" t="str">
        <f t="shared" si="48"/>
        <v>55_8</v>
      </c>
      <c r="T136" s="52">
        <v>25.85</v>
      </c>
      <c r="U136" s="28"/>
      <c r="V136" s="46">
        <v>55</v>
      </c>
      <c r="W136" s="46">
        <v>8</v>
      </c>
      <c r="X136" s="46">
        <v>37</v>
      </c>
      <c r="Y136" s="46">
        <f t="shared" si="26"/>
        <v>8</v>
      </c>
      <c r="Z136" s="46" t="str">
        <f t="shared" si="49"/>
        <v>55_8</v>
      </c>
      <c r="AA136" s="52">
        <v>26.69</v>
      </c>
      <c r="AB136" s="362"/>
      <c r="AC136" s="46">
        <v>55</v>
      </c>
      <c r="AD136" s="46">
        <v>8</v>
      </c>
      <c r="AE136" s="46">
        <v>37</v>
      </c>
      <c r="AF136" s="46">
        <f t="shared" si="28"/>
        <v>8</v>
      </c>
      <c r="AG136" s="46" t="str">
        <f t="shared" si="29"/>
        <v>55_8</v>
      </c>
      <c r="AH136" s="46">
        <v>27.49</v>
      </c>
      <c r="AI136" s="362"/>
      <c r="AJ136" s="46">
        <v>55</v>
      </c>
      <c r="AK136" s="46">
        <v>8</v>
      </c>
      <c r="AL136" s="46">
        <v>37</v>
      </c>
      <c r="AM136" s="46">
        <f t="shared" si="30"/>
        <v>8</v>
      </c>
      <c r="AN136" s="46" t="str">
        <f t="shared" si="31"/>
        <v>55_8</v>
      </c>
      <c r="AO136" s="46">
        <v>28.86</v>
      </c>
      <c r="AP136" s="372"/>
      <c r="AQ136" s="46">
        <v>55</v>
      </c>
      <c r="AR136" s="46">
        <v>8</v>
      </c>
      <c r="AS136" s="46">
        <v>37</v>
      </c>
      <c r="AT136" s="46">
        <f t="shared" si="32"/>
        <v>8</v>
      </c>
      <c r="AU136" s="46" t="str">
        <f t="shared" si="33"/>
        <v>55_8</v>
      </c>
      <c r="AV136" s="46">
        <v>29.58</v>
      </c>
      <c r="AW136" s="373"/>
      <c r="AX136" s="46">
        <v>55</v>
      </c>
      <c r="AY136" s="46">
        <v>8</v>
      </c>
      <c r="AZ136" s="46">
        <v>37</v>
      </c>
      <c r="BA136" s="46">
        <f t="shared" si="34"/>
        <v>8</v>
      </c>
      <c r="BB136" s="46" t="str">
        <f t="shared" si="35"/>
        <v>55_8</v>
      </c>
      <c r="BC136" s="46">
        <v>30.32</v>
      </c>
      <c r="BD136" s="373"/>
      <c r="BE136" s="46">
        <v>55</v>
      </c>
      <c r="BF136" s="46">
        <v>8</v>
      </c>
      <c r="BG136" s="46">
        <v>37</v>
      </c>
      <c r="BH136" s="46">
        <f t="shared" si="36"/>
        <v>8</v>
      </c>
      <c r="BI136" s="46" t="s">
        <v>415</v>
      </c>
      <c r="BJ136" s="46" t="str">
        <f t="shared" si="37"/>
        <v>55_8</v>
      </c>
      <c r="BK136" s="48">
        <f t="shared" si="40"/>
        <v>28.86</v>
      </c>
      <c r="BL136" s="48">
        <f t="shared" si="41"/>
        <v>29.58</v>
      </c>
      <c r="BM136" s="48">
        <f t="shared" si="42"/>
        <v>30.32</v>
      </c>
      <c r="BN136" s="361">
        <f t="shared" si="43"/>
        <v>29.644999999999996</v>
      </c>
      <c r="BO136" s="28"/>
      <c r="BP136" s="71"/>
      <c r="BQ136" s="5"/>
      <c r="BR136" s="5"/>
      <c r="BS136" s="48"/>
      <c r="BT136" s="78"/>
      <c r="BU136" s="30"/>
    </row>
    <row r="137" spans="1:73" x14ac:dyDescent="0.15">
      <c r="A137" s="46">
        <v>55</v>
      </c>
      <c r="B137" s="46">
        <v>9</v>
      </c>
      <c r="C137" s="46">
        <v>38</v>
      </c>
      <c r="D137" s="46">
        <f t="shared" si="38"/>
        <v>9</v>
      </c>
      <c r="E137" s="46" t="str">
        <f t="shared" si="39"/>
        <v>55_9</v>
      </c>
      <c r="F137" s="52">
        <v>24.75</v>
      </c>
      <c r="G137" s="46"/>
      <c r="H137" s="46">
        <v>55</v>
      </c>
      <c r="I137" s="46">
        <v>10</v>
      </c>
      <c r="J137" s="46">
        <v>39</v>
      </c>
      <c r="K137" s="46">
        <f t="shared" si="22"/>
        <v>10</v>
      </c>
      <c r="L137" s="46" t="str">
        <f t="shared" si="23"/>
        <v>55_10</v>
      </c>
      <c r="M137" s="52">
        <v>26.13</v>
      </c>
      <c r="N137" s="28"/>
      <c r="O137" s="46">
        <v>55</v>
      </c>
      <c r="P137" s="46">
        <v>9</v>
      </c>
      <c r="Q137" s="46">
        <v>38</v>
      </c>
      <c r="R137" s="46">
        <f t="shared" si="47"/>
        <v>9</v>
      </c>
      <c r="S137" s="46" t="str">
        <f t="shared" si="48"/>
        <v>55_9</v>
      </c>
      <c r="T137" s="52">
        <v>26.39</v>
      </c>
      <c r="U137" s="28"/>
      <c r="V137" s="46">
        <v>55</v>
      </c>
      <c r="W137" s="46">
        <v>9</v>
      </c>
      <c r="X137" s="46">
        <v>38</v>
      </c>
      <c r="Y137" s="46">
        <f t="shared" si="26"/>
        <v>9</v>
      </c>
      <c r="Z137" s="46" t="str">
        <f t="shared" si="49"/>
        <v>55_9</v>
      </c>
      <c r="AA137" s="52">
        <v>27.24</v>
      </c>
      <c r="AB137" s="362"/>
      <c r="AC137" s="46">
        <v>55</v>
      </c>
      <c r="AD137" s="46">
        <v>9</v>
      </c>
      <c r="AE137" s="46">
        <v>38</v>
      </c>
      <c r="AF137" s="46">
        <f t="shared" si="28"/>
        <v>9</v>
      </c>
      <c r="AG137" s="46" t="str">
        <f t="shared" si="29"/>
        <v>55_9</v>
      </c>
      <c r="AH137" s="46">
        <v>28.06</v>
      </c>
      <c r="AI137" s="362"/>
      <c r="AJ137" s="46">
        <v>55</v>
      </c>
      <c r="AK137" s="46">
        <v>9</v>
      </c>
      <c r="AL137" s="46">
        <v>38</v>
      </c>
      <c r="AM137" s="46">
        <f t="shared" si="30"/>
        <v>9</v>
      </c>
      <c r="AN137" s="46" t="str">
        <f t="shared" si="31"/>
        <v>55_9</v>
      </c>
      <c r="AO137" s="46">
        <v>29.46</v>
      </c>
      <c r="AP137" s="372"/>
      <c r="AQ137" s="46">
        <v>55</v>
      </c>
      <c r="AR137" s="46">
        <v>9</v>
      </c>
      <c r="AS137" s="46">
        <v>38</v>
      </c>
      <c r="AT137" s="46">
        <f t="shared" si="32"/>
        <v>9</v>
      </c>
      <c r="AU137" s="46" t="str">
        <f t="shared" si="33"/>
        <v>55_9</v>
      </c>
      <c r="AV137" s="46">
        <v>30.2</v>
      </c>
      <c r="AW137" s="373"/>
      <c r="AX137" s="46">
        <v>55</v>
      </c>
      <c r="AY137" s="46">
        <v>9</v>
      </c>
      <c r="AZ137" s="46">
        <v>38</v>
      </c>
      <c r="BA137" s="46">
        <f t="shared" si="34"/>
        <v>9</v>
      </c>
      <c r="BB137" s="46" t="str">
        <f t="shared" si="35"/>
        <v>55_9</v>
      </c>
      <c r="BC137" s="46">
        <v>30.96</v>
      </c>
      <c r="BD137" s="373"/>
      <c r="BE137" s="46">
        <v>55</v>
      </c>
      <c r="BF137" s="46">
        <v>9</v>
      </c>
      <c r="BG137" s="46">
        <v>38</v>
      </c>
      <c r="BH137" s="46">
        <f t="shared" si="36"/>
        <v>9</v>
      </c>
      <c r="BI137" s="46" t="s">
        <v>416</v>
      </c>
      <c r="BJ137" s="46" t="str">
        <f t="shared" si="37"/>
        <v>55_9</v>
      </c>
      <c r="BK137" s="48">
        <f t="shared" si="40"/>
        <v>29.46</v>
      </c>
      <c r="BL137" s="48">
        <f t="shared" si="41"/>
        <v>30.2</v>
      </c>
      <c r="BM137" s="48">
        <f t="shared" si="42"/>
        <v>30.96</v>
      </c>
      <c r="BN137" s="361">
        <f t="shared" si="43"/>
        <v>30.266666666666666</v>
      </c>
      <c r="BO137" s="28"/>
      <c r="BP137" s="71"/>
      <c r="BQ137" s="5"/>
      <c r="BR137" s="5"/>
      <c r="BS137" s="48"/>
      <c r="BT137" s="78"/>
      <c r="BU137" s="30"/>
    </row>
    <row r="138" spans="1:73" x14ac:dyDescent="0.15">
      <c r="A138" s="46">
        <v>55</v>
      </c>
      <c r="B138" s="46">
        <v>10</v>
      </c>
      <c r="C138" s="46">
        <v>39</v>
      </c>
      <c r="D138" s="46">
        <f t="shared" si="38"/>
        <v>10</v>
      </c>
      <c r="E138" s="46" t="str">
        <f t="shared" si="39"/>
        <v>55_10</v>
      </c>
      <c r="F138" s="52">
        <v>25.25</v>
      </c>
      <c r="G138" s="46"/>
      <c r="H138" s="46">
        <v>55</v>
      </c>
      <c r="I138" s="46">
        <v>11</v>
      </c>
      <c r="J138" s="46">
        <v>40</v>
      </c>
      <c r="K138" s="46">
        <f t="shared" si="22"/>
        <v>11</v>
      </c>
      <c r="L138" s="46" t="str">
        <f t="shared" si="23"/>
        <v>55_11</v>
      </c>
      <c r="M138" s="52">
        <v>26.59</v>
      </c>
      <c r="N138" s="28"/>
      <c r="O138" s="46">
        <v>55</v>
      </c>
      <c r="P138" s="46">
        <v>10</v>
      </c>
      <c r="Q138" s="46">
        <v>39</v>
      </c>
      <c r="R138" s="46">
        <f t="shared" si="47"/>
        <v>10</v>
      </c>
      <c r="S138" s="46" t="str">
        <f t="shared" si="48"/>
        <v>55_10</v>
      </c>
      <c r="T138" s="52">
        <v>26.92</v>
      </c>
      <c r="U138" s="28"/>
      <c r="V138" s="46">
        <v>55</v>
      </c>
      <c r="W138" s="46">
        <v>10</v>
      </c>
      <c r="X138" s="46">
        <v>39</v>
      </c>
      <c r="Y138" s="46">
        <f t="shared" si="26"/>
        <v>10</v>
      </c>
      <c r="Z138" s="46" t="str">
        <f t="shared" si="49"/>
        <v>55_10</v>
      </c>
      <c r="AA138" s="52">
        <v>27.79</v>
      </c>
      <c r="AB138" s="362"/>
      <c r="AC138" s="46">
        <v>55</v>
      </c>
      <c r="AD138" s="46">
        <v>10</v>
      </c>
      <c r="AE138" s="46">
        <v>39</v>
      </c>
      <c r="AF138" s="46">
        <f t="shared" si="28"/>
        <v>10</v>
      </c>
      <c r="AG138" s="46" t="str">
        <f t="shared" si="29"/>
        <v>55_10</v>
      </c>
      <c r="AH138" s="46">
        <v>28.62</v>
      </c>
      <c r="AI138" s="362"/>
      <c r="AJ138" s="46">
        <v>55</v>
      </c>
      <c r="AK138" s="46">
        <v>10</v>
      </c>
      <c r="AL138" s="46">
        <v>39</v>
      </c>
      <c r="AM138" s="46">
        <f t="shared" si="30"/>
        <v>10</v>
      </c>
      <c r="AN138" s="46" t="str">
        <f t="shared" si="31"/>
        <v>55_10</v>
      </c>
      <c r="AO138" s="46">
        <v>30.06</v>
      </c>
      <c r="AP138" s="372"/>
      <c r="AQ138" s="46">
        <v>55</v>
      </c>
      <c r="AR138" s="46">
        <v>10</v>
      </c>
      <c r="AS138" s="46">
        <v>39</v>
      </c>
      <c r="AT138" s="46">
        <f t="shared" si="32"/>
        <v>10</v>
      </c>
      <c r="AU138" s="46" t="str">
        <f t="shared" si="33"/>
        <v>55_10</v>
      </c>
      <c r="AV138" s="46">
        <v>30.81</v>
      </c>
      <c r="AW138" s="373"/>
      <c r="AX138" s="46">
        <v>55</v>
      </c>
      <c r="AY138" s="46">
        <v>10</v>
      </c>
      <c r="AZ138" s="46">
        <v>39</v>
      </c>
      <c r="BA138" s="46">
        <f t="shared" si="34"/>
        <v>10</v>
      </c>
      <c r="BB138" s="46" t="str">
        <f t="shared" si="35"/>
        <v>55_10</v>
      </c>
      <c r="BC138" s="46">
        <v>31.58</v>
      </c>
      <c r="BD138" s="373"/>
      <c r="BE138" s="46">
        <v>55</v>
      </c>
      <c r="BF138" s="46">
        <v>10</v>
      </c>
      <c r="BG138" s="46">
        <v>39</v>
      </c>
      <c r="BH138" s="46">
        <f t="shared" si="36"/>
        <v>10</v>
      </c>
      <c r="BI138" s="46" t="s">
        <v>417</v>
      </c>
      <c r="BJ138" s="46" t="str">
        <f t="shared" si="37"/>
        <v>55_10</v>
      </c>
      <c r="BK138" s="48">
        <f t="shared" si="40"/>
        <v>30.06</v>
      </c>
      <c r="BL138" s="48">
        <f t="shared" si="41"/>
        <v>30.81</v>
      </c>
      <c r="BM138" s="48">
        <f t="shared" si="42"/>
        <v>31.58</v>
      </c>
      <c r="BN138" s="361">
        <f t="shared" si="43"/>
        <v>30.877500000000001</v>
      </c>
      <c r="BO138" s="28"/>
      <c r="BP138" s="71"/>
      <c r="BQ138" s="5"/>
      <c r="BR138" s="5"/>
      <c r="BS138" s="48"/>
      <c r="BT138" s="78"/>
      <c r="BU138" s="30"/>
    </row>
    <row r="139" spans="1:73" x14ac:dyDescent="0.15">
      <c r="A139" s="46">
        <v>55</v>
      </c>
      <c r="B139" s="46">
        <v>11</v>
      </c>
      <c r="C139" s="46">
        <v>40</v>
      </c>
      <c r="D139" s="46">
        <f t="shared" si="38"/>
        <v>11</v>
      </c>
      <c r="E139" s="46" t="str">
        <f t="shared" si="39"/>
        <v>55_11</v>
      </c>
      <c r="F139" s="52">
        <v>25.69</v>
      </c>
      <c r="G139" s="46"/>
      <c r="H139" s="46">
        <v>60</v>
      </c>
      <c r="I139" s="46" t="s">
        <v>304</v>
      </c>
      <c r="J139" s="46">
        <v>27</v>
      </c>
      <c r="K139" s="46" t="str">
        <f t="shared" si="22"/>
        <v>Aanloopperiodiek_0</v>
      </c>
      <c r="L139" s="46" t="str">
        <f t="shared" si="23"/>
        <v>60_Aanloopperiodiek_0</v>
      </c>
      <c r="M139" s="52">
        <v>20.420000000000002</v>
      </c>
      <c r="N139" s="5"/>
      <c r="O139" s="46">
        <v>55</v>
      </c>
      <c r="P139" s="46">
        <v>11</v>
      </c>
      <c r="Q139" s="46">
        <v>40</v>
      </c>
      <c r="R139" s="46">
        <f t="shared" si="47"/>
        <v>11</v>
      </c>
      <c r="S139" s="46" t="str">
        <f t="shared" si="48"/>
        <v>55_11</v>
      </c>
      <c r="T139" s="52">
        <v>27.39</v>
      </c>
      <c r="U139" s="5"/>
      <c r="V139" s="46">
        <v>55</v>
      </c>
      <c r="W139" s="46">
        <v>11</v>
      </c>
      <c r="X139" s="46">
        <v>40</v>
      </c>
      <c r="Y139" s="46">
        <f t="shared" si="26"/>
        <v>11</v>
      </c>
      <c r="Z139" s="46" t="str">
        <f t="shared" si="49"/>
        <v>55_11</v>
      </c>
      <c r="AA139" s="52">
        <v>28.28</v>
      </c>
      <c r="AB139" s="362"/>
      <c r="AC139" s="46">
        <v>55</v>
      </c>
      <c r="AD139" s="46">
        <v>11</v>
      </c>
      <c r="AE139" s="46">
        <v>40</v>
      </c>
      <c r="AF139" s="46">
        <f t="shared" si="28"/>
        <v>11</v>
      </c>
      <c r="AG139" s="46" t="str">
        <f t="shared" si="29"/>
        <v>55_11</v>
      </c>
      <c r="AH139" s="46">
        <v>29.13</v>
      </c>
      <c r="AI139" s="362"/>
      <c r="AJ139" s="46">
        <v>55</v>
      </c>
      <c r="AK139" s="46">
        <v>11</v>
      </c>
      <c r="AL139" s="46">
        <v>40</v>
      </c>
      <c r="AM139" s="46">
        <f t="shared" si="30"/>
        <v>11</v>
      </c>
      <c r="AN139" s="46" t="str">
        <f t="shared" si="31"/>
        <v>55_11</v>
      </c>
      <c r="AO139" s="46">
        <v>30.59</v>
      </c>
      <c r="AP139" s="372"/>
      <c r="AQ139" s="46">
        <v>55</v>
      </c>
      <c r="AR139" s="46">
        <v>11</v>
      </c>
      <c r="AS139" s="46">
        <v>40</v>
      </c>
      <c r="AT139" s="46">
        <f t="shared" si="32"/>
        <v>11</v>
      </c>
      <c r="AU139" s="46" t="str">
        <f t="shared" si="33"/>
        <v>55_11</v>
      </c>
      <c r="AV139" s="46">
        <v>31.35</v>
      </c>
      <c r="AW139" s="373"/>
      <c r="AX139" s="46">
        <v>55</v>
      </c>
      <c r="AY139" s="46">
        <v>11</v>
      </c>
      <c r="AZ139" s="46">
        <v>40</v>
      </c>
      <c r="BA139" s="46">
        <f t="shared" si="34"/>
        <v>11</v>
      </c>
      <c r="BB139" s="46" t="str">
        <f t="shared" si="35"/>
        <v>55_11</v>
      </c>
      <c r="BC139" s="46">
        <v>32.14</v>
      </c>
      <c r="BD139" s="373"/>
      <c r="BE139" s="46">
        <v>55</v>
      </c>
      <c r="BF139" s="46">
        <v>11</v>
      </c>
      <c r="BG139" s="46">
        <v>40</v>
      </c>
      <c r="BH139" s="46">
        <f t="shared" si="36"/>
        <v>11</v>
      </c>
      <c r="BI139" s="46" t="s">
        <v>418</v>
      </c>
      <c r="BJ139" s="46" t="str">
        <f t="shared" si="37"/>
        <v>55_11</v>
      </c>
      <c r="BK139" s="48">
        <f t="shared" si="40"/>
        <v>30.59</v>
      </c>
      <c r="BL139" s="48">
        <f t="shared" si="41"/>
        <v>31.35</v>
      </c>
      <c r="BM139" s="48">
        <f t="shared" si="42"/>
        <v>32.14</v>
      </c>
      <c r="BN139" s="361">
        <f t="shared" si="43"/>
        <v>31.420833333333334</v>
      </c>
      <c r="BO139" s="5"/>
      <c r="BP139" s="5"/>
      <c r="BQ139" s="5"/>
      <c r="BR139" s="5"/>
      <c r="BS139" s="5"/>
      <c r="BT139" s="6"/>
    </row>
    <row r="140" spans="1:73" x14ac:dyDescent="0.15">
      <c r="A140" s="46">
        <v>60</v>
      </c>
      <c r="B140" s="46" t="s">
        <v>304</v>
      </c>
      <c r="C140" s="46">
        <v>27</v>
      </c>
      <c r="D140" s="46" t="str">
        <f t="shared" si="38"/>
        <v>Aanloopperiodiek_0</v>
      </c>
      <c r="E140" s="46" t="str">
        <f t="shared" si="39"/>
        <v>60_Aanloopperiodiek_0</v>
      </c>
      <c r="F140" s="52">
        <v>19.73</v>
      </c>
      <c r="G140" s="46"/>
      <c r="H140" s="46">
        <v>60</v>
      </c>
      <c r="I140" s="46" t="s">
        <v>306</v>
      </c>
      <c r="J140" s="46">
        <v>29</v>
      </c>
      <c r="K140" s="46" t="str">
        <f t="shared" si="22"/>
        <v>Aanloopperiodiek_1</v>
      </c>
      <c r="L140" s="46" t="str">
        <f t="shared" si="23"/>
        <v>60_Aanloopperiodiek_1</v>
      </c>
      <c r="M140" s="52">
        <v>21.35</v>
      </c>
      <c r="N140" s="5"/>
      <c r="O140" s="46">
        <v>60</v>
      </c>
      <c r="P140" s="46" t="s">
        <v>304</v>
      </c>
      <c r="Q140" s="46">
        <v>27</v>
      </c>
      <c r="R140" s="46" t="str">
        <f t="shared" si="47"/>
        <v>Aanloopperiodiek_0</v>
      </c>
      <c r="S140" s="46" t="str">
        <f t="shared" si="48"/>
        <v>60_Aanloopperiodiek_0</v>
      </c>
      <c r="T140" s="52">
        <v>21.04</v>
      </c>
      <c r="U140" s="5"/>
      <c r="V140" s="46">
        <v>60</v>
      </c>
      <c r="W140" s="46" t="s">
        <v>304</v>
      </c>
      <c r="X140" s="46">
        <v>27</v>
      </c>
      <c r="Y140" s="46" t="str">
        <f t="shared" si="26"/>
        <v>Aanloopperiodiek_0</v>
      </c>
      <c r="Z140" s="46" t="str">
        <f t="shared" si="49"/>
        <v>60_Aanloopperiodiek_0</v>
      </c>
      <c r="AA140" s="52">
        <v>21.72</v>
      </c>
      <c r="AB140" s="362"/>
      <c r="AC140" s="46">
        <v>60</v>
      </c>
      <c r="AD140" s="46" t="s">
        <v>304</v>
      </c>
      <c r="AE140" s="46">
        <v>27</v>
      </c>
      <c r="AF140" s="46" t="str">
        <f t="shared" si="28"/>
        <v>Aanloopperiodiek_0</v>
      </c>
      <c r="AG140" s="46" t="str">
        <f t="shared" si="29"/>
        <v>60_Aanloopperiodiek_0</v>
      </c>
      <c r="AH140" s="46">
        <v>22.37</v>
      </c>
      <c r="AI140" s="362"/>
      <c r="AJ140" s="46">
        <v>60</v>
      </c>
      <c r="AK140" s="46" t="s">
        <v>304</v>
      </c>
      <c r="AL140" s="46">
        <v>27</v>
      </c>
      <c r="AM140" s="46" t="str">
        <f t="shared" si="30"/>
        <v>Aanloopperiodiek_0</v>
      </c>
      <c r="AN140" s="46" t="str">
        <f t="shared" si="31"/>
        <v>60_Aanloopperiodiek_0</v>
      </c>
      <c r="AO140" s="46">
        <v>23.49</v>
      </c>
      <c r="AP140" s="372"/>
      <c r="AQ140" s="46">
        <v>60</v>
      </c>
      <c r="AR140" s="46" t="s">
        <v>304</v>
      </c>
      <c r="AS140" s="46">
        <v>27</v>
      </c>
      <c r="AT140" s="46" t="str">
        <f t="shared" si="32"/>
        <v>Aanloopperiodiek_0</v>
      </c>
      <c r="AU140" s="46" t="str">
        <f t="shared" si="33"/>
        <v>60_Aanloopperiodiek_0</v>
      </c>
      <c r="AV140" s="46">
        <v>24.08</v>
      </c>
      <c r="AW140" s="373"/>
      <c r="AX140" s="46">
        <v>60</v>
      </c>
      <c r="AY140" s="46" t="s">
        <v>304</v>
      </c>
      <c r="AZ140" s="46">
        <v>27</v>
      </c>
      <c r="BA140" s="46" t="str">
        <f t="shared" si="34"/>
        <v>Aanloopperiodiek_0</v>
      </c>
      <c r="BB140" s="46" t="str">
        <f t="shared" si="35"/>
        <v>60_Aanloopperiodiek_0</v>
      </c>
      <c r="BC140" s="46">
        <v>24.68</v>
      </c>
      <c r="BD140" s="373"/>
      <c r="BE140" s="46">
        <v>60</v>
      </c>
      <c r="BF140" s="46" t="s">
        <v>304</v>
      </c>
      <c r="BG140" s="46">
        <v>27</v>
      </c>
      <c r="BH140" s="46" t="str">
        <f t="shared" si="36"/>
        <v>Aanloopperiodiek_0</v>
      </c>
      <c r="BI140" s="46" t="s">
        <v>419</v>
      </c>
      <c r="BJ140" s="46" t="str">
        <f t="shared" si="37"/>
        <v>60_Aanloopperiodiek_0</v>
      </c>
      <c r="BK140" s="48">
        <f t="shared" si="40"/>
        <v>23.49</v>
      </c>
      <c r="BL140" s="48">
        <f t="shared" si="41"/>
        <v>24.08</v>
      </c>
      <c r="BM140" s="48">
        <f t="shared" si="42"/>
        <v>24.68</v>
      </c>
      <c r="BN140" s="361">
        <f t="shared" si="43"/>
        <v>24.131666666666668</v>
      </c>
      <c r="BO140" s="5"/>
      <c r="BP140" s="5"/>
      <c r="BQ140" s="5"/>
      <c r="BR140" s="5"/>
      <c r="BS140" s="5"/>
      <c r="BT140" s="6"/>
    </row>
    <row r="141" spans="1:73" x14ac:dyDescent="0.15">
      <c r="A141" s="46">
        <v>60</v>
      </c>
      <c r="B141" s="46" t="s">
        <v>306</v>
      </c>
      <c r="C141" s="46">
        <v>29</v>
      </c>
      <c r="D141" s="46" t="str">
        <f t="shared" si="38"/>
        <v>Aanloopperiodiek_1</v>
      </c>
      <c r="E141" s="46" t="str">
        <f t="shared" si="39"/>
        <v>60_Aanloopperiodiek_1</v>
      </c>
      <c r="F141" s="52">
        <v>20.62</v>
      </c>
      <c r="G141" s="46"/>
      <c r="H141" s="46">
        <v>60</v>
      </c>
      <c r="I141" s="46">
        <v>0</v>
      </c>
      <c r="J141" s="46">
        <v>32</v>
      </c>
      <c r="K141" s="46">
        <f t="shared" si="22"/>
        <v>0</v>
      </c>
      <c r="L141" s="46" t="str">
        <f t="shared" si="23"/>
        <v>60_0</v>
      </c>
      <c r="M141" s="52">
        <v>22.73</v>
      </c>
      <c r="N141" s="5"/>
      <c r="O141" s="46">
        <v>60</v>
      </c>
      <c r="P141" s="46" t="s">
        <v>306</v>
      </c>
      <c r="Q141" s="46">
        <v>29</v>
      </c>
      <c r="R141" s="46" t="str">
        <f t="shared" si="47"/>
        <v>Aanloopperiodiek_1</v>
      </c>
      <c r="S141" s="46" t="str">
        <f t="shared" si="48"/>
        <v>60_Aanloopperiodiek_1</v>
      </c>
      <c r="T141" s="52">
        <v>21.99</v>
      </c>
      <c r="U141" s="5"/>
      <c r="V141" s="46">
        <v>60</v>
      </c>
      <c r="W141" s="46" t="s">
        <v>306</v>
      </c>
      <c r="X141" s="46">
        <v>29</v>
      </c>
      <c r="Y141" s="46" t="str">
        <f t="shared" si="26"/>
        <v>Aanloopperiodiek_1</v>
      </c>
      <c r="Z141" s="46" t="str">
        <f t="shared" si="49"/>
        <v>60_Aanloopperiodiek_1</v>
      </c>
      <c r="AA141" s="52">
        <v>22.7</v>
      </c>
      <c r="AB141" s="362"/>
      <c r="AC141" s="46">
        <v>60</v>
      </c>
      <c r="AD141" s="46" t="s">
        <v>306</v>
      </c>
      <c r="AE141" s="46">
        <v>29</v>
      </c>
      <c r="AF141" s="46" t="str">
        <f t="shared" si="28"/>
        <v>Aanloopperiodiek_1</v>
      </c>
      <c r="AG141" s="46" t="str">
        <f t="shared" si="29"/>
        <v>60_Aanloopperiodiek_1</v>
      </c>
      <c r="AH141" s="46">
        <v>23.38</v>
      </c>
      <c r="AI141" s="362"/>
      <c r="AJ141" s="46">
        <v>60</v>
      </c>
      <c r="AK141" s="46" t="s">
        <v>306</v>
      </c>
      <c r="AL141" s="46">
        <v>29</v>
      </c>
      <c r="AM141" s="46" t="str">
        <f t="shared" si="30"/>
        <v>Aanloopperiodiek_1</v>
      </c>
      <c r="AN141" s="46" t="str">
        <f t="shared" si="31"/>
        <v>60_Aanloopperiodiek_1</v>
      </c>
      <c r="AO141" s="46">
        <v>24.55</v>
      </c>
      <c r="AP141" s="372"/>
      <c r="AQ141" s="46">
        <v>60</v>
      </c>
      <c r="AR141" s="46" t="s">
        <v>306</v>
      </c>
      <c r="AS141" s="46">
        <v>29</v>
      </c>
      <c r="AT141" s="46" t="str">
        <f t="shared" si="32"/>
        <v>Aanloopperiodiek_1</v>
      </c>
      <c r="AU141" s="46" t="str">
        <f t="shared" si="33"/>
        <v>60_Aanloopperiodiek_1</v>
      </c>
      <c r="AV141" s="46">
        <v>25.17</v>
      </c>
      <c r="AW141" s="373"/>
      <c r="AX141" s="46">
        <v>60</v>
      </c>
      <c r="AY141" s="46" t="s">
        <v>306</v>
      </c>
      <c r="AZ141" s="46">
        <v>29</v>
      </c>
      <c r="BA141" s="46" t="str">
        <f t="shared" si="34"/>
        <v>Aanloopperiodiek_1</v>
      </c>
      <c r="BB141" s="46" t="str">
        <f t="shared" si="35"/>
        <v>60_Aanloopperiodiek_1</v>
      </c>
      <c r="BC141" s="46">
        <v>25.79</v>
      </c>
      <c r="BD141" s="373"/>
      <c r="BE141" s="46">
        <v>60</v>
      </c>
      <c r="BF141" s="46" t="s">
        <v>306</v>
      </c>
      <c r="BG141" s="46">
        <v>29</v>
      </c>
      <c r="BH141" s="46" t="str">
        <f t="shared" si="36"/>
        <v>Aanloopperiodiek_1</v>
      </c>
      <c r="BI141" s="46" t="s">
        <v>420</v>
      </c>
      <c r="BJ141" s="46" t="str">
        <f t="shared" si="37"/>
        <v>60_Aanloopperiodiek_1</v>
      </c>
      <c r="BK141" s="48">
        <f t="shared" si="40"/>
        <v>24.55</v>
      </c>
      <c r="BL141" s="48">
        <f t="shared" si="41"/>
        <v>25.17</v>
      </c>
      <c r="BM141" s="48">
        <f t="shared" si="42"/>
        <v>25.79</v>
      </c>
      <c r="BN141" s="361">
        <f t="shared" si="43"/>
        <v>25.221666666666671</v>
      </c>
      <c r="BO141" s="5"/>
      <c r="BP141" s="5"/>
      <c r="BQ141" s="5"/>
      <c r="BR141" s="5"/>
      <c r="BS141" s="5"/>
      <c r="BT141" s="6"/>
    </row>
    <row r="142" spans="1:73" x14ac:dyDescent="0.15">
      <c r="A142" s="46">
        <v>60</v>
      </c>
      <c r="B142" s="46">
        <v>0</v>
      </c>
      <c r="C142" s="46">
        <v>32</v>
      </c>
      <c r="D142" s="46">
        <f t="shared" si="38"/>
        <v>0</v>
      </c>
      <c r="E142" s="46" t="str">
        <f t="shared" si="39"/>
        <v>60_0</v>
      </c>
      <c r="F142" s="52">
        <v>21.96</v>
      </c>
      <c r="G142" s="46"/>
      <c r="H142" s="46">
        <v>60</v>
      </c>
      <c r="I142" s="46">
        <v>1</v>
      </c>
      <c r="J142" s="46">
        <v>34</v>
      </c>
      <c r="K142" s="46">
        <f t="shared" si="22"/>
        <v>1</v>
      </c>
      <c r="L142" s="46" t="str">
        <f t="shared" si="23"/>
        <v>60_1</v>
      </c>
      <c r="M142" s="52">
        <v>23.69</v>
      </c>
      <c r="N142" s="5"/>
      <c r="O142" s="46">
        <v>60</v>
      </c>
      <c r="P142" s="46">
        <v>0</v>
      </c>
      <c r="Q142" s="46">
        <v>32</v>
      </c>
      <c r="R142" s="46">
        <f t="shared" si="47"/>
        <v>0</v>
      </c>
      <c r="S142" s="46" t="str">
        <f t="shared" si="48"/>
        <v>60_0</v>
      </c>
      <c r="T142" s="52">
        <v>23.41</v>
      </c>
      <c r="U142" s="5"/>
      <c r="V142" s="46">
        <v>60</v>
      </c>
      <c r="W142" s="46">
        <v>0</v>
      </c>
      <c r="X142" s="46">
        <v>32</v>
      </c>
      <c r="Y142" s="46">
        <f t="shared" si="26"/>
        <v>0</v>
      </c>
      <c r="Z142" s="46" t="str">
        <f t="shared" si="49"/>
        <v>60_0</v>
      </c>
      <c r="AA142" s="52">
        <v>24.18</v>
      </c>
      <c r="AB142" s="362"/>
      <c r="AC142" s="46">
        <v>60</v>
      </c>
      <c r="AD142" s="46">
        <v>0</v>
      </c>
      <c r="AE142" s="46">
        <v>32</v>
      </c>
      <c r="AF142" s="46">
        <f t="shared" si="28"/>
        <v>0</v>
      </c>
      <c r="AG142" s="46" t="str">
        <f t="shared" si="29"/>
        <v>60_0</v>
      </c>
      <c r="AH142" s="46">
        <v>24.9</v>
      </c>
      <c r="AI142" s="362"/>
      <c r="AJ142" s="46">
        <v>60</v>
      </c>
      <c r="AK142" s="46">
        <v>0</v>
      </c>
      <c r="AL142" s="46">
        <v>32</v>
      </c>
      <c r="AM142" s="46">
        <f t="shared" si="30"/>
        <v>0</v>
      </c>
      <c r="AN142" s="46" t="str">
        <f t="shared" si="31"/>
        <v>60_0</v>
      </c>
      <c r="AO142" s="46">
        <v>26.15</v>
      </c>
      <c r="AP142" s="372"/>
      <c r="AQ142" s="46">
        <v>60</v>
      </c>
      <c r="AR142" s="46">
        <v>0</v>
      </c>
      <c r="AS142" s="46">
        <v>32</v>
      </c>
      <c r="AT142" s="46">
        <f t="shared" si="32"/>
        <v>0</v>
      </c>
      <c r="AU142" s="46" t="str">
        <f t="shared" si="33"/>
        <v>60_0</v>
      </c>
      <c r="AV142" s="46">
        <v>26.8</v>
      </c>
      <c r="AW142" s="373"/>
      <c r="AX142" s="46">
        <v>60</v>
      </c>
      <c r="AY142" s="46">
        <v>0</v>
      </c>
      <c r="AZ142" s="46">
        <v>32</v>
      </c>
      <c r="BA142" s="46">
        <f t="shared" si="34"/>
        <v>0</v>
      </c>
      <c r="BB142" s="46" t="str">
        <f t="shared" si="35"/>
        <v>60_0</v>
      </c>
      <c r="BC142" s="46">
        <v>27.47</v>
      </c>
      <c r="BD142" s="373"/>
      <c r="BE142" s="46">
        <v>60</v>
      </c>
      <c r="BF142" s="46">
        <v>0</v>
      </c>
      <c r="BG142" s="46">
        <v>32</v>
      </c>
      <c r="BH142" s="46">
        <f t="shared" si="36"/>
        <v>0</v>
      </c>
      <c r="BI142" s="46" t="s">
        <v>421</v>
      </c>
      <c r="BJ142" s="46" t="str">
        <f t="shared" si="37"/>
        <v>60_0</v>
      </c>
      <c r="BK142" s="48">
        <f t="shared" si="40"/>
        <v>26.15</v>
      </c>
      <c r="BL142" s="48">
        <f t="shared" si="41"/>
        <v>26.8</v>
      </c>
      <c r="BM142" s="48">
        <f t="shared" si="42"/>
        <v>27.47</v>
      </c>
      <c r="BN142" s="361">
        <f t="shared" si="43"/>
        <v>26.859166666666667</v>
      </c>
      <c r="BO142" s="5"/>
      <c r="BP142" s="5"/>
      <c r="BQ142" s="5"/>
      <c r="BR142" s="5"/>
      <c r="BS142" s="5"/>
      <c r="BT142" s="6"/>
    </row>
    <row r="143" spans="1:73" x14ac:dyDescent="0.15">
      <c r="A143" s="46">
        <v>60</v>
      </c>
      <c r="B143" s="46">
        <v>1</v>
      </c>
      <c r="C143" s="46">
        <v>34</v>
      </c>
      <c r="D143" s="46">
        <f t="shared" si="38"/>
        <v>1</v>
      </c>
      <c r="E143" s="46" t="str">
        <f t="shared" si="39"/>
        <v>60_1</v>
      </c>
      <c r="F143" s="52">
        <v>22.89</v>
      </c>
      <c r="G143" s="46"/>
      <c r="H143" s="46">
        <v>60</v>
      </c>
      <c r="I143" s="46">
        <v>2</v>
      </c>
      <c r="J143" s="46">
        <v>36</v>
      </c>
      <c r="K143" s="46">
        <f t="shared" si="22"/>
        <v>2</v>
      </c>
      <c r="L143" s="46" t="str">
        <f t="shared" si="23"/>
        <v>60_2</v>
      </c>
      <c r="M143" s="52">
        <v>24.58</v>
      </c>
      <c r="N143" s="5"/>
      <c r="O143" s="46">
        <v>60</v>
      </c>
      <c r="P143" s="46">
        <v>1</v>
      </c>
      <c r="Q143" s="46">
        <v>34</v>
      </c>
      <c r="R143" s="46">
        <f t="shared" si="47"/>
        <v>1</v>
      </c>
      <c r="S143" s="46" t="str">
        <f t="shared" si="48"/>
        <v>60_1</v>
      </c>
      <c r="T143" s="52">
        <v>24.4</v>
      </c>
      <c r="U143" s="5"/>
      <c r="V143" s="46">
        <v>60</v>
      </c>
      <c r="W143" s="46">
        <v>1</v>
      </c>
      <c r="X143" s="46">
        <v>34</v>
      </c>
      <c r="Y143" s="46">
        <f t="shared" si="26"/>
        <v>1</v>
      </c>
      <c r="Z143" s="46" t="str">
        <f t="shared" si="49"/>
        <v>60_1</v>
      </c>
      <c r="AA143" s="52">
        <v>25.19</v>
      </c>
      <c r="AB143" s="362"/>
      <c r="AC143" s="46">
        <v>60</v>
      </c>
      <c r="AD143" s="46">
        <v>1</v>
      </c>
      <c r="AE143" s="46">
        <v>34</v>
      </c>
      <c r="AF143" s="46">
        <f t="shared" si="28"/>
        <v>1</v>
      </c>
      <c r="AG143" s="46" t="str">
        <f t="shared" si="29"/>
        <v>60_1</v>
      </c>
      <c r="AH143" s="46">
        <v>25.95</v>
      </c>
      <c r="AI143" s="362"/>
      <c r="AJ143" s="46">
        <v>60</v>
      </c>
      <c r="AK143" s="46">
        <v>1</v>
      </c>
      <c r="AL143" s="46">
        <v>34</v>
      </c>
      <c r="AM143" s="46">
        <f t="shared" si="30"/>
        <v>1</v>
      </c>
      <c r="AN143" s="46" t="str">
        <f t="shared" si="31"/>
        <v>60_1</v>
      </c>
      <c r="AO143" s="46">
        <v>27.25</v>
      </c>
      <c r="AP143" s="372"/>
      <c r="AQ143" s="46">
        <v>60</v>
      </c>
      <c r="AR143" s="46">
        <v>1</v>
      </c>
      <c r="AS143" s="46">
        <v>34</v>
      </c>
      <c r="AT143" s="46">
        <f t="shared" si="32"/>
        <v>1</v>
      </c>
      <c r="AU143" s="46" t="str">
        <f t="shared" si="33"/>
        <v>60_1</v>
      </c>
      <c r="AV143" s="46">
        <v>27.93</v>
      </c>
      <c r="AW143" s="373"/>
      <c r="AX143" s="46">
        <v>60</v>
      </c>
      <c r="AY143" s="46">
        <v>1</v>
      </c>
      <c r="AZ143" s="46">
        <v>34</v>
      </c>
      <c r="BA143" s="46">
        <f t="shared" si="34"/>
        <v>1</v>
      </c>
      <c r="BB143" s="46" t="str">
        <f t="shared" si="35"/>
        <v>60_1</v>
      </c>
      <c r="BC143" s="46">
        <v>28.63</v>
      </c>
      <c r="BD143" s="373"/>
      <c r="BE143" s="46">
        <v>60</v>
      </c>
      <c r="BF143" s="46">
        <v>1</v>
      </c>
      <c r="BG143" s="46">
        <v>34</v>
      </c>
      <c r="BH143" s="46">
        <f t="shared" si="36"/>
        <v>1</v>
      </c>
      <c r="BI143" s="46" t="s">
        <v>422</v>
      </c>
      <c r="BJ143" s="46" t="str">
        <f t="shared" si="37"/>
        <v>60_1</v>
      </c>
      <c r="BK143" s="48">
        <f t="shared" si="40"/>
        <v>27.25</v>
      </c>
      <c r="BL143" s="48">
        <f t="shared" si="41"/>
        <v>27.93</v>
      </c>
      <c r="BM143" s="48">
        <f t="shared" si="42"/>
        <v>28.63</v>
      </c>
      <c r="BN143" s="361">
        <f t="shared" si="43"/>
        <v>27.991666666666667</v>
      </c>
      <c r="BO143" s="5"/>
      <c r="BP143" s="5"/>
      <c r="BQ143" s="5"/>
      <c r="BR143" s="5"/>
      <c r="BS143" s="5"/>
      <c r="BT143" s="6"/>
    </row>
    <row r="144" spans="1:73" x14ac:dyDescent="0.15">
      <c r="A144" s="46">
        <v>60</v>
      </c>
      <c r="B144" s="46">
        <v>2</v>
      </c>
      <c r="C144" s="46">
        <v>36</v>
      </c>
      <c r="D144" s="46">
        <f t="shared" si="38"/>
        <v>2</v>
      </c>
      <c r="E144" s="46" t="str">
        <f t="shared" si="39"/>
        <v>60_2</v>
      </c>
      <c r="F144" s="52">
        <v>23.75</v>
      </c>
      <c r="G144" s="46"/>
      <c r="H144" s="46">
        <v>60</v>
      </c>
      <c r="I144" s="46">
        <v>3</v>
      </c>
      <c r="J144" s="46">
        <v>38</v>
      </c>
      <c r="K144" s="46">
        <f t="shared" ref="K144:K207" si="50">I144</f>
        <v>3</v>
      </c>
      <c r="L144" s="46" t="str">
        <f t="shared" ref="L144:L207" si="51">H144&amp;"_"&amp;K144</f>
        <v>60_3</v>
      </c>
      <c r="M144" s="52">
        <v>25.62</v>
      </c>
      <c r="N144" s="5"/>
      <c r="O144" s="46">
        <v>60</v>
      </c>
      <c r="P144" s="46">
        <v>2</v>
      </c>
      <c r="Q144" s="46">
        <v>36</v>
      </c>
      <c r="R144" s="46">
        <f t="shared" si="47"/>
        <v>2</v>
      </c>
      <c r="S144" s="46" t="str">
        <f t="shared" si="48"/>
        <v>60_2</v>
      </c>
      <c r="T144" s="52">
        <v>25.32</v>
      </c>
      <c r="U144" s="5"/>
      <c r="V144" s="46">
        <v>60</v>
      </c>
      <c r="W144" s="46">
        <v>2</v>
      </c>
      <c r="X144" s="46">
        <v>36</v>
      </c>
      <c r="Y144" s="46">
        <f t="shared" si="26"/>
        <v>2</v>
      </c>
      <c r="Z144" s="46" t="str">
        <f t="shared" si="49"/>
        <v>60_2</v>
      </c>
      <c r="AA144" s="52">
        <v>26.14</v>
      </c>
      <c r="AB144" s="362"/>
      <c r="AC144" s="46">
        <v>60</v>
      </c>
      <c r="AD144" s="46">
        <v>2</v>
      </c>
      <c r="AE144" s="46">
        <v>36</v>
      </c>
      <c r="AF144" s="46">
        <f t="shared" si="28"/>
        <v>2</v>
      </c>
      <c r="AG144" s="46" t="str">
        <f t="shared" ref="AG144:AG207" si="52">AC144&amp;"_"&amp;AF144</f>
        <v>60_2</v>
      </c>
      <c r="AH144" s="46">
        <v>26.92</v>
      </c>
      <c r="AI144" s="362"/>
      <c r="AJ144" s="46">
        <v>60</v>
      </c>
      <c r="AK144" s="46">
        <v>2</v>
      </c>
      <c r="AL144" s="46">
        <v>36</v>
      </c>
      <c r="AM144" s="46">
        <f t="shared" si="30"/>
        <v>2</v>
      </c>
      <c r="AN144" s="46" t="str">
        <f t="shared" ref="AN144:AN207" si="53">AJ144&amp;"_"&amp;AM144</f>
        <v>60_2</v>
      </c>
      <c r="AO144" s="46">
        <v>28.27</v>
      </c>
      <c r="AP144" s="372"/>
      <c r="AQ144" s="46">
        <v>60</v>
      </c>
      <c r="AR144" s="46">
        <v>2</v>
      </c>
      <c r="AS144" s="46">
        <v>36</v>
      </c>
      <c r="AT144" s="46">
        <f t="shared" si="32"/>
        <v>2</v>
      </c>
      <c r="AU144" s="46" t="str">
        <f t="shared" ref="AU144:AU207" si="54">AQ144&amp;"_"&amp;AT144</f>
        <v>60_2</v>
      </c>
      <c r="AV144" s="46">
        <v>28.98</v>
      </c>
      <c r="AW144" s="373"/>
      <c r="AX144" s="46">
        <v>60</v>
      </c>
      <c r="AY144" s="46">
        <v>2</v>
      </c>
      <c r="AZ144" s="46">
        <v>36</v>
      </c>
      <c r="BA144" s="46">
        <f t="shared" si="34"/>
        <v>2</v>
      </c>
      <c r="BB144" s="46" t="str">
        <f t="shared" ref="BB144:BB207" si="55">AX144&amp;"_"&amp;BA144</f>
        <v>60_2</v>
      </c>
      <c r="BC144" s="46">
        <v>29.7</v>
      </c>
      <c r="BD144" s="373"/>
      <c r="BE144" s="46">
        <v>60</v>
      </c>
      <c r="BF144" s="46">
        <v>2</v>
      </c>
      <c r="BG144" s="46">
        <v>36</v>
      </c>
      <c r="BH144" s="46">
        <f t="shared" si="36"/>
        <v>2</v>
      </c>
      <c r="BI144" s="46" t="s">
        <v>423</v>
      </c>
      <c r="BJ144" s="46" t="str">
        <f t="shared" ref="BJ144:BJ207" si="56">BE144&amp;"_"&amp;BH144</f>
        <v>60_2</v>
      </c>
      <c r="BK144" s="48">
        <f t="shared" si="40"/>
        <v>28.27</v>
      </c>
      <c r="BL144" s="48">
        <f t="shared" si="41"/>
        <v>28.98</v>
      </c>
      <c r="BM144" s="48">
        <f t="shared" si="42"/>
        <v>29.7</v>
      </c>
      <c r="BN144" s="361">
        <f t="shared" si="43"/>
        <v>29.041666666666668</v>
      </c>
      <c r="BO144" s="5"/>
      <c r="BP144" s="5"/>
      <c r="BQ144" s="5"/>
      <c r="BR144" s="5"/>
      <c r="BS144" s="5"/>
      <c r="BT144" s="6"/>
    </row>
    <row r="145" spans="1:72" x14ac:dyDescent="0.15">
      <c r="A145" s="46">
        <v>60</v>
      </c>
      <c r="B145" s="46">
        <v>3</v>
      </c>
      <c r="C145" s="46">
        <v>38</v>
      </c>
      <c r="D145" s="46">
        <f t="shared" ref="D145:D208" si="57">B145</f>
        <v>3</v>
      </c>
      <c r="E145" s="46" t="str">
        <f t="shared" ref="E145:E208" si="58">A145&amp;"_"&amp;D145</f>
        <v>60_3</v>
      </c>
      <c r="F145" s="52">
        <v>24.75</v>
      </c>
      <c r="G145" s="46"/>
      <c r="H145" s="46">
        <v>60</v>
      </c>
      <c r="I145" s="46">
        <v>4</v>
      </c>
      <c r="J145" s="46">
        <v>40</v>
      </c>
      <c r="K145" s="46">
        <f t="shared" si="50"/>
        <v>4</v>
      </c>
      <c r="L145" s="46" t="str">
        <f t="shared" si="51"/>
        <v>60_4</v>
      </c>
      <c r="M145" s="52">
        <v>26.59</v>
      </c>
      <c r="N145" s="5"/>
      <c r="O145" s="46">
        <v>60</v>
      </c>
      <c r="P145" s="46">
        <v>3</v>
      </c>
      <c r="Q145" s="46">
        <v>38</v>
      </c>
      <c r="R145" s="46">
        <f t="shared" si="47"/>
        <v>3</v>
      </c>
      <c r="S145" s="46" t="str">
        <f t="shared" si="48"/>
        <v>60_3</v>
      </c>
      <c r="T145" s="52">
        <v>26.39</v>
      </c>
      <c r="U145" s="5"/>
      <c r="V145" s="46">
        <v>60</v>
      </c>
      <c r="W145" s="46">
        <v>3</v>
      </c>
      <c r="X145" s="46">
        <v>38</v>
      </c>
      <c r="Y145" s="46">
        <f t="shared" ref="Y145:Y208" si="59">W145</f>
        <v>3</v>
      </c>
      <c r="Z145" s="46" t="str">
        <f t="shared" si="49"/>
        <v>60_3</v>
      </c>
      <c r="AA145" s="52">
        <v>27.24</v>
      </c>
      <c r="AB145" s="362"/>
      <c r="AC145" s="46">
        <v>60</v>
      </c>
      <c r="AD145" s="46">
        <v>3</v>
      </c>
      <c r="AE145" s="46">
        <v>38</v>
      </c>
      <c r="AF145" s="46">
        <f t="shared" ref="AF145:AF208" si="60">AD145</f>
        <v>3</v>
      </c>
      <c r="AG145" s="46" t="str">
        <f t="shared" si="52"/>
        <v>60_3</v>
      </c>
      <c r="AH145" s="46">
        <v>28.06</v>
      </c>
      <c r="AI145" s="362"/>
      <c r="AJ145" s="46">
        <v>60</v>
      </c>
      <c r="AK145" s="46">
        <v>3</v>
      </c>
      <c r="AL145" s="46">
        <v>38</v>
      </c>
      <c r="AM145" s="46">
        <f t="shared" ref="AM145:AM208" si="61">AK145</f>
        <v>3</v>
      </c>
      <c r="AN145" s="46" t="str">
        <f t="shared" si="53"/>
        <v>60_3</v>
      </c>
      <c r="AO145" s="46">
        <v>29.46</v>
      </c>
      <c r="AP145" s="372"/>
      <c r="AQ145" s="46">
        <v>60</v>
      </c>
      <c r="AR145" s="46">
        <v>3</v>
      </c>
      <c r="AS145" s="46">
        <v>38</v>
      </c>
      <c r="AT145" s="46">
        <f t="shared" ref="AT145:AT208" si="62">AR145</f>
        <v>3</v>
      </c>
      <c r="AU145" s="46" t="str">
        <f t="shared" si="54"/>
        <v>60_3</v>
      </c>
      <c r="AV145" s="46">
        <v>30.2</v>
      </c>
      <c r="AW145" s="373"/>
      <c r="AX145" s="46">
        <v>60</v>
      </c>
      <c r="AY145" s="46">
        <v>3</v>
      </c>
      <c r="AZ145" s="46">
        <v>38</v>
      </c>
      <c r="BA145" s="46">
        <f t="shared" ref="BA145:BA208" si="63">AY145</f>
        <v>3</v>
      </c>
      <c r="BB145" s="46" t="str">
        <f t="shared" si="55"/>
        <v>60_3</v>
      </c>
      <c r="BC145" s="46">
        <v>30.96</v>
      </c>
      <c r="BD145" s="373"/>
      <c r="BE145" s="46">
        <v>60</v>
      </c>
      <c r="BF145" s="46">
        <v>3</v>
      </c>
      <c r="BG145" s="46">
        <v>38</v>
      </c>
      <c r="BH145" s="46">
        <f t="shared" ref="BH145:BH208" si="64">BF145</f>
        <v>3</v>
      </c>
      <c r="BI145" s="46" t="s">
        <v>424</v>
      </c>
      <c r="BJ145" s="46" t="str">
        <f t="shared" si="56"/>
        <v>60_3</v>
      </c>
      <c r="BK145" s="48">
        <f t="shared" ref="BK145:BK208" si="65">INDEX($AO$16:$AO$236,MATCH(BJ145,$AN$16:$AN$236,0))</f>
        <v>29.46</v>
      </c>
      <c r="BL145" s="48">
        <f t="shared" ref="BL145:BL208" si="66">INDEX($AV$16:$AV$236,MATCH(BJ145,$AU$16:$AU$236,0))</f>
        <v>30.2</v>
      </c>
      <c r="BM145" s="48">
        <f t="shared" ref="BM145:BM208" si="67">INDEX($BC$16:$BC$236,MATCH(BJ145,$BB$16:$BB$236,0))</f>
        <v>30.96</v>
      </c>
      <c r="BN145" s="361">
        <f t="shared" ref="BN145:BN208" si="68">IFERROR($D$6*BK145+$D$7*BL145+$D$8*BM145,"vervalt")</f>
        <v>30.266666666666666</v>
      </c>
      <c r="BO145" s="5"/>
      <c r="BP145" s="5"/>
      <c r="BQ145" s="5"/>
      <c r="BR145" s="5"/>
      <c r="BS145" s="5"/>
      <c r="BT145" s="6"/>
    </row>
    <row r="146" spans="1:72" x14ac:dyDescent="0.15">
      <c r="A146" s="46">
        <v>60</v>
      </c>
      <c r="B146" s="46">
        <v>4</v>
      </c>
      <c r="C146" s="46">
        <v>40</v>
      </c>
      <c r="D146" s="46">
        <f t="shared" si="57"/>
        <v>4</v>
      </c>
      <c r="E146" s="46" t="str">
        <f t="shared" si="58"/>
        <v>60_4</v>
      </c>
      <c r="F146" s="52">
        <v>25.69</v>
      </c>
      <c r="G146" s="46"/>
      <c r="H146" s="46">
        <v>60</v>
      </c>
      <c r="I146" s="46">
        <v>5</v>
      </c>
      <c r="J146" s="46">
        <v>42</v>
      </c>
      <c r="K146" s="46">
        <f t="shared" si="50"/>
        <v>5</v>
      </c>
      <c r="L146" s="46" t="str">
        <f t="shared" si="51"/>
        <v>60_5</v>
      </c>
      <c r="M146" s="52">
        <v>27.6</v>
      </c>
      <c r="N146" s="5"/>
      <c r="O146" s="46">
        <v>60</v>
      </c>
      <c r="P146" s="46">
        <v>4</v>
      </c>
      <c r="Q146" s="46">
        <v>40</v>
      </c>
      <c r="R146" s="46">
        <f t="shared" si="47"/>
        <v>4</v>
      </c>
      <c r="S146" s="46" t="str">
        <f t="shared" si="48"/>
        <v>60_4</v>
      </c>
      <c r="T146" s="52">
        <v>27.39</v>
      </c>
      <c r="U146" s="5"/>
      <c r="V146" s="46">
        <v>60</v>
      </c>
      <c r="W146" s="46">
        <v>4</v>
      </c>
      <c r="X146" s="46">
        <v>40</v>
      </c>
      <c r="Y146" s="46">
        <f t="shared" si="59"/>
        <v>4</v>
      </c>
      <c r="Z146" s="46" t="str">
        <f t="shared" si="49"/>
        <v>60_4</v>
      </c>
      <c r="AA146" s="52">
        <v>28.28</v>
      </c>
      <c r="AB146" s="362"/>
      <c r="AC146" s="46">
        <v>60</v>
      </c>
      <c r="AD146" s="46">
        <v>4</v>
      </c>
      <c r="AE146" s="46">
        <v>40</v>
      </c>
      <c r="AF146" s="46">
        <f t="shared" si="60"/>
        <v>4</v>
      </c>
      <c r="AG146" s="46" t="str">
        <f t="shared" si="52"/>
        <v>60_4</v>
      </c>
      <c r="AH146" s="46">
        <v>29.13</v>
      </c>
      <c r="AI146" s="362"/>
      <c r="AJ146" s="46">
        <v>60</v>
      </c>
      <c r="AK146" s="46">
        <v>4</v>
      </c>
      <c r="AL146" s="46">
        <v>40</v>
      </c>
      <c r="AM146" s="46">
        <f t="shared" si="61"/>
        <v>4</v>
      </c>
      <c r="AN146" s="46" t="str">
        <f t="shared" si="53"/>
        <v>60_4</v>
      </c>
      <c r="AO146" s="46">
        <v>30.59</v>
      </c>
      <c r="AP146" s="372"/>
      <c r="AQ146" s="46">
        <v>60</v>
      </c>
      <c r="AR146" s="46">
        <v>4</v>
      </c>
      <c r="AS146" s="46">
        <v>40</v>
      </c>
      <c r="AT146" s="46">
        <f t="shared" si="62"/>
        <v>4</v>
      </c>
      <c r="AU146" s="46" t="str">
        <f t="shared" si="54"/>
        <v>60_4</v>
      </c>
      <c r="AV146" s="46">
        <v>31.35</v>
      </c>
      <c r="AW146" s="373"/>
      <c r="AX146" s="46">
        <v>60</v>
      </c>
      <c r="AY146" s="46">
        <v>4</v>
      </c>
      <c r="AZ146" s="46">
        <v>40</v>
      </c>
      <c r="BA146" s="46">
        <f t="shared" si="63"/>
        <v>4</v>
      </c>
      <c r="BB146" s="46" t="str">
        <f t="shared" si="55"/>
        <v>60_4</v>
      </c>
      <c r="BC146" s="46">
        <v>32.14</v>
      </c>
      <c r="BD146" s="373"/>
      <c r="BE146" s="46">
        <v>60</v>
      </c>
      <c r="BF146" s="46">
        <v>4</v>
      </c>
      <c r="BG146" s="46">
        <v>40</v>
      </c>
      <c r="BH146" s="46">
        <f t="shared" si="64"/>
        <v>4</v>
      </c>
      <c r="BI146" s="46" t="s">
        <v>425</v>
      </c>
      <c r="BJ146" s="46" t="str">
        <f t="shared" si="56"/>
        <v>60_4</v>
      </c>
      <c r="BK146" s="48">
        <f t="shared" si="65"/>
        <v>30.59</v>
      </c>
      <c r="BL146" s="48">
        <f t="shared" si="66"/>
        <v>31.35</v>
      </c>
      <c r="BM146" s="48">
        <f t="shared" si="67"/>
        <v>32.14</v>
      </c>
      <c r="BN146" s="361">
        <f t="shared" si="68"/>
        <v>31.420833333333334</v>
      </c>
      <c r="BO146" s="5"/>
      <c r="BP146" s="5"/>
      <c r="BQ146" s="5"/>
      <c r="BR146" s="5"/>
      <c r="BS146" s="5"/>
      <c r="BT146" s="6"/>
    </row>
    <row r="147" spans="1:72" x14ac:dyDescent="0.15">
      <c r="A147" s="46">
        <v>60</v>
      </c>
      <c r="B147" s="46">
        <v>5</v>
      </c>
      <c r="C147" s="46">
        <v>42</v>
      </c>
      <c r="D147" s="46">
        <f t="shared" si="57"/>
        <v>5</v>
      </c>
      <c r="E147" s="46" t="str">
        <f t="shared" si="58"/>
        <v>60_5</v>
      </c>
      <c r="F147" s="52">
        <v>26.66</v>
      </c>
      <c r="G147" s="46"/>
      <c r="H147" s="46">
        <v>60</v>
      </c>
      <c r="I147" s="46">
        <v>6</v>
      </c>
      <c r="J147" s="46">
        <v>44</v>
      </c>
      <c r="K147" s="46">
        <f t="shared" si="50"/>
        <v>6</v>
      </c>
      <c r="L147" s="46" t="str">
        <f t="shared" si="51"/>
        <v>60_6</v>
      </c>
      <c r="M147" s="52">
        <v>28.56</v>
      </c>
      <c r="N147" s="5"/>
      <c r="O147" s="46">
        <v>60</v>
      </c>
      <c r="P147" s="46">
        <v>5</v>
      </c>
      <c r="Q147" s="46">
        <v>42</v>
      </c>
      <c r="R147" s="46">
        <f t="shared" si="47"/>
        <v>5</v>
      </c>
      <c r="S147" s="46" t="str">
        <f t="shared" si="48"/>
        <v>60_5</v>
      </c>
      <c r="T147" s="52">
        <v>28.42</v>
      </c>
      <c r="U147" s="5"/>
      <c r="V147" s="46">
        <v>60</v>
      </c>
      <c r="W147" s="46">
        <v>5</v>
      </c>
      <c r="X147" s="46">
        <v>42</v>
      </c>
      <c r="Y147" s="46">
        <f t="shared" si="59"/>
        <v>5</v>
      </c>
      <c r="Z147" s="46" t="str">
        <f t="shared" si="49"/>
        <v>60_5</v>
      </c>
      <c r="AA147" s="52">
        <v>29.35</v>
      </c>
      <c r="AB147" s="362"/>
      <c r="AC147" s="46">
        <v>60</v>
      </c>
      <c r="AD147" s="46">
        <v>5</v>
      </c>
      <c r="AE147" s="46">
        <v>42</v>
      </c>
      <c r="AF147" s="46">
        <f t="shared" si="60"/>
        <v>5</v>
      </c>
      <c r="AG147" s="46" t="str">
        <f t="shared" si="52"/>
        <v>60_5</v>
      </c>
      <c r="AH147" s="46">
        <v>30.23</v>
      </c>
      <c r="AI147" s="362"/>
      <c r="AJ147" s="46">
        <v>60</v>
      </c>
      <c r="AK147" s="46">
        <v>5</v>
      </c>
      <c r="AL147" s="46">
        <v>42</v>
      </c>
      <c r="AM147" s="46">
        <f t="shared" si="61"/>
        <v>5</v>
      </c>
      <c r="AN147" s="46" t="str">
        <f t="shared" si="53"/>
        <v>60_5</v>
      </c>
      <c r="AO147" s="46">
        <v>31.74</v>
      </c>
      <c r="AP147" s="372"/>
      <c r="AQ147" s="46">
        <v>60</v>
      </c>
      <c r="AR147" s="46">
        <v>5</v>
      </c>
      <c r="AS147" s="46">
        <v>42</v>
      </c>
      <c r="AT147" s="46">
        <f t="shared" si="62"/>
        <v>5</v>
      </c>
      <c r="AU147" s="46" t="str">
        <f t="shared" si="54"/>
        <v>60_5</v>
      </c>
      <c r="AV147" s="46">
        <v>32.53</v>
      </c>
      <c r="AW147" s="373"/>
      <c r="AX147" s="46">
        <v>60</v>
      </c>
      <c r="AY147" s="46">
        <v>5</v>
      </c>
      <c r="AZ147" s="46">
        <v>42</v>
      </c>
      <c r="BA147" s="46">
        <f t="shared" si="63"/>
        <v>5</v>
      </c>
      <c r="BB147" s="46" t="str">
        <f t="shared" si="55"/>
        <v>60_5</v>
      </c>
      <c r="BC147" s="46">
        <v>33.35</v>
      </c>
      <c r="BD147" s="373"/>
      <c r="BE147" s="46">
        <v>60</v>
      </c>
      <c r="BF147" s="46">
        <v>5</v>
      </c>
      <c r="BG147" s="46">
        <v>42</v>
      </c>
      <c r="BH147" s="46">
        <f t="shared" si="64"/>
        <v>5</v>
      </c>
      <c r="BI147" s="46" t="s">
        <v>426</v>
      </c>
      <c r="BJ147" s="46" t="str">
        <f t="shared" si="56"/>
        <v>60_5</v>
      </c>
      <c r="BK147" s="48">
        <f t="shared" si="65"/>
        <v>31.74</v>
      </c>
      <c r="BL147" s="48">
        <f t="shared" si="66"/>
        <v>32.53</v>
      </c>
      <c r="BM147" s="48">
        <f t="shared" si="67"/>
        <v>33.35</v>
      </c>
      <c r="BN147" s="361">
        <f t="shared" si="68"/>
        <v>32.603333333333332</v>
      </c>
      <c r="BO147" s="5"/>
      <c r="BP147" s="5"/>
      <c r="BQ147" s="5"/>
      <c r="BR147" s="5"/>
      <c r="BS147" s="5"/>
      <c r="BT147" s="6"/>
    </row>
    <row r="148" spans="1:72" x14ac:dyDescent="0.15">
      <c r="A148" s="46">
        <v>60</v>
      </c>
      <c r="B148" s="46">
        <v>6</v>
      </c>
      <c r="C148" s="46">
        <v>44</v>
      </c>
      <c r="D148" s="46">
        <f t="shared" si="57"/>
        <v>6</v>
      </c>
      <c r="E148" s="46" t="str">
        <f t="shared" si="58"/>
        <v>60_6</v>
      </c>
      <c r="F148" s="52">
        <v>27.6</v>
      </c>
      <c r="G148" s="46"/>
      <c r="H148" s="46">
        <v>60</v>
      </c>
      <c r="I148" s="46">
        <v>7</v>
      </c>
      <c r="J148" s="46">
        <v>45</v>
      </c>
      <c r="K148" s="46">
        <f t="shared" si="50"/>
        <v>7</v>
      </c>
      <c r="L148" s="46" t="str">
        <f t="shared" si="51"/>
        <v>60_7</v>
      </c>
      <c r="M148" s="52">
        <v>28.99</v>
      </c>
      <c r="N148" s="5"/>
      <c r="O148" s="46">
        <v>60</v>
      </c>
      <c r="P148" s="46">
        <v>6</v>
      </c>
      <c r="Q148" s="46">
        <v>44</v>
      </c>
      <c r="R148" s="46">
        <f t="shared" si="47"/>
        <v>6</v>
      </c>
      <c r="S148" s="46" t="str">
        <f t="shared" si="48"/>
        <v>60_6</v>
      </c>
      <c r="T148" s="52">
        <v>29.42</v>
      </c>
      <c r="U148" s="5"/>
      <c r="V148" s="46">
        <v>60</v>
      </c>
      <c r="W148" s="46">
        <v>6</v>
      </c>
      <c r="X148" s="46">
        <v>44</v>
      </c>
      <c r="Y148" s="46">
        <f t="shared" si="59"/>
        <v>6</v>
      </c>
      <c r="Z148" s="46" t="str">
        <f t="shared" si="49"/>
        <v>60_6</v>
      </c>
      <c r="AA148" s="52">
        <v>30.38</v>
      </c>
      <c r="AB148" s="362"/>
      <c r="AC148" s="46">
        <v>60</v>
      </c>
      <c r="AD148" s="46">
        <v>6</v>
      </c>
      <c r="AE148" s="46">
        <v>44</v>
      </c>
      <c r="AF148" s="46">
        <f t="shared" si="60"/>
        <v>6</v>
      </c>
      <c r="AG148" s="46" t="str">
        <f t="shared" si="52"/>
        <v>60_6</v>
      </c>
      <c r="AH148" s="46">
        <v>31.29</v>
      </c>
      <c r="AI148" s="362"/>
      <c r="AJ148" s="46">
        <v>60</v>
      </c>
      <c r="AK148" s="46">
        <v>6</v>
      </c>
      <c r="AL148" s="46">
        <v>44</v>
      </c>
      <c r="AM148" s="46">
        <f t="shared" si="61"/>
        <v>6</v>
      </c>
      <c r="AN148" s="46" t="str">
        <f t="shared" si="53"/>
        <v>60_6</v>
      </c>
      <c r="AO148" s="46">
        <v>32.85</v>
      </c>
      <c r="AP148" s="372"/>
      <c r="AQ148" s="46">
        <v>60</v>
      </c>
      <c r="AR148" s="46">
        <v>6</v>
      </c>
      <c r="AS148" s="46">
        <v>44</v>
      </c>
      <c r="AT148" s="46">
        <f t="shared" si="62"/>
        <v>6</v>
      </c>
      <c r="AU148" s="46" t="str">
        <f t="shared" si="54"/>
        <v>60_6</v>
      </c>
      <c r="AV148" s="46">
        <v>33.67</v>
      </c>
      <c r="AW148" s="373"/>
      <c r="AX148" s="46">
        <v>60</v>
      </c>
      <c r="AY148" s="46">
        <v>6</v>
      </c>
      <c r="AZ148" s="46">
        <v>44</v>
      </c>
      <c r="BA148" s="46">
        <f t="shared" si="63"/>
        <v>6</v>
      </c>
      <c r="BB148" s="46" t="str">
        <f t="shared" si="55"/>
        <v>60_6</v>
      </c>
      <c r="BC148" s="46">
        <v>34.520000000000003</v>
      </c>
      <c r="BD148" s="373"/>
      <c r="BE148" s="46">
        <v>60</v>
      </c>
      <c r="BF148" s="46">
        <v>6</v>
      </c>
      <c r="BG148" s="46">
        <v>44</v>
      </c>
      <c r="BH148" s="46">
        <f t="shared" si="64"/>
        <v>6</v>
      </c>
      <c r="BI148" s="46" t="s">
        <v>427</v>
      </c>
      <c r="BJ148" s="46" t="str">
        <f t="shared" si="56"/>
        <v>60_6</v>
      </c>
      <c r="BK148" s="48">
        <f t="shared" si="65"/>
        <v>32.85</v>
      </c>
      <c r="BL148" s="48">
        <f t="shared" si="66"/>
        <v>33.67</v>
      </c>
      <c r="BM148" s="48">
        <f t="shared" si="67"/>
        <v>34.520000000000003</v>
      </c>
      <c r="BN148" s="361">
        <f t="shared" si="68"/>
        <v>33.745833333333337</v>
      </c>
      <c r="BO148" s="5"/>
      <c r="BP148" s="5"/>
      <c r="BQ148" s="5"/>
      <c r="BR148" s="5"/>
      <c r="BS148" s="5"/>
      <c r="BT148" s="6"/>
    </row>
    <row r="149" spans="1:72" x14ac:dyDescent="0.15">
      <c r="A149" s="46">
        <v>60</v>
      </c>
      <c r="B149" s="46">
        <v>7</v>
      </c>
      <c r="C149" s="46">
        <v>45</v>
      </c>
      <c r="D149" s="46">
        <f t="shared" si="57"/>
        <v>7</v>
      </c>
      <c r="E149" s="46" t="str">
        <f t="shared" si="58"/>
        <v>60_7</v>
      </c>
      <c r="F149" s="52">
        <v>28.01</v>
      </c>
      <c r="G149" s="46"/>
      <c r="H149" s="46">
        <v>60</v>
      </c>
      <c r="I149" s="46">
        <v>8</v>
      </c>
      <c r="J149" s="46">
        <v>46</v>
      </c>
      <c r="K149" s="46">
        <f t="shared" si="50"/>
        <v>8</v>
      </c>
      <c r="L149" s="46" t="str">
        <f t="shared" si="51"/>
        <v>60_8</v>
      </c>
      <c r="M149" s="52">
        <v>29.43</v>
      </c>
      <c r="N149" s="5"/>
      <c r="O149" s="46">
        <v>60</v>
      </c>
      <c r="P149" s="46">
        <v>7</v>
      </c>
      <c r="Q149" s="46">
        <v>45</v>
      </c>
      <c r="R149" s="46">
        <f t="shared" si="47"/>
        <v>7</v>
      </c>
      <c r="S149" s="46" t="str">
        <f t="shared" si="48"/>
        <v>60_7</v>
      </c>
      <c r="T149" s="52">
        <v>29.86</v>
      </c>
      <c r="U149" s="5"/>
      <c r="V149" s="46">
        <v>60</v>
      </c>
      <c r="W149" s="46">
        <v>7</v>
      </c>
      <c r="X149" s="46">
        <v>45</v>
      </c>
      <c r="Y149" s="46">
        <f t="shared" si="59"/>
        <v>7</v>
      </c>
      <c r="Z149" s="46" t="str">
        <f t="shared" si="49"/>
        <v>60_7</v>
      </c>
      <c r="AA149" s="52">
        <v>30.83</v>
      </c>
      <c r="AB149" s="362"/>
      <c r="AC149" s="46">
        <v>60</v>
      </c>
      <c r="AD149" s="46">
        <v>7</v>
      </c>
      <c r="AE149" s="46">
        <v>45</v>
      </c>
      <c r="AF149" s="46">
        <f t="shared" si="60"/>
        <v>7</v>
      </c>
      <c r="AG149" s="46" t="str">
        <f t="shared" si="52"/>
        <v>60_7</v>
      </c>
      <c r="AH149" s="46">
        <v>31.76</v>
      </c>
      <c r="AI149" s="362"/>
      <c r="AJ149" s="46">
        <v>60</v>
      </c>
      <c r="AK149" s="46">
        <v>7</v>
      </c>
      <c r="AL149" s="46">
        <v>45</v>
      </c>
      <c r="AM149" s="46">
        <f t="shared" si="61"/>
        <v>7</v>
      </c>
      <c r="AN149" s="46" t="str">
        <f t="shared" si="53"/>
        <v>60_7</v>
      </c>
      <c r="AO149" s="46">
        <v>33.340000000000003</v>
      </c>
      <c r="AP149" s="372"/>
      <c r="AQ149" s="46">
        <v>60</v>
      </c>
      <c r="AR149" s="46">
        <v>7</v>
      </c>
      <c r="AS149" s="46">
        <v>45</v>
      </c>
      <c r="AT149" s="46">
        <f t="shared" si="62"/>
        <v>7</v>
      </c>
      <c r="AU149" s="46" t="str">
        <f t="shared" si="54"/>
        <v>60_7</v>
      </c>
      <c r="AV149" s="46">
        <v>34.18</v>
      </c>
      <c r="AW149" s="373"/>
      <c r="AX149" s="46">
        <v>60</v>
      </c>
      <c r="AY149" s="46">
        <v>7</v>
      </c>
      <c r="AZ149" s="46">
        <v>45</v>
      </c>
      <c r="BA149" s="46">
        <f t="shared" si="63"/>
        <v>7</v>
      </c>
      <c r="BB149" s="46" t="str">
        <f t="shared" si="55"/>
        <v>60_7</v>
      </c>
      <c r="BC149" s="46">
        <v>35.03</v>
      </c>
      <c r="BD149" s="373"/>
      <c r="BE149" s="46">
        <v>60</v>
      </c>
      <c r="BF149" s="46">
        <v>7</v>
      </c>
      <c r="BG149" s="46">
        <v>45</v>
      </c>
      <c r="BH149" s="46">
        <f t="shared" si="64"/>
        <v>7</v>
      </c>
      <c r="BI149" s="46" t="s">
        <v>428</v>
      </c>
      <c r="BJ149" s="46" t="str">
        <f t="shared" si="56"/>
        <v>60_7</v>
      </c>
      <c r="BK149" s="48">
        <f t="shared" si="65"/>
        <v>33.340000000000003</v>
      </c>
      <c r="BL149" s="48">
        <f t="shared" si="66"/>
        <v>34.18</v>
      </c>
      <c r="BM149" s="48">
        <f t="shared" si="67"/>
        <v>35.03</v>
      </c>
      <c r="BN149" s="361">
        <f t="shared" si="68"/>
        <v>34.252500000000005</v>
      </c>
      <c r="BO149" s="5"/>
      <c r="BP149" s="5"/>
      <c r="BQ149" s="5"/>
      <c r="BR149" s="5"/>
      <c r="BS149" s="5"/>
      <c r="BT149" s="6"/>
    </row>
    <row r="150" spans="1:72" x14ac:dyDescent="0.15">
      <c r="A150" s="46">
        <v>60</v>
      </c>
      <c r="B150" s="46">
        <v>8</v>
      </c>
      <c r="C150" s="46">
        <v>46</v>
      </c>
      <c r="D150" s="46">
        <f t="shared" si="57"/>
        <v>8</v>
      </c>
      <c r="E150" s="46" t="str">
        <f t="shared" si="58"/>
        <v>60_8</v>
      </c>
      <c r="F150" s="52">
        <v>28.43</v>
      </c>
      <c r="G150" s="46"/>
      <c r="H150" s="46">
        <v>60</v>
      </c>
      <c r="I150" s="46">
        <v>9</v>
      </c>
      <c r="J150" s="46">
        <v>47</v>
      </c>
      <c r="K150" s="46">
        <f t="shared" si="50"/>
        <v>9</v>
      </c>
      <c r="L150" s="46" t="str">
        <f t="shared" si="51"/>
        <v>60_9</v>
      </c>
      <c r="M150" s="52">
        <v>29.88</v>
      </c>
      <c r="N150" s="5"/>
      <c r="O150" s="46">
        <v>60</v>
      </c>
      <c r="P150" s="46">
        <v>8</v>
      </c>
      <c r="Q150" s="46">
        <v>46</v>
      </c>
      <c r="R150" s="46">
        <f t="shared" si="47"/>
        <v>8</v>
      </c>
      <c r="S150" s="46" t="str">
        <f t="shared" si="48"/>
        <v>60_8</v>
      </c>
      <c r="T150" s="52">
        <v>30.31</v>
      </c>
      <c r="U150" s="5"/>
      <c r="V150" s="46">
        <v>60</v>
      </c>
      <c r="W150" s="46">
        <v>8</v>
      </c>
      <c r="X150" s="46">
        <v>46</v>
      </c>
      <c r="Y150" s="46">
        <f t="shared" si="59"/>
        <v>8</v>
      </c>
      <c r="Z150" s="46" t="str">
        <f t="shared" si="49"/>
        <v>60_8</v>
      </c>
      <c r="AA150" s="52">
        <v>31.29</v>
      </c>
      <c r="AB150" s="362"/>
      <c r="AC150" s="46">
        <v>60</v>
      </c>
      <c r="AD150" s="46">
        <v>8</v>
      </c>
      <c r="AE150" s="46">
        <v>46</v>
      </c>
      <c r="AF150" s="46">
        <f t="shared" si="60"/>
        <v>8</v>
      </c>
      <c r="AG150" s="46" t="str">
        <f t="shared" si="52"/>
        <v>60_8</v>
      </c>
      <c r="AH150" s="46">
        <v>32.229999999999997</v>
      </c>
      <c r="AI150" s="362"/>
      <c r="AJ150" s="46">
        <v>60</v>
      </c>
      <c r="AK150" s="46">
        <v>8</v>
      </c>
      <c r="AL150" s="46">
        <v>46</v>
      </c>
      <c r="AM150" s="46">
        <f t="shared" si="61"/>
        <v>8</v>
      </c>
      <c r="AN150" s="46" t="str">
        <f t="shared" si="53"/>
        <v>60_8</v>
      </c>
      <c r="AO150" s="46">
        <v>33.840000000000003</v>
      </c>
      <c r="AP150" s="372"/>
      <c r="AQ150" s="46">
        <v>60</v>
      </c>
      <c r="AR150" s="46">
        <v>8</v>
      </c>
      <c r="AS150" s="46">
        <v>46</v>
      </c>
      <c r="AT150" s="46">
        <f t="shared" si="62"/>
        <v>8</v>
      </c>
      <c r="AU150" s="46" t="str">
        <f t="shared" si="54"/>
        <v>60_8</v>
      </c>
      <c r="AV150" s="46">
        <v>34.69</v>
      </c>
      <c r="AW150" s="373"/>
      <c r="AX150" s="46">
        <v>60</v>
      </c>
      <c r="AY150" s="46">
        <v>8</v>
      </c>
      <c r="AZ150" s="46">
        <v>46</v>
      </c>
      <c r="BA150" s="46">
        <f t="shared" si="63"/>
        <v>8</v>
      </c>
      <c r="BB150" s="46" t="str">
        <f t="shared" si="55"/>
        <v>60_8</v>
      </c>
      <c r="BC150" s="46">
        <v>35.56</v>
      </c>
      <c r="BD150" s="373"/>
      <c r="BE150" s="46">
        <v>60</v>
      </c>
      <c r="BF150" s="46">
        <v>8</v>
      </c>
      <c r="BG150" s="46">
        <v>46</v>
      </c>
      <c r="BH150" s="46">
        <f t="shared" si="64"/>
        <v>8</v>
      </c>
      <c r="BI150" s="46" t="s">
        <v>429</v>
      </c>
      <c r="BJ150" s="46" t="str">
        <f t="shared" si="56"/>
        <v>60_8</v>
      </c>
      <c r="BK150" s="48">
        <f t="shared" si="65"/>
        <v>33.840000000000003</v>
      </c>
      <c r="BL150" s="48">
        <f t="shared" si="66"/>
        <v>34.69</v>
      </c>
      <c r="BM150" s="48">
        <f t="shared" si="67"/>
        <v>35.56</v>
      </c>
      <c r="BN150" s="361">
        <f t="shared" si="68"/>
        <v>34.765833333333333</v>
      </c>
      <c r="BO150" s="5"/>
      <c r="BP150" s="5"/>
      <c r="BQ150" s="5"/>
      <c r="BR150" s="5"/>
      <c r="BS150" s="5"/>
      <c r="BT150" s="6"/>
    </row>
    <row r="151" spans="1:72" x14ac:dyDescent="0.15">
      <c r="A151" s="46">
        <v>60</v>
      </c>
      <c r="B151" s="46">
        <v>9</v>
      </c>
      <c r="C151" s="46">
        <v>47</v>
      </c>
      <c r="D151" s="46">
        <f t="shared" si="57"/>
        <v>9</v>
      </c>
      <c r="E151" s="46" t="str">
        <f t="shared" si="58"/>
        <v>60_9</v>
      </c>
      <c r="F151" s="52">
        <v>28.87</v>
      </c>
      <c r="G151" s="46"/>
      <c r="H151" s="46">
        <v>60</v>
      </c>
      <c r="I151" s="46">
        <v>10</v>
      </c>
      <c r="J151" s="46">
        <v>48</v>
      </c>
      <c r="K151" s="46">
        <f t="shared" si="50"/>
        <v>10</v>
      </c>
      <c r="L151" s="46" t="str">
        <f t="shared" si="51"/>
        <v>60_10</v>
      </c>
      <c r="M151" s="52">
        <v>30.32</v>
      </c>
      <c r="N151" s="5"/>
      <c r="O151" s="46">
        <v>60</v>
      </c>
      <c r="P151" s="46">
        <v>9</v>
      </c>
      <c r="Q151" s="46">
        <v>47</v>
      </c>
      <c r="R151" s="46">
        <f t="shared" si="47"/>
        <v>9</v>
      </c>
      <c r="S151" s="46" t="str">
        <f t="shared" si="48"/>
        <v>60_9</v>
      </c>
      <c r="T151" s="52">
        <v>30.78</v>
      </c>
      <c r="U151" s="5"/>
      <c r="V151" s="46">
        <v>60</v>
      </c>
      <c r="W151" s="46">
        <v>9</v>
      </c>
      <c r="X151" s="46">
        <v>47</v>
      </c>
      <c r="Y151" s="46">
        <f t="shared" si="59"/>
        <v>9</v>
      </c>
      <c r="Z151" s="46" t="str">
        <f t="shared" si="49"/>
        <v>60_9</v>
      </c>
      <c r="AA151" s="52">
        <v>31.78</v>
      </c>
      <c r="AB151" s="362"/>
      <c r="AC151" s="46">
        <v>60</v>
      </c>
      <c r="AD151" s="46">
        <v>9</v>
      </c>
      <c r="AE151" s="46">
        <v>47</v>
      </c>
      <c r="AF151" s="46">
        <f t="shared" si="60"/>
        <v>9</v>
      </c>
      <c r="AG151" s="46" t="str">
        <f t="shared" si="52"/>
        <v>60_9</v>
      </c>
      <c r="AH151" s="46">
        <v>32.729999999999997</v>
      </c>
      <c r="AI151" s="362"/>
      <c r="AJ151" s="46">
        <v>60</v>
      </c>
      <c r="AK151" s="46">
        <v>9</v>
      </c>
      <c r="AL151" s="46">
        <v>47</v>
      </c>
      <c r="AM151" s="46">
        <f t="shared" si="61"/>
        <v>9</v>
      </c>
      <c r="AN151" s="46" t="str">
        <f t="shared" si="53"/>
        <v>60_9</v>
      </c>
      <c r="AO151" s="46">
        <v>34.369999999999997</v>
      </c>
      <c r="AP151" s="372"/>
      <c r="AQ151" s="46">
        <v>60</v>
      </c>
      <c r="AR151" s="46">
        <v>9</v>
      </c>
      <c r="AS151" s="46">
        <v>47</v>
      </c>
      <c r="AT151" s="46">
        <f t="shared" si="62"/>
        <v>9</v>
      </c>
      <c r="AU151" s="46" t="str">
        <f t="shared" si="54"/>
        <v>60_9</v>
      </c>
      <c r="AV151" s="46">
        <v>35.229999999999997</v>
      </c>
      <c r="AW151" s="373"/>
      <c r="AX151" s="46">
        <v>60</v>
      </c>
      <c r="AY151" s="46">
        <v>9</v>
      </c>
      <c r="AZ151" s="46">
        <v>47</v>
      </c>
      <c r="BA151" s="46">
        <f t="shared" si="63"/>
        <v>9</v>
      </c>
      <c r="BB151" s="46" t="str">
        <f t="shared" si="55"/>
        <v>60_9</v>
      </c>
      <c r="BC151" s="46">
        <v>36.11</v>
      </c>
      <c r="BD151" s="373"/>
      <c r="BE151" s="46">
        <v>60</v>
      </c>
      <c r="BF151" s="46">
        <v>9</v>
      </c>
      <c r="BG151" s="46">
        <v>47</v>
      </c>
      <c r="BH151" s="46">
        <f t="shared" si="64"/>
        <v>9</v>
      </c>
      <c r="BI151" s="46" t="s">
        <v>430</v>
      </c>
      <c r="BJ151" s="46" t="str">
        <f t="shared" si="56"/>
        <v>60_9</v>
      </c>
      <c r="BK151" s="48">
        <f t="shared" si="65"/>
        <v>34.369999999999997</v>
      </c>
      <c r="BL151" s="48">
        <f t="shared" si="66"/>
        <v>35.229999999999997</v>
      </c>
      <c r="BM151" s="48">
        <f t="shared" si="67"/>
        <v>36.11</v>
      </c>
      <c r="BN151" s="361">
        <f t="shared" si="68"/>
        <v>35.306666666666665</v>
      </c>
      <c r="BO151" s="5"/>
      <c r="BP151" s="5"/>
      <c r="BQ151" s="5"/>
      <c r="BR151" s="5"/>
      <c r="BS151" s="5"/>
      <c r="BT151" s="6"/>
    </row>
    <row r="152" spans="1:72" x14ac:dyDescent="0.15">
      <c r="A152" s="46">
        <v>60</v>
      </c>
      <c r="B152" s="46">
        <v>10</v>
      </c>
      <c r="C152" s="46">
        <v>48</v>
      </c>
      <c r="D152" s="46">
        <f t="shared" si="57"/>
        <v>10</v>
      </c>
      <c r="E152" s="46" t="str">
        <f t="shared" si="58"/>
        <v>60_10</v>
      </c>
      <c r="F152" s="52">
        <v>29.29</v>
      </c>
      <c r="G152" s="46"/>
      <c r="H152" s="46">
        <v>65</v>
      </c>
      <c r="I152" s="46" t="s">
        <v>304</v>
      </c>
      <c r="J152" s="46">
        <v>34</v>
      </c>
      <c r="K152" s="46" t="str">
        <f t="shared" si="50"/>
        <v>Aanloopperiodiek_0</v>
      </c>
      <c r="L152" s="46" t="str">
        <f t="shared" si="51"/>
        <v>65_Aanloopperiodiek_0</v>
      </c>
      <c r="M152" s="52">
        <v>23.69</v>
      </c>
      <c r="N152" s="5"/>
      <c r="O152" s="46">
        <v>60</v>
      </c>
      <c r="P152" s="46">
        <v>10</v>
      </c>
      <c r="Q152" s="46">
        <v>48</v>
      </c>
      <c r="R152" s="46">
        <f t="shared" si="47"/>
        <v>10</v>
      </c>
      <c r="S152" s="46" t="str">
        <f t="shared" si="48"/>
        <v>60_10</v>
      </c>
      <c r="T152" s="52">
        <v>31.23</v>
      </c>
      <c r="U152" s="5"/>
      <c r="V152" s="46">
        <v>60</v>
      </c>
      <c r="W152" s="46">
        <v>10</v>
      </c>
      <c r="X152" s="46">
        <v>48</v>
      </c>
      <c r="Y152" s="46">
        <f t="shared" si="59"/>
        <v>10</v>
      </c>
      <c r="Z152" s="46" t="str">
        <f t="shared" si="49"/>
        <v>60_10</v>
      </c>
      <c r="AA152" s="52">
        <v>32.24</v>
      </c>
      <c r="AB152" s="362"/>
      <c r="AC152" s="46">
        <v>60</v>
      </c>
      <c r="AD152" s="46">
        <v>10</v>
      </c>
      <c r="AE152" s="46">
        <v>48</v>
      </c>
      <c r="AF152" s="46">
        <f t="shared" si="60"/>
        <v>10</v>
      </c>
      <c r="AG152" s="46" t="str">
        <f t="shared" si="52"/>
        <v>60_10</v>
      </c>
      <c r="AH152" s="46">
        <v>33.21</v>
      </c>
      <c r="AI152" s="362"/>
      <c r="AJ152" s="46">
        <v>60</v>
      </c>
      <c r="AK152" s="46">
        <v>10</v>
      </c>
      <c r="AL152" s="46">
        <v>48</v>
      </c>
      <c r="AM152" s="46">
        <f t="shared" si="61"/>
        <v>10</v>
      </c>
      <c r="AN152" s="46" t="str">
        <f t="shared" si="53"/>
        <v>60_10</v>
      </c>
      <c r="AO152" s="46">
        <v>34.869999999999997</v>
      </c>
      <c r="AP152" s="372"/>
      <c r="AQ152" s="46">
        <v>60</v>
      </c>
      <c r="AR152" s="46">
        <v>10</v>
      </c>
      <c r="AS152" s="46">
        <v>48</v>
      </c>
      <c r="AT152" s="46">
        <f t="shared" si="62"/>
        <v>10</v>
      </c>
      <c r="AU152" s="46" t="str">
        <f t="shared" si="54"/>
        <v>60_10</v>
      </c>
      <c r="AV152" s="46">
        <v>35.74</v>
      </c>
      <c r="AW152" s="373"/>
      <c r="AX152" s="46">
        <v>60</v>
      </c>
      <c r="AY152" s="46">
        <v>10</v>
      </c>
      <c r="AZ152" s="46">
        <v>48</v>
      </c>
      <c r="BA152" s="46">
        <f t="shared" si="63"/>
        <v>10</v>
      </c>
      <c r="BB152" s="46" t="str">
        <f t="shared" si="55"/>
        <v>60_10</v>
      </c>
      <c r="BC152" s="46">
        <v>36.630000000000003</v>
      </c>
      <c r="BD152" s="373"/>
      <c r="BE152" s="46">
        <v>60</v>
      </c>
      <c r="BF152" s="46">
        <v>10</v>
      </c>
      <c r="BG152" s="46">
        <v>48</v>
      </c>
      <c r="BH152" s="46">
        <f t="shared" si="64"/>
        <v>10</v>
      </c>
      <c r="BI152" s="46" t="s">
        <v>431</v>
      </c>
      <c r="BJ152" s="46" t="str">
        <f t="shared" si="56"/>
        <v>60_10</v>
      </c>
      <c r="BK152" s="48">
        <f t="shared" si="65"/>
        <v>34.869999999999997</v>
      </c>
      <c r="BL152" s="48">
        <f t="shared" si="66"/>
        <v>35.74</v>
      </c>
      <c r="BM152" s="48">
        <f t="shared" si="67"/>
        <v>36.630000000000003</v>
      </c>
      <c r="BN152" s="361">
        <f t="shared" si="68"/>
        <v>35.817500000000003</v>
      </c>
      <c r="BO152" s="5"/>
      <c r="BP152" s="5"/>
      <c r="BQ152" s="5"/>
      <c r="BR152" s="5"/>
      <c r="BS152" s="5"/>
      <c r="BT152" s="6"/>
    </row>
    <row r="153" spans="1:72" x14ac:dyDescent="0.15">
      <c r="A153" s="46">
        <v>65</v>
      </c>
      <c r="B153" s="46" t="s">
        <v>304</v>
      </c>
      <c r="C153" s="46">
        <v>34</v>
      </c>
      <c r="D153" s="46" t="str">
        <f t="shared" si="57"/>
        <v>Aanloopperiodiek_0</v>
      </c>
      <c r="E153" s="46" t="str">
        <f t="shared" si="58"/>
        <v>65_Aanloopperiodiek_0</v>
      </c>
      <c r="F153" s="52">
        <v>22.89</v>
      </c>
      <c r="G153" s="46"/>
      <c r="H153" s="46">
        <v>65</v>
      </c>
      <c r="I153" s="46" t="s">
        <v>306</v>
      </c>
      <c r="J153" s="46">
        <v>36</v>
      </c>
      <c r="K153" s="46" t="str">
        <f t="shared" si="50"/>
        <v>Aanloopperiodiek_1</v>
      </c>
      <c r="L153" s="46" t="str">
        <f t="shared" si="51"/>
        <v>65_Aanloopperiodiek_1</v>
      </c>
      <c r="M153" s="52">
        <v>24.58</v>
      </c>
      <c r="N153" s="5"/>
      <c r="O153" s="46">
        <v>65</v>
      </c>
      <c r="P153" s="46" t="s">
        <v>304</v>
      </c>
      <c r="Q153" s="46">
        <v>34</v>
      </c>
      <c r="R153" s="46" t="str">
        <f t="shared" si="47"/>
        <v>Aanloopperiodiek_0</v>
      </c>
      <c r="S153" s="46" t="str">
        <f t="shared" si="48"/>
        <v>65_Aanloopperiodiek_0</v>
      </c>
      <c r="T153" s="52">
        <v>24.4</v>
      </c>
      <c r="U153" s="5"/>
      <c r="V153" s="46">
        <v>65</v>
      </c>
      <c r="W153" s="46" t="s">
        <v>304</v>
      </c>
      <c r="X153" s="46">
        <v>34</v>
      </c>
      <c r="Y153" s="46" t="str">
        <f t="shared" si="59"/>
        <v>Aanloopperiodiek_0</v>
      </c>
      <c r="Z153" s="46" t="str">
        <f t="shared" si="49"/>
        <v>65_Aanloopperiodiek_0</v>
      </c>
      <c r="AA153" s="52">
        <v>25.19</v>
      </c>
      <c r="AB153" s="362"/>
      <c r="AC153" s="46">
        <v>65</v>
      </c>
      <c r="AD153" s="46" t="s">
        <v>304</v>
      </c>
      <c r="AE153" s="46">
        <v>34</v>
      </c>
      <c r="AF153" s="46" t="str">
        <f t="shared" si="60"/>
        <v>Aanloopperiodiek_0</v>
      </c>
      <c r="AG153" s="46" t="str">
        <f t="shared" si="52"/>
        <v>65_Aanloopperiodiek_0</v>
      </c>
      <c r="AH153" s="46">
        <v>25.95</v>
      </c>
      <c r="AI153" s="362"/>
      <c r="AJ153" s="46">
        <v>65</v>
      </c>
      <c r="AK153" s="46" t="s">
        <v>304</v>
      </c>
      <c r="AL153" s="46">
        <v>34</v>
      </c>
      <c r="AM153" s="46" t="str">
        <f t="shared" si="61"/>
        <v>Aanloopperiodiek_0</v>
      </c>
      <c r="AN153" s="46" t="str">
        <f t="shared" si="53"/>
        <v>65_Aanloopperiodiek_0</v>
      </c>
      <c r="AO153" s="46">
        <v>27.25</v>
      </c>
      <c r="AP153" s="372"/>
      <c r="AQ153" s="46">
        <v>65</v>
      </c>
      <c r="AR153" s="46" t="s">
        <v>304</v>
      </c>
      <c r="AS153" s="46">
        <v>34</v>
      </c>
      <c r="AT153" s="46" t="str">
        <f t="shared" si="62"/>
        <v>Aanloopperiodiek_0</v>
      </c>
      <c r="AU153" s="46" t="str">
        <f t="shared" si="54"/>
        <v>65_Aanloopperiodiek_0</v>
      </c>
      <c r="AV153" s="46">
        <v>27.93</v>
      </c>
      <c r="AW153" s="373"/>
      <c r="AX153" s="46">
        <v>65</v>
      </c>
      <c r="AY153" s="46" t="s">
        <v>304</v>
      </c>
      <c r="AZ153" s="46">
        <v>34</v>
      </c>
      <c r="BA153" s="46" t="str">
        <f t="shared" si="63"/>
        <v>Aanloopperiodiek_0</v>
      </c>
      <c r="BB153" s="46" t="str">
        <f t="shared" si="55"/>
        <v>65_Aanloopperiodiek_0</v>
      </c>
      <c r="BC153" s="46">
        <v>28.63</v>
      </c>
      <c r="BD153" s="373"/>
      <c r="BE153" s="46">
        <v>65</v>
      </c>
      <c r="BF153" s="46" t="s">
        <v>304</v>
      </c>
      <c r="BG153" s="46">
        <v>34</v>
      </c>
      <c r="BH153" s="46" t="str">
        <f t="shared" si="64"/>
        <v>Aanloopperiodiek_0</v>
      </c>
      <c r="BI153" s="46" t="s">
        <v>432</v>
      </c>
      <c r="BJ153" s="46" t="str">
        <f t="shared" si="56"/>
        <v>65_Aanloopperiodiek_0</v>
      </c>
      <c r="BK153" s="48">
        <f t="shared" si="65"/>
        <v>27.25</v>
      </c>
      <c r="BL153" s="48">
        <f t="shared" si="66"/>
        <v>27.93</v>
      </c>
      <c r="BM153" s="48">
        <f t="shared" si="67"/>
        <v>28.63</v>
      </c>
      <c r="BN153" s="361">
        <f t="shared" si="68"/>
        <v>27.991666666666667</v>
      </c>
      <c r="BO153" s="5"/>
      <c r="BP153" s="5"/>
      <c r="BQ153" s="5"/>
      <c r="BR153" s="5"/>
      <c r="BS153" s="5"/>
      <c r="BT153" s="6"/>
    </row>
    <row r="154" spans="1:72" x14ac:dyDescent="0.15">
      <c r="A154" s="46">
        <v>65</v>
      </c>
      <c r="B154" s="46" t="s">
        <v>306</v>
      </c>
      <c r="C154" s="46">
        <v>36</v>
      </c>
      <c r="D154" s="46" t="str">
        <f t="shared" si="57"/>
        <v>Aanloopperiodiek_1</v>
      </c>
      <c r="E154" s="46" t="str">
        <f t="shared" si="58"/>
        <v>65_Aanloopperiodiek_1</v>
      </c>
      <c r="F154" s="52">
        <v>23.75</v>
      </c>
      <c r="G154" s="46"/>
      <c r="H154" s="46">
        <v>65</v>
      </c>
      <c r="I154" s="46">
        <v>0</v>
      </c>
      <c r="J154" s="46">
        <v>38</v>
      </c>
      <c r="K154" s="46">
        <f t="shared" si="50"/>
        <v>0</v>
      </c>
      <c r="L154" s="46" t="str">
        <f t="shared" si="51"/>
        <v>65_0</v>
      </c>
      <c r="M154" s="52">
        <v>25.62</v>
      </c>
      <c r="N154" s="5"/>
      <c r="O154" s="46">
        <v>65</v>
      </c>
      <c r="P154" s="46" t="s">
        <v>306</v>
      </c>
      <c r="Q154" s="46">
        <v>36</v>
      </c>
      <c r="R154" s="46" t="str">
        <f t="shared" si="47"/>
        <v>Aanloopperiodiek_1</v>
      </c>
      <c r="S154" s="46" t="str">
        <f t="shared" si="48"/>
        <v>65_Aanloopperiodiek_1</v>
      </c>
      <c r="T154" s="52">
        <v>25.32</v>
      </c>
      <c r="U154" s="5"/>
      <c r="V154" s="46">
        <v>65</v>
      </c>
      <c r="W154" s="46" t="s">
        <v>306</v>
      </c>
      <c r="X154" s="46">
        <v>36</v>
      </c>
      <c r="Y154" s="46" t="str">
        <f t="shared" si="59"/>
        <v>Aanloopperiodiek_1</v>
      </c>
      <c r="Z154" s="46" t="str">
        <f t="shared" si="49"/>
        <v>65_Aanloopperiodiek_1</v>
      </c>
      <c r="AA154" s="52">
        <v>26.14</v>
      </c>
      <c r="AB154" s="362"/>
      <c r="AC154" s="46">
        <v>65</v>
      </c>
      <c r="AD154" s="46" t="s">
        <v>306</v>
      </c>
      <c r="AE154" s="46">
        <v>36</v>
      </c>
      <c r="AF154" s="46" t="str">
        <f t="shared" si="60"/>
        <v>Aanloopperiodiek_1</v>
      </c>
      <c r="AG154" s="46" t="str">
        <f t="shared" si="52"/>
        <v>65_Aanloopperiodiek_1</v>
      </c>
      <c r="AH154" s="46">
        <v>26.92</v>
      </c>
      <c r="AI154" s="362"/>
      <c r="AJ154" s="46">
        <v>65</v>
      </c>
      <c r="AK154" s="46" t="s">
        <v>306</v>
      </c>
      <c r="AL154" s="46">
        <v>36</v>
      </c>
      <c r="AM154" s="46" t="str">
        <f t="shared" si="61"/>
        <v>Aanloopperiodiek_1</v>
      </c>
      <c r="AN154" s="46" t="str">
        <f t="shared" si="53"/>
        <v>65_Aanloopperiodiek_1</v>
      </c>
      <c r="AO154" s="46">
        <v>28.27</v>
      </c>
      <c r="AP154" s="372"/>
      <c r="AQ154" s="46">
        <v>65</v>
      </c>
      <c r="AR154" s="46" t="s">
        <v>306</v>
      </c>
      <c r="AS154" s="46">
        <v>36</v>
      </c>
      <c r="AT154" s="46" t="str">
        <f t="shared" si="62"/>
        <v>Aanloopperiodiek_1</v>
      </c>
      <c r="AU154" s="46" t="str">
        <f t="shared" si="54"/>
        <v>65_Aanloopperiodiek_1</v>
      </c>
      <c r="AV154" s="46">
        <v>28.98</v>
      </c>
      <c r="AW154" s="373"/>
      <c r="AX154" s="46">
        <v>65</v>
      </c>
      <c r="AY154" s="46" t="s">
        <v>306</v>
      </c>
      <c r="AZ154" s="46">
        <v>36</v>
      </c>
      <c r="BA154" s="46" t="str">
        <f t="shared" si="63"/>
        <v>Aanloopperiodiek_1</v>
      </c>
      <c r="BB154" s="46" t="str">
        <f t="shared" si="55"/>
        <v>65_Aanloopperiodiek_1</v>
      </c>
      <c r="BC154" s="46">
        <v>29.7</v>
      </c>
      <c r="BD154" s="373"/>
      <c r="BE154" s="46">
        <v>65</v>
      </c>
      <c r="BF154" s="46" t="s">
        <v>306</v>
      </c>
      <c r="BG154" s="46">
        <v>36</v>
      </c>
      <c r="BH154" s="46" t="str">
        <f t="shared" si="64"/>
        <v>Aanloopperiodiek_1</v>
      </c>
      <c r="BI154" s="46" t="s">
        <v>433</v>
      </c>
      <c r="BJ154" s="46" t="str">
        <f t="shared" si="56"/>
        <v>65_Aanloopperiodiek_1</v>
      </c>
      <c r="BK154" s="48">
        <f t="shared" si="65"/>
        <v>28.27</v>
      </c>
      <c r="BL154" s="48">
        <f t="shared" si="66"/>
        <v>28.98</v>
      </c>
      <c r="BM154" s="48">
        <f t="shared" si="67"/>
        <v>29.7</v>
      </c>
      <c r="BN154" s="361">
        <f t="shared" si="68"/>
        <v>29.041666666666668</v>
      </c>
      <c r="BO154" s="5"/>
      <c r="BP154" s="5"/>
      <c r="BQ154" s="5"/>
      <c r="BR154" s="5"/>
      <c r="BS154" s="5"/>
      <c r="BT154" s="6"/>
    </row>
    <row r="155" spans="1:72" x14ac:dyDescent="0.15">
      <c r="A155" s="46">
        <v>65</v>
      </c>
      <c r="B155" s="46">
        <v>0</v>
      </c>
      <c r="C155" s="46">
        <v>38</v>
      </c>
      <c r="D155" s="46">
        <f t="shared" si="57"/>
        <v>0</v>
      </c>
      <c r="E155" s="46" t="str">
        <f t="shared" si="58"/>
        <v>65_0</v>
      </c>
      <c r="F155" s="52">
        <v>24.75</v>
      </c>
      <c r="G155" s="46"/>
      <c r="H155" s="46">
        <v>65</v>
      </c>
      <c r="I155" s="46">
        <v>1</v>
      </c>
      <c r="J155" s="46">
        <v>40</v>
      </c>
      <c r="K155" s="46">
        <f t="shared" si="50"/>
        <v>1</v>
      </c>
      <c r="L155" s="46" t="str">
        <f t="shared" si="51"/>
        <v>65_1</v>
      </c>
      <c r="M155" s="52">
        <v>26.59</v>
      </c>
      <c r="N155" s="5"/>
      <c r="O155" s="46">
        <v>65</v>
      </c>
      <c r="P155" s="46">
        <v>0</v>
      </c>
      <c r="Q155" s="46">
        <v>38</v>
      </c>
      <c r="R155" s="46">
        <f t="shared" si="47"/>
        <v>0</v>
      </c>
      <c r="S155" s="46" t="str">
        <f t="shared" si="48"/>
        <v>65_0</v>
      </c>
      <c r="T155" s="52">
        <v>26.39</v>
      </c>
      <c r="U155" s="5"/>
      <c r="V155" s="46">
        <v>65</v>
      </c>
      <c r="W155" s="46">
        <v>0</v>
      </c>
      <c r="X155" s="46">
        <v>38</v>
      </c>
      <c r="Y155" s="46">
        <f t="shared" si="59"/>
        <v>0</v>
      </c>
      <c r="Z155" s="46" t="str">
        <f t="shared" si="49"/>
        <v>65_0</v>
      </c>
      <c r="AA155" s="52">
        <v>27.24</v>
      </c>
      <c r="AB155" s="362"/>
      <c r="AC155" s="46">
        <v>65</v>
      </c>
      <c r="AD155" s="46">
        <v>0</v>
      </c>
      <c r="AE155" s="46">
        <v>38</v>
      </c>
      <c r="AF155" s="46">
        <f t="shared" si="60"/>
        <v>0</v>
      </c>
      <c r="AG155" s="46" t="str">
        <f t="shared" si="52"/>
        <v>65_0</v>
      </c>
      <c r="AH155" s="46">
        <v>28.06</v>
      </c>
      <c r="AI155" s="362"/>
      <c r="AJ155" s="46">
        <v>65</v>
      </c>
      <c r="AK155" s="46">
        <v>0</v>
      </c>
      <c r="AL155" s="46">
        <v>38</v>
      </c>
      <c r="AM155" s="46">
        <f t="shared" si="61"/>
        <v>0</v>
      </c>
      <c r="AN155" s="46" t="str">
        <f t="shared" si="53"/>
        <v>65_0</v>
      </c>
      <c r="AO155" s="46">
        <v>29.46</v>
      </c>
      <c r="AP155" s="372"/>
      <c r="AQ155" s="46">
        <v>65</v>
      </c>
      <c r="AR155" s="46">
        <v>0</v>
      </c>
      <c r="AS155" s="46">
        <v>38</v>
      </c>
      <c r="AT155" s="46">
        <f t="shared" si="62"/>
        <v>0</v>
      </c>
      <c r="AU155" s="46" t="str">
        <f t="shared" si="54"/>
        <v>65_0</v>
      </c>
      <c r="AV155" s="46">
        <v>30.2</v>
      </c>
      <c r="AW155" s="373"/>
      <c r="AX155" s="46">
        <v>65</v>
      </c>
      <c r="AY155" s="46">
        <v>0</v>
      </c>
      <c r="AZ155" s="46">
        <v>38</v>
      </c>
      <c r="BA155" s="46">
        <f t="shared" si="63"/>
        <v>0</v>
      </c>
      <c r="BB155" s="46" t="str">
        <f t="shared" si="55"/>
        <v>65_0</v>
      </c>
      <c r="BC155" s="46">
        <v>30.96</v>
      </c>
      <c r="BD155" s="373"/>
      <c r="BE155" s="46">
        <v>65</v>
      </c>
      <c r="BF155" s="46">
        <v>0</v>
      </c>
      <c r="BG155" s="46">
        <v>38</v>
      </c>
      <c r="BH155" s="46">
        <f t="shared" si="64"/>
        <v>0</v>
      </c>
      <c r="BI155" s="46" t="s">
        <v>434</v>
      </c>
      <c r="BJ155" s="46" t="str">
        <f t="shared" si="56"/>
        <v>65_0</v>
      </c>
      <c r="BK155" s="48">
        <f t="shared" si="65"/>
        <v>29.46</v>
      </c>
      <c r="BL155" s="48">
        <f t="shared" si="66"/>
        <v>30.2</v>
      </c>
      <c r="BM155" s="48">
        <f t="shared" si="67"/>
        <v>30.96</v>
      </c>
      <c r="BN155" s="361">
        <f t="shared" si="68"/>
        <v>30.266666666666666</v>
      </c>
      <c r="BO155" s="5"/>
      <c r="BP155" s="5"/>
      <c r="BQ155" s="5"/>
      <c r="BR155" s="5"/>
      <c r="BS155" s="5"/>
      <c r="BT155" s="6"/>
    </row>
    <row r="156" spans="1:72" x14ac:dyDescent="0.15">
      <c r="A156" s="46">
        <v>65</v>
      </c>
      <c r="B156" s="46">
        <v>1</v>
      </c>
      <c r="C156" s="46">
        <v>40</v>
      </c>
      <c r="D156" s="46">
        <f t="shared" si="57"/>
        <v>1</v>
      </c>
      <c r="E156" s="46" t="str">
        <f t="shared" si="58"/>
        <v>65_1</v>
      </c>
      <c r="F156" s="52">
        <v>25.69</v>
      </c>
      <c r="G156" s="46"/>
      <c r="H156" s="46">
        <v>65</v>
      </c>
      <c r="I156" s="46">
        <v>2</v>
      </c>
      <c r="J156" s="46">
        <v>41</v>
      </c>
      <c r="K156" s="46">
        <f t="shared" si="50"/>
        <v>2</v>
      </c>
      <c r="L156" s="46" t="str">
        <f t="shared" si="51"/>
        <v>65_2</v>
      </c>
      <c r="M156" s="52">
        <v>27.11</v>
      </c>
      <c r="N156" s="5"/>
      <c r="O156" s="46">
        <v>65</v>
      </c>
      <c r="P156" s="46">
        <v>1</v>
      </c>
      <c r="Q156" s="46">
        <v>40</v>
      </c>
      <c r="R156" s="46">
        <f t="shared" si="47"/>
        <v>1</v>
      </c>
      <c r="S156" s="46" t="str">
        <f t="shared" si="48"/>
        <v>65_1</v>
      </c>
      <c r="T156" s="52">
        <v>27.39</v>
      </c>
      <c r="U156" s="5"/>
      <c r="V156" s="46">
        <v>65</v>
      </c>
      <c r="W156" s="46">
        <v>1</v>
      </c>
      <c r="X156" s="46">
        <v>40</v>
      </c>
      <c r="Y156" s="46">
        <f t="shared" si="59"/>
        <v>1</v>
      </c>
      <c r="Z156" s="46" t="str">
        <f t="shared" si="49"/>
        <v>65_1</v>
      </c>
      <c r="AA156" s="52">
        <v>28.28</v>
      </c>
      <c r="AB156" s="362"/>
      <c r="AC156" s="46">
        <v>65</v>
      </c>
      <c r="AD156" s="46">
        <v>1</v>
      </c>
      <c r="AE156" s="46">
        <v>40</v>
      </c>
      <c r="AF156" s="46">
        <f t="shared" si="60"/>
        <v>1</v>
      </c>
      <c r="AG156" s="46" t="str">
        <f t="shared" si="52"/>
        <v>65_1</v>
      </c>
      <c r="AH156" s="46">
        <v>29.13</v>
      </c>
      <c r="AI156" s="362"/>
      <c r="AJ156" s="46">
        <v>65</v>
      </c>
      <c r="AK156" s="46">
        <v>1</v>
      </c>
      <c r="AL156" s="46">
        <v>40</v>
      </c>
      <c r="AM156" s="46">
        <f t="shared" si="61"/>
        <v>1</v>
      </c>
      <c r="AN156" s="46" t="str">
        <f t="shared" si="53"/>
        <v>65_1</v>
      </c>
      <c r="AO156" s="46">
        <v>30.59</v>
      </c>
      <c r="AP156" s="372"/>
      <c r="AQ156" s="46">
        <v>65</v>
      </c>
      <c r="AR156" s="46">
        <v>1</v>
      </c>
      <c r="AS156" s="46">
        <v>40</v>
      </c>
      <c r="AT156" s="46">
        <f t="shared" si="62"/>
        <v>1</v>
      </c>
      <c r="AU156" s="46" t="str">
        <f t="shared" si="54"/>
        <v>65_1</v>
      </c>
      <c r="AV156" s="46">
        <v>31.35</v>
      </c>
      <c r="AW156" s="373"/>
      <c r="AX156" s="46">
        <v>65</v>
      </c>
      <c r="AY156" s="46">
        <v>1</v>
      </c>
      <c r="AZ156" s="46">
        <v>40</v>
      </c>
      <c r="BA156" s="46">
        <f t="shared" si="63"/>
        <v>1</v>
      </c>
      <c r="BB156" s="46" t="str">
        <f t="shared" si="55"/>
        <v>65_1</v>
      </c>
      <c r="BC156" s="46">
        <v>32.14</v>
      </c>
      <c r="BD156" s="373"/>
      <c r="BE156" s="46">
        <v>65</v>
      </c>
      <c r="BF156" s="46">
        <v>1</v>
      </c>
      <c r="BG156" s="46">
        <v>40</v>
      </c>
      <c r="BH156" s="46">
        <f t="shared" si="64"/>
        <v>1</v>
      </c>
      <c r="BI156" s="46" t="s">
        <v>435</v>
      </c>
      <c r="BJ156" s="46" t="str">
        <f t="shared" si="56"/>
        <v>65_1</v>
      </c>
      <c r="BK156" s="48">
        <f t="shared" si="65"/>
        <v>30.59</v>
      </c>
      <c r="BL156" s="48">
        <f t="shared" si="66"/>
        <v>31.35</v>
      </c>
      <c r="BM156" s="48">
        <f t="shared" si="67"/>
        <v>32.14</v>
      </c>
      <c r="BN156" s="361">
        <f t="shared" si="68"/>
        <v>31.420833333333334</v>
      </c>
      <c r="BO156" s="5"/>
      <c r="BP156" s="5"/>
      <c r="BQ156" s="5"/>
      <c r="BR156" s="5"/>
      <c r="BS156" s="5"/>
      <c r="BT156" s="6"/>
    </row>
    <row r="157" spans="1:72" x14ac:dyDescent="0.15">
      <c r="A157" s="46">
        <v>65</v>
      </c>
      <c r="B157" s="46">
        <v>2</v>
      </c>
      <c r="C157" s="46">
        <v>41</v>
      </c>
      <c r="D157" s="46">
        <f t="shared" si="57"/>
        <v>2</v>
      </c>
      <c r="E157" s="46" t="str">
        <f t="shared" si="58"/>
        <v>65_2</v>
      </c>
      <c r="F157" s="52">
        <v>26.19</v>
      </c>
      <c r="G157" s="46"/>
      <c r="H157" s="46">
        <v>65</v>
      </c>
      <c r="I157" s="46">
        <v>3</v>
      </c>
      <c r="J157" s="46">
        <v>42</v>
      </c>
      <c r="K157" s="46">
        <f t="shared" si="50"/>
        <v>3</v>
      </c>
      <c r="L157" s="46" t="str">
        <f t="shared" si="51"/>
        <v>65_3</v>
      </c>
      <c r="M157" s="52">
        <v>27.6</v>
      </c>
      <c r="N157" s="5"/>
      <c r="O157" s="46">
        <v>65</v>
      </c>
      <c r="P157" s="46">
        <v>2</v>
      </c>
      <c r="Q157" s="46">
        <v>41</v>
      </c>
      <c r="R157" s="46">
        <f t="shared" si="47"/>
        <v>2</v>
      </c>
      <c r="S157" s="46" t="str">
        <f t="shared" si="48"/>
        <v>65_2</v>
      </c>
      <c r="T157" s="52">
        <v>27.92</v>
      </c>
      <c r="U157" s="5"/>
      <c r="V157" s="46">
        <v>65</v>
      </c>
      <c r="W157" s="46">
        <v>2</v>
      </c>
      <c r="X157" s="46">
        <v>41</v>
      </c>
      <c r="Y157" s="46">
        <f t="shared" si="59"/>
        <v>2</v>
      </c>
      <c r="Z157" s="46" t="str">
        <f t="shared" si="49"/>
        <v>65_2</v>
      </c>
      <c r="AA157" s="52">
        <v>28.83</v>
      </c>
      <c r="AB157" s="362"/>
      <c r="AC157" s="46">
        <v>65</v>
      </c>
      <c r="AD157" s="46">
        <v>2</v>
      </c>
      <c r="AE157" s="46">
        <v>41</v>
      </c>
      <c r="AF157" s="46">
        <f t="shared" si="60"/>
        <v>2</v>
      </c>
      <c r="AG157" s="46" t="str">
        <f t="shared" si="52"/>
        <v>65_2</v>
      </c>
      <c r="AH157" s="46">
        <v>29.69</v>
      </c>
      <c r="AI157" s="362"/>
      <c r="AJ157" s="46">
        <v>65</v>
      </c>
      <c r="AK157" s="46">
        <v>2</v>
      </c>
      <c r="AL157" s="46">
        <v>41</v>
      </c>
      <c r="AM157" s="46">
        <f t="shared" si="61"/>
        <v>2</v>
      </c>
      <c r="AN157" s="46" t="str">
        <f t="shared" si="53"/>
        <v>65_2</v>
      </c>
      <c r="AO157" s="46">
        <v>31.18</v>
      </c>
      <c r="AP157" s="372"/>
      <c r="AQ157" s="46">
        <v>65</v>
      </c>
      <c r="AR157" s="46">
        <v>2</v>
      </c>
      <c r="AS157" s="46">
        <v>41</v>
      </c>
      <c r="AT157" s="46">
        <f t="shared" si="62"/>
        <v>2</v>
      </c>
      <c r="AU157" s="46" t="str">
        <f t="shared" si="54"/>
        <v>65_2</v>
      </c>
      <c r="AV157" s="46">
        <v>31.96</v>
      </c>
      <c r="AW157" s="373"/>
      <c r="AX157" s="46">
        <v>65</v>
      </c>
      <c r="AY157" s="46">
        <v>2</v>
      </c>
      <c r="AZ157" s="46">
        <v>41</v>
      </c>
      <c r="BA157" s="46">
        <f t="shared" si="63"/>
        <v>2</v>
      </c>
      <c r="BB157" s="46" t="str">
        <f t="shared" si="55"/>
        <v>65_2</v>
      </c>
      <c r="BC157" s="46">
        <v>32.76</v>
      </c>
      <c r="BD157" s="373"/>
      <c r="BE157" s="46">
        <v>65</v>
      </c>
      <c r="BF157" s="46">
        <v>2</v>
      </c>
      <c r="BG157" s="46">
        <v>41</v>
      </c>
      <c r="BH157" s="46">
        <f t="shared" si="64"/>
        <v>2</v>
      </c>
      <c r="BI157" s="46" t="s">
        <v>436</v>
      </c>
      <c r="BJ157" s="46" t="str">
        <f t="shared" si="56"/>
        <v>65_2</v>
      </c>
      <c r="BK157" s="48">
        <f t="shared" si="65"/>
        <v>31.18</v>
      </c>
      <c r="BL157" s="48">
        <f t="shared" si="66"/>
        <v>31.96</v>
      </c>
      <c r="BM157" s="48">
        <f t="shared" si="67"/>
        <v>32.76</v>
      </c>
      <c r="BN157" s="361">
        <f t="shared" si="68"/>
        <v>32.03</v>
      </c>
      <c r="BO157" s="5"/>
      <c r="BP157" s="5"/>
      <c r="BQ157" s="5"/>
      <c r="BR157" s="5"/>
      <c r="BS157" s="5"/>
      <c r="BT157" s="6"/>
    </row>
    <row r="158" spans="1:72" x14ac:dyDescent="0.15">
      <c r="A158" s="46">
        <v>65</v>
      </c>
      <c r="B158" s="46">
        <v>3</v>
      </c>
      <c r="C158" s="46">
        <v>42</v>
      </c>
      <c r="D158" s="46">
        <f t="shared" si="57"/>
        <v>3</v>
      </c>
      <c r="E158" s="46" t="str">
        <f t="shared" si="58"/>
        <v>65_3</v>
      </c>
      <c r="F158" s="52">
        <v>26.66</v>
      </c>
      <c r="G158" s="46"/>
      <c r="H158" s="46">
        <v>65</v>
      </c>
      <c r="I158" s="46">
        <v>4</v>
      </c>
      <c r="J158" s="46">
        <v>43</v>
      </c>
      <c r="K158" s="46">
        <f t="shared" si="50"/>
        <v>4</v>
      </c>
      <c r="L158" s="46" t="str">
        <f t="shared" si="51"/>
        <v>65_4</v>
      </c>
      <c r="M158" s="52">
        <v>28.09</v>
      </c>
      <c r="N158" s="5"/>
      <c r="O158" s="46">
        <v>65</v>
      </c>
      <c r="P158" s="46">
        <v>3</v>
      </c>
      <c r="Q158" s="46">
        <v>42</v>
      </c>
      <c r="R158" s="46">
        <f t="shared" si="47"/>
        <v>3</v>
      </c>
      <c r="S158" s="46" t="str">
        <f t="shared" si="48"/>
        <v>65_3</v>
      </c>
      <c r="T158" s="52">
        <v>28.42</v>
      </c>
      <c r="U158" s="5"/>
      <c r="V158" s="46">
        <v>65</v>
      </c>
      <c r="W158" s="46">
        <v>3</v>
      </c>
      <c r="X158" s="46">
        <v>42</v>
      </c>
      <c r="Y158" s="46">
        <f t="shared" si="59"/>
        <v>3</v>
      </c>
      <c r="Z158" s="46" t="str">
        <f t="shared" si="49"/>
        <v>65_3</v>
      </c>
      <c r="AA158" s="52">
        <v>29.35</v>
      </c>
      <c r="AB158" s="362"/>
      <c r="AC158" s="46">
        <v>65</v>
      </c>
      <c r="AD158" s="46">
        <v>3</v>
      </c>
      <c r="AE158" s="46">
        <v>42</v>
      </c>
      <c r="AF158" s="46">
        <f t="shared" si="60"/>
        <v>3</v>
      </c>
      <c r="AG158" s="46" t="str">
        <f t="shared" si="52"/>
        <v>65_3</v>
      </c>
      <c r="AH158" s="46">
        <v>30.23</v>
      </c>
      <c r="AI158" s="362"/>
      <c r="AJ158" s="46">
        <v>65</v>
      </c>
      <c r="AK158" s="46">
        <v>3</v>
      </c>
      <c r="AL158" s="46">
        <v>42</v>
      </c>
      <c r="AM158" s="46">
        <f t="shared" si="61"/>
        <v>3</v>
      </c>
      <c r="AN158" s="46" t="str">
        <f t="shared" si="53"/>
        <v>65_3</v>
      </c>
      <c r="AO158" s="46">
        <v>31.74</v>
      </c>
      <c r="AP158" s="372"/>
      <c r="AQ158" s="46">
        <v>65</v>
      </c>
      <c r="AR158" s="46">
        <v>3</v>
      </c>
      <c r="AS158" s="46">
        <v>42</v>
      </c>
      <c r="AT158" s="46">
        <f t="shared" si="62"/>
        <v>3</v>
      </c>
      <c r="AU158" s="46" t="str">
        <f t="shared" si="54"/>
        <v>65_3</v>
      </c>
      <c r="AV158" s="46">
        <v>32.53</v>
      </c>
      <c r="AW158" s="373"/>
      <c r="AX158" s="46">
        <v>65</v>
      </c>
      <c r="AY158" s="46">
        <v>3</v>
      </c>
      <c r="AZ158" s="46">
        <v>42</v>
      </c>
      <c r="BA158" s="46">
        <f t="shared" si="63"/>
        <v>3</v>
      </c>
      <c r="BB158" s="46" t="str">
        <f t="shared" si="55"/>
        <v>65_3</v>
      </c>
      <c r="BC158" s="46">
        <v>33.35</v>
      </c>
      <c r="BD158" s="373"/>
      <c r="BE158" s="46">
        <v>65</v>
      </c>
      <c r="BF158" s="46">
        <v>3</v>
      </c>
      <c r="BG158" s="46">
        <v>42</v>
      </c>
      <c r="BH158" s="46">
        <f t="shared" si="64"/>
        <v>3</v>
      </c>
      <c r="BI158" s="46" t="s">
        <v>437</v>
      </c>
      <c r="BJ158" s="46" t="str">
        <f t="shared" si="56"/>
        <v>65_3</v>
      </c>
      <c r="BK158" s="48">
        <f t="shared" si="65"/>
        <v>31.74</v>
      </c>
      <c r="BL158" s="48">
        <f t="shared" si="66"/>
        <v>32.53</v>
      </c>
      <c r="BM158" s="48">
        <f t="shared" si="67"/>
        <v>33.35</v>
      </c>
      <c r="BN158" s="361">
        <f t="shared" si="68"/>
        <v>32.603333333333332</v>
      </c>
      <c r="BO158" s="5"/>
      <c r="BP158" s="5"/>
      <c r="BQ158" s="5"/>
      <c r="BR158" s="5"/>
      <c r="BS158" s="5"/>
      <c r="BT158" s="6"/>
    </row>
    <row r="159" spans="1:72" x14ac:dyDescent="0.15">
      <c r="A159" s="46">
        <v>65</v>
      </c>
      <c r="B159" s="46">
        <v>4</v>
      </c>
      <c r="C159" s="46">
        <v>43</v>
      </c>
      <c r="D159" s="46">
        <f t="shared" si="57"/>
        <v>4</v>
      </c>
      <c r="E159" s="46" t="str">
        <f t="shared" si="58"/>
        <v>65_4</v>
      </c>
      <c r="F159" s="52">
        <v>27.14</v>
      </c>
      <c r="G159" s="46"/>
      <c r="H159" s="46">
        <v>65</v>
      </c>
      <c r="I159" s="46">
        <v>5</v>
      </c>
      <c r="J159" s="46">
        <v>44</v>
      </c>
      <c r="K159" s="46">
        <f t="shared" si="50"/>
        <v>5</v>
      </c>
      <c r="L159" s="46" t="str">
        <f t="shared" si="51"/>
        <v>65_5</v>
      </c>
      <c r="M159" s="52">
        <v>28.56</v>
      </c>
      <c r="N159" s="5"/>
      <c r="O159" s="46">
        <v>65</v>
      </c>
      <c r="P159" s="46">
        <v>4</v>
      </c>
      <c r="Q159" s="46">
        <v>43</v>
      </c>
      <c r="R159" s="46">
        <f t="shared" si="47"/>
        <v>4</v>
      </c>
      <c r="S159" s="46" t="str">
        <f t="shared" si="48"/>
        <v>65_4</v>
      </c>
      <c r="T159" s="52">
        <v>28.94</v>
      </c>
      <c r="U159" s="5"/>
      <c r="V159" s="46">
        <v>65</v>
      </c>
      <c r="W159" s="46">
        <v>4</v>
      </c>
      <c r="X159" s="46">
        <v>43</v>
      </c>
      <c r="Y159" s="46">
        <f t="shared" si="59"/>
        <v>4</v>
      </c>
      <c r="Z159" s="46" t="str">
        <f t="shared" si="49"/>
        <v>65_4</v>
      </c>
      <c r="AA159" s="52">
        <v>29.88</v>
      </c>
      <c r="AB159" s="362"/>
      <c r="AC159" s="46">
        <v>65</v>
      </c>
      <c r="AD159" s="46">
        <v>4</v>
      </c>
      <c r="AE159" s="46">
        <v>43</v>
      </c>
      <c r="AF159" s="46">
        <f t="shared" si="60"/>
        <v>4</v>
      </c>
      <c r="AG159" s="46" t="str">
        <f t="shared" si="52"/>
        <v>65_4</v>
      </c>
      <c r="AH159" s="46">
        <v>30.77</v>
      </c>
      <c r="AI159" s="362"/>
      <c r="AJ159" s="46">
        <v>65</v>
      </c>
      <c r="AK159" s="46">
        <v>4</v>
      </c>
      <c r="AL159" s="46">
        <v>43</v>
      </c>
      <c r="AM159" s="46">
        <f t="shared" si="61"/>
        <v>4</v>
      </c>
      <c r="AN159" s="46" t="str">
        <f t="shared" si="53"/>
        <v>65_4</v>
      </c>
      <c r="AO159" s="46">
        <v>32.31</v>
      </c>
      <c r="AP159" s="372"/>
      <c r="AQ159" s="46">
        <v>65</v>
      </c>
      <c r="AR159" s="46">
        <v>4</v>
      </c>
      <c r="AS159" s="46">
        <v>43</v>
      </c>
      <c r="AT159" s="46">
        <f t="shared" si="62"/>
        <v>4</v>
      </c>
      <c r="AU159" s="46" t="str">
        <f t="shared" si="54"/>
        <v>65_4</v>
      </c>
      <c r="AV159" s="46">
        <v>33.119999999999997</v>
      </c>
      <c r="AW159" s="373"/>
      <c r="AX159" s="46">
        <v>65</v>
      </c>
      <c r="AY159" s="46">
        <v>4</v>
      </c>
      <c r="AZ159" s="46">
        <v>43</v>
      </c>
      <c r="BA159" s="46">
        <f t="shared" si="63"/>
        <v>4</v>
      </c>
      <c r="BB159" s="46" t="str">
        <f t="shared" si="55"/>
        <v>65_4</v>
      </c>
      <c r="BC159" s="46">
        <v>33.950000000000003</v>
      </c>
      <c r="BD159" s="373"/>
      <c r="BE159" s="46">
        <v>65</v>
      </c>
      <c r="BF159" s="46">
        <v>4</v>
      </c>
      <c r="BG159" s="46">
        <v>43</v>
      </c>
      <c r="BH159" s="46">
        <f t="shared" si="64"/>
        <v>4</v>
      </c>
      <c r="BI159" s="46" t="s">
        <v>438</v>
      </c>
      <c r="BJ159" s="46" t="str">
        <f t="shared" si="56"/>
        <v>65_4</v>
      </c>
      <c r="BK159" s="48">
        <f t="shared" si="65"/>
        <v>32.31</v>
      </c>
      <c r="BL159" s="48">
        <f t="shared" si="66"/>
        <v>33.119999999999997</v>
      </c>
      <c r="BM159" s="48">
        <f t="shared" si="67"/>
        <v>33.950000000000003</v>
      </c>
      <c r="BN159" s="361">
        <f t="shared" si="68"/>
        <v>33.192499999999995</v>
      </c>
      <c r="BO159" s="5"/>
      <c r="BP159" s="5"/>
      <c r="BQ159" s="5"/>
      <c r="BR159" s="5"/>
      <c r="BS159" s="5"/>
      <c r="BT159" s="6"/>
    </row>
    <row r="160" spans="1:72" x14ac:dyDescent="0.15">
      <c r="A160" s="46">
        <v>65</v>
      </c>
      <c r="B160" s="46">
        <v>5</v>
      </c>
      <c r="C160" s="46">
        <v>44</v>
      </c>
      <c r="D160" s="46">
        <f t="shared" si="57"/>
        <v>5</v>
      </c>
      <c r="E160" s="46" t="str">
        <f t="shared" si="58"/>
        <v>65_5</v>
      </c>
      <c r="F160" s="52">
        <v>27.6</v>
      </c>
      <c r="G160" s="46"/>
      <c r="H160" s="46">
        <v>65</v>
      </c>
      <c r="I160" s="46">
        <v>6</v>
      </c>
      <c r="J160" s="46">
        <v>46</v>
      </c>
      <c r="K160" s="46">
        <f t="shared" si="50"/>
        <v>6</v>
      </c>
      <c r="L160" s="46" t="str">
        <f t="shared" si="51"/>
        <v>65_6</v>
      </c>
      <c r="M160" s="52">
        <v>29.43</v>
      </c>
      <c r="N160" s="5"/>
      <c r="O160" s="46">
        <v>65</v>
      </c>
      <c r="P160" s="46">
        <v>5</v>
      </c>
      <c r="Q160" s="46">
        <v>44</v>
      </c>
      <c r="R160" s="46">
        <f t="shared" si="47"/>
        <v>5</v>
      </c>
      <c r="S160" s="46" t="str">
        <f t="shared" si="48"/>
        <v>65_5</v>
      </c>
      <c r="T160" s="52">
        <v>29.42</v>
      </c>
      <c r="U160" s="5"/>
      <c r="V160" s="46">
        <v>65</v>
      </c>
      <c r="W160" s="46">
        <v>5</v>
      </c>
      <c r="X160" s="46">
        <v>44</v>
      </c>
      <c r="Y160" s="46">
        <f t="shared" si="59"/>
        <v>5</v>
      </c>
      <c r="Z160" s="46" t="str">
        <f t="shared" si="49"/>
        <v>65_5</v>
      </c>
      <c r="AA160" s="52">
        <v>30.38</v>
      </c>
      <c r="AB160" s="362"/>
      <c r="AC160" s="46">
        <v>65</v>
      </c>
      <c r="AD160" s="46">
        <v>5</v>
      </c>
      <c r="AE160" s="46">
        <v>44</v>
      </c>
      <c r="AF160" s="46">
        <f t="shared" si="60"/>
        <v>5</v>
      </c>
      <c r="AG160" s="46" t="str">
        <f t="shared" si="52"/>
        <v>65_5</v>
      </c>
      <c r="AH160" s="46">
        <v>31.29</v>
      </c>
      <c r="AI160" s="362"/>
      <c r="AJ160" s="46">
        <v>65</v>
      </c>
      <c r="AK160" s="46">
        <v>5</v>
      </c>
      <c r="AL160" s="46">
        <v>44</v>
      </c>
      <c r="AM160" s="46">
        <f t="shared" si="61"/>
        <v>5</v>
      </c>
      <c r="AN160" s="46" t="str">
        <f t="shared" si="53"/>
        <v>65_5</v>
      </c>
      <c r="AO160" s="46">
        <v>32.85</v>
      </c>
      <c r="AP160" s="372"/>
      <c r="AQ160" s="46">
        <v>65</v>
      </c>
      <c r="AR160" s="46">
        <v>5</v>
      </c>
      <c r="AS160" s="46">
        <v>44</v>
      </c>
      <c r="AT160" s="46">
        <f t="shared" si="62"/>
        <v>5</v>
      </c>
      <c r="AU160" s="46" t="str">
        <f t="shared" si="54"/>
        <v>65_5</v>
      </c>
      <c r="AV160" s="46">
        <v>33.67</v>
      </c>
      <c r="AW160" s="373"/>
      <c r="AX160" s="46">
        <v>65</v>
      </c>
      <c r="AY160" s="46">
        <v>5</v>
      </c>
      <c r="AZ160" s="46">
        <v>44</v>
      </c>
      <c r="BA160" s="46">
        <f t="shared" si="63"/>
        <v>5</v>
      </c>
      <c r="BB160" s="46" t="str">
        <f t="shared" si="55"/>
        <v>65_5</v>
      </c>
      <c r="BC160" s="46">
        <v>34.520000000000003</v>
      </c>
      <c r="BD160" s="373"/>
      <c r="BE160" s="46">
        <v>65</v>
      </c>
      <c r="BF160" s="46">
        <v>5</v>
      </c>
      <c r="BG160" s="46">
        <v>44</v>
      </c>
      <c r="BH160" s="46">
        <f t="shared" si="64"/>
        <v>5</v>
      </c>
      <c r="BI160" s="46" t="s">
        <v>439</v>
      </c>
      <c r="BJ160" s="46" t="str">
        <f t="shared" si="56"/>
        <v>65_5</v>
      </c>
      <c r="BK160" s="48">
        <f t="shared" si="65"/>
        <v>32.85</v>
      </c>
      <c r="BL160" s="48">
        <f t="shared" si="66"/>
        <v>33.67</v>
      </c>
      <c r="BM160" s="48">
        <f t="shared" si="67"/>
        <v>34.520000000000003</v>
      </c>
      <c r="BN160" s="361">
        <f t="shared" si="68"/>
        <v>33.745833333333337</v>
      </c>
      <c r="BO160" s="5"/>
      <c r="BP160" s="5"/>
      <c r="BQ160" s="5"/>
      <c r="BR160" s="5"/>
      <c r="BS160" s="5"/>
      <c r="BT160" s="6"/>
    </row>
    <row r="161" spans="1:72" x14ac:dyDescent="0.15">
      <c r="A161" s="46">
        <v>65</v>
      </c>
      <c r="B161" s="46">
        <v>6</v>
      </c>
      <c r="C161" s="46">
        <v>46</v>
      </c>
      <c r="D161" s="46">
        <f t="shared" si="57"/>
        <v>6</v>
      </c>
      <c r="E161" s="46" t="str">
        <f t="shared" si="58"/>
        <v>65_6</v>
      </c>
      <c r="F161" s="52">
        <v>28.43</v>
      </c>
      <c r="G161" s="46"/>
      <c r="H161" s="46">
        <v>65</v>
      </c>
      <c r="I161" s="46">
        <v>7</v>
      </c>
      <c r="J161" s="46">
        <v>48</v>
      </c>
      <c r="K161" s="46">
        <f t="shared" si="50"/>
        <v>7</v>
      </c>
      <c r="L161" s="46" t="str">
        <f t="shared" si="51"/>
        <v>65_7</v>
      </c>
      <c r="M161" s="52">
        <v>30.32</v>
      </c>
      <c r="N161" s="5"/>
      <c r="O161" s="46">
        <v>65</v>
      </c>
      <c r="P161" s="46">
        <v>6</v>
      </c>
      <c r="Q161" s="46">
        <v>46</v>
      </c>
      <c r="R161" s="46">
        <f t="shared" si="47"/>
        <v>6</v>
      </c>
      <c r="S161" s="46" t="str">
        <f t="shared" si="48"/>
        <v>65_6</v>
      </c>
      <c r="T161" s="52">
        <v>30.31</v>
      </c>
      <c r="U161" s="5"/>
      <c r="V161" s="46">
        <v>65</v>
      </c>
      <c r="W161" s="46">
        <v>6</v>
      </c>
      <c r="X161" s="46">
        <v>46</v>
      </c>
      <c r="Y161" s="46">
        <f t="shared" si="59"/>
        <v>6</v>
      </c>
      <c r="Z161" s="46" t="str">
        <f t="shared" si="49"/>
        <v>65_6</v>
      </c>
      <c r="AA161" s="52">
        <v>31.29</v>
      </c>
      <c r="AB161" s="362"/>
      <c r="AC161" s="46">
        <v>65</v>
      </c>
      <c r="AD161" s="46">
        <v>6</v>
      </c>
      <c r="AE161" s="46">
        <v>46</v>
      </c>
      <c r="AF161" s="46">
        <f t="shared" si="60"/>
        <v>6</v>
      </c>
      <c r="AG161" s="46" t="str">
        <f t="shared" si="52"/>
        <v>65_6</v>
      </c>
      <c r="AH161" s="46">
        <v>32.229999999999997</v>
      </c>
      <c r="AI161" s="362"/>
      <c r="AJ161" s="46">
        <v>65</v>
      </c>
      <c r="AK161" s="46">
        <v>6</v>
      </c>
      <c r="AL161" s="46">
        <v>46</v>
      </c>
      <c r="AM161" s="46">
        <f t="shared" si="61"/>
        <v>6</v>
      </c>
      <c r="AN161" s="46" t="str">
        <f t="shared" si="53"/>
        <v>65_6</v>
      </c>
      <c r="AO161" s="46">
        <v>33.840000000000003</v>
      </c>
      <c r="AP161" s="372"/>
      <c r="AQ161" s="46">
        <v>65</v>
      </c>
      <c r="AR161" s="46">
        <v>6</v>
      </c>
      <c r="AS161" s="46">
        <v>46</v>
      </c>
      <c r="AT161" s="46">
        <f t="shared" si="62"/>
        <v>6</v>
      </c>
      <c r="AU161" s="46" t="str">
        <f t="shared" si="54"/>
        <v>65_6</v>
      </c>
      <c r="AV161" s="46">
        <v>34.69</v>
      </c>
      <c r="AW161" s="373"/>
      <c r="AX161" s="46">
        <v>65</v>
      </c>
      <c r="AY161" s="46">
        <v>6</v>
      </c>
      <c r="AZ161" s="46">
        <v>46</v>
      </c>
      <c r="BA161" s="46">
        <f t="shared" si="63"/>
        <v>6</v>
      </c>
      <c r="BB161" s="46" t="str">
        <f t="shared" si="55"/>
        <v>65_6</v>
      </c>
      <c r="BC161" s="46">
        <v>35.56</v>
      </c>
      <c r="BD161" s="373"/>
      <c r="BE161" s="46">
        <v>65</v>
      </c>
      <c r="BF161" s="46">
        <v>6</v>
      </c>
      <c r="BG161" s="46">
        <v>46</v>
      </c>
      <c r="BH161" s="46">
        <f t="shared" si="64"/>
        <v>6</v>
      </c>
      <c r="BI161" s="46" t="s">
        <v>440</v>
      </c>
      <c r="BJ161" s="46" t="str">
        <f t="shared" si="56"/>
        <v>65_6</v>
      </c>
      <c r="BK161" s="48">
        <f t="shared" si="65"/>
        <v>33.840000000000003</v>
      </c>
      <c r="BL161" s="48">
        <f t="shared" si="66"/>
        <v>34.69</v>
      </c>
      <c r="BM161" s="48">
        <f t="shared" si="67"/>
        <v>35.56</v>
      </c>
      <c r="BN161" s="361">
        <f t="shared" si="68"/>
        <v>34.765833333333333</v>
      </c>
      <c r="BO161" s="5"/>
      <c r="BP161" s="5"/>
      <c r="BQ161" s="5"/>
      <c r="BR161" s="5"/>
      <c r="BS161" s="5"/>
      <c r="BT161" s="6"/>
    </row>
    <row r="162" spans="1:72" x14ac:dyDescent="0.15">
      <c r="A162" s="46">
        <v>65</v>
      </c>
      <c r="B162" s="46">
        <v>7</v>
      </c>
      <c r="C162" s="46">
        <v>48</v>
      </c>
      <c r="D162" s="46">
        <f t="shared" si="57"/>
        <v>7</v>
      </c>
      <c r="E162" s="46" t="str">
        <f t="shared" si="58"/>
        <v>65_7</v>
      </c>
      <c r="F162" s="52">
        <v>29.29</v>
      </c>
      <c r="G162" s="46"/>
      <c r="H162" s="46">
        <v>65</v>
      </c>
      <c r="I162" s="46">
        <v>8</v>
      </c>
      <c r="J162" s="46">
        <v>50</v>
      </c>
      <c r="K162" s="46">
        <f t="shared" si="50"/>
        <v>8</v>
      </c>
      <c r="L162" s="46" t="str">
        <f t="shared" si="51"/>
        <v>65_8</v>
      </c>
      <c r="M162" s="52">
        <v>31.21</v>
      </c>
      <c r="N162" s="5"/>
      <c r="O162" s="46">
        <v>65</v>
      </c>
      <c r="P162" s="46">
        <v>7</v>
      </c>
      <c r="Q162" s="46">
        <v>48</v>
      </c>
      <c r="R162" s="46">
        <f t="shared" si="47"/>
        <v>7</v>
      </c>
      <c r="S162" s="46" t="str">
        <f t="shared" si="48"/>
        <v>65_7</v>
      </c>
      <c r="T162" s="52">
        <v>31.23</v>
      </c>
      <c r="U162" s="5"/>
      <c r="V162" s="46">
        <v>65</v>
      </c>
      <c r="W162" s="46">
        <v>7</v>
      </c>
      <c r="X162" s="46">
        <v>48</v>
      </c>
      <c r="Y162" s="46">
        <f t="shared" si="59"/>
        <v>7</v>
      </c>
      <c r="Z162" s="46" t="str">
        <f t="shared" si="49"/>
        <v>65_7</v>
      </c>
      <c r="AA162" s="52">
        <v>32.24</v>
      </c>
      <c r="AB162" s="362"/>
      <c r="AC162" s="46">
        <v>65</v>
      </c>
      <c r="AD162" s="46">
        <v>7</v>
      </c>
      <c r="AE162" s="46">
        <v>48</v>
      </c>
      <c r="AF162" s="46">
        <f t="shared" si="60"/>
        <v>7</v>
      </c>
      <c r="AG162" s="46" t="str">
        <f t="shared" si="52"/>
        <v>65_7</v>
      </c>
      <c r="AH162" s="46">
        <v>33.21</v>
      </c>
      <c r="AI162" s="362"/>
      <c r="AJ162" s="46">
        <v>65</v>
      </c>
      <c r="AK162" s="46">
        <v>7</v>
      </c>
      <c r="AL162" s="46">
        <v>48</v>
      </c>
      <c r="AM162" s="46">
        <f t="shared" si="61"/>
        <v>7</v>
      </c>
      <c r="AN162" s="46" t="str">
        <f t="shared" si="53"/>
        <v>65_7</v>
      </c>
      <c r="AO162" s="46">
        <v>34.869999999999997</v>
      </c>
      <c r="AP162" s="372"/>
      <c r="AQ162" s="46">
        <v>65</v>
      </c>
      <c r="AR162" s="46">
        <v>7</v>
      </c>
      <c r="AS162" s="46">
        <v>48</v>
      </c>
      <c r="AT162" s="46">
        <f t="shared" si="62"/>
        <v>7</v>
      </c>
      <c r="AU162" s="46" t="str">
        <f t="shared" si="54"/>
        <v>65_7</v>
      </c>
      <c r="AV162" s="46">
        <v>35.74</v>
      </c>
      <c r="AW162" s="373"/>
      <c r="AX162" s="46">
        <v>65</v>
      </c>
      <c r="AY162" s="46">
        <v>7</v>
      </c>
      <c r="AZ162" s="46">
        <v>48</v>
      </c>
      <c r="BA162" s="46">
        <f t="shared" si="63"/>
        <v>7</v>
      </c>
      <c r="BB162" s="46" t="str">
        <f t="shared" si="55"/>
        <v>65_7</v>
      </c>
      <c r="BC162" s="46">
        <v>36.630000000000003</v>
      </c>
      <c r="BD162" s="373"/>
      <c r="BE162" s="46">
        <v>65</v>
      </c>
      <c r="BF162" s="46">
        <v>7</v>
      </c>
      <c r="BG162" s="46">
        <v>48</v>
      </c>
      <c r="BH162" s="46">
        <f t="shared" si="64"/>
        <v>7</v>
      </c>
      <c r="BI162" s="46" t="s">
        <v>441</v>
      </c>
      <c r="BJ162" s="46" t="str">
        <f t="shared" si="56"/>
        <v>65_7</v>
      </c>
      <c r="BK162" s="48">
        <f t="shared" si="65"/>
        <v>34.869999999999997</v>
      </c>
      <c r="BL162" s="48">
        <f t="shared" si="66"/>
        <v>35.74</v>
      </c>
      <c r="BM162" s="48">
        <f t="shared" si="67"/>
        <v>36.630000000000003</v>
      </c>
      <c r="BN162" s="361">
        <f t="shared" si="68"/>
        <v>35.817500000000003</v>
      </c>
      <c r="BO162" s="5"/>
      <c r="BP162" s="5"/>
      <c r="BQ162" s="5"/>
      <c r="BR162" s="5"/>
      <c r="BS162" s="5"/>
      <c r="BT162" s="6"/>
    </row>
    <row r="163" spans="1:72" x14ac:dyDescent="0.15">
      <c r="A163" s="46">
        <v>65</v>
      </c>
      <c r="B163" s="46">
        <v>8</v>
      </c>
      <c r="C163" s="46">
        <v>50</v>
      </c>
      <c r="D163" s="46">
        <f t="shared" si="57"/>
        <v>8</v>
      </c>
      <c r="E163" s="46" t="str">
        <f t="shared" si="58"/>
        <v>65_8</v>
      </c>
      <c r="F163" s="52">
        <v>30.16</v>
      </c>
      <c r="G163" s="46"/>
      <c r="H163" s="46">
        <v>65</v>
      </c>
      <c r="I163" s="46">
        <v>9</v>
      </c>
      <c r="J163" s="46">
        <v>52</v>
      </c>
      <c r="K163" s="46">
        <f t="shared" si="50"/>
        <v>9</v>
      </c>
      <c r="L163" s="46" t="str">
        <f t="shared" si="51"/>
        <v>65_9</v>
      </c>
      <c r="M163" s="52">
        <v>32.1</v>
      </c>
      <c r="N163" s="5"/>
      <c r="O163" s="46">
        <v>65</v>
      </c>
      <c r="P163" s="46">
        <v>8</v>
      </c>
      <c r="Q163" s="46">
        <v>50</v>
      </c>
      <c r="R163" s="46">
        <f t="shared" si="47"/>
        <v>8</v>
      </c>
      <c r="S163" s="46" t="str">
        <f t="shared" si="48"/>
        <v>65_8</v>
      </c>
      <c r="T163" s="52">
        <v>32.15</v>
      </c>
      <c r="U163" s="5"/>
      <c r="V163" s="46">
        <v>65</v>
      </c>
      <c r="W163" s="46">
        <v>8</v>
      </c>
      <c r="X163" s="46">
        <v>50</v>
      </c>
      <c r="Y163" s="46">
        <f t="shared" si="59"/>
        <v>8</v>
      </c>
      <c r="Z163" s="46" t="str">
        <f t="shared" si="49"/>
        <v>65_8</v>
      </c>
      <c r="AA163" s="52">
        <v>33.19</v>
      </c>
      <c r="AB163" s="362"/>
      <c r="AC163" s="46">
        <v>65</v>
      </c>
      <c r="AD163" s="46">
        <v>8</v>
      </c>
      <c r="AE163" s="46">
        <v>50</v>
      </c>
      <c r="AF163" s="46">
        <f t="shared" si="60"/>
        <v>8</v>
      </c>
      <c r="AG163" s="46" t="str">
        <f t="shared" si="52"/>
        <v>65_8</v>
      </c>
      <c r="AH163" s="46">
        <v>34.19</v>
      </c>
      <c r="AI163" s="362"/>
      <c r="AJ163" s="46">
        <v>65</v>
      </c>
      <c r="AK163" s="46">
        <v>8</v>
      </c>
      <c r="AL163" s="46">
        <v>50</v>
      </c>
      <c r="AM163" s="46">
        <f t="shared" si="61"/>
        <v>8</v>
      </c>
      <c r="AN163" s="46" t="str">
        <f t="shared" si="53"/>
        <v>65_8</v>
      </c>
      <c r="AO163" s="46">
        <v>35.9</v>
      </c>
      <c r="AP163" s="372"/>
      <c r="AQ163" s="46">
        <v>65</v>
      </c>
      <c r="AR163" s="46">
        <v>8</v>
      </c>
      <c r="AS163" s="46">
        <v>50</v>
      </c>
      <c r="AT163" s="46">
        <f t="shared" si="62"/>
        <v>8</v>
      </c>
      <c r="AU163" s="46" t="str">
        <f t="shared" si="54"/>
        <v>65_8</v>
      </c>
      <c r="AV163" s="46">
        <v>36.799999999999997</v>
      </c>
      <c r="AW163" s="373"/>
      <c r="AX163" s="46">
        <v>65</v>
      </c>
      <c r="AY163" s="46">
        <v>8</v>
      </c>
      <c r="AZ163" s="46">
        <v>50</v>
      </c>
      <c r="BA163" s="46">
        <f t="shared" si="63"/>
        <v>8</v>
      </c>
      <c r="BB163" s="46" t="str">
        <f t="shared" si="55"/>
        <v>65_8</v>
      </c>
      <c r="BC163" s="46">
        <v>37.72</v>
      </c>
      <c r="BD163" s="373"/>
      <c r="BE163" s="46">
        <v>65</v>
      </c>
      <c r="BF163" s="46">
        <v>8</v>
      </c>
      <c r="BG163" s="46">
        <v>50</v>
      </c>
      <c r="BH163" s="46">
        <f t="shared" si="64"/>
        <v>8</v>
      </c>
      <c r="BI163" s="46" t="s">
        <v>442</v>
      </c>
      <c r="BJ163" s="46" t="str">
        <f t="shared" si="56"/>
        <v>65_8</v>
      </c>
      <c r="BK163" s="48">
        <f t="shared" si="65"/>
        <v>35.9</v>
      </c>
      <c r="BL163" s="48">
        <f t="shared" si="66"/>
        <v>36.799999999999997</v>
      </c>
      <c r="BM163" s="48">
        <f t="shared" si="67"/>
        <v>37.72</v>
      </c>
      <c r="BN163" s="361">
        <f t="shared" si="68"/>
        <v>36.879999999999995</v>
      </c>
      <c r="BO163" s="5"/>
      <c r="BP163" s="5"/>
      <c r="BQ163" s="5"/>
      <c r="BR163" s="5"/>
      <c r="BS163" s="5"/>
      <c r="BT163" s="6"/>
    </row>
    <row r="164" spans="1:72" x14ac:dyDescent="0.15">
      <c r="A164" s="46">
        <v>65</v>
      </c>
      <c r="B164" s="46">
        <v>9</v>
      </c>
      <c r="C164" s="46">
        <v>52</v>
      </c>
      <c r="D164" s="46">
        <f t="shared" si="57"/>
        <v>9</v>
      </c>
      <c r="E164" s="46" t="str">
        <f t="shared" si="58"/>
        <v>65_9</v>
      </c>
      <c r="F164" s="52">
        <v>31.02</v>
      </c>
      <c r="G164" s="46"/>
      <c r="H164" s="46">
        <v>65</v>
      </c>
      <c r="I164" s="46">
        <v>10</v>
      </c>
      <c r="J164" s="46">
        <v>54</v>
      </c>
      <c r="K164" s="46">
        <f t="shared" si="50"/>
        <v>10</v>
      </c>
      <c r="L164" s="46" t="str">
        <f t="shared" si="51"/>
        <v>65_10</v>
      </c>
      <c r="M164" s="52">
        <v>33</v>
      </c>
      <c r="N164" s="5"/>
      <c r="O164" s="46">
        <v>65</v>
      </c>
      <c r="P164" s="46">
        <v>9</v>
      </c>
      <c r="Q164" s="46">
        <v>52</v>
      </c>
      <c r="R164" s="46">
        <f t="shared" si="47"/>
        <v>9</v>
      </c>
      <c r="S164" s="46" t="str">
        <f t="shared" si="48"/>
        <v>65_9</v>
      </c>
      <c r="T164" s="52">
        <v>33.07</v>
      </c>
      <c r="U164" s="5"/>
      <c r="V164" s="46">
        <v>65</v>
      </c>
      <c r="W164" s="46">
        <v>9</v>
      </c>
      <c r="X164" s="46">
        <v>52</v>
      </c>
      <c r="Y164" s="46">
        <f t="shared" si="59"/>
        <v>9</v>
      </c>
      <c r="Z164" s="46" t="str">
        <f t="shared" si="49"/>
        <v>65_9</v>
      </c>
      <c r="AA164" s="52">
        <v>34.14</v>
      </c>
      <c r="AB164" s="362"/>
      <c r="AC164" s="46">
        <v>65</v>
      </c>
      <c r="AD164" s="46">
        <v>9</v>
      </c>
      <c r="AE164" s="46">
        <v>52</v>
      </c>
      <c r="AF164" s="46">
        <f t="shared" si="60"/>
        <v>9</v>
      </c>
      <c r="AG164" s="46" t="str">
        <f t="shared" si="52"/>
        <v>65_9</v>
      </c>
      <c r="AH164" s="46">
        <v>35.159999999999997</v>
      </c>
      <c r="AI164" s="362"/>
      <c r="AJ164" s="46">
        <v>65</v>
      </c>
      <c r="AK164" s="46">
        <v>9</v>
      </c>
      <c r="AL164" s="46">
        <v>52</v>
      </c>
      <c r="AM164" s="46">
        <f t="shared" si="61"/>
        <v>9</v>
      </c>
      <c r="AN164" s="46" t="str">
        <f t="shared" si="53"/>
        <v>65_9</v>
      </c>
      <c r="AO164" s="46">
        <v>36.92</v>
      </c>
      <c r="AP164" s="372"/>
      <c r="AQ164" s="46">
        <v>65</v>
      </c>
      <c r="AR164" s="46">
        <v>9</v>
      </c>
      <c r="AS164" s="46">
        <v>52</v>
      </c>
      <c r="AT164" s="46">
        <f t="shared" si="62"/>
        <v>9</v>
      </c>
      <c r="AU164" s="46" t="str">
        <f t="shared" si="54"/>
        <v>65_9</v>
      </c>
      <c r="AV164" s="46">
        <v>37.85</v>
      </c>
      <c r="AW164" s="373"/>
      <c r="AX164" s="46">
        <v>65</v>
      </c>
      <c r="AY164" s="46">
        <v>9</v>
      </c>
      <c r="AZ164" s="46">
        <v>52</v>
      </c>
      <c r="BA164" s="46">
        <f t="shared" si="63"/>
        <v>9</v>
      </c>
      <c r="BB164" s="46" t="str">
        <f t="shared" si="55"/>
        <v>65_9</v>
      </c>
      <c r="BC164" s="46">
        <v>38.79</v>
      </c>
      <c r="BD164" s="373"/>
      <c r="BE164" s="46">
        <v>65</v>
      </c>
      <c r="BF164" s="46">
        <v>9</v>
      </c>
      <c r="BG164" s="46">
        <v>52</v>
      </c>
      <c r="BH164" s="46">
        <f t="shared" si="64"/>
        <v>9</v>
      </c>
      <c r="BI164" s="46" t="s">
        <v>443</v>
      </c>
      <c r="BJ164" s="46" t="str">
        <f t="shared" si="56"/>
        <v>65_9</v>
      </c>
      <c r="BK164" s="48">
        <f t="shared" si="65"/>
        <v>36.92</v>
      </c>
      <c r="BL164" s="48">
        <f t="shared" si="66"/>
        <v>37.85</v>
      </c>
      <c r="BM164" s="48">
        <f t="shared" si="67"/>
        <v>38.79</v>
      </c>
      <c r="BN164" s="361">
        <f t="shared" si="68"/>
        <v>37.93</v>
      </c>
      <c r="BO164" s="5"/>
      <c r="BP164" s="5"/>
      <c r="BQ164" s="5"/>
      <c r="BR164" s="5"/>
      <c r="BS164" s="5"/>
      <c r="BT164" s="6"/>
    </row>
    <row r="165" spans="1:72" x14ac:dyDescent="0.15">
      <c r="A165" s="46">
        <v>65</v>
      </c>
      <c r="B165" s="46">
        <v>10</v>
      </c>
      <c r="C165" s="46">
        <v>54</v>
      </c>
      <c r="D165" s="46">
        <f t="shared" si="57"/>
        <v>10</v>
      </c>
      <c r="E165" s="46" t="str">
        <f t="shared" si="58"/>
        <v>65_10</v>
      </c>
      <c r="F165" s="52">
        <v>31.88</v>
      </c>
      <c r="G165" s="46"/>
      <c r="H165" s="46">
        <v>65</v>
      </c>
      <c r="I165" s="46">
        <v>11</v>
      </c>
      <c r="J165" s="46">
        <v>56</v>
      </c>
      <c r="K165" s="46">
        <f t="shared" si="50"/>
        <v>11</v>
      </c>
      <c r="L165" s="46" t="str">
        <f t="shared" si="51"/>
        <v>65_11</v>
      </c>
      <c r="M165" s="52">
        <v>33.9</v>
      </c>
      <c r="N165" s="5"/>
      <c r="O165" s="46">
        <v>65</v>
      </c>
      <c r="P165" s="46">
        <v>10</v>
      </c>
      <c r="Q165" s="46">
        <v>54</v>
      </c>
      <c r="R165" s="46">
        <f t="shared" si="47"/>
        <v>10</v>
      </c>
      <c r="S165" s="46" t="str">
        <f t="shared" si="48"/>
        <v>65_10</v>
      </c>
      <c r="T165" s="52">
        <v>33.99</v>
      </c>
      <c r="U165" s="5"/>
      <c r="V165" s="46">
        <v>65</v>
      </c>
      <c r="W165" s="46">
        <v>10</v>
      </c>
      <c r="X165" s="46">
        <v>54</v>
      </c>
      <c r="Y165" s="46">
        <f t="shared" si="59"/>
        <v>10</v>
      </c>
      <c r="Z165" s="46" t="str">
        <f t="shared" si="49"/>
        <v>65_10</v>
      </c>
      <c r="AA165" s="52">
        <v>35.090000000000003</v>
      </c>
      <c r="AB165" s="362"/>
      <c r="AC165" s="46">
        <v>65</v>
      </c>
      <c r="AD165" s="46">
        <v>10</v>
      </c>
      <c r="AE165" s="46">
        <v>54</v>
      </c>
      <c r="AF165" s="46">
        <f t="shared" si="60"/>
        <v>10</v>
      </c>
      <c r="AG165" s="46" t="str">
        <f t="shared" si="52"/>
        <v>65_10</v>
      </c>
      <c r="AH165" s="46">
        <v>36.15</v>
      </c>
      <c r="AI165" s="362"/>
      <c r="AJ165" s="46">
        <v>65</v>
      </c>
      <c r="AK165" s="46">
        <v>10</v>
      </c>
      <c r="AL165" s="46">
        <v>54</v>
      </c>
      <c r="AM165" s="46">
        <f t="shared" si="61"/>
        <v>10</v>
      </c>
      <c r="AN165" s="46" t="str">
        <f t="shared" si="53"/>
        <v>65_10</v>
      </c>
      <c r="AO165" s="46">
        <v>37.96</v>
      </c>
      <c r="AP165" s="372"/>
      <c r="AQ165" s="46">
        <v>65</v>
      </c>
      <c r="AR165" s="46">
        <v>10</v>
      </c>
      <c r="AS165" s="46">
        <v>54</v>
      </c>
      <c r="AT165" s="46">
        <f t="shared" si="62"/>
        <v>10</v>
      </c>
      <c r="AU165" s="46" t="str">
        <f t="shared" si="54"/>
        <v>65_10</v>
      </c>
      <c r="AV165" s="46">
        <v>38.9</v>
      </c>
      <c r="AW165" s="373"/>
      <c r="AX165" s="46">
        <v>65</v>
      </c>
      <c r="AY165" s="46">
        <v>10</v>
      </c>
      <c r="AZ165" s="46">
        <v>54</v>
      </c>
      <c r="BA165" s="46">
        <f t="shared" si="63"/>
        <v>10</v>
      </c>
      <c r="BB165" s="46" t="str">
        <f t="shared" si="55"/>
        <v>65_10</v>
      </c>
      <c r="BC165" s="46">
        <v>39.880000000000003</v>
      </c>
      <c r="BD165" s="373"/>
      <c r="BE165" s="46">
        <v>65</v>
      </c>
      <c r="BF165" s="46">
        <v>10</v>
      </c>
      <c r="BG165" s="46">
        <v>54</v>
      </c>
      <c r="BH165" s="46">
        <f t="shared" si="64"/>
        <v>10</v>
      </c>
      <c r="BI165" s="46" t="s">
        <v>444</v>
      </c>
      <c r="BJ165" s="46" t="str">
        <f t="shared" si="56"/>
        <v>65_10</v>
      </c>
      <c r="BK165" s="48">
        <f t="shared" si="65"/>
        <v>37.96</v>
      </c>
      <c r="BL165" s="48">
        <f t="shared" si="66"/>
        <v>38.9</v>
      </c>
      <c r="BM165" s="48">
        <f t="shared" si="67"/>
        <v>39.880000000000003</v>
      </c>
      <c r="BN165" s="361">
        <f t="shared" si="68"/>
        <v>38.98833333333333</v>
      </c>
      <c r="BO165" s="5"/>
      <c r="BP165" s="5"/>
      <c r="BQ165" s="5"/>
      <c r="BR165" s="5"/>
      <c r="BS165" s="5"/>
      <c r="BT165" s="6"/>
    </row>
    <row r="166" spans="1:72" x14ac:dyDescent="0.15">
      <c r="A166" s="46">
        <v>65</v>
      </c>
      <c r="B166" s="46">
        <v>11</v>
      </c>
      <c r="C166" s="46">
        <v>56</v>
      </c>
      <c r="D166" s="46">
        <f t="shared" si="57"/>
        <v>11</v>
      </c>
      <c r="E166" s="46" t="str">
        <f t="shared" si="58"/>
        <v>65_11</v>
      </c>
      <c r="F166" s="52">
        <v>32.75</v>
      </c>
      <c r="G166" s="46"/>
      <c r="H166" s="46">
        <v>65</v>
      </c>
      <c r="I166" s="46">
        <v>12</v>
      </c>
      <c r="J166" s="46">
        <v>57</v>
      </c>
      <c r="K166" s="46">
        <f t="shared" si="50"/>
        <v>12</v>
      </c>
      <c r="L166" s="46" t="str">
        <f t="shared" si="51"/>
        <v>65_12</v>
      </c>
      <c r="M166" s="52">
        <v>34.33</v>
      </c>
      <c r="N166" s="5"/>
      <c r="O166" s="46">
        <v>65</v>
      </c>
      <c r="P166" s="46">
        <v>11</v>
      </c>
      <c r="Q166" s="46">
        <v>56</v>
      </c>
      <c r="R166" s="46">
        <f t="shared" ref="R166:R197" si="69">P166</f>
        <v>11</v>
      </c>
      <c r="S166" s="46" t="str">
        <f t="shared" ref="S166:S197" si="70">O166&amp;"_"&amp;R166</f>
        <v>65_11</v>
      </c>
      <c r="T166" s="52">
        <v>34.909999999999997</v>
      </c>
      <c r="U166" s="5"/>
      <c r="V166" s="46">
        <v>65</v>
      </c>
      <c r="W166" s="46">
        <v>11</v>
      </c>
      <c r="X166" s="46">
        <v>56</v>
      </c>
      <c r="Y166" s="46">
        <f t="shared" si="59"/>
        <v>11</v>
      </c>
      <c r="Z166" s="46" t="str">
        <f t="shared" ref="Z166:Z197" si="71">V166&amp;"_"&amp;Y166</f>
        <v>65_11</v>
      </c>
      <c r="AA166" s="52">
        <v>36.049999999999997</v>
      </c>
      <c r="AB166" s="362"/>
      <c r="AC166" s="46">
        <v>65</v>
      </c>
      <c r="AD166" s="46">
        <v>11</v>
      </c>
      <c r="AE166" s="46">
        <v>56</v>
      </c>
      <c r="AF166" s="46">
        <f t="shared" si="60"/>
        <v>11</v>
      </c>
      <c r="AG166" s="46" t="str">
        <f t="shared" si="52"/>
        <v>65_11</v>
      </c>
      <c r="AH166" s="46">
        <v>37.130000000000003</v>
      </c>
      <c r="AI166" s="362"/>
      <c r="AJ166" s="46">
        <v>65</v>
      </c>
      <c r="AK166" s="46">
        <v>11</v>
      </c>
      <c r="AL166" s="46">
        <v>56</v>
      </c>
      <c r="AM166" s="46">
        <f t="shared" si="61"/>
        <v>11</v>
      </c>
      <c r="AN166" s="46" t="str">
        <f t="shared" si="53"/>
        <v>65_11</v>
      </c>
      <c r="AO166" s="46">
        <v>38.99</v>
      </c>
      <c r="AP166" s="372"/>
      <c r="AQ166" s="46">
        <v>65</v>
      </c>
      <c r="AR166" s="46">
        <v>11</v>
      </c>
      <c r="AS166" s="46">
        <v>56</v>
      </c>
      <c r="AT166" s="46">
        <f t="shared" si="62"/>
        <v>11</v>
      </c>
      <c r="AU166" s="46" t="str">
        <f t="shared" si="54"/>
        <v>65_11</v>
      </c>
      <c r="AV166" s="46">
        <v>39.96</v>
      </c>
      <c r="AW166" s="373"/>
      <c r="AX166" s="46">
        <v>65</v>
      </c>
      <c r="AY166" s="46">
        <v>11</v>
      </c>
      <c r="AZ166" s="46">
        <v>56</v>
      </c>
      <c r="BA166" s="46">
        <f t="shared" si="63"/>
        <v>11</v>
      </c>
      <c r="BB166" s="46" t="str">
        <f t="shared" si="55"/>
        <v>65_11</v>
      </c>
      <c r="BC166" s="46">
        <v>40.96</v>
      </c>
      <c r="BD166" s="373"/>
      <c r="BE166" s="46">
        <v>65</v>
      </c>
      <c r="BF166" s="46">
        <v>11</v>
      </c>
      <c r="BG166" s="46">
        <v>56</v>
      </c>
      <c r="BH166" s="46">
        <f t="shared" si="64"/>
        <v>11</v>
      </c>
      <c r="BI166" s="46" t="s">
        <v>445</v>
      </c>
      <c r="BJ166" s="46" t="str">
        <f t="shared" si="56"/>
        <v>65_11</v>
      </c>
      <c r="BK166" s="48">
        <f t="shared" si="65"/>
        <v>38.99</v>
      </c>
      <c r="BL166" s="48">
        <f t="shared" si="66"/>
        <v>39.96</v>
      </c>
      <c r="BM166" s="48">
        <f t="shared" si="67"/>
        <v>40.96</v>
      </c>
      <c r="BN166" s="361">
        <f t="shared" si="68"/>
        <v>40.048333333333339</v>
      </c>
      <c r="BO166" s="5"/>
      <c r="BP166" s="5"/>
      <c r="BQ166" s="5"/>
      <c r="BR166" s="5"/>
      <c r="BS166" s="5"/>
      <c r="BT166" s="6"/>
    </row>
    <row r="167" spans="1:72" x14ac:dyDescent="0.15">
      <c r="A167" s="46">
        <v>65</v>
      </c>
      <c r="B167" s="46">
        <v>12</v>
      </c>
      <c r="C167" s="46">
        <v>57</v>
      </c>
      <c r="D167" s="46">
        <f t="shared" si="57"/>
        <v>12</v>
      </c>
      <c r="E167" s="46" t="str">
        <f t="shared" si="58"/>
        <v>65_12</v>
      </c>
      <c r="F167" s="52">
        <v>33.17</v>
      </c>
      <c r="G167" s="46"/>
      <c r="H167" s="46">
        <v>65</v>
      </c>
      <c r="I167" s="46">
        <v>13</v>
      </c>
      <c r="J167" s="46">
        <v>58</v>
      </c>
      <c r="K167" s="46">
        <f t="shared" si="50"/>
        <v>13</v>
      </c>
      <c r="L167" s="46" t="str">
        <f t="shared" si="51"/>
        <v>65_13</v>
      </c>
      <c r="M167" s="52">
        <v>34.78</v>
      </c>
      <c r="N167" s="5"/>
      <c r="O167" s="46">
        <v>65</v>
      </c>
      <c r="P167" s="46">
        <v>12</v>
      </c>
      <c r="Q167" s="46">
        <v>57</v>
      </c>
      <c r="R167" s="46">
        <f t="shared" si="69"/>
        <v>12</v>
      </c>
      <c r="S167" s="46" t="str">
        <f t="shared" si="70"/>
        <v>65_12</v>
      </c>
      <c r="T167" s="52">
        <v>35.36</v>
      </c>
      <c r="U167" s="5"/>
      <c r="V167" s="46">
        <v>65</v>
      </c>
      <c r="W167" s="46">
        <v>12</v>
      </c>
      <c r="X167" s="46">
        <v>57</v>
      </c>
      <c r="Y167" s="46">
        <f t="shared" si="59"/>
        <v>12</v>
      </c>
      <c r="Z167" s="46" t="str">
        <f t="shared" si="71"/>
        <v>65_12</v>
      </c>
      <c r="AA167" s="52">
        <v>36.51</v>
      </c>
      <c r="AB167" s="362"/>
      <c r="AC167" s="46">
        <v>65</v>
      </c>
      <c r="AD167" s="46">
        <v>12</v>
      </c>
      <c r="AE167" s="46">
        <v>57</v>
      </c>
      <c r="AF167" s="46">
        <f t="shared" si="60"/>
        <v>12</v>
      </c>
      <c r="AG167" s="46" t="str">
        <f t="shared" si="52"/>
        <v>65_12</v>
      </c>
      <c r="AH167" s="46">
        <v>37.61</v>
      </c>
      <c r="AI167" s="362"/>
      <c r="AJ167" s="46">
        <v>65</v>
      </c>
      <c r="AK167" s="46">
        <v>12</v>
      </c>
      <c r="AL167" s="46">
        <v>57</v>
      </c>
      <c r="AM167" s="46">
        <f t="shared" si="61"/>
        <v>12</v>
      </c>
      <c r="AN167" s="46" t="str">
        <f t="shared" si="53"/>
        <v>65_12</v>
      </c>
      <c r="AO167" s="46">
        <v>39.49</v>
      </c>
      <c r="AP167" s="372"/>
      <c r="AQ167" s="46">
        <v>65</v>
      </c>
      <c r="AR167" s="46">
        <v>12</v>
      </c>
      <c r="AS167" s="46">
        <v>57</v>
      </c>
      <c r="AT167" s="46">
        <f t="shared" si="62"/>
        <v>12</v>
      </c>
      <c r="AU167" s="46" t="str">
        <f t="shared" si="54"/>
        <v>65_12</v>
      </c>
      <c r="AV167" s="46">
        <v>40.479999999999997</v>
      </c>
      <c r="AW167" s="373"/>
      <c r="AX167" s="46">
        <v>65</v>
      </c>
      <c r="AY167" s="46">
        <v>12</v>
      </c>
      <c r="AZ167" s="46">
        <v>57</v>
      </c>
      <c r="BA167" s="46">
        <f t="shared" si="63"/>
        <v>12</v>
      </c>
      <c r="BB167" s="46" t="str">
        <f t="shared" si="55"/>
        <v>65_12</v>
      </c>
      <c r="BC167" s="46">
        <v>41.49</v>
      </c>
      <c r="BD167" s="373"/>
      <c r="BE167" s="46">
        <v>65</v>
      </c>
      <c r="BF167" s="46">
        <v>12</v>
      </c>
      <c r="BG167" s="46">
        <v>57</v>
      </c>
      <c r="BH167" s="46">
        <f t="shared" si="64"/>
        <v>12</v>
      </c>
      <c r="BI167" s="46" t="s">
        <v>446</v>
      </c>
      <c r="BJ167" s="46" t="str">
        <f t="shared" si="56"/>
        <v>65_12</v>
      </c>
      <c r="BK167" s="48">
        <f t="shared" si="65"/>
        <v>39.49</v>
      </c>
      <c r="BL167" s="48">
        <f t="shared" si="66"/>
        <v>40.479999999999997</v>
      </c>
      <c r="BM167" s="48">
        <f t="shared" si="67"/>
        <v>41.49</v>
      </c>
      <c r="BN167" s="361">
        <f t="shared" si="68"/>
        <v>40.567500000000003</v>
      </c>
      <c r="BO167" s="5"/>
      <c r="BP167" s="5"/>
      <c r="BQ167" s="5"/>
      <c r="BR167" s="5"/>
      <c r="BS167" s="5"/>
      <c r="BT167" s="6"/>
    </row>
    <row r="168" spans="1:72" x14ac:dyDescent="0.15">
      <c r="A168" s="46">
        <v>65</v>
      </c>
      <c r="B168" s="46">
        <v>13</v>
      </c>
      <c r="C168" s="46">
        <v>58</v>
      </c>
      <c r="D168" s="46">
        <f t="shared" si="57"/>
        <v>13</v>
      </c>
      <c r="E168" s="46" t="str">
        <f t="shared" si="58"/>
        <v>65_13</v>
      </c>
      <c r="F168" s="52">
        <v>33.6</v>
      </c>
      <c r="G168" s="46"/>
      <c r="H168" s="46">
        <v>65</v>
      </c>
      <c r="I168" s="46">
        <v>14</v>
      </c>
      <c r="J168" s="46">
        <v>59</v>
      </c>
      <c r="K168" s="46">
        <f t="shared" si="50"/>
        <v>14</v>
      </c>
      <c r="L168" s="46" t="str">
        <f t="shared" si="51"/>
        <v>65_14</v>
      </c>
      <c r="M168" s="52">
        <v>35.24</v>
      </c>
      <c r="N168" s="5"/>
      <c r="O168" s="46">
        <v>65</v>
      </c>
      <c r="P168" s="46">
        <v>13</v>
      </c>
      <c r="Q168" s="46">
        <v>58</v>
      </c>
      <c r="R168" s="46">
        <f t="shared" si="69"/>
        <v>13</v>
      </c>
      <c r="S168" s="46" t="str">
        <f t="shared" si="70"/>
        <v>65_13</v>
      </c>
      <c r="T168" s="52">
        <v>35.82</v>
      </c>
      <c r="U168" s="5"/>
      <c r="V168" s="46">
        <v>65</v>
      </c>
      <c r="W168" s="46">
        <v>13</v>
      </c>
      <c r="X168" s="46">
        <v>58</v>
      </c>
      <c r="Y168" s="46">
        <f t="shared" si="59"/>
        <v>13</v>
      </c>
      <c r="Z168" s="46" t="str">
        <f t="shared" si="71"/>
        <v>65_13</v>
      </c>
      <c r="AA168" s="52">
        <v>36.99</v>
      </c>
      <c r="AB168" s="362"/>
      <c r="AC168" s="46">
        <v>65</v>
      </c>
      <c r="AD168" s="46">
        <v>13</v>
      </c>
      <c r="AE168" s="46">
        <v>58</v>
      </c>
      <c r="AF168" s="46">
        <f t="shared" si="60"/>
        <v>13</v>
      </c>
      <c r="AG168" s="46" t="str">
        <f t="shared" si="52"/>
        <v>65_13</v>
      </c>
      <c r="AH168" s="46">
        <v>38.1</v>
      </c>
      <c r="AI168" s="362"/>
      <c r="AJ168" s="46">
        <v>65</v>
      </c>
      <c r="AK168" s="46">
        <v>13</v>
      </c>
      <c r="AL168" s="46">
        <v>58</v>
      </c>
      <c r="AM168" s="46">
        <f t="shared" si="61"/>
        <v>13</v>
      </c>
      <c r="AN168" s="46" t="str">
        <f t="shared" si="53"/>
        <v>65_13</v>
      </c>
      <c r="AO168" s="46">
        <v>40</v>
      </c>
      <c r="AP168" s="372"/>
      <c r="AQ168" s="46">
        <v>65</v>
      </c>
      <c r="AR168" s="46">
        <v>13</v>
      </c>
      <c r="AS168" s="46">
        <v>58</v>
      </c>
      <c r="AT168" s="46">
        <f t="shared" si="62"/>
        <v>13</v>
      </c>
      <c r="AU168" s="46" t="str">
        <f t="shared" si="54"/>
        <v>65_13</v>
      </c>
      <c r="AV168" s="46">
        <v>41</v>
      </c>
      <c r="AW168" s="373"/>
      <c r="AX168" s="46">
        <v>65</v>
      </c>
      <c r="AY168" s="46">
        <v>13</v>
      </c>
      <c r="AZ168" s="46">
        <v>58</v>
      </c>
      <c r="BA168" s="46">
        <f t="shared" si="63"/>
        <v>13</v>
      </c>
      <c r="BB168" s="46" t="str">
        <f t="shared" si="55"/>
        <v>65_13</v>
      </c>
      <c r="BC168" s="46">
        <v>42.03</v>
      </c>
      <c r="BD168" s="373"/>
      <c r="BE168" s="46">
        <v>65</v>
      </c>
      <c r="BF168" s="46">
        <v>13</v>
      </c>
      <c r="BG168" s="46">
        <v>58</v>
      </c>
      <c r="BH168" s="46">
        <f t="shared" si="64"/>
        <v>13</v>
      </c>
      <c r="BI168" s="46" t="s">
        <v>447</v>
      </c>
      <c r="BJ168" s="46" t="str">
        <f t="shared" si="56"/>
        <v>65_13</v>
      </c>
      <c r="BK168" s="48">
        <f t="shared" si="65"/>
        <v>40</v>
      </c>
      <c r="BL168" s="48">
        <f t="shared" si="66"/>
        <v>41</v>
      </c>
      <c r="BM168" s="48">
        <f t="shared" si="67"/>
        <v>42.03</v>
      </c>
      <c r="BN168" s="361">
        <f t="shared" si="68"/>
        <v>41.090833333333336</v>
      </c>
      <c r="BO168" s="5"/>
      <c r="BP168" s="5"/>
      <c r="BQ168" s="5"/>
      <c r="BR168" s="5"/>
      <c r="BS168" s="5"/>
      <c r="BT168" s="6"/>
    </row>
    <row r="169" spans="1:72" x14ac:dyDescent="0.15">
      <c r="A169" s="46">
        <v>65</v>
      </c>
      <c r="B169" s="46">
        <v>14</v>
      </c>
      <c r="C169" s="46">
        <v>59</v>
      </c>
      <c r="D169" s="46">
        <f t="shared" si="57"/>
        <v>14</v>
      </c>
      <c r="E169" s="46" t="str">
        <f t="shared" si="58"/>
        <v>65_14</v>
      </c>
      <c r="F169" s="52">
        <v>34.049999999999997</v>
      </c>
      <c r="G169" s="46"/>
      <c r="H169" s="46">
        <v>65</v>
      </c>
      <c r="I169" s="46">
        <v>15</v>
      </c>
      <c r="J169" s="46">
        <v>60</v>
      </c>
      <c r="K169" s="46">
        <f t="shared" si="50"/>
        <v>15</v>
      </c>
      <c r="L169" s="46" t="str">
        <f t="shared" si="51"/>
        <v>65_15</v>
      </c>
      <c r="M169" s="52">
        <v>35.68</v>
      </c>
      <c r="N169" s="5"/>
      <c r="O169" s="46">
        <v>65</v>
      </c>
      <c r="P169" s="46">
        <v>14</v>
      </c>
      <c r="Q169" s="46">
        <v>59</v>
      </c>
      <c r="R169" s="46">
        <f t="shared" si="69"/>
        <v>14</v>
      </c>
      <c r="S169" s="46" t="str">
        <f t="shared" si="70"/>
        <v>65_14</v>
      </c>
      <c r="T169" s="52">
        <v>36.299999999999997</v>
      </c>
      <c r="U169" s="5"/>
      <c r="V169" s="46">
        <v>65</v>
      </c>
      <c r="W169" s="46">
        <v>14</v>
      </c>
      <c r="X169" s="46">
        <v>59</v>
      </c>
      <c r="Y169" s="46">
        <f t="shared" si="59"/>
        <v>14</v>
      </c>
      <c r="Z169" s="46" t="str">
        <f t="shared" si="71"/>
        <v>65_14</v>
      </c>
      <c r="AA169" s="52">
        <v>37.479999999999997</v>
      </c>
      <c r="AB169" s="362"/>
      <c r="AC169" s="46">
        <v>65</v>
      </c>
      <c r="AD169" s="46">
        <v>14</v>
      </c>
      <c r="AE169" s="46">
        <v>59</v>
      </c>
      <c r="AF169" s="46">
        <f t="shared" si="60"/>
        <v>14</v>
      </c>
      <c r="AG169" s="46" t="str">
        <f t="shared" si="52"/>
        <v>65_14</v>
      </c>
      <c r="AH169" s="46">
        <v>38.6</v>
      </c>
      <c r="AI169" s="362"/>
      <c r="AJ169" s="46">
        <v>65</v>
      </c>
      <c r="AK169" s="46">
        <v>14</v>
      </c>
      <c r="AL169" s="46">
        <v>59</v>
      </c>
      <c r="AM169" s="46">
        <f t="shared" si="61"/>
        <v>14</v>
      </c>
      <c r="AN169" s="46" t="str">
        <f t="shared" si="53"/>
        <v>65_14</v>
      </c>
      <c r="AO169" s="46">
        <v>40.53</v>
      </c>
      <c r="AP169" s="372"/>
      <c r="AQ169" s="46">
        <v>65</v>
      </c>
      <c r="AR169" s="46">
        <v>14</v>
      </c>
      <c r="AS169" s="46">
        <v>59</v>
      </c>
      <c r="AT169" s="46">
        <f t="shared" si="62"/>
        <v>14</v>
      </c>
      <c r="AU169" s="46" t="str">
        <f t="shared" si="54"/>
        <v>65_14</v>
      </c>
      <c r="AV169" s="46">
        <v>41.54</v>
      </c>
      <c r="AW169" s="373"/>
      <c r="AX169" s="46">
        <v>65</v>
      </c>
      <c r="AY169" s="46">
        <v>14</v>
      </c>
      <c r="AZ169" s="46">
        <v>59</v>
      </c>
      <c r="BA169" s="46">
        <f t="shared" si="63"/>
        <v>14</v>
      </c>
      <c r="BB169" s="46" t="str">
        <f t="shared" si="55"/>
        <v>65_14</v>
      </c>
      <c r="BC169" s="46">
        <v>42.58</v>
      </c>
      <c r="BD169" s="373"/>
      <c r="BE169" s="46">
        <v>65</v>
      </c>
      <c r="BF169" s="46">
        <v>14</v>
      </c>
      <c r="BG169" s="46">
        <v>59</v>
      </c>
      <c r="BH169" s="46">
        <f t="shared" si="64"/>
        <v>14</v>
      </c>
      <c r="BI169" s="46" t="s">
        <v>448</v>
      </c>
      <c r="BJ169" s="46" t="str">
        <f t="shared" si="56"/>
        <v>65_14</v>
      </c>
      <c r="BK169" s="48">
        <f t="shared" si="65"/>
        <v>40.53</v>
      </c>
      <c r="BL169" s="48">
        <f t="shared" si="66"/>
        <v>41.54</v>
      </c>
      <c r="BM169" s="48">
        <f t="shared" si="67"/>
        <v>42.58</v>
      </c>
      <c r="BN169" s="361">
        <f t="shared" si="68"/>
        <v>41.631666666666668</v>
      </c>
      <c r="BO169" s="5"/>
      <c r="BP169" s="5"/>
      <c r="BQ169" s="5"/>
      <c r="BR169" s="5"/>
      <c r="BS169" s="5"/>
      <c r="BT169" s="6"/>
    </row>
    <row r="170" spans="1:72" x14ac:dyDescent="0.15">
      <c r="A170" s="46">
        <v>65</v>
      </c>
      <c r="B170" s="46">
        <v>15</v>
      </c>
      <c r="C170" s="46">
        <v>60</v>
      </c>
      <c r="D170" s="46">
        <f t="shared" si="57"/>
        <v>15</v>
      </c>
      <c r="E170" s="46" t="str">
        <f t="shared" si="58"/>
        <v>65_15</v>
      </c>
      <c r="F170" s="52">
        <v>34.479999999999997</v>
      </c>
      <c r="G170" s="46"/>
      <c r="H170" s="46">
        <v>70</v>
      </c>
      <c r="I170" s="46" t="s">
        <v>304</v>
      </c>
      <c r="J170" s="46">
        <v>44</v>
      </c>
      <c r="K170" s="46" t="str">
        <f t="shared" si="50"/>
        <v>Aanloopperiodiek_0</v>
      </c>
      <c r="L170" s="46" t="str">
        <f t="shared" si="51"/>
        <v>70_Aanloopperiodiek_0</v>
      </c>
      <c r="M170" s="52">
        <v>28.56</v>
      </c>
      <c r="N170" s="5"/>
      <c r="O170" s="46">
        <v>65</v>
      </c>
      <c r="P170" s="46">
        <v>15</v>
      </c>
      <c r="Q170" s="46">
        <v>60</v>
      </c>
      <c r="R170" s="46">
        <f t="shared" si="69"/>
        <v>15</v>
      </c>
      <c r="S170" s="46" t="str">
        <f t="shared" si="70"/>
        <v>65_15</v>
      </c>
      <c r="T170" s="52">
        <v>37.76</v>
      </c>
      <c r="U170" s="5"/>
      <c r="V170" s="46">
        <v>65</v>
      </c>
      <c r="W170" s="46">
        <v>15</v>
      </c>
      <c r="X170" s="46">
        <v>60</v>
      </c>
      <c r="Y170" s="46">
        <f t="shared" si="59"/>
        <v>15</v>
      </c>
      <c r="Z170" s="46" t="str">
        <f t="shared" si="71"/>
        <v>65_15</v>
      </c>
      <c r="AA170" s="52">
        <v>37.950000000000003</v>
      </c>
      <c r="AB170" s="362"/>
      <c r="AC170" s="46">
        <v>65</v>
      </c>
      <c r="AD170" s="46">
        <v>15</v>
      </c>
      <c r="AE170" s="46">
        <v>60</v>
      </c>
      <c r="AF170" s="46">
        <f t="shared" si="60"/>
        <v>15</v>
      </c>
      <c r="AG170" s="46" t="str">
        <f t="shared" si="52"/>
        <v>65_15</v>
      </c>
      <c r="AH170" s="46">
        <v>39.090000000000003</v>
      </c>
      <c r="AI170" s="362"/>
      <c r="AJ170" s="46">
        <v>65</v>
      </c>
      <c r="AK170" s="46">
        <v>15</v>
      </c>
      <c r="AL170" s="46">
        <v>60</v>
      </c>
      <c r="AM170" s="46">
        <f t="shared" si="61"/>
        <v>15</v>
      </c>
      <c r="AN170" s="46" t="str">
        <f t="shared" si="53"/>
        <v>65_15</v>
      </c>
      <c r="AO170" s="46">
        <v>41.04</v>
      </c>
      <c r="AP170" s="372"/>
      <c r="AQ170" s="46">
        <v>65</v>
      </c>
      <c r="AR170" s="46">
        <v>15</v>
      </c>
      <c r="AS170" s="46">
        <v>60</v>
      </c>
      <c r="AT170" s="46">
        <f t="shared" si="62"/>
        <v>15</v>
      </c>
      <c r="AU170" s="46" t="str">
        <f t="shared" si="54"/>
        <v>65_15</v>
      </c>
      <c r="AV170" s="46">
        <v>42.07</v>
      </c>
      <c r="AW170" s="373"/>
      <c r="AX170" s="46">
        <v>65</v>
      </c>
      <c r="AY170" s="46">
        <v>15</v>
      </c>
      <c r="AZ170" s="46">
        <v>60</v>
      </c>
      <c r="BA170" s="46">
        <f t="shared" si="63"/>
        <v>15</v>
      </c>
      <c r="BB170" s="46" t="str">
        <f t="shared" si="55"/>
        <v>65_15</v>
      </c>
      <c r="BC170" s="46">
        <v>43.12</v>
      </c>
      <c r="BD170" s="373"/>
      <c r="BE170" s="46">
        <v>65</v>
      </c>
      <c r="BF170" s="46">
        <v>15</v>
      </c>
      <c r="BG170" s="46">
        <v>60</v>
      </c>
      <c r="BH170" s="46">
        <f t="shared" si="64"/>
        <v>15</v>
      </c>
      <c r="BI170" s="46" t="s">
        <v>449</v>
      </c>
      <c r="BJ170" s="46" t="str">
        <f t="shared" si="56"/>
        <v>65_15</v>
      </c>
      <c r="BK170" s="48">
        <f t="shared" si="65"/>
        <v>41.04</v>
      </c>
      <c r="BL170" s="48">
        <f t="shared" si="66"/>
        <v>42.07</v>
      </c>
      <c r="BM170" s="48">
        <f t="shared" si="67"/>
        <v>43.12</v>
      </c>
      <c r="BN170" s="361">
        <f t="shared" si="68"/>
        <v>42.160833333333336</v>
      </c>
      <c r="BO170" s="5"/>
      <c r="BP170" s="5"/>
      <c r="BQ170" s="5"/>
      <c r="BR170" s="5"/>
      <c r="BS170" s="5"/>
      <c r="BT170" s="6"/>
    </row>
    <row r="171" spans="1:72" x14ac:dyDescent="0.15">
      <c r="A171" s="46">
        <v>70</v>
      </c>
      <c r="B171" s="46" t="s">
        <v>304</v>
      </c>
      <c r="C171" s="46">
        <v>44</v>
      </c>
      <c r="D171" s="46" t="str">
        <f t="shared" si="57"/>
        <v>Aanloopperiodiek_0</v>
      </c>
      <c r="E171" s="46" t="str">
        <f t="shared" si="58"/>
        <v>70_Aanloopperiodiek_0</v>
      </c>
      <c r="F171" s="52">
        <v>27.6</v>
      </c>
      <c r="G171" s="46"/>
      <c r="H171" s="46">
        <v>70</v>
      </c>
      <c r="I171" s="46" t="s">
        <v>306</v>
      </c>
      <c r="J171" s="46">
        <v>46</v>
      </c>
      <c r="K171" s="46" t="str">
        <f t="shared" si="50"/>
        <v>Aanloopperiodiek_1</v>
      </c>
      <c r="L171" s="46" t="str">
        <f t="shared" si="51"/>
        <v>70_Aanloopperiodiek_1</v>
      </c>
      <c r="M171" s="52">
        <v>29.43</v>
      </c>
      <c r="N171" s="5"/>
      <c r="O171" s="46">
        <v>70</v>
      </c>
      <c r="P171" s="46" t="s">
        <v>304</v>
      </c>
      <c r="Q171" s="46">
        <v>44</v>
      </c>
      <c r="R171" s="46" t="str">
        <f t="shared" si="69"/>
        <v>Aanloopperiodiek_0</v>
      </c>
      <c r="S171" s="46" t="str">
        <f t="shared" si="70"/>
        <v>70_Aanloopperiodiek_0</v>
      </c>
      <c r="T171" s="52">
        <v>29.42</v>
      </c>
      <c r="U171" s="5"/>
      <c r="V171" s="46">
        <v>70</v>
      </c>
      <c r="W171" s="46" t="s">
        <v>304</v>
      </c>
      <c r="X171" s="46">
        <v>44</v>
      </c>
      <c r="Y171" s="46" t="str">
        <f t="shared" si="59"/>
        <v>Aanloopperiodiek_0</v>
      </c>
      <c r="Z171" s="46" t="str">
        <f t="shared" si="71"/>
        <v>70_Aanloopperiodiek_0</v>
      </c>
      <c r="AA171" s="52">
        <v>30.38</v>
      </c>
      <c r="AB171" s="362"/>
      <c r="AC171" s="46">
        <v>70</v>
      </c>
      <c r="AD171" s="46" t="s">
        <v>304</v>
      </c>
      <c r="AE171" s="46">
        <v>44</v>
      </c>
      <c r="AF171" s="46" t="str">
        <f t="shared" si="60"/>
        <v>Aanloopperiodiek_0</v>
      </c>
      <c r="AG171" s="46" t="str">
        <f t="shared" si="52"/>
        <v>70_Aanloopperiodiek_0</v>
      </c>
      <c r="AH171" s="46">
        <v>31.29</v>
      </c>
      <c r="AI171" s="362"/>
      <c r="AJ171" s="46">
        <v>70</v>
      </c>
      <c r="AK171" s="46" t="s">
        <v>304</v>
      </c>
      <c r="AL171" s="46">
        <v>44</v>
      </c>
      <c r="AM171" s="46" t="str">
        <f t="shared" si="61"/>
        <v>Aanloopperiodiek_0</v>
      </c>
      <c r="AN171" s="46" t="str">
        <f t="shared" si="53"/>
        <v>70_Aanloopperiodiek_0</v>
      </c>
      <c r="AO171" s="46">
        <v>32.85</v>
      </c>
      <c r="AP171" s="372"/>
      <c r="AQ171" s="46">
        <v>70</v>
      </c>
      <c r="AR171" s="46" t="s">
        <v>304</v>
      </c>
      <c r="AS171" s="46">
        <v>44</v>
      </c>
      <c r="AT171" s="46" t="str">
        <f t="shared" si="62"/>
        <v>Aanloopperiodiek_0</v>
      </c>
      <c r="AU171" s="46" t="str">
        <f t="shared" si="54"/>
        <v>70_Aanloopperiodiek_0</v>
      </c>
      <c r="AV171" s="46">
        <v>33.67</v>
      </c>
      <c r="AW171" s="373"/>
      <c r="AX171" s="46">
        <v>70</v>
      </c>
      <c r="AY171" s="46" t="s">
        <v>304</v>
      </c>
      <c r="AZ171" s="46">
        <v>44</v>
      </c>
      <c r="BA171" s="46" t="str">
        <f t="shared" si="63"/>
        <v>Aanloopperiodiek_0</v>
      </c>
      <c r="BB171" s="46" t="str">
        <f t="shared" si="55"/>
        <v>70_Aanloopperiodiek_0</v>
      </c>
      <c r="BC171" s="46">
        <v>34.520000000000003</v>
      </c>
      <c r="BD171" s="373"/>
      <c r="BE171" s="46">
        <v>70</v>
      </c>
      <c r="BF171" s="46" t="s">
        <v>304</v>
      </c>
      <c r="BG171" s="46">
        <v>44</v>
      </c>
      <c r="BH171" s="46" t="str">
        <f t="shared" si="64"/>
        <v>Aanloopperiodiek_0</v>
      </c>
      <c r="BI171" s="46" t="s">
        <v>450</v>
      </c>
      <c r="BJ171" s="46" t="str">
        <f t="shared" si="56"/>
        <v>70_Aanloopperiodiek_0</v>
      </c>
      <c r="BK171" s="48">
        <f t="shared" si="65"/>
        <v>32.85</v>
      </c>
      <c r="BL171" s="48">
        <f t="shared" si="66"/>
        <v>33.67</v>
      </c>
      <c r="BM171" s="48">
        <f t="shared" si="67"/>
        <v>34.520000000000003</v>
      </c>
      <c r="BN171" s="361">
        <f t="shared" si="68"/>
        <v>33.745833333333337</v>
      </c>
      <c r="BO171" s="5"/>
      <c r="BP171" s="5"/>
      <c r="BQ171" s="5"/>
      <c r="BR171" s="5"/>
      <c r="BS171" s="5"/>
      <c r="BT171" s="6"/>
    </row>
    <row r="172" spans="1:72" x14ac:dyDescent="0.15">
      <c r="A172" s="46">
        <v>70</v>
      </c>
      <c r="B172" s="46" t="s">
        <v>306</v>
      </c>
      <c r="C172" s="46">
        <v>46</v>
      </c>
      <c r="D172" s="46" t="str">
        <f t="shared" si="57"/>
        <v>Aanloopperiodiek_1</v>
      </c>
      <c r="E172" s="46" t="str">
        <f t="shared" si="58"/>
        <v>70_Aanloopperiodiek_1</v>
      </c>
      <c r="F172" s="52">
        <v>28.43</v>
      </c>
      <c r="G172" s="46"/>
      <c r="H172" s="46">
        <v>70</v>
      </c>
      <c r="I172" s="46">
        <v>0</v>
      </c>
      <c r="J172" s="46">
        <v>48</v>
      </c>
      <c r="K172" s="46">
        <f t="shared" si="50"/>
        <v>0</v>
      </c>
      <c r="L172" s="46" t="str">
        <f t="shared" si="51"/>
        <v>70_0</v>
      </c>
      <c r="M172" s="52">
        <v>30.32</v>
      </c>
      <c r="N172" s="5"/>
      <c r="O172" s="46">
        <v>70</v>
      </c>
      <c r="P172" s="46" t="s">
        <v>306</v>
      </c>
      <c r="Q172" s="46">
        <v>46</v>
      </c>
      <c r="R172" s="46" t="str">
        <f t="shared" si="69"/>
        <v>Aanloopperiodiek_1</v>
      </c>
      <c r="S172" s="46" t="str">
        <f t="shared" si="70"/>
        <v>70_Aanloopperiodiek_1</v>
      </c>
      <c r="T172" s="52">
        <v>30.31</v>
      </c>
      <c r="U172" s="5"/>
      <c r="V172" s="46">
        <v>70</v>
      </c>
      <c r="W172" s="46" t="s">
        <v>306</v>
      </c>
      <c r="X172" s="46">
        <v>46</v>
      </c>
      <c r="Y172" s="46" t="str">
        <f t="shared" si="59"/>
        <v>Aanloopperiodiek_1</v>
      </c>
      <c r="Z172" s="46" t="str">
        <f t="shared" si="71"/>
        <v>70_Aanloopperiodiek_1</v>
      </c>
      <c r="AA172" s="52">
        <v>31.29</v>
      </c>
      <c r="AB172" s="362"/>
      <c r="AC172" s="46">
        <v>70</v>
      </c>
      <c r="AD172" s="46" t="s">
        <v>306</v>
      </c>
      <c r="AE172" s="46">
        <v>46</v>
      </c>
      <c r="AF172" s="46" t="str">
        <f t="shared" si="60"/>
        <v>Aanloopperiodiek_1</v>
      </c>
      <c r="AG172" s="46" t="str">
        <f t="shared" si="52"/>
        <v>70_Aanloopperiodiek_1</v>
      </c>
      <c r="AH172" s="46">
        <v>32.229999999999997</v>
      </c>
      <c r="AI172" s="362"/>
      <c r="AJ172" s="46">
        <v>70</v>
      </c>
      <c r="AK172" s="46" t="s">
        <v>306</v>
      </c>
      <c r="AL172" s="46">
        <v>46</v>
      </c>
      <c r="AM172" s="46" t="str">
        <f t="shared" si="61"/>
        <v>Aanloopperiodiek_1</v>
      </c>
      <c r="AN172" s="46" t="str">
        <f t="shared" si="53"/>
        <v>70_Aanloopperiodiek_1</v>
      </c>
      <c r="AO172" s="46">
        <v>33.840000000000003</v>
      </c>
      <c r="AP172" s="372"/>
      <c r="AQ172" s="46">
        <v>70</v>
      </c>
      <c r="AR172" s="46" t="s">
        <v>306</v>
      </c>
      <c r="AS172" s="46">
        <v>46</v>
      </c>
      <c r="AT172" s="46" t="str">
        <f t="shared" si="62"/>
        <v>Aanloopperiodiek_1</v>
      </c>
      <c r="AU172" s="46" t="str">
        <f t="shared" si="54"/>
        <v>70_Aanloopperiodiek_1</v>
      </c>
      <c r="AV172" s="46">
        <v>34.69</v>
      </c>
      <c r="AW172" s="373"/>
      <c r="AX172" s="46">
        <v>70</v>
      </c>
      <c r="AY172" s="46" t="s">
        <v>306</v>
      </c>
      <c r="AZ172" s="46">
        <v>46</v>
      </c>
      <c r="BA172" s="46" t="str">
        <f t="shared" si="63"/>
        <v>Aanloopperiodiek_1</v>
      </c>
      <c r="BB172" s="46" t="str">
        <f t="shared" si="55"/>
        <v>70_Aanloopperiodiek_1</v>
      </c>
      <c r="BC172" s="46">
        <v>35.56</v>
      </c>
      <c r="BD172" s="373"/>
      <c r="BE172" s="46">
        <v>70</v>
      </c>
      <c r="BF172" s="46" t="s">
        <v>306</v>
      </c>
      <c r="BG172" s="46">
        <v>46</v>
      </c>
      <c r="BH172" s="46" t="str">
        <f t="shared" si="64"/>
        <v>Aanloopperiodiek_1</v>
      </c>
      <c r="BI172" s="46" t="s">
        <v>451</v>
      </c>
      <c r="BJ172" s="46" t="str">
        <f t="shared" si="56"/>
        <v>70_Aanloopperiodiek_1</v>
      </c>
      <c r="BK172" s="48">
        <f t="shared" si="65"/>
        <v>33.840000000000003</v>
      </c>
      <c r="BL172" s="48">
        <f t="shared" si="66"/>
        <v>34.69</v>
      </c>
      <c r="BM172" s="48">
        <f t="shared" si="67"/>
        <v>35.56</v>
      </c>
      <c r="BN172" s="361">
        <f t="shared" si="68"/>
        <v>34.765833333333333</v>
      </c>
      <c r="BO172" s="5"/>
      <c r="BP172" s="5"/>
      <c r="BQ172" s="5"/>
      <c r="BR172" s="5"/>
      <c r="BS172" s="5"/>
      <c r="BT172" s="6"/>
    </row>
    <row r="173" spans="1:72" x14ac:dyDescent="0.15">
      <c r="A173" s="46">
        <v>70</v>
      </c>
      <c r="B173" s="46">
        <v>0</v>
      </c>
      <c r="C173" s="46">
        <v>48</v>
      </c>
      <c r="D173" s="46">
        <f t="shared" si="57"/>
        <v>0</v>
      </c>
      <c r="E173" s="46" t="str">
        <f t="shared" si="58"/>
        <v>70_0</v>
      </c>
      <c r="F173" s="52">
        <v>29.29</v>
      </c>
      <c r="G173" s="46"/>
      <c r="H173" s="46">
        <v>70</v>
      </c>
      <c r="I173" s="46">
        <v>1</v>
      </c>
      <c r="J173" s="46">
        <v>50</v>
      </c>
      <c r="K173" s="46">
        <f t="shared" si="50"/>
        <v>1</v>
      </c>
      <c r="L173" s="46" t="str">
        <f t="shared" si="51"/>
        <v>70_1</v>
      </c>
      <c r="M173" s="52">
        <v>31.21</v>
      </c>
      <c r="N173" s="5"/>
      <c r="O173" s="46">
        <v>70</v>
      </c>
      <c r="P173" s="46">
        <v>0</v>
      </c>
      <c r="Q173" s="46">
        <v>48</v>
      </c>
      <c r="R173" s="46">
        <f t="shared" si="69"/>
        <v>0</v>
      </c>
      <c r="S173" s="46" t="str">
        <f t="shared" si="70"/>
        <v>70_0</v>
      </c>
      <c r="T173" s="52">
        <v>31.23</v>
      </c>
      <c r="U173" s="5"/>
      <c r="V173" s="46">
        <v>70</v>
      </c>
      <c r="W173" s="46">
        <v>0</v>
      </c>
      <c r="X173" s="46">
        <v>48</v>
      </c>
      <c r="Y173" s="46">
        <f t="shared" si="59"/>
        <v>0</v>
      </c>
      <c r="Z173" s="46" t="str">
        <f t="shared" si="71"/>
        <v>70_0</v>
      </c>
      <c r="AA173" s="52">
        <v>32.24</v>
      </c>
      <c r="AB173" s="362"/>
      <c r="AC173" s="46">
        <v>70</v>
      </c>
      <c r="AD173" s="46">
        <v>0</v>
      </c>
      <c r="AE173" s="46">
        <v>48</v>
      </c>
      <c r="AF173" s="46">
        <f t="shared" si="60"/>
        <v>0</v>
      </c>
      <c r="AG173" s="46" t="str">
        <f t="shared" si="52"/>
        <v>70_0</v>
      </c>
      <c r="AH173" s="46">
        <v>33.21</v>
      </c>
      <c r="AI173" s="362"/>
      <c r="AJ173" s="46">
        <v>70</v>
      </c>
      <c r="AK173" s="46">
        <v>0</v>
      </c>
      <c r="AL173" s="46">
        <v>48</v>
      </c>
      <c r="AM173" s="46">
        <f t="shared" si="61"/>
        <v>0</v>
      </c>
      <c r="AN173" s="46" t="str">
        <f t="shared" si="53"/>
        <v>70_0</v>
      </c>
      <c r="AO173" s="46">
        <v>34.869999999999997</v>
      </c>
      <c r="AP173" s="372"/>
      <c r="AQ173" s="46">
        <v>70</v>
      </c>
      <c r="AR173" s="46">
        <v>0</v>
      </c>
      <c r="AS173" s="46">
        <v>48</v>
      </c>
      <c r="AT173" s="46">
        <f t="shared" si="62"/>
        <v>0</v>
      </c>
      <c r="AU173" s="46" t="str">
        <f t="shared" si="54"/>
        <v>70_0</v>
      </c>
      <c r="AV173" s="46">
        <v>35.74</v>
      </c>
      <c r="AW173" s="373"/>
      <c r="AX173" s="46">
        <v>70</v>
      </c>
      <c r="AY173" s="46">
        <v>0</v>
      </c>
      <c r="AZ173" s="46">
        <v>48</v>
      </c>
      <c r="BA173" s="46">
        <f t="shared" si="63"/>
        <v>0</v>
      </c>
      <c r="BB173" s="46" t="str">
        <f t="shared" si="55"/>
        <v>70_0</v>
      </c>
      <c r="BC173" s="46">
        <v>36.630000000000003</v>
      </c>
      <c r="BD173" s="373"/>
      <c r="BE173" s="46">
        <v>70</v>
      </c>
      <c r="BF173" s="46">
        <v>0</v>
      </c>
      <c r="BG173" s="46">
        <v>48</v>
      </c>
      <c r="BH173" s="46">
        <f t="shared" si="64"/>
        <v>0</v>
      </c>
      <c r="BI173" s="46" t="s">
        <v>452</v>
      </c>
      <c r="BJ173" s="46" t="str">
        <f t="shared" si="56"/>
        <v>70_0</v>
      </c>
      <c r="BK173" s="48">
        <f t="shared" si="65"/>
        <v>34.869999999999997</v>
      </c>
      <c r="BL173" s="48">
        <f t="shared" si="66"/>
        <v>35.74</v>
      </c>
      <c r="BM173" s="48">
        <f t="shared" si="67"/>
        <v>36.630000000000003</v>
      </c>
      <c r="BN173" s="361">
        <f t="shared" si="68"/>
        <v>35.817500000000003</v>
      </c>
      <c r="BO173" s="5"/>
      <c r="BP173" s="5"/>
      <c r="BQ173" s="5"/>
      <c r="BR173" s="5"/>
      <c r="BS173" s="5"/>
      <c r="BT173" s="6"/>
    </row>
    <row r="174" spans="1:72" x14ac:dyDescent="0.15">
      <c r="A174" s="46">
        <v>70</v>
      </c>
      <c r="B174" s="46">
        <v>1</v>
      </c>
      <c r="C174" s="46">
        <v>50</v>
      </c>
      <c r="D174" s="46">
        <f t="shared" si="57"/>
        <v>1</v>
      </c>
      <c r="E174" s="46" t="str">
        <f t="shared" si="58"/>
        <v>70_1</v>
      </c>
      <c r="F174" s="52">
        <v>30.16</v>
      </c>
      <c r="G174" s="46"/>
      <c r="H174" s="46">
        <v>70</v>
      </c>
      <c r="I174" s="46">
        <v>2</v>
      </c>
      <c r="J174" s="46">
        <v>51</v>
      </c>
      <c r="K174" s="46">
        <f t="shared" si="50"/>
        <v>2</v>
      </c>
      <c r="L174" s="46" t="str">
        <f t="shared" si="51"/>
        <v>70_2</v>
      </c>
      <c r="M174" s="52">
        <v>31.67</v>
      </c>
      <c r="N174" s="5"/>
      <c r="O174" s="46">
        <v>70</v>
      </c>
      <c r="P174" s="46">
        <v>1</v>
      </c>
      <c r="Q174" s="46">
        <v>50</v>
      </c>
      <c r="R174" s="46">
        <f t="shared" si="69"/>
        <v>1</v>
      </c>
      <c r="S174" s="46" t="str">
        <f t="shared" si="70"/>
        <v>70_1</v>
      </c>
      <c r="T174" s="52">
        <v>32.15</v>
      </c>
      <c r="U174" s="5"/>
      <c r="V174" s="46">
        <v>70</v>
      </c>
      <c r="W174" s="46">
        <v>1</v>
      </c>
      <c r="X174" s="46">
        <v>50</v>
      </c>
      <c r="Y174" s="46">
        <f t="shared" si="59"/>
        <v>1</v>
      </c>
      <c r="Z174" s="46" t="str">
        <f t="shared" si="71"/>
        <v>70_1</v>
      </c>
      <c r="AA174" s="52">
        <v>33.19</v>
      </c>
      <c r="AB174" s="362"/>
      <c r="AC174" s="46">
        <v>70</v>
      </c>
      <c r="AD174" s="46">
        <v>1</v>
      </c>
      <c r="AE174" s="46">
        <v>50</v>
      </c>
      <c r="AF174" s="46">
        <f t="shared" si="60"/>
        <v>1</v>
      </c>
      <c r="AG174" s="46" t="str">
        <f t="shared" si="52"/>
        <v>70_1</v>
      </c>
      <c r="AH174" s="46">
        <v>34.19</v>
      </c>
      <c r="AI174" s="362"/>
      <c r="AJ174" s="46">
        <v>70</v>
      </c>
      <c r="AK174" s="46">
        <v>1</v>
      </c>
      <c r="AL174" s="46">
        <v>50</v>
      </c>
      <c r="AM174" s="46">
        <f t="shared" si="61"/>
        <v>1</v>
      </c>
      <c r="AN174" s="46" t="str">
        <f t="shared" si="53"/>
        <v>70_1</v>
      </c>
      <c r="AO174" s="46">
        <v>35.9</v>
      </c>
      <c r="AP174" s="372"/>
      <c r="AQ174" s="46">
        <v>70</v>
      </c>
      <c r="AR174" s="46">
        <v>1</v>
      </c>
      <c r="AS174" s="46">
        <v>50</v>
      </c>
      <c r="AT174" s="46">
        <f t="shared" si="62"/>
        <v>1</v>
      </c>
      <c r="AU174" s="46" t="str">
        <f t="shared" si="54"/>
        <v>70_1</v>
      </c>
      <c r="AV174" s="46">
        <v>36.799999999999997</v>
      </c>
      <c r="AW174" s="373"/>
      <c r="AX174" s="46">
        <v>70</v>
      </c>
      <c r="AY174" s="46">
        <v>1</v>
      </c>
      <c r="AZ174" s="46">
        <v>50</v>
      </c>
      <c r="BA174" s="46">
        <f t="shared" si="63"/>
        <v>1</v>
      </c>
      <c r="BB174" s="46" t="str">
        <f t="shared" si="55"/>
        <v>70_1</v>
      </c>
      <c r="BC174" s="46">
        <v>37.72</v>
      </c>
      <c r="BD174" s="373"/>
      <c r="BE174" s="46">
        <v>70</v>
      </c>
      <c r="BF174" s="46">
        <v>1</v>
      </c>
      <c r="BG174" s="46">
        <v>50</v>
      </c>
      <c r="BH174" s="46">
        <f t="shared" si="64"/>
        <v>1</v>
      </c>
      <c r="BI174" s="46" t="s">
        <v>453</v>
      </c>
      <c r="BJ174" s="46" t="str">
        <f t="shared" si="56"/>
        <v>70_1</v>
      </c>
      <c r="BK174" s="48">
        <f t="shared" si="65"/>
        <v>35.9</v>
      </c>
      <c r="BL174" s="48">
        <f t="shared" si="66"/>
        <v>36.799999999999997</v>
      </c>
      <c r="BM174" s="48">
        <f t="shared" si="67"/>
        <v>37.72</v>
      </c>
      <c r="BN174" s="361">
        <f t="shared" si="68"/>
        <v>36.879999999999995</v>
      </c>
      <c r="BO174" s="5"/>
      <c r="BP174" s="5"/>
      <c r="BQ174" s="5"/>
      <c r="BR174" s="5"/>
      <c r="BS174" s="5"/>
      <c r="BT174" s="6"/>
    </row>
    <row r="175" spans="1:72" x14ac:dyDescent="0.15">
      <c r="A175" s="46">
        <v>70</v>
      </c>
      <c r="B175" s="46">
        <v>2</v>
      </c>
      <c r="C175" s="46">
        <v>51</v>
      </c>
      <c r="D175" s="46">
        <f t="shared" si="57"/>
        <v>2</v>
      </c>
      <c r="E175" s="46" t="str">
        <f t="shared" si="58"/>
        <v>70_2</v>
      </c>
      <c r="F175" s="52">
        <v>30.6</v>
      </c>
      <c r="G175" s="46"/>
      <c r="H175" s="46">
        <v>70</v>
      </c>
      <c r="I175" s="46">
        <v>3</v>
      </c>
      <c r="J175" s="46">
        <v>52</v>
      </c>
      <c r="K175" s="46">
        <f t="shared" si="50"/>
        <v>3</v>
      </c>
      <c r="L175" s="46" t="str">
        <f t="shared" si="51"/>
        <v>70_3</v>
      </c>
      <c r="M175" s="52">
        <v>32.1</v>
      </c>
      <c r="N175" s="5"/>
      <c r="O175" s="46">
        <v>70</v>
      </c>
      <c r="P175" s="46">
        <v>2</v>
      </c>
      <c r="Q175" s="46">
        <v>51</v>
      </c>
      <c r="R175" s="46">
        <f t="shared" si="69"/>
        <v>2</v>
      </c>
      <c r="S175" s="46" t="str">
        <f t="shared" si="70"/>
        <v>70_2</v>
      </c>
      <c r="T175" s="52">
        <v>32.619999999999997</v>
      </c>
      <c r="U175" s="5"/>
      <c r="V175" s="46">
        <v>70</v>
      </c>
      <c r="W175" s="46">
        <v>2</v>
      </c>
      <c r="X175" s="46">
        <v>51</v>
      </c>
      <c r="Y175" s="46">
        <f t="shared" si="59"/>
        <v>2</v>
      </c>
      <c r="Z175" s="46" t="str">
        <f t="shared" si="71"/>
        <v>70_2</v>
      </c>
      <c r="AA175" s="52">
        <v>33.68</v>
      </c>
      <c r="AB175" s="362"/>
      <c r="AC175" s="46">
        <v>70</v>
      </c>
      <c r="AD175" s="46">
        <v>2</v>
      </c>
      <c r="AE175" s="46">
        <v>51</v>
      </c>
      <c r="AF175" s="46">
        <f t="shared" si="60"/>
        <v>2</v>
      </c>
      <c r="AG175" s="46" t="str">
        <f t="shared" si="52"/>
        <v>70_2</v>
      </c>
      <c r="AH175" s="46">
        <v>34.69</v>
      </c>
      <c r="AI175" s="362"/>
      <c r="AJ175" s="46">
        <v>70</v>
      </c>
      <c r="AK175" s="46">
        <v>2</v>
      </c>
      <c r="AL175" s="46">
        <v>51</v>
      </c>
      <c r="AM175" s="46">
        <f t="shared" si="61"/>
        <v>2</v>
      </c>
      <c r="AN175" s="46" t="str">
        <f t="shared" si="53"/>
        <v>70_2</v>
      </c>
      <c r="AO175" s="46">
        <v>36.42</v>
      </c>
      <c r="AP175" s="372"/>
      <c r="AQ175" s="46">
        <v>70</v>
      </c>
      <c r="AR175" s="46">
        <v>2</v>
      </c>
      <c r="AS175" s="46">
        <v>51</v>
      </c>
      <c r="AT175" s="46">
        <f t="shared" si="62"/>
        <v>2</v>
      </c>
      <c r="AU175" s="46" t="str">
        <f t="shared" si="54"/>
        <v>70_2</v>
      </c>
      <c r="AV175" s="46">
        <v>37.33</v>
      </c>
      <c r="AW175" s="373"/>
      <c r="AX175" s="46">
        <v>70</v>
      </c>
      <c r="AY175" s="46">
        <v>2</v>
      </c>
      <c r="AZ175" s="46">
        <v>51</v>
      </c>
      <c r="BA175" s="46">
        <f t="shared" si="63"/>
        <v>2</v>
      </c>
      <c r="BB175" s="46" t="str">
        <f t="shared" si="55"/>
        <v>70_2</v>
      </c>
      <c r="BC175" s="46">
        <v>38.270000000000003</v>
      </c>
      <c r="BD175" s="373"/>
      <c r="BE175" s="46">
        <v>70</v>
      </c>
      <c r="BF175" s="46">
        <v>2</v>
      </c>
      <c r="BG175" s="46">
        <v>51</v>
      </c>
      <c r="BH175" s="46">
        <f t="shared" si="64"/>
        <v>2</v>
      </c>
      <c r="BI175" s="46" t="s">
        <v>454</v>
      </c>
      <c r="BJ175" s="46" t="str">
        <f t="shared" si="56"/>
        <v>70_2</v>
      </c>
      <c r="BK175" s="48">
        <f t="shared" si="65"/>
        <v>36.42</v>
      </c>
      <c r="BL175" s="48">
        <f t="shared" si="66"/>
        <v>37.33</v>
      </c>
      <c r="BM175" s="48">
        <f t="shared" si="67"/>
        <v>38.270000000000003</v>
      </c>
      <c r="BN175" s="361">
        <f t="shared" si="68"/>
        <v>37.413333333333334</v>
      </c>
      <c r="BO175" s="5"/>
      <c r="BP175" s="5"/>
      <c r="BQ175" s="5"/>
      <c r="BR175" s="5"/>
      <c r="BS175" s="5"/>
      <c r="BT175" s="6"/>
    </row>
    <row r="176" spans="1:72" x14ac:dyDescent="0.15">
      <c r="A176" s="46">
        <v>70</v>
      </c>
      <c r="B176" s="46">
        <v>3</v>
      </c>
      <c r="C176" s="46">
        <v>52</v>
      </c>
      <c r="D176" s="46">
        <f t="shared" si="57"/>
        <v>3</v>
      </c>
      <c r="E176" s="46" t="str">
        <f t="shared" si="58"/>
        <v>70_3</v>
      </c>
      <c r="F176" s="52">
        <v>31.02</v>
      </c>
      <c r="G176" s="46"/>
      <c r="H176" s="46">
        <v>70</v>
      </c>
      <c r="I176" s="46">
        <v>4</v>
      </c>
      <c r="J176" s="46">
        <v>53</v>
      </c>
      <c r="K176" s="46">
        <f t="shared" si="50"/>
        <v>4</v>
      </c>
      <c r="L176" s="46" t="str">
        <f t="shared" si="51"/>
        <v>70_4</v>
      </c>
      <c r="M176" s="52">
        <v>32.56</v>
      </c>
      <c r="N176" s="5"/>
      <c r="O176" s="46">
        <v>70</v>
      </c>
      <c r="P176" s="46">
        <v>3</v>
      </c>
      <c r="Q176" s="46">
        <v>52</v>
      </c>
      <c r="R176" s="46">
        <f t="shared" si="69"/>
        <v>3</v>
      </c>
      <c r="S176" s="46" t="str">
        <f t="shared" si="70"/>
        <v>70_3</v>
      </c>
      <c r="T176" s="52">
        <v>33.07</v>
      </c>
      <c r="U176" s="5"/>
      <c r="V176" s="46">
        <v>70</v>
      </c>
      <c r="W176" s="46">
        <v>3</v>
      </c>
      <c r="X176" s="46">
        <v>52</v>
      </c>
      <c r="Y176" s="46">
        <f t="shared" si="59"/>
        <v>3</v>
      </c>
      <c r="Z176" s="46" t="str">
        <f t="shared" si="71"/>
        <v>70_3</v>
      </c>
      <c r="AA176" s="52">
        <v>34.14</v>
      </c>
      <c r="AB176" s="362"/>
      <c r="AC176" s="46">
        <v>70</v>
      </c>
      <c r="AD176" s="46">
        <v>3</v>
      </c>
      <c r="AE176" s="46">
        <v>52</v>
      </c>
      <c r="AF176" s="46">
        <f t="shared" si="60"/>
        <v>3</v>
      </c>
      <c r="AG176" s="46" t="str">
        <f t="shared" si="52"/>
        <v>70_3</v>
      </c>
      <c r="AH176" s="46">
        <v>35.159999999999997</v>
      </c>
      <c r="AI176" s="362"/>
      <c r="AJ176" s="46">
        <v>70</v>
      </c>
      <c r="AK176" s="46">
        <v>3</v>
      </c>
      <c r="AL176" s="46">
        <v>52</v>
      </c>
      <c r="AM176" s="46">
        <f t="shared" si="61"/>
        <v>3</v>
      </c>
      <c r="AN176" s="46" t="str">
        <f t="shared" si="53"/>
        <v>70_3</v>
      </c>
      <c r="AO176" s="46">
        <v>36.92</v>
      </c>
      <c r="AP176" s="372"/>
      <c r="AQ176" s="46">
        <v>70</v>
      </c>
      <c r="AR176" s="46">
        <v>3</v>
      </c>
      <c r="AS176" s="46">
        <v>52</v>
      </c>
      <c r="AT176" s="46">
        <f t="shared" si="62"/>
        <v>3</v>
      </c>
      <c r="AU176" s="46" t="str">
        <f t="shared" si="54"/>
        <v>70_3</v>
      </c>
      <c r="AV176" s="46">
        <v>37.85</v>
      </c>
      <c r="AW176" s="373"/>
      <c r="AX176" s="46">
        <v>70</v>
      </c>
      <c r="AY176" s="46">
        <v>3</v>
      </c>
      <c r="AZ176" s="46">
        <v>52</v>
      </c>
      <c r="BA176" s="46">
        <f t="shared" si="63"/>
        <v>3</v>
      </c>
      <c r="BB176" s="46" t="str">
        <f t="shared" si="55"/>
        <v>70_3</v>
      </c>
      <c r="BC176" s="46">
        <v>38.79</v>
      </c>
      <c r="BD176" s="373"/>
      <c r="BE176" s="46">
        <v>70</v>
      </c>
      <c r="BF176" s="46">
        <v>3</v>
      </c>
      <c r="BG176" s="46">
        <v>52</v>
      </c>
      <c r="BH176" s="46">
        <f t="shared" si="64"/>
        <v>3</v>
      </c>
      <c r="BI176" s="46" t="s">
        <v>455</v>
      </c>
      <c r="BJ176" s="46" t="str">
        <f t="shared" si="56"/>
        <v>70_3</v>
      </c>
      <c r="BK176" s="48">
        <f t="shared" si="65"/>
        <v>36.92</v>
      </c>
      <c r="BL176" s="48">
        <f t="shared" si="66"/>
        <v>37.85</v>
      </c>
      <c r="BM176" s="48">
        <f t="shared" si="67"/>
        <v>38.79</v>
      </c>
      <c r="BN176" s="361">
        <f t="shared" si="68"/>
        <v>37.93</v>
      </c>
      <c r="BO176" s="5"/>
      <c r="BP176" s="5"/>
      <c r="BQ176" s="5"/>
      <c r="BR176" s="5"/>
      <c r="BS176" s="5"/>
      <c r="BT176" s="6"/>
    </row>
    <row r="177" spans="1:72" x14ac:dyDescent="0.15">
      <c r="A177" s="46">
        <v>70</v>
      </c>
      <c r="B177" s="46">
        <v>4</v>
      </c>
      <c r="C177" s="46">
        <v>53</v>
      </c>
      <c r="D177" s="46">
        <f t="shared" si="57"/>
        <v>4</v>
      </c>
      <c r="E177" s="46" t="str">
        <f t="shared" si="58"/>
        <v>70_4</v>
      </c>
      <c r="F177" s="52">
        <v>31.46</v>
      </c>
      <c r="G177" s="46"/>
      <c r="H177" s="46">
        <v>70</v>
      </c>
      <c r="I177" s="46">
        <v>5</v>
      </c>
      <c r="J177" s="46">
        <v>56</v>
      </c>
      <c r="K177" s="46">
        <f t="shared" si="50"/>
        <v>5</v>
      </c>
      <c r="L177" s="46" t="str">
        <f t="shared" si="51"/>
        <v>70_5</v>
      </c>
      <c r="M177" s="52">
        <v>33.9</v>
      </c>
      <c r="N177" s="5"/>
      <c r="O177" s="46">
        <v>70</v>
      </c>
      <c r="P177" s="46">
        <v>4</v>
      </c>
      <c r="Q177" s="46">
        <v>53</v>
      </c>
      <c r="R177" s="46">
        <f t="shared" si="69"/>
        <v>4</v>
      </c>
      <c r="S177" s="46" t="str">
        <f t="shared" si="70"/>
        <v>70_4</v>
      </c>
      <c r="T177" s="52">
        <v>33.54</v>
      </c>
      <c r="U177" s="5"/>
      <c r="V177" s="46">
        <v>70</v>
      </c>
      <c r="W177" s="46">
        <v>4</v>
      </c>
      <c r="X177" s="46">
        <v>53</v>
      </c>
      <c r="Y177" s="46">
        <f t="shared" si="59"/>
        <v>4</v>
      </c>
      <c r="Z177" s="46" t="str">
        <f t="shared" si="71"/>
        <v>70_4</v>
      </c>
      <c r="AA177" s="52">
        <v>34.630000000000003</v>
      </c>
      <c r="AB177" s="362"/>
      <c r="AC177" s="46">
        <v>70</v>
      </c>
      <c r="AD177" s="46">
        <v>4</v>
      </c>
      <c r="AE177" s="46">
        <v>53</v>
      </c>
      <c r="AF177" s="46">
        <f t="shared" si="60"/>
        <v>4</v>
      </c>
      <c r="AG177" s="46" t="str">
        <f t="shared" si="52"/>
        <v>70_4</v>
      </c>
      <c r="AH177" s="46">
        <v>35.67</v>
      </c>
      <c r="AI177" s="362"/>
      <c r="AJ177" s="46">
        <v>70</v>
      </c>
      <c r="AK177" s="46">
        <v>4</v>
      </c>
      <c r="AL177" s="46">
        <v>53</v>
      </c>
      <c r="AM177" s="46">
        <f t="shared" si="61"/>
        <v>4</v>
      </c>
      <c r="AN177" s="46" t="str">
        <f t="shared" si="53"/>
        <v>70_4</v>
      </c>
      <c r="AO177" s="46">
        <v>37.450000000000003</v>
      </c>
      <c r="AP177" s="372"/>
      <c r="AQ177" s="46">
        <v>70</v>
      </c>
      <c r="AR177" s="46">
        <v>4</v>
      </c>
      <c r="AS177" s="46">
        <v>53</v>
      </c>
      <c r="AT177" s="46">
        <f t="shared" si="62"/>
        <v>4</v>
      </c>
      <c r="AU177" s="46" t="str">
        <f t="shared" si="54"/>
        <v>70_4</v>
      </c>
      <c r="AV177" s="46">
        <v>38.39</v>
      </c>
      <c r="AW177" s="373"/>
      <c r="AX177" s="46">
        <v>70</v>
      </c>
      <c r="AY177" s="46">
        <v>4</v>
      </c>
      <c r="AZ177" s="46">
        <v>53</v>
      </c>
      <c r="BA177" s="46">
        <f t="shared" si="63"/>
        <v>4</v>
      </c>
      <c r="BB177" s="46" t="str">
        <f t="shared" si="55"/>
        <v>70_4</v>
      </c>
      <c r="BC177" s="46">
        <v>39.35</v>
      </c>
      <c r="BD177" s="373"/>
      <c r="BE177" s="46">
        <v>70</v>
      </c>
      <c r="BF177" s="46">
        <v>4</v>
      </c>
      <c r="BG177" s="46">
        <v>53</v>
      </c>
      <c r="BH177" s="46">
        <f t="shared" si="64"/>
        <v>4</v>
      </c>
      <c r="BI177" s="46" t="s">
        <v>456</v>
      </c>
      <c r="BJ177" s="46" t="str">
        <f t="shared" si="56"/>
        <v>70_4</v>
      </c>
      <c r="BK177" s="48">
        <f t="shared" si="65"/>
        <v>37.450000000000003</v>
      </c>
      <c r="BL177" s="48">
        <f t="shared" si="66"/>
        <v>38.39</v>
      </c>
      <c r="BM177" s="48">
        <f t="shared" si="67"/>
        <v>39.35</v>
      </c>
      <c r="BN177" s="361">
        <f t="shared" si="68"/>
        <v>38.473333333333336</v>
      </c>
      <c r="BO177" s="5"/>
      <c r="BP177" s="5"/>
      <c r="BQ177" s="5"/>
      <c r="BR177" s="5"/>
      <c r="BS177" s="5"/>
      <c r="BT177" s="6"/>
    </row>
    <row r="178" spans="1:72" x14ac:dyDescent="0.15">
      <c r="A178" s="46">
        <v>70</v>
      </c>
      <c r="B178" s="46">
        <v>5</v>
      </c>
      <c r="C178" s="46">
        <v>56</v>
      </c>
      <c r="D178" s="46">
        <f t="shared" si="57"/>
        <v>5</v>
      </c>
      <c r="E178" s="46" t="str">
        <f t="shared" si="58"/>
        <v>70_5</v>
      </c>
      <c r="F178" s="52">
        <v>32.75</v>
      </c>
      <c r="G178" s="46"/>
      <c r="H178" s="46">
        <v>70</v>
      </c>
      <c r="I178" s="46">
        <v>6</v>
      </c>
      <c r="J178" s="46">
        <v>59</v>
      </c>
      <c r="K178" s="46">
        <f t="shared" si="50"/>
        <v>6</v>
      </c>
      <c r="L178" s="46" t="str">
        <f t="shared" si="51"/>
        <v>70_6</v>
      </c>
      <c r="M178" s="52">
        <v>35.24</v>
      </c>
      <c r="N178" s="5"/>
      <c r="O178" s="46">
        <v>70</v>
      </c>
      <c r="P178" s="46">
        <v>5</v>
      </c>
      <c r="Q178" s="46">
        <v>56</v>
      </c>
      <c r="R178" s="46">
        <f t="shared" si="69"/>
        <v>5</v>
      </c>
      <c r="S178" s="46" t="str">
        <f t="shared" si="70"/>
        <v>70_5</v>
      </c>
      <c r="T178" s="52">
        <v>34.909999999999997</v>
      </c>
      <c r="U178" s="5"/>
      <c r="V178" s="46">
        <v>70</v>
      </c>
      <c r="W178" s="46">
        <v>5</v>
      </c>
      <c r="X178" s="46">
        <v>56</v>
      </c>
      <c r="Y178" s="46">
        <f t="shared" si="59"/>
        <v>5</v>
      </c>
      <c r="Z178" s="46" t="str">
        <f t="shared" si="71"/>
        <v>70_5</v>
      </c>
      <c r="AA178" s="52">
        <v>36.049999999999997</v>
      </c>
      <c r="AB178" s="362"/>
      <c r="AC178" s="46">
        <v>70</v>
      </c>
      <c r="AD178" s="46">
        <v>5</v>
      </c>
      <c r="AE178" s="46">
        <v>56</v>
      </c>
      <c r="AF178" s="46">
        <f t="shared" si="60"/>
        <v>5</v>
      </c>
      <c r="AG178" s="46" t="str">
        <f t="shared" si="52"/>
        <v>70_5</v>
      </c>
      <c r="AH178" s="46">
        <v>37.130000000000003</v>
      </c>
      <c r="AI178" s="362"/>
      <c r="AJ178" s="46">
        <v>70</v>
      </c>
      <c r="AK178" s="46">
        <v>5</v>
      </c>
      <c r="AL178" s="46">
        <v>56</v>
      </c>
      <c r="AM178" s="46">
        <f t="shared" si="61"/>
        <v>5</v>
      </c>
      <c r="AN178" s="46" t="str">
        <f t="shared" si="53"/>
        <v>70_5</v>
      </c>
      <c r="AO178" s="46">
        <v>38.99</v>
      </c>
      <c r="AP178" s="372"/>
      <c r="AQ178" s="46">
        <v>70</v>
      </c>
      <c r="AR178" s="46">
        <v>5</v>
      </c>
      <c r="AS178" s="46">
        <v>56</v>
      </c>
      <c r="AT178" s="46">
        <f t="shared" si="62"/>
        <v>5</v>
      </c>
      <c r="AU178" s="46" t="str">
        <f t="shared" si="54"/>
        <v>70_5</v>
      </c>
      <c r="AV178" s="46">
        <v>39.96</v>
      </c>
      <c r="AW178" s="373"/>
      <c r="AX178" s="46">
        <v>70</v>
      </c>
      <c r="AY178" s="46">
        <v>5</v>
      </c>
      <c r="AZ178" s="46">
        <v>56</v>
      </c>
      <c r="BA178" s="46">
        <f t="shared" si="63"/>
        <v>5</v>
      </c>
      <c r="BB178" s="46" t="str">
        <f t="shared" si="55"/>
        <v>70_5</v>
      </c>
      <c r="BC178" s="46">
        <v>40.96</v>
      </c>
      <c r="BD178" s="373"/>
      <c r="BE178" s="46">
        <v>70</v>
      </c>
      <c r="BF178" s="46">
        <v>5</v>
      </c>
      <c r="BG178" s="46">
        <v>56</v>
      </c>
      <c r="BH178" s="46">
        <f t="shared" si="64"/>
        <v>5</v>
      </c>
      <c r="BI178" s="46" t="s">
        <v>457</v>
      </c>
      <c r="BJ178" s="46" t="str">
        <f t="shared" si="56"/>
        <v>70_5</v>
      </c>
      <c r="BK178" s="48">
        <f t="shared" si="65"/>
        <v>38.99</v>
      </c>
      <c r="BL178" s="48">
        <f t="shared" si="66"/>
        <v>39.96</v>
      </c>
      <c r="BM178" s="48">
        <f t="shared" si="67"/>
        <v>40.96</v>
      </c>
      <c r="BN178" s="361">
        <f t="shared" si="68"/>
        <v>40.048333333333339</v>
      </c>
      <c r="BO178" s="5"/>
      <c r="BP178" s="5"/>
      <c r="BQ178" s="5"/>
      <c r="BR178" s="5"/>
      <c r="BS178" s="5"/>
      <c r="BT178" s="6"/>
    </row>
    <row r="179" spans="1:72" x14ac:dyDescent="0.15">
      <c r="A179" s="46">
        <v>70</v>
      </c>
      <c r="B179" s="46">
        <v>6</v>
      </c>
      <c r="C179" s="46">
        <v>59</v>
      </c>
      <c r="D179" s="46">
        <f t="shared" si="57"/>
        <v>6</v>
      </c>
      <c r="E179" s="46" t="str">
        <f t="shared" si="58"/>
        <v>70_6</v>
      </c>
      <c r="F179" s="52">
        <v>34.049999999999997</v>
      </c>
      <c r="G179" s="46"/>
      <c r="H179" s="46">
        <v>70</v>
      </c>
      <c r="I179" s="46">
        <v>7</v>
      </c>
      <c r="J179" s="46">
        <v>62</v>
      </c>
      <c r="K179" s="46">
        <f t="shared" si="50"/>
        <v>7</v>
      </c>
      <c r="L179" s="46" t="str">
        <f t="shared" si="51"/>
        <v>70_7</v>
      </c>
      <c r="M179" s="52">
        <v>36.58</v>
      </c>
      <c r="N179" s="5"/>
      <c r="O179" s="46">
        <v>70</v>
      </c>
      <c r="P179" s="46">
        <v>6</v>
      </c>
      <c r="Q179" s="46">
        <v>59</v>
      </c>
      <c r="R179" s="46">
        <f t="shared" si="69"/>
        <v>6</v>
      </c>
      <c r="S179" s="46" t="str">
        <f t="shared" si="70"/>
        <v>70_6</v>
      </c>
      <c r="T179" s="52">
        <v>36.299999999999997</v>
      </c>
      <c r="U179" s="5"/>
      <c r="V179" s="46">
        <v>70</v>
      </c>
      <c r="W179" s="46">
        <v>6</v>
      </c>
      <c r="X179" s="46">
        <v>59</v>
      </c>
      <c r="Y179" s="46">
        <f t="shared" si="59"/>
        <v>6</v>
      </c>
      <c r="Z179" s="46" t="str">
        <f t="shared" si="71"/>
        <v>70_6</v>
      </c>
      <c r="AA179" s="52">
        <v>37.479999999999997</v>
      </c>
      <c r="AB179" s="362"/>
      <c r="AC179" s="46">
        <v>70</v>
      </c>
      <c r="AD179" s="46">
        <v>6</v>
      </c>
      <c r="AE179" s="46">
        <v>59</v>
      </c>
      <c r="AF179" s="46">
        <f t="shared" si="60"/>
        <v>6</v>
      </c>
      <c r="AG179" s="46" t="str">
        <f t="shared" si="52"/>
        <v>70_6</v>
      </c>
      <c r="AH179" s="46">
        <v>38.6</v>
      </c>
      <c r="AI179" s="362"/>
      <c r="AJ179" s="46">
        <v>70</v>
      </c>
      <c r="AK179" s="46">
        <v>6</v>
      </c>
      <c r="AL179" s="46">
        <v>59</v>
      </c>
      <c r="AM179" s="46">
        <f t="shared" si="61"/>
        <v>6</v>
      </c>
      <c r="AN179" s="46" t="str">
        <f t="shared" si="53"/>
        <v>70_6</v>
      </c>
      <c r="AO179" s="46">
        <v>40.53</v>
      </c>
      <c r="AP179" s="372"/>
      <c r="AQ179" s="46">
        <v>70</v>
      </c>
      <c r="AR179" s="46">
        <v>6</v>
      </c>
      <c r="AS179" s="46">
        <v>59</v>
      </c>
      <c r="AT179" s="46">
        <f t="shared" si="62"/>
        <v>6</v>
      </c>
      <c r="AU179" s="46" t="str">
        <f t="shared" si="54"/>
        <v>70_6</v>
      </c>
      <c r="AV179" s="46">
        <v>41.54</v>
      </c>
      <c r="AW179" s="373"/>
      <c r="AX179" s="46">
        <v>70</v>
      </c>
      <c r="AY179" s="46">
        <v>6</v>
      </c>
      <c r="AZ179" s="46">
        <v>59</v>
      </c>
      <c r="BA179" s="46">
        <f t="shared" si="63"/>
        <v>6</v>
      </c>
      <c r="BB179" s="46" t="str">
        <f t="shared" si="55"/>
        <v>70_6</v>
      </c>
      <c r="BC179" s="46">
        <v>42.58</v>
      </c>
      <c r="BD179" s="373"/>
      <c r="BE179" s="46">
        <v>70</v>
      </c>
      <c r="BF179" s="46">
        <v>6</v>
      </c>
      <c r="BG179" s="46">
        <v>59</v>
      </c>
      <c r="BH179" s="46">
        <f t="shared" si="64"/>
        <v>6</v>
      </c>
      <c r="BI179" s="46" t="s">
        <v>458</v>
      </c>
      <c r="BJ179" s="46" t="str">
        <f t="shared" si="56"/>
        <v>70_6</v>
      </c>
      <c r="BK179" s="48">
        <f t="shared" si="65"/>
        <v>40.53</v>
      </c>
      <c r="BL179" s="48">
        <f t="shared" si="66"/>
        <v>41.54</v>
      </c>
      <c r="BM179" s="48">
        <f t="shared" si="67"/>
        <v>42.58</v>
      </c>
      <c r="BN179" s="361">
        <f t="shared" si="68"/>
        <v>41.631666666666668</v>
      </c>
      <c r="BO179" s="5"/>
      <c r="BP179" s="5"/>
      <c r="BQ179" s="5"/>
      <c r="BR179" s="5"/>
      <c r="BS179" s="5"/>
      <c r="BT179" s="6"/>
    </row>
    <row r="180" spans="1:72" x14ac:dyDescent="0.15">
      <c r="A180" s="46">
        <v>70</v>
      </c>
      <c r="B180" s="46">
        <v>7</v>
      </c>
      <c r="C180" s="46">
        <v>62</v>
      </c>
      <c r="D180" s="46">
        <f t="shared" si="57"/>
        <v>7</v>
      </c>
      <c r="E180" s="46" t="str">
        <f t="shared" si="58"/>
        <v>70_7</v>
      </c>
      <c r="F180" s="52">
        <v>35.35</v>
      </c>
      <c r="G180" s="46"/>
      <c r="H180" s="46">
        <v>70</v>
      </c>
      <c r="I180" s="46">
        <v>8</v>
      </c>
      <c r="J180" s="46">
        <v>64</v>
      </c>
      <c r="K180" s="46">
        <f t="shared" si="50"/>
        <v>8</v>
      </c>
      <c r="L180" s="46" t="str">
        <f t="shared" si="51"/>
        <v>70_8</v>
      </c>
      <c r="M180" s="52">
        <v>37.479999999999997</v>
      </c>
      <c r="N180" s="5"/>
      <c r="O180" s="46">
        <v>70</v>
      </c>
      <c r="P180" s="46">
        <v>7</v>
      </c>
      <c r="Q180" s="46">
        <v>62</v>
      </c>
      <c r="R180" s="46">
        <f t="shared" si="69"/>
        <v>7</v>
      </c>
      <c r="S180" s="46" t="str">
        <f t="shared" si="70"/>
        <v>70_7</v>
      </c>
      <c r="T180" s="52">
        <v>37.68</v>
      </c>
      <c r="U180" s="5"/>
      <c r="V180" s="46">
        <v>70</v>
      </c>
      <c r="W180" s="46">
        <v>7</v>
      </c>
      <c r="X180" s="46">
        <v>62</v>
      </c>
      <c r="Y180" s="46">
        <f t="shared" si="59"/>
        <v>7</v>
      </c>
      <c r="Z180" s="46" t="str">
        <f t="shared" si="71"/>
        <v>70_7</v>
      </c>
      <c r="AA180" s="52">
        <v>38.43</v>
      </c>
      <c r="AB180" s="362"/>
      <c r="AC180" s="46">
        <v>70</v>
      </c>
      <c r="AD180" s="46">
        <v>7</v>
      </c>
      <c r="AE180" s="46">
        <v>62</v>
      </c>
      <c r="AF180" s="46">
        <f t="shared" si="60"/>
        <v>7</v>
      </c>
      <c r="AG180" s="46" t="str">
        <f t="shared" si="52"/>
        <v>70_7</v>
      </c>
      <c r="AH180" s="46">
        <v>39.590000000000003</v>
      </c>
      <c r="AI180" s="362"/>
      <c r="AJ180" s="46">
        <v>70</v>
      </c>
      <c r="AK180" s="46">
        <v>7</v>
      </c>
      <c r="AL180" s="46">
        <v>62</v>
      </c>
      <c r="AM180" s="46">
        <f t="shared" si="61"/>
        <v>7</v>
      </c>
      <c r="AN180" s="46" t="str">
        <f t="shared" si="53"/>
        <v>70_7</v>
      </c>
      <c r="AO180" s="46">
        <v>41.57</v>
      </c>
      <c r="AP180" s="372"/>
      <c r="AQ180" s="46">
        <v>70</v>
      </c>
      <c r="AR180" s="46">
        <v>7</v>
      </c>
      <c r="AS180" s="46">
        <v>62</v>
      </c>
      <c r="AT180" s="46">
        <f t="shared" si="62"/>
        <v>7</v>
      </c>
      <c r="AU180" s="46" t="str">
        <f t="shared" si="54"/>
        <v>70_7</v>
      </c>
      <c r="AV180" s="46">
        <v>42.61</v>
      </c>
      <c r="AW180" s="373"/>
      <c r="AX180" s="46">
        <v>70</v>
      </c>
      <c r="AY180" s="46">
        <v>7</v>
      </c>
      <c r="AZ180" s="46">
        <v>62</v>
      </c>
      <c r="BA180" s="46">
        <f t="shared" si="63"/>
        <v>7</v>
      </c>
      <c r="BB180" s="46" t="str">
        <f t="shared" si="55"/>
        <v>70_7</v>
      </c>
      <c r="BC180" s="46">
        <v>43.67</v>
      </c>
      <c r="BD180" s="373"/>
      <c r="BE180" s="46">
        <v>70</v>
      </c>
      <c r="BF180" s="46">
        <v>7</v>
      </c>
      <c r="BG180" s="46">
        <v>62</v>
      </c>
      <c r="BH180" s="46">
        <f t="shared" si="64"/>
        <v>7</v>
      </c>
      <c r="BI180" s="46" t="s">
        <v>459</v>
      </c>
      <c r="BJ180" s="46" t="str">
        <f t="shared" si="56"/>
        <v>70_7</v>
      </c>
      <c r="BK180" s="48">
        <f t="shared" si="65"/>
        <v>41.57</v>
      </c>
      <c r="BL180" s="48">
        <f t="shared" si="66"/>
        <v>42.61</v>
      </c>
      <c r="BM180" s="48">
        <f t="shared" si="67"/>
        <v>43.67</v>
      </c>
      <c r="BN180" s="361">
        <f t="shared" si="68"/>
        <v>42.701666666666668</v>
      </c>
      <c r="BO180" s="5"/>
      <c r="BP180" s="5"/>
      <c r="BQ180" s="5"/>
      <c r="BR180" s="5"/>
      <c r="BS180" s="5"/>
      <c r="BT180" s="6"/>
    </row>
    <row r="181" spans="1:72" x14ac:dyDescent="0.15">
      <c r="A181" s="46">
        <v>70</v>
      </c>
      <c r="B181" s="46">
        <v>8</v>
      </c>
      <c r="C181" s="46">
        <v>64</v>
      </c>
      <c r="D181" s="46">
        <f t="shared" si="57"/>
        <v>8</v>
      </c>
      <c r="E181" s="46" t="str">
        <f t="shared" si="58"/>
        <v>70_8</v>
      </c>
      <c r="F181" s="52">
        <v>36.21</v>
      </c>
      <c r="G181" s="46"/>
      <c r="H181" s="46">
        <v>70</v>
      </c>
      <c r="I181" s="46">
        <v>9</v>
      </c>
      <c r="J181" s="46">
        <v>66</v>
      </c>
      <c r="K181" s="46">
        <f t="shared" si="50"/>
        <v>9</v>
      </c>
      <c r="L181" s="46" t="str">
        <f t="shared" si="51"/>
        <v>70_9</v>
      </c>
      <c r="M181" s="52">
        <v>38.590000000000003</v>
      </c>
      <c r="N181" s="5"/>
      <c r="O181" s="46">
        <v>70</v>
      </c>
      <c r="P181" s="46">
        <v>8</v>
      </c>
      <c r="Q181" s="46">
        <v>64</v>
      </c>
      <c r="R181" s="46">
        <f t="shared" si="69"/>
        <v>8</v>
      </c>
      <c r="S181" s="46" t="str">
        <f t="shared" si="70"/>
        <v>70_8</v>
      </c>
      <c r="T181" s="52">
        <v>38.6</v>
      </c>
      <c r="U181" s="5"/>
      <c r="V181" s="46">
        <v>70</v>
      </c>
      <c r="W181" s="46">
        <v>8</v>
      </c>
      <c r="X181" s="46">
        <v>64</v>
      </c>
      <c r="Y181" s="46">
        <f t="shared" si="59"/>
        <v>8</v>
      </c>
      <c r="Z181" s="46" t="str">
        <f t="shared" si="71"/>
        <v>70_8</v>
      </c>
      <c r="AA181" s="52">
        <v>39.380000000000003</v>
      </c>
      <c r="AB181" s="362"/>
      <c r="AC181" s="46">
        <v>70</v>
      </c>
      <c r="AD181" s="46">
        <v>8</v>
      </c>
      <c r="AE181" s="46">
        <v>64</v>
      </c>
      <c r="AF181" s="46">
        <f t="shared" si="60"/>
        <v>8</v>
      </c>
      <c r="AG181" s="46" t="str">
        <f t="shared" si="52"/>
        <v>70_8</v>
      </c>
      <c r="AH181" s="46">
        <v>40.56</v>
      </c>
      <c r="AI181" s="362"/>
      <c r="AJ181" s="46">
        <v>70</v>
      </c>
      <c r="AK181" s="46">
        <v>8</v>
      </c>
      <c r="AL181" s="46">
        <v>64</v>
      </c>
      <c r="AM181" s="46">
        <f t="shared" si="61"/>
        <v>8</v>
      </c>
      <c r="AN181" s="46" t="str">
        <f t="shared" si="53"/>
        <v>70_8</v>
      </c>
      <c r="AO181" s="46">
        <v>42.59</v>
      </c>
      <c r="AP181" s="372"/>
      <c r="AQ181" s="46">
        <v>70</v>
      </c>
      <c r="AR181" s="46">
        <v>8</v>
      </c>
      <c r="AS181" s="46">
        <v>64</v>
      </c>
      <c r="AT181" s="46">
        <f t="shared" si="62"/>
        <v>8</v>
      </c>
      <c r="AU181" s="46" t="str">
        <f t="shared" si="54"/>
        <v>70_8</v>
      </c>
      <c r="AV181" s="46">
        <v>43.65</v>
      </c>
      <c r="AW181" s="373"/>
      <c r="AX181" s="46">
        <v>70</v>
      </c>
      <c r="AY181" s="46">
        <v>8</v>
      </c>
      <c r="AZ181" s="46">
        <v>64</v>
      </c>
      <c r="BA181" s="46">
        <f t="shared" si="63"/>
        <v>8</v>
      </c>
      <c r="BB181" s="46" t="str">
        <f t="shared" si="55"/>
        <v>70_8</v>
      </c>
      <c r="BC181" s="46">
        <v>44.74</v>
      </c>
      <c r="BD181" s="373"/>
      <c r="BE181" s="46">
        <v>70</v>
      </c>
      <c r="BF181" s="46">
        <v>8</v>
      </c>
      <c r="BG181" s="46">
        <v>64</v>
      </c>
      <c r="BH181" s="46">
        <f t="shared" si="64"/>
        <v>8</v>
      </c>
      <c r="BI181" s="46" t="s">
        <v>460</v>
      </c>
      <c r="BJ181" s="46" t="str">
        <f t="shared" si="56"/>
        <v>70_8</v>
      </c>
      <c r="BK181" s="48">
        <f t="shared" si="65"/>
        <v>42.59</v>
      </c>
      <c r="BL181" s="48">
        <f t="shared" si="66"/>
        <v>43.65</v>
      </c>
      <c r="BM181" s="48">
        <f t="shared" si="67"/>
        <v>44.74</v>
      </c>
      <c r="BN181" s="361">
        <f t="shared" si="68"/>
        <v>43.745833333333337</v>
      </c>
      <c r="BO181" s="5"/>
      <c r="BP181" s="5"/>
      <c r="BQ181" s="5"/>
      <c r="BR181" s="5"/>
      <c r="BS181" s="5"/>
      <c r="BT181" s="6"/>
    </row>
    <row r="182" spans="1:72" x14ac:dyDescent="0.15">
      <c r="A182" s="46">
        <v>70</v>
      </c>
      <c r="B182" s="46">
        <v>9</v>
      </c>
      <c r="C182" s="46">
        <v>66</v>
      </c>
      <c r="D182" s="46">
        <f t="shared" si="57"/>
        <v>9</v>
      </c>
      <c r="E182" s="46" t="str">
        <f t="shared" si="58"/>
        <v>70_9</v>
      </c>
      <c r="F182" s="52">
        <v>37.28</v>
      </c>
      <c r="G182" s="46"/>
      <c r="H182" s="46">
        <v>70</v>
      </c>
      <c r="I182" s="46">
        <v>10</v>
      </c>
      <c r="J182" s="46">
        <v>68</v>
      </c>
      <c r="K182" s="46">
        <f t="shared" si="50"/>
        <v>10</v>
      </c>
      <c r="L182" s="46" t="str">
        <f t="shared" si="51"/>
        <v>70_10</v>
      </c>
      <c r="M182" s="52">
        <v>39.71</v>
      </c>
      <c r="N182" s="5"/>
      <c r="O182" s="46">
        <v>70</v>
      </c>
      <c r="P182" s="46">
        <v>9</v>
      </c>
      <c r="Q182" s="46">
        <v>66</v>
      </c>
      <c r="R182" s="46">
        <f t="shared" si="69"/>
        <v>9</v>
      </c>
      <c r="S182" s="46" t="str">
        <f t="shared" si="70"/>
        <v>70_9</v>
      </c>
      <c r="T182" s="52">
        <v>39.75</v>
      </c>
      <c r="U182" s="5"/>
      <c r="V182" s="46">
        <v>70</v>
      </c>
      <c r="W182" s="46">
        <v>9</v>
      </c>
      <c r="X182" s="46">
        <v>66</v>
      </c>
      <c r="Y182" s="46">
        <f t="shared" si="59"/>
        <v>9</v>
      </c>
      <c r="Z182" s="46" t="str">
        <f t="shared" si="71"/>
        <v>70_9</v>
      </c>
      <c r="AA182" s="52">
        <v>40.54</v>
      </c>
      <c r="AB182" s="362"/>
      <c r="AC182" s="46">
        <v>70</v>
      </c>
      <c r="AD182" s="46">
        <v>9</v>
      </c>
      <c r="AE182" s="46">
        <v>66</v>
      </c>
      <c r="AF182" s="46">
        <f t="shared" si="60"/>
        <v>9</v>
      </c>
      <c r="AG182" s="46" t="str">
        <f t="shared" si="52"/>
        <v>70_9</v>
      </c>
      <c r="AH182" s="46">
        <v>41.76</v>
      </c>
      <c r="AI182" s="362"/>
      <c r="AJ182" s="46">
        <v>70</v>
      </c>
      <c r="AK182" s="46">
        <v>9</v>
      </c>
      <c r="AL182" s="46">
        <v>66</v>
      </c>
      <c r="AM182" s="46">
        <f t="shared" si="61"/>
        <v>9</v>
      </c>
      <c r="AN182" s="46" t="str">
        <f t="shared" si="53"/>
        <v>70_9</v>
      </c>
      <c r="AO182" s="46">
        <v>43.84</v>
      </c>
      <c r="AP182" s="372"/>
      <c r="AQ182" s="46">
        <v>70</v>
      </c>
      <c r="AR182" s="46">
        <v>9</v>
      </c>
      <c r="AS182" s="46">
        <v>66</v>
      </c>
      <c r="AT182" s="46">
        <f t="shared" si="62"/>
        <v>9</v>
      </c>
      <c r="AU182" s="46" t="str">
        <f t="shared" si="54"/>
        <v>70_9</v>
      </c>
      <c r="AV182" s="46">
        <v>44.94</v>
      </c>
      <c r="AW182" s="373"/>
      <c r="AX182" s="46">
        <v>70</v>
      </c>
      <c r="AY182" s="46">
        <v>9</v>
      </c>
      <c r="AZ182" s="46">
        <v>66</v>
      </c>
      <c r="BA182" s="46">
        <f t="shared" si="63"/>
        <v>9</v>
      </c>
      <c r="BB182" s="46" t="str">
        <f t="shared" si="55"/>
        <v>70_9</v>
      </c>
      <c r="BC182" s="46">
        <v>46.06</v>
      </c>
      <c r="BD182" s="373"/>
      <c r="BE182" s="46">
        <v>70</v>
      </c>
      <c r="BF182" s="46">
        <v>9</v>
      </c>
      <c r="BG182" s="46">
        <v>66</v>
      </c>
      <c r="BH182" s="46">
        <f t="shared" si="64"/>
        <v>9</v>
      </c>
      <c r="BI182" s="46" t="s">
        <v>461</v>
      </c>
      <c r="BJ182" s="46" t="str">
        <f t="shared" si="56"/>
        <v>70_9</v>
      </c>
      <c r="BK182" s="48">
        <f t="shared" si="65"/>
        <v>43.84</v>
      </c>
      <c r="BL182" s="48">
        <f t="shared" si="66"/>
        <v>44.94</v>
      </c>
      <c r="BM182" s="48">
        <f t="shared" si="67"/>
        <v>46.06</v>
      </c>
      <c r="BN182" s="361">
        <f t="shared" si="68"/>
        <v>45.036666666666669</v>
      </c>
      <c r="BO182" s="5"/>
      <c r="BP182" s="5"/>
      <c r="BQ182" s="5"/>
      <c r="BR182" s="5"/>
      <c r="BS182" s="5"/>
      <c r="BT182" s="6"/>
    </row>
    <row r="183" spans="1:72" x14ac:dyDescent="0.15">
      <c r="A183" s="46">
        <v>70</v>
      </c>
      <c r="B183" s="46">
        <v>10</v>
      </c>
      <c r="C183" s="46">
        <v>68</v>
      </c>
      <c r="D183" s="46">
        <f t="shared" si="57"/>
        <v>10</v>
      </c>
      <c r="E183" s="46" t="str">
        <f t="shared" si="58"/>
        <v>70_10</v>
      </c>
      <c r="F183" s="52">
        <v>38.369999999999997</v>
      </c>
      <c r="G183" s="46"/>
      <c r="H183" s="46">
        <v>70</v>
      </c>
      <c r="I183" s="46">
        <v>11</v>
      </c>
      <c r="J183" s="46">
        <v>70</v>
      </c>
      <c r="K183" s="46">
        <f t="shared" si="50"/>
        <v>11</v>
      </c>
      <c r="L183" s="46" t="str">
        <f t="shared" si="51"/>
        <v>70_11</v>
      </c>
      <c r="M183" s="52">
        <v>40.83</v>
      </c>
      <c r="N183" s="5"/>
      <c r="O183" s="46">
        <v>70</v>
      </c>
      <c r="P183" s="46">
        <v>10</v>
      </c>
      <c r="Q183" s="46">
        <v>68</v>
      </c>
      <c r="R183" s="46">
        <f t="shared" si="69"/>
        <v>10</v>
      </c>
      <c r="S183" s="46" t="str">
        <f t="shared" si="70"/>
        <v>70_10</v>
      </c>
      <c r="T183" s="52">
        <v>40.9</v>
      </c>
      <c r="U183" s="5"/>
      <c r="V183" s="46">
        <v>70</v>
      </c>
      <c r="W183" s="46">
        <v>10</v>
      </c>
      <c r="X183" s="46">
        <v>68</v>
      </c>
      <c r="Y183" s="46">
        <f t="shared" si="59"/>
        <v>10</v>
      </c>
      <c r="Z183" s="46" t="str">
        <f t="shared" si="71"/>
        <v>70_10</v>
      </c>
      <c r="AA183" s="52">
        <v>41.72</v>
      </c>
      <c r="AB183" s="362"/>
      <c r="AC183" s="46">
        <v>70</v>
      </c>
      <c r="AD183" s="46">
        <v>10</v>
      </c>
      <c r="AE183" s="46">
        <v>68</v>
      </c>
      <c r="AF183" s="46">
        <f t="shared" si="60"/>
        <v>10</v>
      </c>
      <c r="AG183" s="46" t="str">
        <f t="shared" si="52"/>
        <v>70_10</v>
      </c>
      <c r="AH183" s="46">
        <v>42.97</v>
      </c>
      <c r="AI183" s="362"/>
      <c r="AJ183" s="46">
        <v>70</v>
      </c>
      <c r="AK183" s="46">
        <v>10</v>
      </c>
      <c r="AL183" s="46">
        <v>68</v>
      </c>
      <c r="AM183" s="46">
        <f t="shared" si="61"/>
        <v>10</v>
      </c>
      <c r="AN183" s="46" t="str">
        <f t="shared" si="53"/>
        <v>70_10</v>
      </c>
      <c r="AO183" s="46">
        <v>45.12</v>
      </c>
      <c r="AP183" s="372"/>
      <c r="AQ183" s="46">
        <v>70</v>
      </c>
      <c r="AR183" s="46">
        <v>10</v>
      </c>
      <c r="AS183" s="46">
        <v>68</v>
      </c>
      <c r="AT183" s="46">
        <f t="shared" si="62"/>
        <v>10</v>
      </c>
      <c r="AU183" s="46" t="str">
        <f t="shared" si="54"/>
        <v>70_10</v>
      </c>
      <c r="AV183" s="46">
        <v>46.25</v>
      </c>
      <c r="AW183" s="373"/>
      <c r="AX183" s="46">
        <v>70</v>
      </c>
      <c r="AY183" s="46">
        <v>10</v>
      </c>
      <c r="AZ183" s="46">
        <v>68</v>
      </c>
      <c r="BA183" s="46">
        <f t="shared" si="63"/>
        <v>10</v>
      </c>
      <c r="BB183" s="46" t="str">
        <f t="shared" si="55"/>
        <v>70_10</v>
      </c>
      <c r="BC183" s="46">
        <v>47.41</v>
      </c>
      <c r="BD183" s="373"/>
      <c r="BE183" s="46">
        <v>70</v>
      </c>
      <c r="BF183" s="46">
        <v>10</v>
      </c>
      <c r="BG183" s="46">
        <v>68</v>
      </c>
      <c r="BH183" s="46">
        <f t="shared" si="64"/>
        <v>10</v>
      </c>
      <c r="BI183" s="46" t="s">
        <v>462</v>
      </c>
      <c r="BJ183" s="46" t="str">
        <f t="shared" si="56"/>
        <v>70_10</v>
      </c>
      <c r="BK183" s="48">
        <f t="shared" si="65"/>
        <v>45.12</v>
      </c>
      <c r="BL183" s="48">
        <f t="shared" si="66"/>
        <v>46.25</v>
      </c>
      <c r="BM183" s="48">
        <f t="shared" si="67"/>
        <v>47.41</v>
      </c>
      <c r="BN183" s="361">
        <f t="shared" si="68"/>
        <v>46.351666666666667</v>
      </c>
      <c r="BO183" s="5"/>
      <c r="BP183" s="5"/>
      <c r="BQ183" s="5"/>
      <c r="BR183" s="5"/>
      <c r="BS183" s="5"/>
      <c r="BT183" s="6"/>
    </row>
    <row r="184" spans="1:72" x14ac:dyDescent="0.15">
      <c r="A184" s="46">
        <v>70</v>
      </c>
      <c r="B184" s="46">
        <v>11</v>
      </c>
      <c r="C184" s="46">
        <v>70</v>
      </c>
      <c r="D184" s="46">
        <f t="shared" si="57"/>
        <v>11</v>
      </c>
      <c r="E184" s="46" t="str">
        <f t="shared" si="58"/>
        <v>70_11</v>
      </c>
      <c r="F184" s="52">
        <v>39.450000000000003</v>
      </c>
      <c r="G184" s="46"/>
      <c r="H184" s="46">
        <v>70</v>
      </c>
      <c r="I184" s="46">
        <v>12</v>
      </c>
      <c r="J184" s="46">
        <v>71</v>
      </c>
      <c r="K184" s="46">
        <f t="shared" si="50"/>
        <v>12</v>
      </c>
      <c r="L184" s="46" t="str">
        <f t="shared" si="51"/>
        <v>70_12</v>
      </c>
      <c r="M184" s="52">
        <v>41.38</v>
      </c>
      <c r="N184" s="5"/>
      <c r="O184" s="46">
        <v>70</v>
      </c>
      <c r="P184" s="46">
        <v>11</v>
      </c>
      <c r="Q184" s="46">
        <v>70</v>
      </c>
      <c r="R184" s="46">
        <f t="shared" si="69"/>
        <v>11</v>
      </c>
      <c r="S184" s="46" t="str">
        <f t="shared" si="70"/>
        <v>70_11</v>
      </c>
      <c r="T184" s="52">
        <v>42.05</v>
      </c>
      <c r="U184" s="5"/>
      <c r="V184" s="46">
        <v>70</v>
      </c>
      <c r="W184" s="46">
        <v>11</v>
      </c>
      <c r="X184" s="46">
        <v>70</v>
      </c>
      <c r="Y184" s="46">
        <f t="shared" si="59"/>
        <v>11</v>
      </c>
      <c r="Z184" s="46" t="str">
        <f t="shared" si="71"/>
        <v>70_11</v>
      </c>
      <c r="AA184" s="52">
        <v>42.89</v>
      </c>
      <c r="AB184" s="362"/>
      <c r="AC184" s="46">
        <v>70</v>
      </c>
      <c r="AD184" s="46">
        <v>11</v>
      </c>
      <c r="AE184" s="46">
        <v>70</v>
      </c>
      <c r="AF184" s="46">
        <f t="shared" si="60"/>
        <v>11</v>
      </c>
      <c r="AG184" s="46" t="str">
        <f t="shared" si="52"/>
        <v>70_11</v>
      </c>
      <c r="AH184" s="46">
        <v>44.18</v>
      </c>
      <c r="AI184" s="362"/>
      <c r="AJ184" s="46">
        <v>70</v>
      </c>
      <c r="AK184" s="46">
        <v>11</v>
      </c>
      <c r="AL184" s="46">
        <v>70</v>
      </c>
      <c r="AM184" s="46">
        <f t="shared" si="61"/>
        <v>11</v>
      </c>
      <c r="AN184" s="46" t="str">
        <f t="shared" si="53"/>
        <v>70_11</v>
      </c>
      <c r="AO184" s="46">
        <v>46.39</v>
      </c>
      <c r="AP184" s="372"/>
      <c r="AQ184" s="46">
        <v>70</v>
      </c>
      <c r="AR184" s="46">
        <v>11</v>
      </c>
      <c r="AS184" s="46">
        <v>70</v>
      </c>
      <c r="AT184" s="46">
        <f t="shared" si="62"/>
        <v>11</v>
      </c>
      <c r="AU184" s="46" t="str">
        <f t="shared" si="54"/>
        <v>70_11</v>
      </c>
      <c r="AV184" s="46">
        <v>47.55</v>
      </c>
      <c r="AW184" s="373"/>
      <c r="AX184" s="46">
        <v>70</v>
      </c>
      <c r="AY184" s="46">
        <v>11</v>
      </c>
      <c r="AZ184" s="46">
        <v>70</v>
      </c>
      <c r="BA184" s="46">
        <f t="shared" si="63"/>
        <v>11</v>
      </c>
      <c r="BB184" s="46" t="str">
        <f t="shared" si="55"/>
        <v>70_11</v>
      </c>
      <c r="BC184" s="46">
        <v>48.74</v>
      </c>
      <c r="BD184" s="373"/>
      <c r="BE184" s="46">
        <v>70</v>
      </c>
      <c r="BF184" s="46">
        <v>11</v>
      </c>
      <c r="BG184" s="46">
        <v>70</v>
      </c>
      <c r="BH184" s="46">
        <f t="shared" si="64"/>
        <v>11</v>
      </c>
      <c r="BI184" s="46" t="s">
        <v>463</v>
      </c>
      <c r="BJ184" s="46" t="str">
        <f t="shared" si="56"/>
        <v>70_11</v>
      </c>
      <c r="BK184" s="48">
        <f t="shared" si="65"/>
        <v>46.39</v>
      </c>
      <c r="BL184" s="48">
        <f t="shared" si="66"/>
        <v>47.55</v>
      </c>
      <c r="BM184" s="48">
        <f t="shared" si="67"/>
        <v>48.74</v>
      </c>
      <c r="BN184" s="361">
        <f t="shared" si="68"/>
        <v>47.654166666666669</v>
      </c>
      <c r="BO184" s="5"/>
      <c r="BP184" s="5"/>
      <c r="BQ184" s="5"/>
      <c r="BR184" s="5"/>
      <c r="BS184" s="5"/>
      <c r="BT184" s="6"/>
    </row>
    <row r="185" spans="1:72" x14ac:dyDescent="0.15">
      <c r="A185" s="46">
        <v>70</v>
      </c>
      <c r="B185" s="46">
        <v>12</v>
      </c>
      <c r="C185" s="46">
        <v>71</v>
      </c>
      <c r="D185" s="46">
        <f t="shared" si="57"/>
        <v>12</v>
      </c>
      <c r="E185" s="46" t="str">
        <f t="shared" si="58"/>
        <v>70_12</v>
      </c>
      <c r="F185" s="52">
        <v>39.979999999999997</v>
      </c>
      <c r="G185" s="46"/>
      <c r="H185" s="46">
        <v>70</v>
      </c>
      <c r="I185" s="46">
        <v>13</v>
      </c>
      <c r="J185" s="46">
        <v>72</v>
      </c>
      <c r="K185" s="46">
        <f t="shared" si="50"/>
        <v>13</v>
      </c>
      <c r="L185" s="46" t="str">
        <f t="shared" si="51"/>
        <v>70_13</v>
      </c>
      <c r="M185" s="52">
        <v>41.95</v>
      </c>
      <c r="N185" s="5"/>
      <c r="O185" s="46">
        <v>70</v>
      </c>
      <c r="P185" s="46">
        <v>12</v>
      </c>
      <c r="Q185" s="46">
        <v>71</v>
      </c>
      <c r="R185" s="46">
        <f t="shared" si="69"/>
        <v>12</v>
      </c>
      <c r="S185" s="46" t="str">
        <f t="shared" si="70"/>
        <v>70_12</v>
      </c>
      <c r="T185" s="52">
        <v>42.62</v>
      </c>
      <c r="U185" s="5"/>
      <c r="V185" s="46">
        <v>70</v>
      </c>
      <c r="W185" s="46">
        <v>12</v>
      </c>
      <c r="X185" s="46">
        <v>71</v>
      </c>
      <c r="Y185" s="46">
        <f t="shared" si="59"/>
        <v>12</v>
      </c>
      <c r="Z185" s="46" t="str">
        <f t="shared" si="71"/>
        <v>70_12</v>
      </c>
      <c r="AA185" s="52">
        <v>43.47</v>
      </c>
      <c r="AB185" s="362"/>
      <c r="AC185" s="46">
        <v>70</v>
      </c>
      <c r="AD185" s="46">
        <v>12</v>
      </c>
      <c r="AE185" s="46">
        <v>71</v>
      </c>
      <c r="AF185" s="46">
        <f t="shared" si="60"/>
        <v>12</v>
      </c>
      <c r="AG185" s="46" t="str">
        <f t="shared" si="52"/>
        <v>70_12</v>
      </c>
      <c r="AH185" s="46">
        <v>44.77</v>
      </c>
      <c r="AI185" s="362"/>
      <c r="AJ185" s="46">
        <v>70</v>
      </c>
      <c r="AK185" s="46">
        <v>12</v>
      </c>
      <c r="AL185" s="46">
        <v>71</v>
      </c>
      <c r="AM185" s="46">
        <f t="shared" si="61"/>
        <v>12</v>
      </c>
      <c r="AN185" s="46" t="str">
        <f t="shared" si="53"/>
        <v>70_12</v>
      </c>
      <c r="AO185" s="46">
        <v>47.01</v>
      </c>
      <c r="AP185" s="372"/>
      <c r="AQ185" s="46">
        <v>70</v>
      </c>
      <c r="AR185" s="46">
        <v>12</v>
      </c>
      <c r="AS185" s="46">
        <v>71</v>
      </c>
      <c r="AT185" s="46">
        <f t="shared" si="62"/>
        <v>12</v>
      </c>
      <c r="AU185" s="46" t="str">
        <f t="shared" si="54"/>
        <v>70_12</v>
      </c>
      <c r="AV185" s="46">
        <v>48.19</v>
      </c>
      <c r="AW185" s="373"/>
      <c r="AX185" s="46">
        <v>70</v>
      </c>
      <c r="AY185" s="46">
        <v>12</v>
      </c>
      <c r="AZ185" s="46">
        <v>71</v>
      </c>
      <c r="BA185" s="46">
        <f t="shared" si="63"/>
        <v>12</v>
      </c>
      <c r="BB185" s="46" t="str">
        <f t="shared" si="55"/>
        <v>70_12</v>
      </c>
      <c r="BC185" s="46">
        <v>49.39</v>
      </c>
      <c r="BD185" s="373"/>
      <c r="BE185" s="46">
        <v>70</v>
      </c>
      <c r="BF185" s="46">
        <v>12</v>
      </c>
      <c r="BG185" s="46">
        <v>71</v>
      </c>
      <c r="BH185" s="46">
        <f t="shared" si="64"/>
        <v>12</v>
      </c>
      <c r="BI185" s="46" t="s">
        <v>464</v>
      </c>
      <c r="BJ185" s="46" t="str">
        <f t="shared" si="56"/>
        <v>70_12</v>
      </c>
      <c r="BK185" s="48">
        <f t="shared" si="65"/>
        <v>47.01</v>
      </c>
      <c r="BL185" s="48">
        <f t="shared" si="66"/>
        <v>48.19</v>
      </c>
      <c r="BM185" s="48">
        <f t="shared" si="67"/>
        <v>49.39</v>
      </c>
      <c r="BN185" s="361">
        <f t="shared" si="68"/>
        <v>48.293333333333337</v>
      </c>
      <c r="BO185" s="5"/>
      <c r="BP185" s="5"/>
      <c r="BQ185" s="5"/>
      <c r="BR185" s="5"/>
      <c r="BS185" s="5"/>
      <c r="BT185" s="6"/>
    </row>
    <row r="186" spans="1:72" x14ac:dyDescent="0.15">
      <c r="A186" s="46">
        <v>70</v>
      </c>
      <c r="B186" s="46">
        <v>13</v>
      </c>
      <c r="C186" s="46">
        <v>72</v>
      </c>
      <c r="D186" s="46">
        <f t="shared" si="57"/>
        <v>13</v>
      </c>
      <c r="E186" s="46" t="str">
        <f t="shared" si="58"/>
        <v>70_13</v>
      </c>
      <c r="F186" s="52">
        <v>40.53</v>
      </c>
      <c r="G186" s="46"/>
      <c r="H186" s="46">
        <v>70</v>
      </c>
      <c r="I186" s="46">
        <v>14</v>
      </c>
      <c r="J186" s="46">
        <v>73</v>
      </c>
      <c r="K186" s="46">
        <f t="shared" si="50"/>
        <v>14</v>
      </c>
      <c r="L186" s="46" t="str">
        <f t="shared" si="51"/>
        <v>70_14</v>
      </c>
      <c r="M186" s="52">
        <v>42.51</v>
      </c>
      <c r="N186" s="5"/>
      <c r="O186" s="46">
        <v>70</v>
      </c>
      <c r="P186" s="46">
        <v>13</v>
      </c>
      <c r="Q186" s="46">
        <v>72</v>
      </c>
      <c r="R186" s="46">
        <f t="shared" si="69"/>
        <v>13</v>
      </c>
      <c r="S186" s="46" t="str">
        <f t="shared" si="70"/>
        <v>70_13</v>
      </c>
      <c r="T186" s="52">
        <v>43.21</v>
      </c>
      <c r="U186" s="5"/>
      <c r="V186" s="46">
        <v>70</v>
      </c>
      <c r="W186" s="46">
        <v>13</v>
      </c>
      <c r="X186" s="46">
        <v>72</v>
      </c>
      <c r="Y186" s="46">
        <f t="shared" si="59"/>
        <v>13</v>
      </c>
      <c r="Z186" s="46" t="str">
        <f t="shared" si="71"/>
        <v>70_13</v>
      </c>
      <c r="AA186" s="52">
        <v>44.07</v>
      </c>
      <c r="AB186" s="362"/>
      <c r="AC186" s="46">
        <v>70</v>
      </c>
      <c r="AD186" s="46">
        <v>13</v>
      </c>
      <c r="AE186" s="46">
        <v>72</v>
      </c>
      <c r="AF186" s="46">
        <f t="shared" si="60"/>
        <v>13</v>
      </c>
      <c r="AG186" s="46" t="str">
        <f t="shared" si="52"/>
        <v>70_13</v>
      </c>
      <c r="AH186" s="46">
        <v>45.4</v>
      </c>
      <c r="AI186" s="362"/>
      <c r="AJ186" s="46">
        <v>70</v>
      </c>
      <c r="AK186" s="46">
        <v>13</v>
      </c>
      <c r="AL186" s="46">
        <v>72</v>
      </c>
      <c r="AM186" s="46">
        <f t="shared" si="61"/>
        <v>13</v>
      </c>
      <c r="AN186" s="46" t="str">
        <f t="shared" si="53"/>
        <v>70_13</v>
      </c>
      <c r="AO186" s="46">
        <v>47.67</v>
      </c>
      <c r="AP186" s="372"/>
      <c r="AQ186" s="46">
        <v>70</v>
      </c>
      <c r="AR186" s="46">
        <v>13</v>
      </c>
      <c r="AS186" s="46">
        <v>72</v>
      </c>
      <c r="AT186" s="46">
        <f t="shared" si="62"/>
        <v>13</v>
      </c>
      <c r="AU186" s="46" t="str">
        <f t="shared" si="54"/>
        <v>70_13</v>
      </c>
      <c r="AV186" s="46">
        <v>48.86</v>
      </c>
      <c r="AW186" s="373"/>
      <c r="AX186" s="46">
        <v>70</v>
      </c>
      <c r="AY186" s="46">
        <v>13</v>
      </c>
      <c r="AZ186" s="46">
        <v>72</v>
      </c>
      <c r="BA186" s="46">
        <f t="shared" si="63"/>
        <v>13</v>
      </c>
      <c r="BB186" s="46" t="str">
        <f t="shared" si="55"/>
        <v>70_13</v>
      </c>
      <c r="BC186" s="46">
        <v>50.08</v>
      </c>
      <c r="BD186" s="373"/>
      <c r="BE186" s="46">
        <v>70</v>
      </c>
      <c r="BF186" s="46">
        <v>13</v>
      </c>
      <c r="BG186" s="46">
        <v>72</v>
      </c>
      <c r="BH186" s="46">
        <f t="shared" si="64"/>
        <v>13</v>
      </c>
      <c r="BI186" s="46" t="s">
        <v>465</v>
      </c>
      <c r="BJ186" s="46" t="str">
        <f t="shared" si="56"/>
        <v>70_13</v>
      </c>
      <c r="BK186" s="48">
        <f t="shared" si="65"/>
        <v>47.67</v>
      </c>
      <c r="BL186" s="48">
        <f t="shared" si="66"/>
        <v>48.86</v>
      </c>
      <c r="BM186" s="48">
        <f t="shared" si="67"/>
        <v>50.08</v>
      </c>
      <c r="BN186" s="361">
        <f t="shared" si="68"/>
        <v>48.966666666666669</v>
      </c>
      <c r="BO186" s="5"/>
      <c r="BP186" s="5"/>
      <c r="BQ186" s="5"/>
      <c r="BR186" s="5"/>
      <c r="BS186" s="5"/>
      <c r="BT186" s="6"/>
    </row>
    <row r="187" spans="1:72" x14ac:dyDescent="0.15">
      <c r="A187" s="46">
        <v>70</v>
      </c>
      <c r="B187" s="46">
        <v>14</v>
      </c>
      <c r="C187" s="46">
        <v>73</v>
      </c>
      <c r="D187" s="46">
        <f t="shared" si="57"/>
        <v>14</v>
      </c>
      <c r="E187" s="46" t="str">
        <f t="shared" si="58"/>
        <v>70_14</v>
      </c>
      <c r="F187" s="52">
        <v>41.07</v>
      </c>
      <c r="G187" s="46"/>
      <c r="H187" s="46">
        <v>70</v>
      </c>
      <c r="I187" s="46">
        <v>15</v>
      </c>
      <c r="J187" s="46">
        <v>74</v>
      </c>
      <c r="K187" s="46">
        <f t="shared" si="50"/>
        <v>15</v>
      </c>
      <c r="L187" s="46" t="str">
        <f t="shared" si="51"/>
        <v>70_15</v>
      </c>
      <c r="M187" s="52">
        <v>43.07</v>
      </c>
      <c r="N187" s="5"/>
      <c r="O187" s="46">
        <v>70</v>
      </c>
      <c r="P187" s="46">
        <v>14</v>
      </c>
      <c r="Q187" s="46">
        <v>73</v>
      </c>
      <c r="R187" s="46">
        <f t="shared" si="69"/>
        <v>14</v>
      </c>
      <c r="S187" s="46" t="str">
        <f t="shared" si="70"/>
        <v>70_14</v>
      </c>
      <c r="T187" s="52">
        <v>43.79</v>
      </c>
      <c r="U187" s="5"/>
      <c r="V187" s="46">
        <v>70</v>
      </c>
      <c r="W187" s="46">
        <v>14</v>
      </c>
      <c r="X187" s="46">
        <v>73</v>
      </c>
      <c r="Y187" s="46">
        <f t="shared" si="59"/>
        <v>14</v>
      </c>
      <c r="Z187" s="46" t="str">
        <f t="shared" si="71"/>
        <v>70_14</v>
      </c>
      <c r="AA187" s="52">
        <v>44.66</v>
      </c>
      <c r="AB187" s="362"/>
      <c r="AC187" s="46">
        <v>70</v>
      </c>
      <c r="AD187" s="46">
        <v>14</v>
      </c>
      <c r="AE187" s="46">
        <v>73</v>
      </c>
      <c r="AF187" s="46">
        <f t="shared" si="60"/>
        <v>14</v>
      </c>
      <c r="AG187" s="46" t="str">
        <f t="shared" si="52"/>
        <v>70_14</v>
      </c>
      <c r="AH187" s="46">
        <v>46</v>
      </c>
      <c r="AI187" s="362"/>
      <c r="AJ187" s="46">
        <v>70</v>
      </c>
      <c r="AK187" s="46">
        <v>14</v>
      </c>
      <c r="AL187" s="46">
        <v>73</v>
      </c>
      <c r="AM187" s="46">
        <f t="shared" si="61"/>
        <v>14</v>
      </c>
      <c r="AN187" s="46" t="str">
        <f t="shared" si="53"/>
        <v>70_14</v>
      </c>
      <c r="AO187" s="46">
        <v>48.3</v>
      </c>
      <c r="AP187" s="372"/>
      <c r="AQ187" s="46">
        <v>70</v>
      </c>
      <c r="AR187" s="46">
        <v>14</v>
      </c>
      <c r="AS187" s="46">
        <v>73</v>
      </c>
      <c r="AT187" s="46">
        <f t="shared" si="62"/>
        <v>14</v>
      </c>
      <c r="AU187" s="46" t="str">
        <f t="shared" si="54"/>
        <v>70_14</v>
      </c>
      <c r="AV187" s="46">
        <v>49.51</v>
      </c>
      <c r="AW187" s="373"/>
      <c r="AX187" s="46">
        <v>70</v>
      </c>
      <c r="AY187" s="46">
        <v>14</v>
      </c>
      <c r="AZ187" s="46">
        <v>73</v>
      </c>
      <c r="BA187" s="46">
        <f t="shared" si="63"/>
        <v>14</v>
      </c>
      <c r="BB187" s="46" t="str">
        <f t="shared" si="55"/>
        <v>70_14</v>
      </c>
      <c r="BC187" s="46">
        <v>50.75</v>
      </c>
      <c r="BD187" s="373"/>
      <c r="BE187" s="46">
        <v>70</v>
      </c>
      <c r="BF187" s="46">
        <v>14</v>
      </c>
      <c r="BG187" s="46">
        <v>73</v>
      </c>
      <c r="BH187" s="46">
        <f t="shared" si="64"/>
        <v>14</v>
      </c>
      <c r="BI187" s="46" t="s">
        <v>466</v>
      </c>
      <c r="BJ187" s="46" t="str">
        <f t="shared" si="56"/>
        <v>70_14</v>
      </c>
      <c r="BK187" s="48">
        <f t="shared" si="65"/>
        <v>48.3</v>
      </c>
      <c r="BL187" s="48">
        <f t="shared" si="66"/>
        <v>49.51</v>
      </c>
      <c r="BM187" s="48">
        <f t="shared" si="67"/>
        <v>50.75</v>
      </c>
      <c r="BN187" s="361">
        <f t="shared" si="68"/>
        <v>49.618333333333332</v>
      </c>
      <c r="BO187" s="5"/>
      <c r="BP187" s="5"/>
      <c r="BQ187" s="5"/>
      <c r="BR187" s="5"/>
      <c r="BS187" s="5"/>
      <c r="BT187" s="6"/>
    </row>
    <row r="188" spans="1:72" x14ac:dyDescent="0.15">
      <c r="A188" s="46">
        <v>70</v>
      </c>
      <c r="B188" s="46">
        <v>15</v>
      </c>
      <c r="C188" s="46">
        <v>74</v>
      </c>
      <c r="D188" s="46">
        <f t="shared" si="57"/>
        <v>15</v>
      </c>
      <c r="E188" s="46" t="str">
        <f t="shared" si="58"/>
        <v>70_15</v>
      </c>
      <c r="F188" s="52">
        <v>41.61</v>
      </c>
      <c r="G188" s="46"/>
      <c r="H188" s="46">
        <v>75</v>
      </c>
      <c r="I188" s="46" t="s">
        <v>304</v>
      </c>
      <c r="J188" s="46">
        <v>54</v>
      </c>
      <c r="K188" s="46" t="str">
        <f t="shared" si="50"/>
        <v>Aanloopperiodiek_0</v>
      </c>
      <c r="L188" s="46" t="str">
        <f t="shared" si="51"/>
        <v>75_Aanloopperiodiek_0</v>
      </c>
      <c r="M188" s="52">
        <v>33</v>
      </c>
      <c r="N188" s="5"/>
      <c r="O188" s="46">
        <v>70</v>
      </c>
      <c r="P188" s="46">
        <v>15</v>
      </c>
      <c r="Q188" s="46">
        <v>74</v>
      </c>
      <c r="R188" s="46">
        <f t="shared" si="69"/>
        <v>15</v>
      </c>
      <c r="S188" s="46" t="str">
        <f t="shared" si="70"/>
        <v>70_15</v>
      </c>
      <c r="T188" s="52">
        <v>44.36</v>
      </c>
      <c r="U188" s="5"/>
      <c r="V188" s="46">
        <v>70</v>
      </c>
      <c r="W188" s="46">
        <v>15</v>
      </c>
      <c r="X188" s="46">
        <v>74</v>
      </c>
      <c r="Y188" s="46">
        <f t="shared" si="59"/>
        <v>15</v>
      </c>
      <c r="Z188" s="46" t="str">
        <f t="shared" si="71"/>
        <v>70_15</v>
      </c>
      <c r="AA188" s="52">
        <v>45.25</v>
      </c>
      <c r="AB188" s="362"/>
      <c r="AC188" s="46">
        <v>70</v>
      </c>
      <c r="AD188" s="46">
        <v>15</v>
      </c>
      <c r="AE188" s="46">
        <v>74</v>
      </c>
      <c r="AF188" s="46">
        <f t="shared" si="60"/>
        <v>15</v>
      </c>
      <c r="AG188" s="46" t="str">
        <f t="shared" si="52"/>
        <v>70_15</v>
      </c>
      <c r="AH188" s="46">
        <v>46.6</v>
      </c>
      <c r="AI188" s="362"/>
      <c r="AJ188" s="46">
        <v>70</v>
      </c>
      <c r="AK188" s="46">
        <v>15</v>
      </c>
      <c r="AL188" s="46">
        <v>74</v>
      </c>
      <c r="AM188" s="46">
        <f t="shared" si="61"/>
        <v>15</v>
      </c>
      <c r="AN188" s="46" t="str">
        <f t="shared" si="53"/>
        <v>70_15</v>
      </c>
      <c r="AO188" s="46">
        <v>48.93</v>
      </c>
      <c r="AP188" s="372"/>
      <c r="AQ188" s="46">
        <v>70</v>
      </c>
      <c r="AR188" s="46">
        <v>15</v>
      </c>
      <c r="AS188" s="46">
        <v>74</v>
      </c>
      <c r="AT188" s="46">
        <f t="shared" si="62"/>
        <v>15</v>
      </c>
      <c r="AU188" s="46" t="str">
        <f t="shared" si="54"/>
        <v>70_15</v>
      </c>
      <c r="AV188" s="46">
        <v>50.16</v>
      </c>
      <c r="AW188" s="373"/>
      <c r="AX188" s="46">
        <v>70</v>
      </c>
      <c r="AY188" s="46">
        <v>15</v>
      </c>
      <c r="AZ188" s="46">
        <v>74</v>
      </c>
      <c r="BA188" s="46">
        <f t="shared" si="63"/>
        <v>15</v>
      </c>
      <c r="BB188" s="46" t="str">
        <f t="shared" si="55"/>
        <v>70_15</v>
      </c>
      <c r="BC188" s="46">
        <v>51.41</v>
      </c>
      <c r="BD188" s="373"/>
      <c r="BE188" s="46">
        <v>70</v>
      </c>
      <c r="BF188" s="46">
        <v>15</v>
      </c>
      <c r="BG188" s="46">
        <v>74</v>
      </c>
      <c r="BH188" s="46">
        <f t="shared" si="64"/>
        <v>15</v>
      </c>
      <c r="BI188" s="46" t="s">
        <v>467</v>
      </c>
      <c r="BJ188" s="46" t="str">
        <f t="shared" si="56"/>
        <v>70_15</v>
      </c>
      <c r="BK188" s="48">
        <f t="shared" si="65"/>
        <v>48.93</v>
      </c>
      <c r="BL188" s="48">
        <f t="shared" si="66"/>
        <v>50.16</v>
      </c>
      <c r="BM188" s="48">
        <f t="shared" si="67"/>
        <v>51.41</v>
      </c>
      <c r="BN188" s="361">
        <f t="shared" si="68"/>
        <v>50.267499999999998</v>
      </c>
      <c r="BO188" s="5"/>
      <c r="BP188" s="5"/>
      <c r="BQ188" s="5"/>
      <c r="BR188" s="5"/>
      <c r="BS188" s="5"/>
      <c r="BT188" s="6"/>
    </row>
    <row r="189" spans="1:72" x14ac:dyDescent="0.15">
      <c r="A189" s="46">
        <v>75</v>
      </c>
      <c r="B189" s="46" t="s">
        <v>304</v>
      </c>
      <c r="C189" s="46">
        <v>54</v>
      </c>
      <c r="D189" s="46" t="str">
        <f t="shared" si="57"/>
        <v>Aanloopperiodiek_0</v>
      </c>
      <c r="E189" s="46" t="str">
        <f t="shared" si="58"/>
        <v>75_Aanloopperiodiek_0</v>
      </c>
      <c r="F189" s="52">
        <v>31.88</v>
      </c>
      <c r="G189" s="46"/>
      <c r="H189" s="46">
        <v>75</v>
      </c>
      <c r="I189" s="46" t="s">
        <v>306</v>
      </c>
      <c r="J189" s="46">
        <v>56</v>
      </c>
      <c r="K189" s="46" t="str">
        <f t="shared" si="50"/>
        <v>Aanloopperiodiek_1</v>
      </c>
      <c r="L189" s="46" t="str">
        <f t="shared" si="51"/>
        <v>75_Aanloopperiodiek_1</v>
      </c>
      <c r="M189" s="52">
        <v>33.9</v>
      </c>
      <c r="N189" s="5"/>
      <c r="O189" s="46">
        <v>75</v>
      </c>
      <c r="P189" s="46" t="s">
        <v>304</v>
      </c>
      <c r="Q189" s="46">
        <v>54</v>
      </c>
      <c r="R189" s="46" t="str">
        <f t="shared" si="69"/>
        <v>Aanloopperiodiek_0</v>
      </c>
      <c r="S189" s="46" t="str">
        <f t="shared" si="70"/>
        <v>75_Aanloopperiodiek_0</v>
      </c>
      <c r="T189" s="52">
        <v>33.99</v>
      </c>
      <c r="U189" s="5"/>
      <c r="V189" s="46">
        <v>75</v>
      </c>
      <c r="W189" s="46" t="s">
        <v>304</v>
      </c>
      <c r="X189" s="46">
        <v>54</v>
      </c>
      <c r="Y189" s="46" t="str">
        <f t="shared" si="59"/>
        <v>Aanloopperiodiek_0</v>
      </c>
      <c r="Z189" s="46" t="str">
        <f t="shared" si="71"/>
        <v>75_Aanloopperiodiek_0</v>
      </c>
      <c r="AA189" s="52">
        <v>35.090000000000003</v>
      </c>
      <c r="AB189" s="362"/>
      <c r="AC189" s="46">
        <v>75</v>
      </c>
      <c r="AD189" s="46" t="s">
        <v>304</v>
      </c>
      <c r="AE189" s="46">
        <v>54</v>
      </c>
      <c r="AF189" s="46" t="str">
        <f t="shared" si="60"/>
        <v>Aanloopperiodiek_0</v>
      </c>
      <c r="AG189" s="46" t="str">
        <f t="shared" si="52"/>
        <v>75_Aanloopperiodiek_0</v>
      </c>
      <c r="AH189" s="46">
        <v>36.15</v>
      </c>
      <c r="AI189" s="362"/>
      <c r="AJ189" s="46">
        <v>75</v>
      </c>
      <c r="AK189" s="46" t="s">
        <v>304</v>
      </c>
      <c r="AL189" s="46">
        <v>54</v>
      </c>
      <c r="AM189" s="46" t="str">
        <f t="shared" si="61"/>
        <v>Aanloopperiodiek_0</v>
      </c>
      <c r="AN189" s="46" t="str">
        <f t="shared" si="53"/>
        <v>75_Aanloopperiodiek_0</v>
      </c>
      <c r="AO189" s="46">
        <v>37.96</v>
      </c>
      <c r="AP189" s="372"/>
      <c r="AQ189" s="46">
        <v>75</v>
      </c>
      <c r="AR189" s="46" t="s">
        <v>304</v>
      </c>
      <c r="AS189" s="46">
        <v>54</v>
      </c>
      <c r="AT189" s="46" t="str">
        <f t="shared" si="62"/>
        <v>Aanloopperiodiek_0</v>
      </c>
      <c r="AU189" s="46" t="str">
        <f t="shared" si="54"/>
        <v>75_Aanloopperiodiek_0</v>
      </c>
      <c r="AV189" s="46">
        <v>38.9</v>
      </c>
      <c r="AW189" s="373"/>
      <c r="AX189" s="46">
        <v>75</v>
      </c>
      <c r="AY189" s="46" t="s">
        <v>304</v>
      </c>
      <c r="AZ189" s="46">
        <v>54</v>
      </c>
      <c r="BA189" s="46" t="str">
        <f t="shared" si="63"/>
        <v>Aanloopperiodiek_0</v>
      </c>
      <c r="BB189" s="46" t="str">
        <f t="shared" si="55"/>
        <v>75_Aanloopperiodiek_0</v>
      </c>
      <c r="BC189" s="46">
        <v>39.880000000000003</v>
      </c>
      <c r="BD189" s="373"/>
      <c r="BE189" s="46">
        <v>75</v>
      </c>
      <c r="BF189" s="46" t="s">
        <v>304</v>
      </c>
      <c r="BG189" s="46">
        <v>54</v>
      </c>
      <c r="BH189" s="46" t="str">
        <f t="shared" si="64"/>
        <v>Aanloopperiodiek_0</v>
      </c>
      <c r="BI189" s="46" t="s">
        <v>468</v>
      </c>
      <c r="BJ189" s="46" t="str">
        <f t="shared" si="56"/>
        <v>75_Aanloopperiodiek_0</v>
      </c>
      <c r="BK189" s="48">
        <f t="shared" si="65"/>
        <v>37.96</v>
      </c>
      <c r="BL189" s="48">
        <f t="shared" si="66"/>
        <v>38.9</v>
      </c>
      <c r="BM189" s="48">
        <f t="shared" si="67"/>
        <v>39.880000000000003</v>
      </c>
      <c r="BN189" s="361">
        <f t="shared" si="68"/>
        <v>38.98833333333333</v>
      </c>
      <c r="BO189" s="5"/>
      <c r="BP189" s="5"/>
      <c r="BQ189" s="5"/>
      <c r="BR189" s="5"/>
      <c r="BS189" s="5"/>
      <c r="BT189" s="6"/>
    </row>
    <row r="190" spans="1:72" x14ac:dyDescent="0.15">
      <c r="A190" s="46">
        <v>75</v>
      </c>
      <c r="B190" s="46" t="s">
        <v>306</v>
      </c>
      <c r="C190" s="46">
        <v>56</v>
      </c>
      <c r="D190" s="46" t="str">
        <f t="shared" si="57"/>
        <v>Aanloopperiodiek_1</v>
      </c>
      <c r="E190" s="46" t="str">
        <f t="shared" si="58"/>
        <v>75_Aanloopperiodiek_1</v>
      </c>
      <c r="F190" s="52">
        <v>32.75</v>
      </c>
      <c r="G190" s="46"/>
      <c r="H190" s="46">
        <v>75</v>
      </c>
      <c r="I190" s="46">
        <v>0</v>
      </c>
      <c r="J190" s="46">
        <v>58</v>
      </c>
      <c r="K190" s="46">
        <f t="shared" si="50"/>
        <v>0</v>
      </c>
      <c r="L190" s="46" t="str">
        <f t="shared" si="51"/>
        <v>75_0</v>
      </c>
      <c r="M190" s="52">
        <v>34.78</v>
      </c>
      <c r="N190" s="5"/>
      <c r="O190" s="46">
        <v>75</v>
      </c>
      <c r="P190" s="46" t="s">
        <v>306</v>
      </c>
      <c r="Q190" s="46">
        <v>56</v>
      </c>
      <c r="R190" s="46" t="str">
        <f t="shared" si="69"/>
        <v>Aanloopperiodiek_1</v>
      </c>
      <c r="S190" s="46" t="str">
        <f t="shared" si="70"/>
        <v>75_Aanloopperiodiek_1</v>
      </c>
      <c r="T190" s="52">
        <v>34.909999999999997</v>
      </c>
      <c r="U190" s="5"/>
      <c r="V190" s="46">
        <v>75</v>
      </c>
      <c r="W190" s="46" t="s">
        <v>306</v>
      </c>
      <c r="X190" s="46">
        <v>56</v>
      </c>
      <c r="Y190" s="46" t="str">
        <f t="shared" si="59"/>
        <v>Aanloopperiodiek_1</v>
      </c>
      <c r="Z190" s="46" t="str">
        <f t="shared" si="71"/>
        <v>75_Aanloopperiodiek_1</v>
      </c>
      <c r="AA190" s="52">
        <v>36.049999999999997</v>
      </c>
      <c r="AB190" s="362"/>
      <c r="AC190" s="46">
        <v>75</v>
      </c>
      <c r="AD190" s="46" t="s">
        <v>306</v>
      </c>
      <c r="AE190" s="46">
        <v>56</v>
      </c>
      <c r="AF190" s="46" t="str">
        <f t="shared" si="60"/>
        <v>Aanloopperiodiek_1</v>
      </c>
      <c r="AG190" s="46" t="str">
        <f t="shared" si="52"/>
        <v>75_Aanloopperiodiek_1</v>
      </c>
      <c r="AH190" s="46">
        <v>37.130000000000003</v>
      </c>
      <c r="AI190" s="362"/>
      <c r="AJ190" s="46">
        <v>75</v>
      </c>
      <c r="AK190" s="46" t="s">
        <v>306</v>
      </c>
      <c r="AL190" s="46">
        <v>56</v>
      </c>
      <c r="AM190" s="46" t="str">
        <f t="shared" si="61"/>
        <v>Aanloopperiodiek_1</v>
      </c>
      <c r="AN190" s="46" t="str">
        <f t="shared" si="53"/>
        <v>75_Aanloopperiodiek_1</v>
      </c>
      <c r="AO190" s="46">
        <v>38.99</v>
      </c>
      <c r="AP190" s="372"/>
      <c r="AQ190" s="46">
        <v>75</v>
      </c>
      <c r="AR190" s="46" t="s">
        <v>306</v>
      </c>
      <c r="AS190" s="46">
        <v>56</v>
      </c>
      <c r="AT190" s="46" t="str">
        <f t="shared" si="62"/>
        <v>Aanloopperiodiek_1</v>
      </c>
      <c r="AU190" s="46" t="str">
        <f t="shared" si="54"/>
        <v>75_Aanloopperiodiek_1</v>
      </c>
      <c r="AV190" s="46">
        <v>39.96</v>
      </c>
      <c r="AW190" s="373"/>
      <c r="AX190" s="46">
        <v>75</v>
      </c>
      <c r="AY190" s="46" t="s">
        <v>306</v>
      </c>
      <c r="AZ190" s="46">
        <v>56</v>
      </c>
      <c r="BA190" s="46" t="str">
        <f t="shared" si="63"/>
        <v>Aanloopperiodiek_1</v>
      </c>
      <c r="BB190" s="46" t="str">
        <f t="shared" si="55"/>
        <v>75_Aanloopperiodiek_1</v>
      </c>
      <c r="BC190" s="46">
        <v>40.96</v>
      </c>
      <c r="BD190" s="373"/>
      <c r="BE190" s="46">
        <v>75</v>
      </c>
      <c r="BF190" s="46" t="s">
        <v>306</v>
      </c>
      <c r="BG190" s="46">
        <v>56</v>
      </c>
      <c r="BH190" s="46" t="str">
        <f t="shared" si="64"/>
        <v>Aanloopperiodiek_1</v>
      </c>
      <c r="BI190" s="46" t="s">
        <v>469</v>
      </c>
      <c r="BJ190" s="46" t="str">
        <f t="shared" si="56"/>
        <v>75_Aanloopperiodiek_1</v>
      </c>
      <c r="BK190" s="48">
        <f t="shared" si="65"/>
        <v>38.99</v>
      </c>
      <c r="BL190" s="48">
        <f t="shared" si="66"/>
        <v>39.96</v>
      </c>
      <c r="BM190" s="48">
        <f t="shared" si="67"/>
        <v>40.96</v>
      </c>
      <c r="BN190" s="361">
        <f t="shared" si="68"/>
        <v>40.048333333333339</v>
      </c>
      <c r="BO190" s="5"/>
      <c r="BP190" s="5"/>
      <c r="BQ190" s="5"/>
      <c r="BR190" s="5"/>
      <c r="BS190" s="5"/>
      <c r="BT190" s="6"/>
    </row>
    <row r="191" spans="1:72" x14ac:dyDescent="0.15">
      <c r="A191" s="46">
        <v>75</v>
      </c>
      <c r="B191" s="46">
        <v>0</v>
      </c>
      <c r="C191" s="46">
        <v>58</v>
      </c>
      <c r="D191" s="46">
        <f t="shared" si="57"/>
        <v>0</v>
      </c>
      <c r="E191" s="46" t="str">
        <f t="shared" si="58"/>
        <v>75_0</v>
      </c>
      <c r="F191" s="52">
        <v>33.6</v>
      </c>
      <c r="G191" s="46"/>
      <c r="H191" s="46">
        <v>75</v>
      </c>
      <c r="I191" s="46">
        <v>1</v>
      </c>
      <c r="J191" s="46">
        <v>60</v>
      </c>
      <c r="K191" s="46">
        <f t="shared" si="50"/>
        <v>1</v>
      </c>
      <c r="L191" s="46" t="str">
        <f t="shared" si="51"/>
        <v>75_1</v>
      </c>
      <c r="M191" s="52">
        <v>35.68</v>
      </c>
      <c r="N191" s="5"/>
      <c r="O191" s="46">
        <v>75</v>
      </c>
      <c r="P191" s="46">
        <v>0</v>
      </c>
      <c r="Q191" s="46">
        <v>58</v>
      </c>
      <c r="R191" s="46">
        <f t="shared" si="69"/>
        <v>0</v>
      </c>
      <c r="S191" s="46" t="str">
        <f t="shared" si="70"/>
        <v>75_0</v>
      </c>
      <c r="T191" s="52">
        <v>35.82</v>
      </c>
      <c r="U191" s="5"/>
      <c r="V191" s="46">
        <v>75</v>
      </c>
      <c r="W191" s="46">
        <v>0</v>
      </c>
      <c r="X191" s="46">
        <v>58</v>
      </c>
      <c r="Y191" s="46">
        <f t="shared" si="59"/>
        <v>0</v>
      </c>
      <c r="Z191" s="46" t="str">
        <f t="shared" si="71"/>
        <v>75_0</v>
      </c>
      <c r="AA191" s="52">
        <v>36.99</v>
      </c>
      <c r="AB191" s="362"/>
      <c r="AC191" s="46">
        <v>75</v>
      </c>
      <c r="AD191" s="46">
        <v>0</v>
      </c>
      <c r="AE191" s="46">
        <v>58</v>
      </c>
      <c r="AF191" s="46">
        <f t="shared" si="60"/>
        <v>0</v>
      </c>
      <c r="AG191" s="46" t="str">
        <f t="shared" si="52"/>
        <v>75_0</v>
      </c>
      <c r="AH191" s="46">
        <v>38.1</v>
      </c>
      <c r="AI191" s="362"/>
      <c r="AJ191" s="46">
        <v>75</v>
      </c>
      <c r="AK191" s="46">
        <v>0</v>
      </c>
      <c r="AL191" s="46">
        <v>58</v>
      </c>
      <c r="AM191" s="46">
        <f t="shared" si="61"/>
        <v>0</v>
      </c>
      <c r="AN191" s="46" t="str">
        <f t="shared" si="53"/>
        <v>75_0</v>
      </c>
      <c r="AO191" s="46">
        <v>40</v>
      </c>
      <c r="AP191" s="372"/>
      <c r="AQ191" s="46">
        <v>75</v>
      </c>
      <c r="AR191" s="46">
        <v>0</v>
      </c>
      <c r="AS191" s="46">
        <v>58</v>
      </c>
      <c r="AT191" s="46">
        <f t="shared" si="62"/>
        <v>0</v>
      </c>
      <c r="AU191" s="46" t="str">
        <f t="shared" si="54"/>
        <v>75_0</v>
      </c>
      <c r="AV191" s="46">
        <v>41</v>
      </c>
      <c r="AW191" s="373"/>
      <c r="AX191" s="46">
        <v>75</v>
      </c>
      <c r="AY191" s="46">
        <v>0</v>
      </c>
      <c r="AZ191" s="46">
        <v>58</v>
      </c>
      <c r="BA191" s="46">
        <f t="shared" si="63"/>
        <v>0</v>
      </c>
      <c r="BB191" s="46" t="str">
        <f t="shared" si="55"/>
        <v>75_0</v>
      </c>
      <c r="BC191" s="46">
        <v>42.03</v>
      </c>
      <c r="BD191" s="373"/>
      <c r="BE191" s="46">
        <v>75</v>
      </c>
      <c r="BF191" s="46">
        <v>0</v>
      </c>
      <c r="BG191" s="46">
        <v>58</v>
      </c>
      <c r="BH191" s="46">
        <f t="shared" si="64"/>
        <v>0</v>
      </c>
      <c r="BI191" s="46" t="s">
        <v>470</v>
      </c>
      <c r="BJ191" s="46" t="str">
        <f t="shared" si="56"/>
        <v>75_0</v>
      </c>
      <c r="BK191" s="48">
        <f t="shared" si="65"/>
        <v>40</v>
      </c>
      <c r="BL191" s="48">
        <f t="shared" si="66"/>
        <v>41</v>
      </c>
      <c r="BM191" s="48">
        <f t="shared" si="67"/>
        <v>42.03</v>
      </c>
      <c r="BN191" s="361">
        <f t="shared" si="68"/>
        <v>41.090833333333336</v>
      </c>
      <c r="BO191" s="5"/>
      <c r="BP191" s="5"/>
      <c r="BQ191" s="5"/>
      <c r="BR191" s="5"/>
      <c r="BS191" s="5"/>
      <c r="BT191" s="6"/>
    </row>
    <row r="192" spans="1:72" x14ac:dyDescent="0.15">
      <c r="A192" s="46">
        <v>75</v>
      </c>
      <c r="B192" s="46">
        <v>1</v>
      </c>
      <c r="C192" s="46">
        <v>60</v>
      </c>
      <c r="D192" s="46">
        <f t="shared" si="57"/>
        <v>1</v>
      </c>
      <c r="E192" s="46" t="str">
        <f t="shared" si="58"/>
        <v>75_1</v>
      </c>
      <c r="F192" s="52">
        <v>34.479999999999997</v>
      </c>
      <c r="G192" s="46"/>
      <c r="H192" s="46">
        <v>75</v>
      </c>
      <c r="I192" s="46">
        <v>2</v>
      </c>
      <c r="J192" s="46">
        <v>62</v>
      </c>
      <c r="K192" s="46">
        <f t="shared" si="50"/>
        <v>2</v>
      </c>
      <c r="L192" s="46" t="str">
        <f t="shared" si="51"/>
        <v>75_2</v>
      </c>
      <c r="M192" s="52">
        <v>36.58</v>
      </c>
      <c r="N192" s="5"/>
      <c r="O192" s="46">
        <v>75</v>
      </c>
      <c r="P192" s="46">
        <v>1</v>
      </c>
      <c r="Q192" s="46">
        <v>60</v>
      </c>
      <c r="R192" s="46">
        <f t="shared" si="69"/>
        <v>1</v>
      </c>
      <c r="S192" s="46" t="str">
        <f t="shared" si="70"/>
        <v>75_1</v>
      </c>
      <c r="T192" s="52">
        <v>36.76</v>
      </c>
      <c r="U192" s="5"/>
      <c r="V192" s="46">
        <v>75</v>
      </c>
      <c r="W192" s="46">
        <v>1</v>
      </c>
      <c r="X192" s="46">
        <v>60</v>
      </c>
      <c r="Y192" s="46">
        <f t="shared" si="59"/>
        <v>1</v>
      </c>
      <c r="Z192" s="46" t="str">
        <f t="shared" si="71"/>
        <v>75_1</v>
      </c>
      <c r="AA192" s="52">
        <v>37.950000000000003</v>
      </c>
      <c r="AB192" s="362"/>
      <c r="AC192" s="46">
        <v>75</v>
      </c>
      <c r="AD192" s="46">
        <v>1</v>
      </c>
      <c r="AE192" s="46">
        <v>60</v>
      </c>
      <c r="AF192" s="46">
        <f t="shared" si="60"/>
        <v>1</v>
      </c>
      <c r="AG192" s="46" t="str">
        <f t="shared" si="52"/>
        <v>75_1</v>
      </c>
      <c r="AH192" s="46">
        <v>39.090000000000003</v>
      </c>
      <c r="AI192" s="362"/>
      <c r="AJ192" s="46">
        <v>75</v>
      </c>
      <c r="AK192" s="46">
        <v>1</v>
      </c>
      <c r="AL192" s="46">
        <v>60</v>
      </c>
      <c r="AM192" s="46">
        <f t="shared" si="61"/>
        <v>1</v>
      </c>
      <c r="AN192" s="46" t="str">
        <f t="shared" si="53"/>
        <v>75_1</v>
      </c>
      <c r="AO192" s="46">
        <v>41.04</v>
      </c>
      <c r="AP192" s="372"/>
      <c r="AQ192" s="46">
        <v>75</v>
      </c>
      <c r="AR192" s="46">
        <v>1</v>
      </c>
      <c r="AS192" s="46">
        <v>60</v>
      </c>
      <c r="AT192" s="46">
        <f t="shared" si="62"/>
        <v>1</v>
      </c>
      <c r="AU192" s="46" t="str">
        <f t="shared" si="54"/>
        <v>75_1</v>
      </c>
      <c r="AV192" s="46">
        <v>42.07</v>
      </c>
      <c r="AW192" s="373"/>
      <c r="AX192" s="46">
        <v>75</v>
      </c>
      <c r="AY192" s="46">
        <v>1</v>
      </c>
      <c r="AZ192" s="46">
        <v>60</v>
      </c>
      <c r="BA192" s="46">
        <f t="shared" si="63"/>
        <v>1</v>
      </c>
      <c r="BB192" s="46" t="str">
        <f t="shared" si="55"/>
        <v>75_1</v>
      </c>
      <c r="BC192" s="46">
        <v>43.12</v>
      </c>
      <c r="BD192" s="373"/>
      <c r="BE192" s="46">
        <v>75</v>
      </c>
      <c r="BF192" s="46">
        <v>1</v>
      </c>
      <c r="BG192" s="46">
        <v>60</v>
      </c>
      <c r="BH192" s="46">
        <f t="shared" si="64"/>
        <v>1</v>
      </c>
      <c r="BI192" s="46" t="s">
        <v>471</v>
      </c>
      <c r="BJ192" s="46" t="str">
        <f t="shared" si="56"/>
        <v>75_1</v>
      </c>
      <c r="BK192" s="48">
        <f t="shared" si="65"/>
        <v>41.04</v>
      </c>
      <c r="BL192" s="48">
        <f t="shared" si="66"/>
        <v>42.07</v>
      </c>
      <c r="BM192" s="48">
        <f t="shared" si="67"/>
        <v>43.12</v>
      </c>
      <c r="BN192" s="361">
        <f t="shared" si="68"/>
        <v>42.160833333333336</v>
      </c>
      <c r="BO192" s="5"/>
      <c r="BP192" s="5"/>
      <c r="BQ192" s="5"/>
      <c r="BR192" s="5"/>
      <c r="BS192" s="5"/>
      <c r="BT192" s="6"/>
    </row>
    <row r="193" spans="1:72" x14ac:dyDescent="0.15">
      <c r="A193" s="46">
        <v>75</v>
      </c>
      <c r="B193" s="46">
        <v>2</v>
      </c>
      <c r="C193" s="46">
        <v>62</v>
      </c>
      <c r="D193" s="46">
        <f t="shared" si="57"/>
        <v>2</v>
      </c>
      <c r="E193" s="46" t="str">
        <f t="shared" si="58"/>
        <v>75_2</v>
      </c>
      <c r="F193" s="52">
        <v>35.35</v>
      </c>
      <c r="G193" s="46"/>
      <c r="H193" s="46">
        <v>75</v>
      </c>
      <c r="I193" s="46">
        <v>3</v>
      </c>
      <c r="J193" s="46">
        <v>63</v>
      </c>
      <c r="K193" s="46">
        <f t="shared" si="50"/>
        <v>3</v>
      </c>
      <c r="L193" s="46" t="str">
        <f t="shared" si="51"/>
        <v>75_3</v>
      </c>
      <c r="M193" s="52">
        <v>37.020000000000003</v>
      </c>
      <c r="N193" s="5"/>
      <c r="O193" s="46">
        <v>75</v>
      </c>
      <c r="P193" s="46">
        <v>2</v>
      </c>
      <c r="Q193" s="46">
        <v>62</v>
      </c>
      <c r="R193" s="46">
        <f t="shared" si="69"/>
        <v>2</v>
      </c>
      <c r="S193" s="46" t="str">
        <f t="shared" si="70"/>
        <v>75_2</v>
      </c>
      <c r="T193" s="52">
        <v>37.68</v>
      </c>
      <c r="U193" s="5"/>
      <c r="V193" s="46">
        <v>75</v>
      </c>
      <c r="W193" s="46">
        <v>2</v>
      </c>
      <c r="X193" s="46">
        <v>62</v>
      </c>
      <c r="Y193" s="46">
        <f t="shared" si="59"/>
        <v>2</v>
      </c>
      <c r="Z193" s="46" t="str">
        <f t="shared" si="71"/>
        <v>75_2</v>
      </c>
      <c r="AA193" s="52">
        <v>38.43</v>
      </c>
      <c r="AB193" s="362"/>
      <c r="AC193" s="46">
        <v>75</v>
      </c>
      <c r="AD193" s="46">
        <v>2</v>
      </c>
      <c r="AE193" s="46">
        <v>62</v>
      </c>
      <c r="AF193" s="46">
        <f t="shared" si="60"/>
        <v>2</v>
      </c>
      <c r="AG193" s="46" t="str">
        <f t="shared" si="52"/>
        <v>75_2</v>
      </c>
      <c r="AH193" s="46">
        <v>39.590000000000003</v>
      </c>
      <c r="AI193" s="362"/>
      <c r="AJ193" s="46">
        <v>75</v>
      </c>
      <c r="AK193" s="46">
        <v>2</v>
      </c>
      <c r="AL193" s="46">
        <v>62</v>
      </c>
      <c r="AM193" s="46">
        <f t="shared" si="61"/>
        <v>2</v>
      </c>
      <c r="AN193" s="46" t="str">
        <f t="shared" si="53"/>
        <v>75_2</v>
      </c>
      <c r="AO193" s="46">
        <v>41.57</v>
      </c>
      <c r="AP193" s="372"/>
      <c r="AQ193" s="46">
        <v>75</v>
      </c>
      <c r="AR193" s="46">
        <v>2</v>
      </c>
      <c r="AS193" s="46">
        <v>62</v>
      </c>
      <c r="AT193" s="46">
        <f t="shared" si="62"/>
        <v>2</v>
      </c>
      <c r="AU193" s="46" t="str">
        <f t="shared" si="54"/>
        <v>75_2</v>
      </c>
      <c r="AV193" s="46">
        <v>42.61</v>
      </c>
      <c r="AW193" s="373"/>
      <c r="AX193" s="46">
        <v>75</v>
      </c>
      <c r="AY193" s="46">
        <v>2</v>
      </c>
      <c r="AZ193" s="46">
        <v>62</v>
      </c>
      <c r="BA193" s="46">
        <f t="shared" si="63"/>
        <v>2</v>
      </c>
      <c r="BB193" s="46" t="str">
        <f t="shared" si="55"/>
        <v>75_2</v>
      </c>
      <c r="BC193" s="46">
        <v>43.67</v>
      </c>
      <c r="BD193" s="373"/>
      <c r="BE193" s="46">
        <v>75</v>
      </c>
      <c r="BF193" s="46">
        <v>2</v>
      </c>
      <c r="BG193" s="46">
        <v>62</v>
      </c>
      <c r="BH193" s="46">
        <f t="shared" si="64"/>
        <v>2</v>
      </c>
      <c r="BI193" s="46" t="s">
        <v>472</v>
      </c>
      <c r="BJ193" s="46" t="str">
        <f t="shared" si="56"/>
        <v>75_2</v>
      </c>
      <c r="BK193" s="48">
        <f t="shared" si="65"/>
        <v>41.57</v>
      </c>
      <c r="BL193" s="48">
        <f t="shared" si="66"/>
        <v>42.61</v>
      </c>
      <c r="BM193" s="48">
        <f t="shared" si="67"/>
        <v>43.67</v>
      </c>
      <c r="BN193" s="361">
        <f t="shared" si="68"/>
        <v>42.701666666666668</v>
      </c>
      <c r="BO193" s="5"/>
      <c r="BP193" s="5"/>
      <c r="BQ193" s="5"/>
      <c r="BR193" s="5"/>
      <c r="BS193" s="5"/>
      <c r="BT193" s="6"/>
    </row>
    <row r="194" spans="1:72" x14ac:dyDescent="0.15">
      <c r="A194" s="46">
        <v>75</v>
      </c>
      <c r="B194" s="46">
        <v>3</v>
      </c>
      <c r="C194" s="46">
        <v>63</v>
      </c>
      <c r="D194" s="46">
        <f t="shared" si="57"/>
        <v>3</v>
      </c>
      <c r="E194" s="46" t="str">
        <f t="shared" si="58"/>
        <v>75_3</v>
      </c>
      <c r="F194" s="52">
        <v>35.770000000000003</v>
      </c>
      <c r="G194" s="46"/>
      <c r="H194" s="46">
        <v>75</v>
      </c>
      <c r="I194" s="46">
        <v>4</v>
      </c>
      <c r="J194" s="46">
        <v>64</v>
      </c>
      <c r="K194" s="46">
        <f t="shared" si="50"/>
        <v>4</v>
      </c>
      <c r="L194" s="46" t="str">
        <f t="shared" si="51"/>
        <v>75_4</v>
      </c>
      <c r="M194" s="52">
        <v>37.479999999999997</v>
      </c>
      <c r="N194" s="5"/>
      <c r="O194" s="46">
        <v>75</v>
      </c>
      <c r="P194" s="46">
        <v>3</v>
      </c>
      <c r="Q194" s="46">
        <v>63</v>
      </c>
      <c r="R194" s="46">
        <f t="shared" si="69"/>
        <v>3</v>
      </c>
      <c r="S194" s="46" t="str">
        <f t="shared" si="70"/>
        <v>75_3</v>
      </c>
      <c r="T194" s="52">
        <v>38.130000000000003</v>
      </c>
      <c r="U194" s="5"/>
      <c r="V194" s="46">
        <v>75</v>
      </c>
      <c r="W194" s="46">
        <v>3</v>
      </c>
      <c r="X194" s="46">
        <v>63</v>
      </c>
      <c r="Y194" s="46">
        <f t="shared" si="59"/>
        <v>3</v>
      </c>
      <c r="Z194" s="46" t="str">
        <f t="shared" si="71"/>
        <v>75_3</v>
      </c>
      <c r="AA194" s="52">
        <v>38.89</v>
      </c>
      <c r="AB194" s="362"/>
      <c r="AC194" s="46">
        <v>75</v>
      </c>
      <c r="AD194" s="46">
        <v>3</v>
      </c>
      <c r="AE194" s="46">
        <v>63</v>
      </c>
      <c r="AF194" s="46">
        <f t="shared" si="60"/>
        <v>3</v>
      </c>
      <c r="AG194" s="46" t="str">
        <f t="shared" si="52"/>
        <v>75_3</v>
      </c>
      <c r="AH194" s="46">
        <v>40.06</v>
      </c>
      <c r="AI194" s="362"/>
      <c r="AJ194" s="46">
        <v>75</v>
      </c>
      <c r="AK194" s="46">
        <v>3</v>
      </c>
      <c r="AL194" s="46">
        <v>63</v>
      </c>
      <c r="AM194" s="46">
        <f t="shared" si="61"/>
        <v>3</v>
      </c>
      <c r="AN194" s="46" t="str">
        <f t="shared" si="53"/>
        <v>75_3</v>
      </c>
      <c r="AO194" s="46">
        <v>42.06</v>
      </c>
      <c r="AP194" s="372"/>
      <c r="AQ194" s="46">
        <v>75</v>
      </c>
      <c r="AR194" s="46">
        <v>3</v>
      </c>
      <c r="AS194" s="46">
        <v>63</v>
      </c>
      <c r="AT194" s="46">
        <f t="shared" si="62"/>
        <v>3</v>
      </c>
      <c r="AU194" s="46" t="str">
        <f t="shared" si="54"/>
        <v>75_3</v>
      </c>
      <c r="AV194" s="46">
        <v>43.11</v>
      </c>
      <c r="AW194" s="373"/>
      <c r="AX194" s="46">
        <v>75</v>
      </c>
      <c r="AY194" s="46">
        <v>3</v>
      </c>
      <c r="AZ194" s="46">
        <v>63</v>
      </c>
      <c r="BA194" s="46">
        <f t="shared" si="63"/>
        <v>3</v>
      </c>
      <c r="BB194" s="46" t="str">
        <f t="shared" si="55"/>
        <v>75_3</v>
      </c>
      <c r="BC194" s="46">
        <v>44.19</v>
      </c>
      <c r="BD194" s="373"/>
      <c r="BE194" s="46">
        <v>75</v>
      </c>
      <c r="BF194" s="46">
        <v>3</v>
      </c>
      <c r="BG194" s="46">
        <v>63</v>
      </c>
      <c r="BH194" s="46">
        <f t="shared" si="64"/>
        <v>3</v>
      </c>
      <c r="BI194" s="46" t="s">
        <v>473</v>
      </c>
      <c r="BJ194" s="46" t="str">
        <f t="shared" si="56"/>
        <v>75_3</v>
      </c>
      <c r="BK194" s="48">
        <f t="shared" si="65"/>
        <v>42.06</v>
      </c>
      <c r="BL194" s="48">
        <f t="shared" si="66"/>
        <v>43.11</v>
      </c>
      <c r="BM194" s="48">
        <f t="shared" si="67"/>
        <v>44.19</v>
      </c>
      <c r="BN194" s="361">
        <f t="shared" si="68"/>
        <v>43.204999999999998</v>
      </c>
      <c r="BO194" s="5"/>
      <c r="BP194" s="5"/>
      <c r="BQ194" s="5"/>
      <c r="BR194" s="5"/>
      <c r="BS194" s="5"/>
      <c r="BT194" s="6"/>
    </row>
    <row r="195" spans="1:72" x14ac:dyDescent="0.15">
      <c r="A195" s="46">
        <v>75</v>
      </c>
      <c r="B195" s="46">
        <v>4</v>
      </c>
      <c r="C195" s="46">
        <v>64</v>
      </c>
      <c r="D195" s="46">
        <f t="shared" si="57"/>
        <v>4</v>
      </c>
      <c r="E195" s="46" t="str">
        <f t="shared" si="58"/>
        <v>75_4</v>
      </c>
      <c r="F195" s="52">
        <v>36.21</v>
      </c>
      <c r="G195" s="46"/>
      <c r="H195" s="46">
        <v>75</v>
      </c>
      <c r="I195" s="46">
        <v>5</v>
      </c>
      <c r="J195" s="46">
        <v>65</v>
      </c>
      <c r="K195" s="46">
        <f t="shared" si="50"/>
        <v>5</v>
      </c>
      <c r="L195" s="46" t="str">
        <f t="shared" si="51"/>
        <v>75_5</v>
      </c>
      <c r="M195" s="52">
        <v>38.03</v>
      </c>
      <c r="N195" s="5"/>
      <c r="O195" s="46">
        <v>75</v>
      </c>
      <c r="P195" s="46">
        <v>4</v>
      </c>
      <c r="Q195" s="46">
        <v>64</v>
      </c>
      <c r="R195" s="46">
        <f t="shared" si="69"/>
        <v>4</v>
      </c>
      <c r="S195" s="46" t="str">
        <f t="shared" si="70"/>
        <v>75_4</v>
      </c>
      <c r="T195" s="52">
        <v>38.6</v>
      </c>
      <c r="U195" s="5"/>
      <c r="V195" s="46">
        <v>75</v>
      </c>
      <c r="W195" s="46">
        <v>4</v>
      </c>
      <c r="X195" s="46">
        <v>64</v>
      </c>
      <c r="Y195" s="46">
        <f t="shared" si="59"/>
        <v>4</v>
      </c>
      <c r="Z195" s="46" t="str">
        <f t="shared" si="71"/>
        <v>75_4</v>
      </c>
      <c r="AA195" s="52">
        <v>39.380000000000003</v>
      </c>
      <c r="AB195" s="362"/>
      <c r="AC195" s="46">
        <v>75</v>
      </c>
      <c r="AD195" s="46">
        <v>4</v>
      </c>
      <c r="AE195" s="46">
        <v>64</v>
      </c>
      <c r="AF195" s="46">
        <f t="shared" si="60"/>
        <v>4</v>
      </c>
      <c r="AG195" s="46" t="str">
        <f t="shared" si="52"/>
        <v>75_4</v>
      </c>
      <c r="AH195" s="46">
        <v>40.56</v>
      </c>
      <c r="AI195" s="362"/>
      <c r="AJ195" s="46">
        <v>75</v>
      </c>
      <c r="AK195" s="46">
        <v>4</v>
      </c>
      <c r="AL195" s="46">
        <v>64</v>
      </c>
      <c r="AM195" s="46">
        <f t="shared" si="61"/>
        <v>4</v>
      </c>
      <c r="AN195" s="46" t="str">
        <f t="shared" si="53"/>
        <v>75_4</v>
      </c>
      <c r="AO195" s="46">
        <v>42.59</v>
      </c>
      <c r="AP195" s="372"/>
      <c r="AQ195" s="46">
        <v>75</v>
      </c>
      <c r="AR195" s="46">
        <v>4</v>
      </c>
      <c r="AS195" s="46">
        <v>64</v>
      </c>
      <c r="AT195" s="46">
        <f t="shared" si="62"/>
        <v>4</v>
      </c>
      <c r="AU195" s="46" t="str">
        <f t="shared" si="54"/>
        <v>75_4</v>
      </c>
      <c r="AV195" s="46">
        <v>43.65</v>
      </c>
      <c r="AW195" s="373"/>
      <c r="AX195" s="46">
        <v>75</v>
      </c>
      <c r="AY195" s="46">
        <v>4</v>
      </c>
      <c r="AZ195" s="46">
        <v>64</v>
      </c>
      <c r="BA195" s="46">
        <f t="shared" si="63"/>
        <v>4</v>
      </c>
      <c r="BB195" s="46" t="str">
        <f t="shared" si="55"/>
        <v>75_4</v>
      </c>
      <c r="BC195" s="46">
        <v>44.74</v>
      </c>
      <c r="BD195" s="373"/>
      <c r="BE195" s="46">
        <v>75</v>
      </c>
      <c r="BF195" s="46">
        <v>4</v>
      </c>
      <c r="BG195" s="46">
        <v>64</v>
      </c>
      <c r="BH195" s="46">
        <f t="shared" si="64"/>
        <v>4</v>
      </c>
      <c r="BI195" s="46" t="s">
        <v>474</v>
      </c>
      <c r="BJ195" s="46" t="str">
        <f t="shared" si="56"/>
        <v>75_4</v>
      </c>
      <c r="BK195" s="48">
        <f t="shared" si="65"/>
        <v>42.59</v>
      </c>
      <c r="BL195" s="48">
        <f t="shared" si="66"/>
        <v>43.65</v>
      </c>
      <c r="BM195" s="48">
        <f t="shared" si="67"/>
        <v>44.74</v>
      </c>
      <c r="BN195" s="361">
        <f t="shared" si="68"/>
        <v>43.745833333333337</v>
      </c>
      <c r="BO195" s="5"/>
      <c r="BP195" s="5"/>
      <c r="BQ195" s="5"/>
      <c r="BR195" s="5"/>
      <c r="BS195" s="5"/>
      <c r="BT195" s="6"/>
    </row>
    <row r="196" spans="1:72" x14ac:dyDescent="0.15">
      <c r="A196" s="46">
        <v>75</v>
      </c>
      <c r="B196" s="46">
        <v>5</v>
      </c>
      <c r="C196" s="46">
        <v>65</v>
      </c>
      <c r="D196" s="46">
        <f t="shared" si="57"/>
        <v>5</v>
      </c>
      <c r="E196" s="46" t="str">
        <f t="shared" si="58"/>
        <v>75_5</v>
      </c>
      <c r="F196" s="52">
        <v>36.74</v>
      </c>
      <c r="G196" s="46"/>
      <c r="H196" s="46">
        <v>75</v>
      </c>
      <c r="I196" s="46">
        <v>6</v>
      </c>
      <c r="J196" s="46">
        <v>68</v>
      </c>
      <c r="K196" s="46">
        <f t="shared" si="50"/>
        <v>6</v>
      </c>
      <c r="L196" s="46" t="str">
        <f t="shared" si="51"/>
        <v>75_6</v>
      </c>
      <c r="M196" s="52">
        <v>39.71</v>
      </c>
      <c r="N196" s="5"/>
      <c r="O196" s="46">
        <v>75</v>
      </c>
      <c r="P196" s="46">
        <v>5</v>
      </c>
      <c r="Q196" s="46">
        <v>65</v>
      </c>
      <c r="R196" s="46">
        <f t="shared" si="69"/>
        <v>5</v>
      </c>
      <c r="S196" s="46" t="str">
        <f t="shared" si="70"/>
        <v>75_5</v>
      </c>
      <c r="T196" s="52">
        <v>39.17</v>
      </c>
      <c r="U196" s="5"/>
      <c r="V196" s="46">
        <v>75</v>
      </c>
      <c r="W196" s="46">
        <v>5</v>
      </c>
      <c r="X196" s="46">
        <v>65</v>
      </c>
      <c r="Y196" s="46">
        <f t="shared" si="59"/>
        <v>5</v>
      </c>
      <c r="Z196" s="46" t="str">
        <f t="shared" si="71"/>
        <v>75_5</v>
      </c>
      <c r="AA196" s="52">
        <v>39.950000000000003</v>
      </c>
      <c r="AB196" s="362"/>
      <c r="AC196" s="46">
        <v>75</v>
      </c>
      <c r="AD196" s="46">
        <v>5</v>
      </c>
      <c r="AE196" s="46">
        <v>65</v>
      </c>
      <c r="AF196" s="46">
        <f t="shared" si="60"/>
        <v>5</v>
      </c>
      <c r="AG196" s="46" t="str">
        <f t="shared" si="52"/>
        <v>75_5</v>
      </c>
      <c r="AH196" s="46">
        <v>41.15</v>
      </c>
      <c r="AI196" s="362"/>
      <c r="AJ196" s="46">
        <v>75</v>
      </c>
      <c r="AK196" s="46">
        <v>5</v>
      </c>
      <c r="AL196" s="46">
        <v>65</v>
      </c>
      <c r="AM196" s="46">
        <f t="shared" si="61"/>
        <v>5</v>
      </c>
      <c r="AN196" s="46" t="str">
        <f t="shared" si="53"/>
        <v>75_5</v>
      </c>
      <c r="AO196" s="46">
        <v>43.21</v>
      </c>
      <c r="AP196" s="372"/>
      <c r="AQ196" s="46">
        <v>75</v>
      </c>
      <c r="AR196" s="46">
        <v>5</v>
      </c>
      <c r="AS196" s="46">
        <v>65</v>
      </c>
      <c r="AT196" s="46">
        <f t="shared" si="62"/>
        <v>5</v>
      </c>
      <c r="AU196" s="46" t="str">
        <f t="shared" si="54"/>
        <v>75_5</v>
      </c>
      <c r="AV196" s="46">
        <v>44.29</v>
      </c>
      <c r="AW196" s="373"/>
      <c r="AX196" s="46">
        <v>75</v>
      </c>
      <c r="AY196" s="46">
        <v>5</v>
      </c>
      <c r="AZ196" s="46">
        <v>65</v>
      </c>
      <c r="BA196" s="46">
        <f t="shared" si="63"/>
        <v>5</v>
      </c>
      <c r="BB196" s="46" t="str">
        <f t="shared" si="55"/>
        <v>75_5</v>
      </c>
      <c r="BC196" s="46">
        <v>45.4</v>
      </c>
      <c r="BD196" s="373"/>
      <c r="BE196" s="46">
        <v>75</v>
      </c>
      <c r="BF196" s="46">
        <v>5</v>
      </c>
      <c r="BG196" s="46">
        <v>65</v>
      </c>
      <c r="BH196" s="46">
        <f t="shared" si="64"/>
        <v>5</v>
      </c>
      <c r="BI196" s="46" t="s">
        <v>475</v>
      </c>
      <c r="BJ196" s="46" t="str">
        <f t="shared" si="56"/>
        <v>75_5</v>
      </c>
      <c r="BK196" s="48">
        <f t="shared" si="65"/>
        <v>43.21</v>
      </c>
      <c r="BL196" s="48">
        <f t="shared" si="66"/>
        <v>44.29</v>
      </c>
      <c r="BM196" s="48">
        <f t="shared" si="67"/>
        <v>45.4</v>
      </c>
      <c r="BN196" s="361">
        <f t="shared" si="68"/>
        <v>44.387500000000003</v>
      </c>
      <c r="BO196" s="5"/>
      <c r="BP196" s="5"/>
      <c r="BQ196" s="5"/>
      <c r="BR196" s="5"/>
      <c r="BS196" s="5"/>
      <c r="BT196" s="6"/>
    </row>
    <row r="197" spans="1:72" x14ac:dyDescent="0.15">
      <c r="A197" s="46">
        <v>75</v>
      </c>
      <c r="B197" s="46">
        <v>6</v>
      </c>
      <c r="C197" s="46">
        <v>68</v>
      </c>
      <c r="D197" s="46">
        <f t="shared" si="57"/>
        <v>6</v>
      </c>
      <c r="E197" s="46" t="str">
        <f t="shared" si="58"/>
        <v>75_6</v>
      </c>
      <c r="F197" s="52">
        <v>38.369999999999997</v>
      </c>
      <c r="G197" s="46"/>
      <c r="H197" s="46">
        <v>75</v>
      </c>
      <c r="I197" s="46">
        <v>7</v>
      </c>
      <c r="J197" s="46">
        <v>71</v>
      </c>
      <c r="K197" s="46">
        <f t="shared" si="50"/>
        <v>7</v>
      </c>
      <c r="L197" s="46" t="str">
        <f t="shared" si="51"/>
        <v>75_7</v>
      </c>
      <c r="M197" s="52">
        <v>41.38</v>
      </c>
      <c r="N197" s="5"/>
      <c r="O197" s="46">
        <v>75</v>
      </c>
      <c r="P197" s="46">
        <v>6</v>
      </c>
      <c r="Q197" s="46">
        <v>68</v>
      </c>
      <c r="R197" s="46">
        <f t="shared" si="69"/>
        <v>6</v>
      </c>
      <c r="S197" s="46" t="str">
        <f t="shared" si="70"/>
        <v>75_6</v>
      </c>
      <c r="T197" s="52">
        <v>40.9</v>
      </c>
      <c r="U197" s="5"/>
      <c r="V197" s="46">
        <v>75</v>
      </c>
      <c r="W197" s="46">
        <v>6</v>
      </c>
      <c r="X197" s="46">
        <v>68</v>
      </c>
      <c r="Y197" s="46">
        <f t="shared" si="59"/>
        <v>6</v>
      </c>
      <c r="Z197" s="46" t="str">
        <f t="shared" si="71"/>
        <v>75_6</v>
      </c>
      <c r="AA197" s="52">
        <v>41.72</v>
      </c>
      <c r="AB197" s="362"/>
      <c r="AC197" s="46">
        <v>75</v>
      </c>
      <c r="AD197" s="46">
        <v>6</v>
      </c>
      <c r="AE197" s="46">
        <v>68</v>
      </c>
      <c r="AF197" s="46">
        <f t="shared" si="60"/>
        <v>6</v>
      </c>
      <c r="AG197" s="46" t="str">
        <f t="shared" si="52"/>
        <v>75_6</v>
      </c>
      <c r="AH197" s="46">
        <v>42.97</v>
      </c>
      <c r="AI197" s="362"/>
      <c r="AJ197" s="46">
        <v>75</v>
      </c>
      <c r="AK197" s="46">
        <v>6</v>
      </c>
      <c r="AL197" s="46">
        <v>68</v>
      </c>
      <c r="AM197" s="46">
        <f t="shared" si="61"/>
        <v>6</v>
      </c>
      <c r="AN197" s="46" t="str">
        <f t="shared" si="53"/>
        <v>75_6</v>
      </c>
      <c r="AO197" s="46">
        <v>45.12</v>
      </c>
      <c r="AP197" s="372"/>
      <c r="AQ197" s="46">
        <v>75</v>
      </c>
      <c r="AR197" s="46">
        <v>6</v>
      </c>
      <c r="AS197" s="46">
        <v>68</v>
      </c>
      <c r="AT197" s="46">
        <f t="shared" si="62"/>
        <v>6</v>
      </c>
      <c r="AU197" s="46" t="str">
        <f t="shared" si="54"/>
        <v>75_6</v>
      </c>
      <c r="AV197" s="46">
        <v>46.25</v>
      </c>
      <c r="AW197" s="373"/>
      <c r="AX197" s="46">
        <v>75</v>
      </c>
      <c r="AY197" s="46">
        <v>6</v>
      </c>
      <c r="AZ197" s="46">
        <v>68</v>
      </c>
      <c r="BA197" s="46">
        <f t="shared" si="63"/>
        <v>6</v>
      </c>
      <c r="BB197" s="46" t="str">
        <f t="shared" si="55"/>
        <v>75_6</v>
      </c>
      <c r="BC197" s="46">
        <v>47.41</v>
      </c>
      <c r="BD197" s="373"/>
      <c r="BE197" s="46">
        <v>75</v>
      </c>
      <c r="BF197" s="46">
        <v>6</v>
      </c>
      <c r="BG197" s="46">
        <v>68</v>
      </c>
      <c r="BH197" s="46">
        <f t="shared" si="64"/>
        <v>6</v>
      </c>
      <c r="BI197" s="46" t="s">
        <v>476</v>
      </c>
      <c r="BJ197" s="46" t="str">
        <f t="shared" si="56"/>
        <v>75_6</v>
      </c>
      <c r="BK197" s="48">
        <f t="shared" si="65"/>
        <v>45.12</v>
      </c>
      <c r="BL197" s="48">
        <f t="shared" si="66"/>
        <v>46.25</v>
      </c>
      <c r="BM197" s="48">
        <f t="shared" si="67"/>
        <v>47.41</v>
      </c>
      <c r="BN197" s="361">
        <f t="shared" si="68"/>
        <v>46.351666666666667</v>
      </c>
      <c r="BO197" s="5"/>
      <c r="BP197" s="5"/>
      <c r="BQ197" s="5"/>
      <c r="BR197" s="5"/>
      <c r="BS197" s="5"/>
      <c r="BT197" s="6"/>
    </row>
    <row r="198" spans="1:72" x14ac:dyDescent="0.15">
      <c r="A198" s="46">
        <v>75</v>
      </c>
      <c r="B198" s="46">
        <v>7</v>
      </c>
      <c r="C198" s="46">
        <v>71</v>
      </c>
      <c r="D198" s="46">
        <f t="shared" si="57"/>
        <v>7</v>
      </c>
      <c r="E198" s="46" t="str">
        <f t="shared" si="58"/>
        <v>75_7</v>
      </c>
      <c r="F198" s="52">
        <v>39.979999999999997</v>
      </c>
      <c r="G198" s="46"/>
      <c r="H198" s="46">
        <v>75</v>
      </c>
      <c r="I198" s="46">
        <v>8</v>
      </c>
      <c r="J198" s="46">
        <v>74</v>
      </c>
      <c r="K198" s="46">
        <f t="shared" si="50"/>
        <v>8</v>
      </c>
      <c r="L198" s="46" t="str">
        <f t="shared" si="51"/>
        <v>75_8</v>
      </c>
      <c r="M198" s="52">
        <v>43.07</v>
      </c>
      <c r="N198" s="5"/>
      <c r="O198" s="46">
        <v>75</v>
      </c>
      <c r="P198" s="46">
        <v>7</v>
      </c>
      <c r="Q198" s="46">
        <v>71</v>
      </c>
      <c r="R198" s="46">
        <f t="shared" ref="R198:R229" si="72">P198</f>
        <v>7</v>
      </c>
      <c r="S198" s="46" t="str">
        <f t="shared" ref="S198:S229" si="73">O198&amp;"_"&amp;R198</f>
        <v>75_7</v>
      </c>
      <c r="T198" s="52">
        <v>42.62</v>
      </c>
      <c r="U198" s="5"/>
      <c r="V198" s="46">
        <v>75</v>
      </c>
      <c r="W198" s="46">
        <v>7</v>
      </c>
      <c r="X198" s="46">
        <v>71</v>
      </c>
      <c r="Y198" s="46">
        <f t="shared" si="59"/>
        <v>7</v>
      </c>
      <c r="Z198" s="46" t="str">
        <f t="shared" ref="Z198:Z229" si="74">V198&amp;"_"&amp;Y198</f>
        <v>75_7</v>
      </c>
      <c r="AA198" s="52">
        <v>43.47</v>
      </c>
      <c r="AB198" s="362"/>
      <c r="AC198" s="46">
        <v>75</v>
      </c>
      <c r="AD198" s="46">
        <v>7</v>
      </c>
      <c r="AE198" s="46">
        <v>71</v>
      </c>
      <c r="AF198" s="46">
        <f t="shared" si="60"/>
        <v>7</v>
      </c>
      <c r="AG198" s="46" t="str">
        <f t="shared" si="52"/>
        <v>75_7</v>
      </c>
      <c r="AH198" s="46">
        <v>44.77</v>
      </c>
      <c r="AI198" s="362"/>
      <c r="AJ198" s="46">
        <v>75</v>
      </c>
      <c r="AK198" s="46">
        <v>7</v>
      </c>
      <c r="AL198" s="46">
        <v>71</v>
      </c>
      <c r="AM198" s="46">
        <f t="shared" si="61"/>
        <v>7</v>
      </c>
      <c r="AN198" s="46" t="str">
        <f t="shared" si="53"/>
        <v>75_7</v>
      </c>
      <c r="AO198" s="46">
        <v>47.01</v>
      </c>
      <c r="AP198" s="372"/>
      <c r="AQ198" s="46">
        <v>75</v>
      </c>
      <c r="AR198" s="46">
        <v>7</v>
      </c>
      <c r="AS198" s="46">
        <v>71</v>
      </c>
      <c r="AT198" s="46">
        <f t="shared" si="62"/>
        <v>7</v>
      </c>
      <c r="AU198" s="46" t="str">
        <f t="shared" si="54"/>
        <v>75_7</v>
      </c>
      <c r="AV198" s="46">
        <v>48.19</v>
      </c>
      <c r="AW198" s="373"/>
      <c r="AX198" s="46">
        <v>75</v>
      </c>
      <c r="AY198" s="46">
        <v>7</v>
      </c>
      <c r="AZ198" s="46">
        <v>71</v>
      </c>
      <c r="BA198" s="46">
        <f t="shared" si="63"/>
        <v>7</v>
      </c>
      <c r="BB198" s="46" t="str">
        <f t="shared" si="55"/>
        <v>75_7</v>
      </c>
      <c r="BC198" s="46">
        <v>49.39</v>
      </c>
      <c r="BD198" s="373"/>
      <c r="BE198" s="46">
        <v>75</v>
      </c>
      <c r="BF198" s="46">
        <v>7</v>
      </c>
      <c r="BG198" s="46">
        <v>71</v>
      </c>
      <c r="BH198" s="46">
        <f t="shared" si="64"/>
        <v>7</v>
      </c>
      <c r="BI198" s="46" t="s">
        <v>477</v>
      </c>
      <c r="BJ198" s="46" t="str">
        <f t="shared" si="56"/>
        <v>75_7</v>
      </c>
      <c r="BK198" s="48">
        <f t="shared" si="65"/>
        <v>47.01</v>
      </c>
      <c r="BL198" s="48">
        <f t="shared" si="66"/>
        <v>48.19</v>
      </c>
      <c r="BM198" s="48">
        <f t="shared" si="67"/>
        <v>49.39</v>
      </c>
      <c r="BN198" s="361">
        <f t="shared" si="68"/>
        <v>48.293333333333337</v>
      </c>
      <c r="BO198" s="5"/>
      <c r="BP198" s="5"/>
      <c r="BQ198" s="5"/>
      <c r="BR198" s="5"/>
      <c r="BS198" s="5"/>
      <c r="BT198" s="6"/>
    </row>
    <row r="199" spans="1:72" x14ac:dyDescent="0.15">
      <c r="A199" s="46">
        <v>75</v>
      </c>
      <c r="B199" s="46">
        <v>8</v>
      </c>
      <c r="C199" s="46">
        <v>74</v>
      </c>
      <c r="D199" s="46">
        <f t="shared" si="57"/>
        <v>8</v>
      </c>
      <c r="E199" s="46" t="str">
        <f t="shared" si="58"/>
        <v>75_8</v>
      </c>
      <c r="F199" s="52">
        <v>41.61</v>
      </c>
      <c r="G199" s="46"/>
      <c r="H199" s="46">
        <v>75</v>
      </c>
      <c r="I199" s="46">
        <v>9</v>
      </c>
      <c r="J199" s="46">
        <v>76</v>
      </c>
      <c r="K199" s="46">
        <f t="shared" si="50"/>
        <v>9</v>
      </c>
      <c r="L199" s="46" t="str">
        <f t="shared" si="51"/>
        <v>75_9</v>
      </c>
      <c r="M199" s="52">
        <v>44.19</v>
      </c>
      <c r="N199" s="5"/>
      <c r="O199" s="46">
        <v>75</v>
      </c>
      <c r="P199" s="46">
        <v>8</v>
      </c>
      <c r="Q199" s="46">
        <v>74</v>
      </c>
      <c r="R199" s="46">
        <f t="shared" si="72"/>
        <v>8</v>
      </c>
      <c r="S199" s="46" t="str">
        <f t="shared" si="73"/>
        <v>75_8</v>
      </c>
      <c r="T199" s="52">
        <v>44.36</v>
      </c>
      <c r="U199" s="5"/>
      <c r="V199" s="46">
        <v>75</v>
      </c>
      <c r="W199" s="46">
        <v>8</v>
      </c>
      <c r="X199" s="46">
        <v>74</v>
      </c>
      <c r="Y199" s="46">
        <f t="shared" si="59"/>
        <v>8</v>
      </c>
      <c r="Z199" s="46" t="str">
        <f t="shared" si="74"/>
        <v>75_8</v>
      </c>
      <c r="AA199" s="52">
        <v>45.25</v>
      </c>
      <c r="AB199" s="362"/>
      <c r="AC199" s="46">
        <v>75</v>
      </c>
      <c r="AD199" s="46">
        <v>8</v>
      </c>
      <c r="AE199" s="46">
        <v>74</v>
      </c>
      <c r="AF199" s="46">
        <f t="shared" si="60"/>
        <v>8</v>
      </c>
      <c r="AG199" s="46" t="str">
        <f t="shared" si="52"/>
        <v>75_8</v>
      </c>
      <c r="AH199" s="46">
        <v>46.6</v>
      </c>
      <c r="AI199" s="362"/>
      <c r="AJ199" s="46">
        <v>75</v>
      </c>
      <c r="AK199" s="46">
        <v>8</v>
      </c>
      <c r="AL199" s="46">
        <v>74</v>
      </c>
      <c r="AM199" s="46">
        <f t="shared" si="61"/>
        <v>8</v>
      </c>
      <c r="AN199" s="46" t="str">
        <f t="shared" si="53"/>
        <v>75_8</v>
      </c>
      <c r="AO199" s="46">
        <v>48.93</v>
      </c>
      <c r="AP199" s="372"/>
      <c r="AQ199" s="46">
        <v>75</v>
      </c>
      <c r="AR199" s="46">
        <v>8</v>
      </c>
      <c r="AS199" s="46">
        <v>74</v>
      </c>
      <c r="AT199" s="46">
        <f t="shared" si="62"/>
        <v>8</v>
      </c>
      <c r="AU199" s="46" t="str">
        <f t="shared" si="54"/>
        <v>75_8</v>
      </c>
      <c r="AV199" s="46">
        <v>50.16</v>
      </c>
      <c r="AW199" s="373"/>
      <c r="AX199" s="46">
        <v>75</v>
      </c>
      <c r="AY199" s="46">
        <v>8</v>
      </c>
      <c r="AZ199" s="46">
        <v>74</v>
      </c>
      <c r="BA199" s="46">
        <f t="shared" si="63"/>
        <v>8</v>
      </c>
      <c r="BB199" s="46" t="str">
        <f t="shared" si="55"/>
        <v>75_8</v>
      </c>
      <c r="BC199" s="46">
        <v>51.41</v>
      </c>
      <c r="BD199" s="373"/>
      <c r="BE199" s="46">
        <v>75</v>
      </c>
      <c r="BF199" s="46">
        <v>8</v>
      </c>
      <c r="BG199" s="46">
        <v>74</v>
      </c>
      <c r="BH199" s="46">
        <f t="shared" si="64"/>
        <v>8</v>
      </c>
      <c r="BI199" s="46" t="s">
        <v>478</v>
      </c>
      <c r="BJ199" s="46" t="str">
        <f t="shared" si="56"/>
        <v>75_8</v>
      </c>
      <c r="BK199" s="48">
        <f t="shared" si="65"/>
        <v>48.93</v>
      </c>
      <c r="BL199" s="48">
        <f t="shared" si="66"/>
        <v>50.16</v>
      </c>
      <c r="BM199" s="48">
        <f t="shared" si="67"/>
        <v>51.41</v>
      </c>
      <c r="BN199" s="361">
        <f t="shared" si="68"/>
        <v>50.267499999999998</v>
      </c>
      <c r="BO199" s="5"/>
      <c r="BP199" s="5"/>
      <c r="BQ199" s="5"/>
      <c r="BR199" s="5"/>
      <c r="BS199" s="5"/>
      <c r="BT199" s="6"/>
    </row>
    <row r="200" spans="1:72" x14ac:dyDescent="0.15">
      <c r="A200" s="46">
        <v>75</v>
      </c>
      <c r="B200" s="46">
        <v>9</v>
      </c>
      <c r="C200" s="46">
        <v>76</v>
      </c>
      <c r="D200" s="46">
        <f t="shared" si="57"/>
        <v>9</v>
      </c>
      <c r="E200" s="46" t="str">
        <f t="shared" si="58"/>
        <v>75_9</v>
      </c>
      <c r="F200" s="52">
        <v>42.7</v>
      </c>
      <c r="G200" s="46"/>
      <c r="H200" s="46">
        <v>75</v>
      </c>
      <c r="I200" s="46">
        <v>10</v>
      </c>
      <c r="J200" s="46">
        <v>78</v>
      </c>
      <c r="K200" s="46">
        <f t="shared" si="50"/>
        <v>10</v>
      </c>
      <c r="L200" s="46" t="str">
        <f t="shared" si="51"/>
        <v>75_10</v>
      </c>
      <c r="M200" s="52">
        <v>45.36</v>
      </c>
      <c r="N200" s="5"/>
      <c r="O200" s="46">
        <v>75</v>
      </c>
      <c r="P200" s="46">
        <v>9</v>
      </c>
      <c r="Q200" s="46">
        <v>76</v>
      </c>
      <c r="R200" s="46">
        <f t="shared" si="72"/>
        <v>9</v>
      </c>
      <c r="S200" s="46" t="str">
        <f t="shared" si="73"/>
        <v>75_9</v>
      </c>
      <c r="T200" s="52">
        <v>45.52</v>
      </c>
      <c r="U200" s="5"/>
      <c r="V200" s="46">
        <v>75</v>
      </c>
      <c r="W200" s="46">
        <v>9</v>
      </c>
      <c r="X200" s="46">
        <v>76</v>
      </c>
      <c r="Y200" s="46">
        <f t="shared" si="59"/>
        <v>9</v>
      </c>
      <c r="Z200" s="46" t="str">
        <f t="shared" si="74"/>
        <v>75_9</v>
      </c>
      <c r="AA200" s="52">
        <v>46.43</v>
      </c>
      <c r="AB200" s="362"/>
      <c r="AC200" s="46">
        <v>75</v>
      </c>
      <c r="AD200" s="46">
        <v>9</v>
      </c>
      <c r="AE200" s="46">
        <v>76</v>
      </c>
      <c r="AF200" s="46">
        <f t="shared" si="60"/>
        <v>9</v>
      </c>
      <c r="AG200" s="46" t="str">
        <f t="shared" si="52"/>
        <v>75_9</v>
      </c>
      <c r="AH200" s="46">
        <v>47.82</v>
      </c>
      <c r="AI200" s="362"/>
      <c r="AJ200" s="46">
        <v>75</v>
      </c>
      <c r="AK200" s="46">
        <v>9</v>
      </c>
      <c r="AL200" s="46">
        <v>76</v>
      </c>
      <c r="AM200" s="46">
        <f t="shared" si="61"/>
        <v>9</v>
      </c>
      <c r="AN200" s="46" t="str">
        <f t="shared" si="53"/>
        <v>75_9</v>
      </c>
      <c r="AO200" s="46">
        <v>50.21</v>
      </c>
      <c r="AP200" s="372"/>
      <c r="AQ200" s="46">
        <v>75</v>
      </c>
      <c r="AR200" s="46">
        <v>9</v>
      </c>
      <c r="AS200" s="46">
        <v>76</v>
      </c>
      <c r="AT200" s="46">
        <f t="shared" si="62"/>
        <v>9</v>
      </c>
      <c r="AU200" s="46" t="str">
        <f t="shared" si="54"/>
        <v>75_9</v>
      </c>
      <c r="AV200" s="46">
        <v>51.47</v>
      </c>
      <c r="AW200" s="373"/>
      <c r="AX200" s="46">
        <v>75</v>
      </c>
      <c r="AY200" s="46">
        <v>9</v>
      </c>
      <c r="AZ200" s="46">
        <v>76</v>
      </c>
      <c r="BA200" s="46">
        <f t="shared" si="63"/>
        <v>9</v>
      </c>
      <c r="BB200" s="46" t="str">
        <f t="shared" si="55"/>
        <v>75_9</v>
      </c>
      <c r="BC200" s="46">
        <v>52.75</v>
      </c>
      <c r="BD200" s="373"/>
      <c r="BE200" s="46">
        <v>75</v>
      </c>
      <c r="BF200" s="46">
        <v>9</v>
      </c>
      <c r="BG200" s="46">
        <v>76</v>
      </c>
      <c r="BH200" s="46">
        <f t="shared" si="64"/>
        <v>9</v>
      </c>
      <c r="BI200" s="46" t="s">
        <v>479</v>
      </c>
      <c r="BJ200" s="46" t="str">
        <f t="shared" si="56"/>
        <v>75_9</v>
      </c>
      <c r="BK200" s="48">
        <f t="shared" si="65"/>
        <v>50.21</v>
      </c>
      <c r="BL200" s="48">
        <f t="shared" si="66"/>
        <v>51.47</v>
      </c>
      <c r="BM200" s="48">
        <f t="shared" si="67"/>
        <v>52.75</v>
      </c>
      <c r="BN200" s="361">
        <f t="shared" si="68"/>
        <v>51.58</v>
      </c>
      <c r="BO200" s="5"/>
      <c r="BP200" s="5"/>
      <c r="BQ200" s="5"/>
      <c r="BR200" s="5"/>
      <c r="BS200" s="5"/>
      <c r="BT200" s="6"/>
    </row>
    <row r="201" spans="1:72" x14ac:dyDescent="0.15">
      <c r="A201" s="46">
        <v>75</v>
      </c>
      <c r="B201" s="46">
        <v>10</v>
      </c>
      <c r="C201" s="46">
        <v>78</v>
      </c>
      <c r="D201" s="46">
        <f t="shared" si="57"/>
        <v>10</v>
      </c>
      <c r="E201" s="46" t="str">
        <f t="shared" si="58"/>
        <v>75_10</v>
      </c>
      <c r="F201" s="52">
        <v>43.83</v>
      </c>
      <c r="G201" s="46"/>
      <c r="H201" s="46">
        <v>75</v>
      </c>
      <c r="I201" s="46">
        <v>11</v>
      </c>
      <c r="J201" s="46">
        <v>80</v>
      </c>
      <c r="K201" s="46">
        <f t="shared" si="50"/>
        <v>11</v>
      </c>
      <c r="L201" s="46" t="str">
        <f t="shared" si="51"/>
        <v>75_11</v>
      </c>
      <c r="M201" s="52">
        <v>46.61</v>
      </c>
      <c r="N201" s="5"/>
      <c r="O201" s="46">
        <v>75</v>
      </c>
      <c r="P201" s="46">
        <v>10</v>
      </c>
      <c r="Q201" s="46">
        <v>78</v>
      </c>
      <c r="R201" s="46">
        <f t="shared" si="72"/>
        <v>10</v>
      </c>
      <c r="S201" s="46" t="str">
        <f t="shared" si="73"/>
        <v>75_10</v>
      </c>
      <c r="T201" s="52">
        <v>46.72</v>
      </c>
      <c r="U201" s="5"/>
      <c r="V201" s="46">
        <v>75</v>
      </c>
      <c r="W201" s="46">
        <v>10</v>
      </c>
      <c r="X201" s="46">
        <v>78</v>
      </c>
      <c r="Y201" s="46">
        <f t="shared" si="59"/>
        <v>10</v>
      </c>
      <c r="Z201" s="46" t="str">
        <f t="shared" si="74"/>
        <v>75_10</v>
      </c>
      <c r="AA201" s="52">
        <v>47.66</v>
      </c>
      <c r="AB201" s="362"/>
      <c r="AC201" s="46">
        <v>75</v>
      </c>
      <c r="AD201" s="46">
        <v>10</v>
      </c>
      <c r="AE201" s="46">
        <v>78</v>
      </c>
      <c r="AF201" s="46">
        <f t="shared" si="60"/>
        <v>10</v>
      </c>
      <c r="AG201" s="46" t="str">
        <f t="shared" si="52"/>
        <v>75_10</v>
      </c>
      <c r="AH201" s="46">
        <v>49.09</v>
      </c>
      <c r="AI201" s="362"/>
      <c r="AJ201" s="46">
        <v>75</v>
      </c>
      <c r="AK201" s="46">
        <v>10</v>
      </c>
      <c r="AL201" s="46">
        <v>78</v>
      </c>
      <c r="AM201" s="46">
        <f t="shared" si="61"/>
        <v>10</v>
      </c>
      <c r="AN201" s="46" t="str">
        <f t="shared" si="53"/>
        <v>75_10</v>
      </c>
      <c r="AO201" s="46">
        <v>51.54</v>
      </c>
      <c r="AP201" s="372"/>
      <c r="AQ201" s="46">
        <v>75</v>
      </c>
      <c r="AR201" s="46">
        <v>10</v>
      </c>
      <c r="AS201" s="46">
        <v>78</v>
      </c>
      <c r="AT201" s="46">
        <f t="shared" si="62"/>
        <v>10</v>
      </c>
      <c r="AU201" s="46" t="str">
        <f t="shared" si="54"/>
        <v>75_10</v>
      </c>
      <c r="AV201" s="46">
        <v>52.83</v>
      </c>
      <c r="AW201" s="373"/>
      <c r="AX201" s="46">
        <v>75</v>
      </c>
      <c r="AY201" s="46">
        <v>10</v>
      </c>
      <c r="AZ201" s="46">
        <v>78</v>
      </c>
      <c r="BA201" s="46">
        <f t="shared" si="63"/>
        <v>10</v>
      </c>
      <c r="BB201" s="46" t="str">
        <f t="shared" si="55"/>
        <v>75_10</v>
      </c>
      <c r="BC201" s="46">
        <v>54.15</v>
      </c>
      <c r="BD201" s="373"/>
      <c r="BE201" s="46">
        <v>75</v>
      </c>
      <c r="BF201" s="46">
        <v>10</v>
      </c>
      <c r="BG201" s="46">
        <v>78</v>
      </c>
      <c r="BH201" s="46">
        <f t="shared" si="64"/>
        <v>10</v>
      </c>
      <c r="BI201" s="46" t="s">
        <v>480</v>
      </c>
      <c r="BJ201" s="46" t="str">
        <f t="shared" si="56"/>
        <v>75_10</v>
      </c>
      <c r="BK201" s="48">
        <f t="shared" si="65"/>
        <v>51.54</v>
      </c>
      <c r="BL201" s="48">
        <f t="shared" si="66"/>
        <v>52.83</v>
      </c>
      <c r="BM201" s="48">
        <f t="shared" si="67"/>
        <v>54.15</v>
      </c>
      <c r="BN201" s="361">
        <f t="shared" si="68"/>
        <v>52.945</v>
      </c>
      <c r="BO201" s="5"/>
      <c r="BP201" s="5"/>
      <c r="BQ201" s="5"/>
      <c r="BR201" s="5"/>
      <c r="BS201" s="5"/>
      <c r="BT201" s="6"/>
    </row>
    <row r="202" spans="1:72" x14ac:dyDescent="0.15">
      <c r="A202" s="46">
        <v>75</v>
      </c>
      <c r="B202" s="46">
        <v>11</v>
      </c>
      <c r="C202" s="46">
        <v>80</v>
      </c>
      <c r="D202" s="46">
        <f t="shared" si="57"/>
        <v>11</v>
      </c>
      <c r="E202" s="46" t="str">
        <f t="shared" si="58"/>
        <v>75_11</v>
      </c>
      <c r="F202" s="52">
        <v>45.03</v>
      </c>
      <c r="G202" s="46"/>
      <c r="H202" s="46">
        <v>75</v>
      </c>
      <c r="I202" s="46">
        <v>12</v>
      </c>
      <c r="J202" s="46">
        <v>82</v>
      </c>
      <c r="K202" s="46">
        <f t="shared" si="50"/>
        <v>12</v>
      </c>
      <c r="L202" s="46" t="str">
        <f t="shared" si="51"/>
        <v>75_12</v>
      </c>
      <c r="M202" s="52">
        <v>47.87</v>
      </c>
      <c r="N202" s="5"/>
      <c r="O202" s="46">
        <v>75</v>
      </c>
      <c r="P202" s="46">
        <v>11</v>
      </c>
      <c r="Q202" s="46">
        <v>80</v>
      </c>
      <c r="R202" s="46">
        <f t="shared" si="72"/>
        <v>11</v>
      </c>
      <c r="S202" s="46" t="str">
        <f t="shared" si="73"/>
        <v>75_11</v>
      </c>
      <c r="T202" s="52">
        <v>48</v>
      </c>
      <c r="U202" s="5"/>
      <c r="V202" s="46">
        <v>75</v>
      </c>
      <c r="W202" s="46">
        <v>11</v>
      </c>
      <c r="X202" s="46">
        <v>80</v>
      </c>
      <c r="Y202" s="46">
        <f t="shared" si="59"/>
        <v>11</v>
      </c>
      <c r="Z202" s="46" t="str">
        <f t="shared" si="74"/>
        <v>75_11</v>
      </c>
      <c r="AA202" s="52">
        <v>48.96</v>
      </c>
      <c r="AB202" s="362"/>
      <c r="AC202" s="46">
        <v>75</v>
      </c>
      <c r="AD202" s="46">
        <v>11</v>
      </c>
      <c r="AE202" s="46">
        <v>80</v>
      </c>
      <c r="AF202" s="46">
        <f t="shared" si="60"/>
        <v>11</v>
      </c>
      <c r="AG202" s="46" t="str">
        <f t="shared" si="52"/>
        <v>75_11</v>
      </c>
      <c r="AH202" s="46">
        <v>50.43</v>
      </c>
      <c r="AI202" s="362"/>
      <c r="AJ202" s="46">
        <v>75</v>
      </c>
      <c r="AK202" s="46">
        <v>11</v>
      </c>
      <c r="AL202" s="46">
        <v>80</v>
      </c>
      <c r="AM202" s="46">
        <f t="shared" si="61"/>
        <v>11</v>
      </c>
      <c r="AN202" s="46" t="str">
        <f t="shared" si="53"/>
        <v>75_11</v>
      </c>
      <c r="AO202" s="46">
        <v>52.96</v>
      </c>
      <c r="AP202" s="372"/>
      <c r="AQ202" s="46">
        <v>75</v>
      </c>
      <c r="AR202" s="46">
        <v>11</v>
      </c>
      <c r="AS202" s="46">
        <v>80</v>
      </c>
      <c r="AT202" s="46">
        <f t="shared" si="62"/>
        <v>11</v>
      </c>
      <c r="AU202" s="46" t="str">
        <f t="shared" si="54"/>
        <v>75_11</v>
      </c>
      <c r="AV202" s="46">
        <v>54.28</v>
      </c>
      <c r="AW202" s="373"/>
      <c r="AX202" s="46">
        <v>75</v>
      </c>
      <c r="AY202" s="46">
        <v>11</v>
      </c>
      <c r="AZ202" s="46">
        <v>80</v>
      </c>
      <c r="BA202" s="46">
        <f t="shared" si="63"/>
        <v>11</v>
      </c>
      <c r="BB202" s="46" t="str">
        <f t="shared" si="55"/>
        <v>75_11</v>
      </c>
      <c r="BC202" s="46">
        <v>55.64</v>
      </c>
      <c r="BD202" s="373"/>
      <c r="BE202" s="46">
        <v>75</v>
      </c>
      <c r="BF202" s="46">
        <v>11</v>
      </c>
      <c r="BG202" s="46">
        <v>80</v>
      </c>
      <c r="BH202" s="46">
        <f t="shared" si="64"/>
        <v>11</v>
      </c>
      <c r="BI202" s="46" t="s">
        <v>481</v>
      </c>
      <c r="BJ202" s="46" t="str">
        <f t="shared" si="56"/>
        <v>75_11</v>
      </c>
      <c r="BK202" s="48">
        <f t="shared" si="65"/>
        <v>52.96</v>
      </c>
      <c r="BL202" s="48">
        <f t="shared" si="66"/>
        <v>54.28</v>
      </c>
      <c r="BM202" s="48">
        <f t="shared" si="67"/>
        <v>55.64</v>
      </c>
      <c r="BN202" s="361">
        <f t="shared" si="68"/>
        <v>54.400000000000006</v>
      </c>
      <c r="BO202" s="5"/>
      <c r="BP202" s="5"/>
      <c r="BQ202" s="5"/>
      <c r="BR202" s="5"/>
      <c r="BS202" s="5"/>
      <c r="BT202" s="6"/>
    </row>
    <row r="203" spans="1:72" x14ac:dyDescent="0.15">
      <c r="A203" s="46">
        <v>75</v>
      </c>
      <c r="B203" s="46">
        <v>12</v>
      </c>
      <c r="C203" s="46">
        <v>82</v>
      </c>
      <c r="D203" s="46">
        <f t="shared" si="57"/>
        <v>12</v>
      </c>
      <c r="E203" s="46" t="str">
        <f t="shared" si="58"/>
        <v>75_12</v>
      </c>
      <c r="F203" s="52">
        <v>46.25</v>
      </c>
      <c r="G203" s="46"/>
      <c r="H203" s="46">
        <v>75</v>
      </c>
      <c r="I203" s="46">
        <v>13</v>
      </c>
      <c r="J203" s="46">
        <v>83</v>
      </c>
      <c r="K203" s="46">
        <f t="shared" si="50"/>
        <v>13</v>
      </c>
      <c r="L203" s="46" t="str">
        <f t="shared" si="51"/>
        <v>75_13</v>
      </c>
      <c r="M203" s="52">
        <v>48.48</v>
      </c>
      <c r="N203" s="5"/>
      <c r="O203" s="46">
        <v>75</v>
      </c>
      <c r="P203" s="46">
        <v>12</v>
      </c>
      <c r="Q203" s="46">
        <v>82</v>
      </c>
      <c r="R203" s="46">
        <f t="shared" si="72"/>
        <v>12</v>
      </c>
      <c r="S203" s="46" t="str">
        <f t="shared" si="73"/>
        <v>75_12</v>
      </c>
      <c r="T203" s="52">
        <v>49.31</v>
      </c>
      <c r="U203" s="5"/>
      <c r="V203" s="46">
        <v>75</v>
      </c>
      <c r="W203" s="46">
        <v>12</v>
      </c>
      <c r="X203" s="46">
        <v>82</v>
      </c>
      <c r="Y203" s="46">
        <f t="shared" si="59"/>
        <v>12</v>
      </c>
      <c r="Z203" s="46" t="str">
        <f t="shared" si="74"/>
        <v>75_12</v>
      </c>
      <c r="AA203" s="52">
        <v>50.29</v>
      </c>
      <c r="AB203" s="362"/>
      <c r="AC203" s="46">
        <v>75</v>
      </c>
      <c r="AD203" s="46">
        <v>12</v>
      </c>
      <c r="AE203" s="46">
        <v>82</v>
      </c>
      <c r="AF203" s="46">
        <f t="shared" si="60"/>
        <v>12</v>
      </c>
      <c r="AG203" s="46" t="str">
        <f t="shared" si="52"/>
        <v>75_12</v>
      </c>
      <c r="AH203" s="46">
        <v>51.8</v>
      </c>
      <c r="AI203" s="362"/>
      <c r="AJ203" s="46">
        <v>75</v>
      </c>
      <c r="AK203" s="46">
        <v>12</v>
      </c>
      <c r="AL203" s="46">
        <v>82</v>
      </c>
      <c r="AM203" s="46">
        <f t="shared" si="61"/>
        <v>12</v>
      </c>
      <c r="AN203" s="46" t="str">
        <f t="shared" si="53"/>
        <v>75_12</v>
      </c>
      <c r="AO203" s="46">
        <v>54.39</v>
      </c>
      <c r="AP203" s="372"/>
      <c r="AQ203" s="46">
        <v>75</v>
      </c>
      <c r="AR203" s="46">
        <v>12</v>
      </c>
      <c r="AS203" s="46">
        <v>82</v>
      </c>
      <c r="AT203" s="46">
        <f t="shared" si="62"/>
        <v>12</v>
      </c>
      <c r="AU203" s="46" t="str">
        <f t="shared" si="54"/>
        <v>75_12</v>
      </c>
      <c r="AV203" s="46">
        <v>55.75</v>
      </c>
      <c r="AW203" s="373"/>
      <c r="AX203" s="46">
        <v>75</v>
      </c>
      <c r="AY203" s="46">
        <v>12</v>
      </c>
      <c r="AZ203" s="46">
        <v>82</v>
      </c>
      <c r="BA203" s="46">
        <f t="shared" si="63"/>
        <v>12</v>
      </c>
      <c r="BB203" s="46" t="str">
        <f t="shared" si="55"/>
        <v>75_12</v>
      </c>
      <c r="BC203" s="46">
        <v>57.15</v>
      </c>
      <c r="BD203" s="373"/>
      <c r="BE203" s="46">
        <v>75</v>
      </c>
      <c r="BF203" s="46">
        <v>12</v>
      </c>
      <c r="BG203" s="46">
        <v>82</v>
      </c>
      <c r="BH203" s="46">
        <f t="shared" si="64"/>
        <v>12</v>
      </c>
      <c r="BI203" s="46" t="s">
        <v>482</v>
      </c>
      <c r="BJ203" s="46" t="str">
        <f t="shared" si="56"/>
        <v>75_12</v>
      </c>
      <c r="BK203" s="48">
        <f t="shared" si="65"/>
        <v>54.39</v>
      </c>
      <c r="BL203" s="48">
        <f t="shared" si="66"/>
        <v>55.75</v>
      </c>
      <c r="BM203" s="48">
        <f t="shared" si="67"/>
        <v>57.15</v>
      </c>
      <c r="BN203" s="361">
        <f t="shared" si="68"/>
        <v>55.873333333333335</v>
      </c>
      <c r="BO203" s="5"/>
      <c r="BP203" s="5"/>
      <c r="BQ203" s="5"/>
      <c r="BR203" s="5"/>
      <c r="BS203" s="5"/>
      <c r="BT203" s="6"/>
    </row>
    <row r="204" spans="1:72" x14ac:dyDescent="0.15">
      <c r="A204" s="46">
        <v>75</v>
      </c>
      <c r="B204" s="46">
        <v>13</v>
      </c>
      <c r="C204" s="46">
        <v>83</v>
      </c>
      <c r="D204" s="46">
        <f t="shared" si="57"/>
        <v>13</v>
      </c>
      <c r="E204" s="46" t="str">
        <f t="shared" si="58"/>
        <v>75_13</v>
      </c>
      <c r="F204" s="52">
        <v>46.84</v>
      </c>
      <c r="G204" s="46"/>
      <c r="H204" s="46">
        <v>75</v>
      </c>
      <c r="I204" s="46">
        <v>14</v>
      </c>
      <c r="J204" s="46">
        <v>84</v>
      </c>
      <c r="K204" s="46">
        <f t="shared" si="50"/>
        <v>14</v>
      </c>
      <c r="L204" s="46" t="str">
        <f t="shared" si="51"/>
        <v>75_14</v>
      </c>
      <c r="M204" s="52">
        <v>49.12</v>
      </c>
      <c r="N204" s="5"/>
      <c r="O204" s="46">
        <v>75</v>
      </c>
      <c r="P204" s="46">
        <v>13</v>
      </c>
      <c r="Q204" s="46">
        <v>83</v>
      </c>
      <c r="R204" s="46">
        <f t="shared" si="72"/>
        <v>13</v>
      </c>
      <c r="S204" s="46" t="str">
        <f t="shared" si="73"/>
        <v>75_13</v>
      </c>
      <c r="T204" s="52">
        <v>49.93</v>
      </c>
      <c r="U204" s="5"/>
      <c r="V204" s="46">
        <v>75</v>
      </c>
      <c r="W204" s="46">
        <v>13</v>
      </c>
      <c r="X204" s="46">
        <v>83</v>
      </c>
      <c r="Y204" s="46">
        <f t="shared" si="59"/>
        <v>13</v>
      </c>
      <c r="Z204" s="46" t="str">
        <f t="shared" si="74"/>
        <v>75_13</v>
      </c>
      <c r="AA204" s="52">
        <v>50.93</v>
      </c>
      <c r="AB204" s="362"/>
      <c r="AC204" s="46">
        <v>75</v>
      </c>
      <c r="AD204" s="46">
        <v>13</v>
      </c>
      <c r="AE204" s="46">
        <v>83</v>
      </c>
      <c r="AF204" s="46">
        <f t="shared" si="60"/>
        <v>13</v>
      </c>
      <c r="AG204" s="46" t="str">
        <f t="shared" si="52"/>
        <v>75_13</v>
      </c>
      <c r="AH204" s="46">
        <v>52.46</v>
      </c>
      <c r="AI204" s="362"/>
      <c r="AJ204" s="46">
        <v>75</v>
      </c>
      <c r="AK204" s="46">
        <v>13</v>
      </c>
      <c r="AL204" s="46">
        <v>83</v>
      </c>
      <c r="AM204" s="46">
        <f t="shared" si="61"/>
        <v>13</v>
      </c>
      <c r="AN204" s="46" t="str">
        <f t="shared" si="53"/>
        <v>75_13</v>
      </c>
      <c r="AO204" s="46">
        <v>55.08</v>
      </c>
      <c r="AP204" s="372"/>
      <c r="AQ204" s="46">
        <v>75</v>
      </c>
      <c r="AR204" s="46">
        <v>13</v>
      </c>
      <c r="AS204" s="46">
        <v>83</v>
      </c>
      <c r="AT204" s="46">
        <f t="shared" si="62"/>
        <v>13</v>
      </c>
      <c r="AU204" s="46" t="str">
        <f t="shared" si="54"/>
        <v>75_13</v>
      </c>
      <c r="AV204" s="46">
        <v>56.46</v>
      </c>
      <c r="AW204" s="373"/>
      <c r="AX204" s="46">
        <v>75</v>
      </c>
      <c r="AY204" s="46">
        <v>13</v>
      </c>
      <c r="AZ204" s="46">
        <v>83</v>
      </c>
      <c r="BA204" s="46">
        <f t="shared" si="63"/>
        <v>13</v>
      </c>
      <c r="BB204" s="46" t="str">
        <f t="shared" si="55"/>
        <v>75_13</v>
      </c>
      <c r="BC204" s="46">
        <v>57.87</v>
      </c>
      <c r="BD204" s="373"/>
      <c r="BE204" s="46">
        <v>75</v>
      </c>
      <c r="BF204" s="46">
        <v>13</v>
      </c>
      <c r="BG204" s="46">
        <v>83</v>
      </c>
      <c r="BH204" s="46">
        <f t="shared" si="64"/>
        <v>13</v>
      </c>
      <c r="BI204" s="46" t="s">
        <v>483</v>
      </c>
      <c r="BJ204" s="46" t="str">
        <f t="shared" si="56"/>
        <v>75_13</v>
      </c>
      <c r="BK204" s="48">
        <f t="shared" si="65"/>
        <v>55.08</v>
      </c>
      <c r="BL204" s="48">
        <f t="shared" si="66"/>
        <v>56.46</v>
      </c>
      <c r="BM204" s="48">
        <f t="shared" si="67"/>
        <v>57.87</v>
      </c>
      <c r="BN204" s="361">
        <f t="shared" si="68"/>
        <v>56.582500000000003</v>
      </c>
      <c r="BO204" s="5"/>
      <c r="BP204" s="5"/>
      <c r="BQ204" s="5"/>
      <c r="BR204" s="5"/>
      <c r="BS204" s="5"/>
      <c r="BT204" s="6"/>
    </row>
    <row r="205" spans="1:72" x14ac:dyDescent="0.15">
      <c r="A205" s="46">
        <v>75</v>
      </c>
      <c r="B205" s="46">
        <v>14</v>
      </c>
      <c r="C205" s="46">
        <v>84</v>
      </c>
      <c r="D205" s="46">
        <f t="shared" si="57"/>
        <v>14</v>
      </c>
      <c r="E205" s="46" t="str">
        <f t="shared" si="58"/>
        <v>75_14</v>
      </c>
      <c r="F205" s="52">
        <v>47.46</v>
      </c>
      <c r="G205" s="46"/>
      <c r="H205" s="46">
        <v>75</v>
      </c>
      <c r="I205" s="46">
        <v>15</v>
      </c>
      <c r="J205" s="46">
        <v>85</v>
      </c>
      <c r="K205" s="46">
        <f t="shared" si="50"/>
        <v>15</v>
      </c>
      <c r="L205" s="46" t="str">
        <f t="shared" si="51"/>
        <v>75_15</v>
      </c>
      <c r="M205" s="52">
        <v>49.85</v>
      </c>
      <c r="N205" s="5"/>
      <c r="O205" s="46">
        <v>75</v>
      </c>
      <c r="P205" s="46">
        <v>14</v>
      </c>
      <c r="Q205" s="46">
        <v>84</v>
      </c>
      <c r="R205" s="46">
        <f t="shared" si="72"/>
        <v>14</v>
      </c>
      <c r="S205" s="46" t="str">
        <f t="shared" si="73"/>
        <v>75_14</v>
      </c>
      <c r="T205" s="52">
        <v>50.59</v>
      </c>
      <c r="U205" s="5"/>
      <c r="V205" s="46">
        <v>75</v>
      </c>
      <c r="W205" s="46">
        <v>14</v>
      </c>
      <c r="X205" s="46">
        <v>84</v>
      </c>
      <c r="Y205" s="46">
        <f t="shared" si="59"/>
        <v>14</v>
      </c>
      <c r="Z205" s="46" t="str">
        <f t="shared" si="74"/>
        <v>75_14</v>
      </c>
      <c r="AA205" s="52">
        <v>51.6</v>
      </c>
      <c r="AB205" s="362"/>
      <c r="AC205" s="46">
        <v>75</v>
      </c>
      <c r="AD205" s="46">
        <v>14</v>
      </c>
      <c r="AE205" s="46">
        <v>84</v>
      </c>
      <c r="AF205" s="46">
        <f t="shared" si="60"/>
        <v>14</v>
      </c>
      <c r="AG205" s="46" t="str">
        <f t="shared" si="52"/>
        <v>75_14</v>
      </c>
      <c r="AH205" s="46">
        <v>53.15</v>
      </c>
      <c r="AI205" s="362"/>
      <c r="AJ205" s="46">
        <v>75</v>
      </c>
      <c r="AK205" s="46">
        <v>14</v>
      </c>
      <c r="AL205" s="46">
        <v>84</v>
      </c>
      <c r="AM205" s="46">
        <f t="shared" si="61"/>
        <v>14</v>
      </c>
      <c r="AN205" s="46" t="str">
        <f t="shared" si="53"/>
        <v>75_14</v>
      </c>
      <c r="AO205" s="46">
        <v>55.81</v>
      </c>
      <c r="AP205" s="372"/>
      <c r="AQ205" s="46">
        <v>75</v>
      </c>
      <c r="AR205" s="46">
        <v>14</v>
      </c>
      <c r="AS205" s="46">
        <v>84</v>
      </c>
      <c r="AT205" s="46">
        <f t="shared" si="62"/>
        <v>14</v>
      </c>
      <c r="AU205" s="46" t="str">
        <f t="shared" si="54"/>
        <v>75_14</v>
      </c>
      <c r="AV205" s="46">
        <v>57.2</v>
      </c>
      <c r="AW205" s="373"/>
      <c r="AX205" s="46">
        <v>75</v>
      </c>
      <c r="AY205" s="46">
        <v>14</v>
      </c>
      <c r="AZ205" s="46">
        <v>84</v>
      </c>
      <c r="BA205" s="46">
        <f t="shared" si="63"/>
        <v>14</v>
      </c>
      <c r="BB205" s="46" t="str">
        <f t="shared" si="55"/>
        <v>75_14</v>
      </c>
      <c r="BC205" s="46">
        <v>58.63</v>
      </c>
      <c r="BD205" s="373"/>
      <c r="BE205" s="46">
        <v>75</v>
      </c>
      <c r="BF205" s="46">
        <v>14</v>
      </c>
      <c r="BG205" s="46">
        <v>84</v>
      </c>
      <c r="BH205" s="46">
        <f t="shared" si="64"/>
        <v>14</v>
      </c>
      <c r="BI205" s="46" t="s">
        <v>484</v>
      </c>
      <c r="BJ205" s="46" t="str">
        <f t="shared" si="56"/>
        <v>75_14</v>
      </c>
      <c r="BK205" s="48">
        <f t="shared" si="65"/>
        <v>55.81</v>
      </c>
      <c r="BL205" s="48">
        <f t="shared" si="66"/>
        <v>57.2</v>
      </c>
      <c r="BM205" s="48">
        <f t="shared" si="67"/>
        <v>58.63</v>
      </c>
      <c r="BN205" s="361">
        <f t="shared" si="68"/>
        <v>57.325833333333335</v>
      </c>
      <c r="BO205" s="5"/>
      <c r="BP205" s="5"/>
      <c r="BQ205" s="5"/>
      <c r="BR205" s="5"/>
      <c r="BS205" s="5"/>
      <c r="BT205" s="6"/>
    </row>
    <row r="206" spans="1:72" x14ac:dyDescent="0.15">
      <c r="A206" s="46">
        <v>75</v>
      </c>
      <c r="B206" s="46">
        <v>15</v>
      </c>
      <c r="C206" s="46">
        <v>85</v>
      </c>
      <c r="D206" s="46">
        <f t="shared" si="57"/>
        <v>15</v>
      </c>
      <c r="E206" s="46" t="str">
        <f t="shared" si="58"/>
        <v>75_15</v>
      </c>
      <c r="F206" s="52">
        <v>48.16</v>
      </c>
      <c r="G206" s="46"/>
      <c r="H206" s="46">
        <v>75</v>
      </c>
      <c r="I206" s="46">
        <v>16</v>
      </c>
      <c r="J206" s="46">
        <v>86</v>
      </c>
      <c r="K206" s="46">
        <f t="shared" si="50"/>
        <v>16</v>
      </c>
      <c r="L206" s="46" t="str">
        <f t="shared" si="51"/>
        <v>75_16</v>
      </c>
      <c r="M206" s="52">
        <v>50.59</v>
      </c>
      <c r="N206" s="5"/>
      <c r="O206" s="46">
        <v>75</v>
      </c>
      <c r="P206" s="46">
        <v>15</v>
      </c>
      <c r="Q206" s="46">
        <v>85</v>
      </c>
      <c r="R206" s="46">
        <f t="shared" si="72"/>
        <v>15</v>
      </c>
      <c r="S206" s="46" t="str">
        <f t="shared" si="73"/>
        <v>75_15</v>
      </c>
      <c r="T206" s="52">
        <v>51.34</v>
      </c>
      <c r="U206" s="5"/>
      <c r="V206" s="46">
        <v>75</v>
      </c>
      <c r="W206" s="46">
        <v>15</v>
      </c>
      <c r="X206" s="46">
        <v>85</v>
      </c>
      <c r="Y206" s="46">
        <f t="shared" si="59"/>
        <v>15</v>
      </c>
      <c r="Z206" s="46" t="str">
        <f t="shared" si="74"/>
        <v>75_15</v>
      </c>
      <c r="AA206" s="52">
        <v>52.37</v>
      </c>
      <c r="AB206" s="362"/>
      <c r="AC206" s="46">
        <v>75</v>
      </c>
      <c r="AD206" s="46">
        <v>15</v>
      </c>
      <c r="AE206" s="46">
        <v>85</v>
      </c>
      <c r="AF206" s="46">
        <f t="shared" si="60"/>
        <v>15</v>
      </c>
      <c r="AG206" s="46" t="str">
        <f t="shared" si="52"/>
        <v>75_15</v>
      </c>
      <c r="AH206" s="46">
        <v>53.94</v>
      </c>
      <c r="AI206" s="362"/>
      <c r="AJ206" s="46">
        <v>75</v>
      </c>
      <c r="AK206" s="46">
        <v>15</v>
      </c>
      <c r="AL206" s="46">
        <v>85</v>
      </c>
      <c r="AM206" s="46">
        <f t="shared" si="61"/>
        <v>15</v>
      </c>
      <c r="AN206" s="46" t="str">
        <f t="shared" si="53"/>
        <v>75_15</v>
      </c>
      <c r="AO206" s="46">
        <v>56.64</v>
      </c>
      <c r="AP206" s="372"/>
      <c r="AQ206" s="46">
        <v>75</v>
      </c>
      <c r="AR206" s="46">
        <v>15</v>
      </c>
      <c r="AS206" s="46">
        <v>85</v>
      </c>
      <c r="AT206" s="46">
        <f t="shared" si="62"/>
        <v>15</v>
      </c>
      <c r="AU206" s="46" t="str">
        <f t="shared" si="54"/>
        <v>75_15</v>
      </c>
      <c r="AV206" s="46">
        <v>58.06</v>
      </c>
      <c r="AW206" s="373"/>
      <c r="AX206" s="46">
        <v>75</v>
      </c>
      <c r="AY206" s="46">
        <v>15</v>
      </c>
      <c r="AZ206" s="46">
        <v>85</v>
      </c>
      <c r="BA206" s="46">
        <f t="shared" si="63"/>
        <v>15</v>
      </c>
      <c r="BB206" s="46" t="str">
        <f t="shared" si="55"/>
        <v>75_15</v>
      </c>
      <c r="BC206" s="46">
        <v>59.51</v>
      </c>
      <c r="BD206" s="373"/>
      <c r="BE206" s="46">
        <v>75</v>
      </c>
      <c r="BF206" s="46">
        <v>15</v>
      </c>
      <c r="BG206" s="46">
        <v>85</v>
      </c>
      <c r="BH206" s="46">
        <f t="shared" si="64"/>
        <v>15</v>
      </c>
      <c r="BI206" s="46" t="s">
        <v>485</v>
      </c>
      <c r="BJ206" s="46" t="str">
        <f t="shared" si="56"/>
        <v>75_15</v>
      </c>
      <c r="BK206" s="48">
        <f t="shared" si="65"/>
        <v>56.64</v>
      </c>
      <c r="BL206" s="48">
        <f t="shared" si="66"/>
        <v>58.06</v>
      </c>
      <c r="BM206" s="48">
        <f t="shared" si="67"/>
        <v>59.51</v>
      </c>
      <c r="BN206" s="361">
        <f t="shared" si="68"/>
        <v>58.185833333333335</v>
      </c>
      <c r="BO206" s="5"/>
      <c r="BP206" s="5"/>
      <c r="BQ206" s="5"/>
      <c r="BR206" s="5"/>
      <c r="BS206" s="5"/>
      <c r="BT206" s="6"/>
    </row>
    <row r="207" spans="1:72" x14ac:dyDescent="0.15">
      <c r="A207" s="46">
        <v>75</v>
      </c>
      <c r="B207" s="46">
        <v>16</v>
      </c>
      <c r="C207" s="46">
        <v>86</v>
      </c>
      <c r="D207" s="46">
        <f t="shared" si="57"/>
        <v>16</v>
      </c>
      <c r="E207" s="46" t="str">
        <f t="shared" si="58"/>
        <v>75_16</v>
      </c>
      <c r="F207" s="52">
        <v>48.88</v>
      </c>
      <c r="G207" s="46"/>
      <c r="H207" s="46">
        <v>75</v>
      </c>
      <c r="I207" s="46">
        <v>17</v>
      </c>
      <c r="J207" s="46">
        <v>87</v>
      </c>
      <c r="K207" s="46">
        <f t="shared" si="50"/>
        <v>17</v>
      </c>
      <c r="L207" s="46" t="str">
        <f t="shared" si="51"/>
        <v>75_17</v>
      </c>
      <c r="M207" s="52">
        <v>51.31</v>
      </c>
      <c r="N207" s="5"/>
      <c r="O207" s="46">
        <v>75</v>
      </c>
      <c r="P207" s="46">
        <v>16</v>
      </c>
      <c r="Q207" s="46">
        <v>86</v>
      </c>
      <c r="R207" s="46">
        <f t="shared" si="72"/>
        <v>16</v>
      </c>
      <c r="S207" s="46" t="str">
        <f t="shared" si="73"/>
        <v>75_16</v>
      </c>
      <c r="T207" s="52">
        <v>52.11</v>
      </c>
      <c r="U207" s="5"/>
      <c r="V207" s="46">
        <v>75</v>
      </c>
      <c r="W207" s="46">
        <v>16</v>
      </c>
      <c r="X207" s="46">
        <v>86</v>
      </c>
      <c r="Y207" s="46">
        <f t="shared" si="59"/>
        <v>16</v>
      </c>
      <c r="Z207" s="46" t="str">
        <f t="shared" si="74"/>
        <v>75_16</v>
      </c>
      <c r="AA207" s="52">
        <v>53.15</v>
      </c>
      <c r="AB207" s="362"/>
      <c r="AC207" s="46">
        <v>75</v>
      </c>
      <c r="AD207" s="46">
        <v>16</v>
      </c>
      <c r="AE207" s="46">
        <v>86</v>
      </c>
      <c r="AF207" s="46">
        <f t="shared" si="60"/>
        <v>16</v>
      </c>
      <c r="AG207" s="46" t="str">
        <f t="shared" si="52"/>
        <v>75_16</v>
      </c>
      <c r="AH207" s="46">
        <v>54.74</v>
      </c>
      <c r="AI207" s="362"/>
      <c r="AJ207" s="46">
        <v>75</v>
      </c>
      <c r="AK207" s="46">
        <v>16</v>
      </c>
      <c r="AL207" s="46">
        <v>86</v>
      </c>
      <c r="AM207" s="46">
        <f t="shared" si="61"/>
        <v>16</v>
      </c>
      <c r="AN207" s="46" t="str">
        <f t="shared" si="53"/>
        <v>75_16</v>
      </c>
      <c r="AO207" s="46">
        <v>57.48</v>
      </c>
      <c r="AP207" s="372"/>
      <c r="AQ207" s="46">
        <v>75</v>
      </c>
      <c r="AR207" s="46">
        <v>16</v>
      </c>
      <c r="AS207" s="46">
        <v>86</v>
      </c>
      <c r="AT207" s="46">
        <f t="shared" si="62"/>
        <v>16</v>
      </c>
      <c r="AU207" s="46" t="str">
        <f t="shared" si="54"/>
        <v>75_16</v>
      </c>
      <c r="AV207" s="46">
        <v>58.92</v>
      </c>
      <c r="AW207" s="373"/>
      <c r="AX207" s="46">
        <v>75</v>
      </c>
      <c r="AY207" s="46">
        <v>16</v>
      </c>
      <c r="AZ207" s="46">
        <v>86</v>
      </c>
      <c r="BA207" s="46">
        <f t="shared" si="63"/>
        <v>16</v>
      </c>
      <c r="BB207" s="46" t="str">
        <f t="shared" si="55"/>
        <v>75_16</v>
      </c>
      <c r="BC207" s="46">
        <v>60.39</v>
      </c>
      <c r="BD207" s="373"/>
      <c r="BE207" s="46">
        <v>75</v>
      </c>
      <c r="BF207" s="46">
        <v>16</v>
      </c>
      <c r="BG207" s="46">
        <v>86</v>
      </c>
      <c r="BH207" s="46">
        <f t="shared" si="64"/>
        <v>16</v>
      </c>
      <c r="BI207" s="46" t="s">
        <v>486</v>
      </c>
      <c r="BJ207" s="46" t="str">
        <f t="shared" si="56"/>
        <v>75_16</v>
      </c>
      <c r="BK207" s="48">
        <f t="shared" si="65"/>
        <v>57.48</v>
      </c>
      <c r="BL207" s="48">
        <f t="shared" si="66"/>
        <v>58.92</v>
      </c>
      <c r="BM207" s="48">
        <f t="shared" si="67"/>
        <v>60.39</v>
      </c>
      <c r="BN207" s="361">
        <f t="shared" si="68"/>
        <v>59.047499999999999</v>
      </c>
      <c r="BO207" s="5"/>
      <c r="BP207" s="5"/>
      <c r="BQ207" s="5"/>
      <c r="BR207" s="5"/>
      <c r="BS207" s="5"/>
      <c r="BT207" s="6"/>
    </row>
    <row r="208" spans="1:72" x14ac:dyDescent="0.15">
      <c r="A208" s="46">
        <v>75</v>
      </c>
      <c r="B208" s="46">
        <v>17</v>
      </c>
      <c r="C208" s="46">
        <v>87</v>
      </c>
      <c r="D208" s="46">
        <f t="shared" si="57"/>
        <v>17</v>
      </c>
      <c r="E208" s="46" t="str">
        <f t="shared" si="58"/>
        <v>75_17</v>
      </c>
      <c r="F208" s="52">
        <v>49.58</v>
      </c>
      <c r="G208" s="46"/>
      <c r="H208" s="46">
        <v>75</v>
      </c>
      <c r="I208" s="46">
        <v>18</v>
      </c>
      <c r="J208" s="46">
        <v>88</v>
      </c>
      <c r="K208" s="46">
        <f t="shared" ref="K208:K235" si="75">I208</f>
        <v>18</v>
      </c>
      <c r="L208" s="46" t="str">
        <f t="shared" ref="L208:L235" si="76">H208&amp;"_"&amp;K208</f>
        <v>75_18</v>
      </c>
      <c r="M208" s="52">
        <v>52.05</v>
      </c>
      <c r="N208" s="5"/>
      <c r="O208" s="46">
        <v>75</v>
      </c>
      <c r="P208" s="46">
        <v>17</v>
      </c>
      <c r="Q208" s="46">
        <v>87</v>
      </c>
      <c r="R208" s="46">
        <f t="shared" si="72"/>
        <v>17</v>
      </c>
      <c r="S208" s="46" t="str">
        <f t="shared" si="73"/>
        <v>75_17</v>
      </c>
      <c r="T208" s="52">
        <v>52.85</v>
      </c>
      <c r="U208" s="5"/>
      <c r="V208" s="46">
        <v>75</v>
      </c>
      <c r="W208" s="46">
        <v>17</v>
      </c>
      <c r="X208" s="46">
        <v>87</v>
      </c>
      <c r="Y208" s="46">
        <f t="shared" si="59"/>
        <v>17</v>
      </c>
      <c r="Z208" s="46" t="str">
        <f t="shared" si="74"/>
        <v>75_17</v>
      </c>
      <c r="AA208" s="52">
        <v>53.91</v>
      </c>
      <c r="AB208" s="362"/>
      <c r="AC208" s="46">
        <v>75</v>
      </c>
      <c r="AD208" s="46">
        <v>17</v>
      </c>
      <c r="AE208" s="46">
        <v>87</v>
      </c>
      <c r="AF208" s="46">
        <f t="shared" si="60"/>
        <v>17</v>
      </c>
      <c r="AG208" s="46" t="str">
        <f t="shared" ref="AG208:AG236" si="77">AC208&amp;"_"&amp;AF208</f>
        <v>75_17</v>
      </c>
      <c r="AH208" s="46">
        <v>55.53</v>
      </c>
      <c r="AI208" s="362"/>
      <c r="AJ208" s="46">
        <v>75</v>
      </c>
      <c r="AK208" s="46">
        <v>17</v>
      </c>
      <c r="AL208" s="46">
        <v>87</v>
      </c>
      <c r="AM208" s="46">
        <f t="shared" si="61"/>
        <v>17</v>
      </c>
      <c r="AN208" s="46" t="str">
        <f t="shared" ref="AN208:AN236" si="78">AJ208&amp;"_"&amp;AM208</f>
        <v>75_17</v>
      </c>
      <c r="AO208" s="46">
        <v>58.3</v>
      </c>
      <c r="AP208" s="372"/>
      <c r="AQ208" s="46">
        <v>75</v>
      </c>
      <c r="AR208" s="46">
        <v>17</v>
      </c>
      <c r="AS208" s="46">
        <v>87</v>
      </c>
      <c r="AT208" s="46">
        <f t="shared" si="62"/>
        <v>17</v>
      </c>
      <c r="AU208" s="46" t="str">
        <f t="shared" ref="AU208:AU236" si="79">AQ208&amp;"_"&amp;AT208</f>
        <v>75_17</v>
      </c>
      <c r="AV208" s="46">
        <v>59.76</v>
      </c>
      <c r="AW208" s="373"/>
      <c r="AX208" s="46">
        <v>75</v>
      </c>
      <c r="AY208" s="46">
        <v>17</v>
      </c>
      <c r="AZ208" s="46">
        <v>87</v>
      </c>
      <c r="BA208" s="46">
        <f t="shared" si="63"/>
        <v>17</v>
      </c>
      <c r="BB208" s="46" t="str">
        <f t="shared" ref="BB208:BB236" si="80">AX208&amp;"_"&amp;BA208</f>
        <v>75_17</v>
      </c>
      <c r="BC208" s="46">
        <v>61.25</v>
      </c>
      <c r="BD208" s="373"/>
      <c r="BE208" s="46">
        <v>75</v>
      </c>
      <c r="BF208" s="46">
        <v>17</v>
      </c>
      <c r="BG208" s="46">
        <v>87</v>
      </c>
      <c r="BH208" s="46">
        <f t="shared" si="64"/>
        <v>17</v>
      </c>
      <c r="BI208" s="46" t="s">
        <v>487</v>
      </c>
      <c r="BJ208" s="46" t="str">
        <f t="shared" ref="BJ208:BJ236" si="81">BE208&amp;"_"&amp;BH208</f>
        <v>75_17</v>
      </c>
      <c r="BK208" s="48">
        <f t="shared" si="65"/>
        <v>58.3</v>
      </c>
      <c r="BL208" s="48">
        <f t="shared" si="66"/>
        <v>59.76</v>
      </c>
      <c r="BM208" s="48">
        <f t="shared" si="67"/>
        <v>61.25</v>
      </c>
      <c r="BN208" s="361">
        <f t="shared" si="68"/>
        <v>59.889166666666668</v>
      </c>
      <c r="BO208" s="5"/>
      <c r="BP208" s="5"/>
      <c r="BQ208" s="5"/>
      <c r="BR208" s="5"/>
      <c r="BS208" s="5"/>
      <c r="BT208" s="6"/>
    </row>
    <row r="209" spans="1:72" x14ac:dyDescent="0.15">
      <c r="A209" s="46">
        <v>75</v>
      </c>
      <c r="B209" s="46">
        <v>18</v>
      </c>
      <c r="C209" s="46">
        <v>88</v>
      </c>
      <c r="D209" s="46">
        <f t="shared" ref="D209:D230" si="82">B209</f>
        <v>18</v>
      </c>
      <c r="E209" s="46" t="str">
        <f t="shared" ref="E209:E230" si="83">A209&amp;"_"&amp;D209</f>
        <v>75_18</v>
      </c>
      <c r="F209" s="52">
        <v>50.29</v>
      </c>
      <c r="G209" s="46"/>
      <c r="H209" s="46">
        <v>80</v>
      </c>
      <c r="I209" s="46" t="s">
        <v>304</v>
      </c>
      <c r="J209" s="46">
        <v>66</v>
      </c>
      <c r="K209" s="46" t="str">
        <f t="shared" si="75"/>
        <v>Aanloopperiodiek_0</v>
      </c>
      <c r="L209" s="46" t="str">
        <f t="shared" si="76"/>
        <v>80_Aanloopperiodiek_0</v>
      </c>
      <c r="M209" s="52">
        <v>38.590000000000003</v>
      </c>
      <c r="N209" s="5"/>
      <c r="O209" s="46">
        <v>75</v>
      </c>
      <c r="P209" s="46">
        <v>18</v>
      </c>
      <c r="Q209" s="46">
        <v>88</v>
      </c>
      <c r="R209" s="46">
        <f t="shared" si="72"/>
        <v>18</v>
      </c>
      <c r="S209" s="46" t="str">
        <f t="shared" si="73"/>
        <v>75_18</v>
      </c>
      <c r="T209" s="52">
        <v>53.62</v>
      </c>
      <c r="U209" s="5"/>
      <c r="V209" s="46">
        <v>75</v>
      </c>
      <c r="W209" s="46">
        <v>18</v>
      </c>
      <c r="X209" s="46">
        <v>88</v>
      </c>
      <c r="Y209" s="46">
        <f t="shared" ref="Y209:Y236" si="84">W209</f>
        <v>18</v>
      </c>
      <c r="Z209" s="46" t="str">
        <f t="shared" si="74"/>
        <v>75_18</v>
      </c>
      <c r="AA209" s="52">
        <v>54.69</v>
      </c>
      <c r="AB209" s="362"/>
      <c r="AC209" s="46">
        <v>75</v>
      </c>
      <c r="AD209" s="46">
        <v>18</v>
      </c>
      <c r="AE209" s="46">
        <v>88</v>
      </c>
      <c r="AF209" s="46">
        <f t="shared" ref="AF209:AF236" si="85">AD209</f>
        <v>18</v>
      </c>
      <c r="AG209" s="46" t="str">
        <f t="shared" si="77"/>
        <v>75_18</v>
      </c>
      <c r="AH209" s="46">
        <v>56.33</v>
      </c>
      <c r="AI209" s="362"/>
      <c r="AJ209" s="46">
        <v>75</v>
      </c>
      <c r="AK209" s="46">
        <v>18</v>
      </c>
      <c r="AL209" s="46">
        <v>88</v>
      </c>
      <c r="AM209" s="46">
        <f t="shared" ref="AM209:AM236" si="86">AK209</f>
        <v>18</v>
      </c>
      <c r="AN209" s="46" t="str">
        <f t="shared" si="78"/>
        <v>75_18</v>
      </c>
      <c r="AO209" s="46">
        <v>59.15</v>
      </c>
      <c r="AP209" s="372"/>
      <c r="AQ209" s="46">
        <v>75</v>
      </c>
      <c r="AR209" s="46">
        <v>18</v>
      </c>
      <c r="AS209" s="46">
        <v>88</v>
      </c>
      <c r="AT209" s="46">
        <f t="shared" ref="AT209:AT236" si="87">AR209</f>
        <v>18</v>
      </c>
      <c r="AU209" s="46" t="str">
        <f t="shared" si="79"/>
        <v>75_18</v>
      </c>
      <c r="AV209" s="46">
        <v>60.62</v>
      </c>
      <c r="AW209" s="373"/>
      <c r="AX209" s="46">
        <v>75</v>
      </c>
      <c r="AY209" s="46">
        <v>18</v>
      </c>
      <c r="AZ209" s="46">
        <v>88</v>
      </c>
      <c r="BA209" s="46">
        <f t="shared" ref="BA209:BA236" si="88">AY209</f>
        <v>18</v>
      </c>
      <c r="BB209" s="46" t="str">
        <f t="shared" si="80"/>
        <v>75_18</v>
      </c>
      <c r="BC209" s="46">
        <v>62.14</v>
      </c>
      <c r="BD209" s="373"/>
      <c r="BE209" s="46">
        <v>75</v>
      </c>
      <c r="BF209" s="46">
        <v>18</v>
      </c>
      <c r="BG209" s="46">
        <v>88</v>
      </c>
      <c r="BH209" s="46">
        <f t="shared" ref="BH209:BH236" si="89">BF209</f>
        <v>18</v>
      </c>
      <c r="BI209" s="46" t="s">
        <v>488</v>
      </c>
      <c r="BJ209" s="46" t="str">
        <f t="shared" si="81"/>
        <v>75_18</v>
      </c>
      <c r="BK209" s="48">
        <f t="shared" ref="BK209:BK236" si="90">INDEX($AO$16:$AO$236,MATCH(BJ209,$AN$16:$AN$236,0))</f>
        <v>59.15</v>
      </c>
      <c r="BL209" s="48">
        <f t="shared" ref="BL209:BL236" si="91">INDEX($AV$16:$AV$236,MATCH(BJ209,$AU$16:$AU$236,0))</f>
        <v>60.62</v>
      </c>
      <c r="BM209" s="48">
        <f t="shared" ref="BM209:BM236" si="92">INDEX($BC$16:$BC$236,MATCH(BJ209,$BB$16:$BB$236,0))</f>
        <v>62.14</v>
      </c>
      <c r="BN209" s="361">
        <f t="shared" ref="BN209:BN236" si="93">IFERROR($D$6*BK209+$D$7*BL209+$D$8*BM209,"vervalt")</f>
        <v>60.754999999999995</v>
      </c>
      <c r="BO209" s="5"/>
      <c r="BP209" s="5"/>
      <c r="BQ209" s="5"/>
      <c r="BR209" s="5"/>
      <c r="BS209" s="5"/>
      <c r="BT209" s="6"/>
    </row>
    <row r="210" spans="1:72" x14ac:dyDescent="0.15">
      <c r="A210" s="46">
        <v>80</v>
      </c>
      <c r="B210" s="46" t="s">
        <v>304</v>
      </c>
      <c r="C210" s="46">
        <v>66</v>
      </c>
      <c r="D210" s="46" t="str">
        <f t="shared" si="82"/>
        <v>Aanloopperiodiek_0</v>
      </c>
      <c r="E210" s="46" t="str">
        <f t="shared" si="83"/>
        <v>80_Aanloopperiodiek_0</v>
      </c>
      <c r="F210" s="52">
        <v>37.28</v>
      </c>
      <c r="G210" s="46"/>
      <c r="H210" s="46">
        <v>80</v>
      </c>
      <c r="I210" s="46" t="s">
        <v>306</v>
      </c>
      <c r="J210" s="46">
        <v>68</v>
      </c>
      <c r="K210" s="46" t="str">
        <f t="shared" si="75"/>
        <v>Aanloopperiodiek_1</v>
      </c>
      <c r="L210" s="46" t="str">
        <f t="shared" si="76"/>
        <v>80_Aanloopperiodiek_1</v>
      </c>
      <c r="M210" s="52">
        <v>39.71</v>
      </c>
      <c r="N210" s="5"/>
      <c r="O210" s="46">
        <v>80</v>
      </c>
      <c r="P210" s="46" t="s">
        <v>304</v>
      </c>
      <c r="Q210" s="46">
        <v>66</v>
      </c>
      <c r="R210" s="46" t="str">
        <f t="shared" si="72"/>
        <v>Aanloopperiodiek_0</v>
      </c>
      <c r="S210" s="46" t="str">
        <f t="shared" si="73"/>
        <v>80_Aanloopperiodiek_0</v>
      </c>
      <c r="T210" s="52">
        <v>39.75</v>
      </c>
      <c r="U210" s="5"/>
      <c r="V210" s="46">
        <v>80</v>
      </c>
      <c r="W210" s="46" t="s">
        <v>304</v>
      </c>
      <c r="X210" s="46">
        <v>66</v>
      </c>
      <c r="Y210" s="46" t="str">
        <f t="shared" si="84"/>
        <v>Aanloopperiodiek_0</v>
      </c>
      <c r="Z210" s="46" t="str">
        <f t="shared" si="74"/>
        <v>80_Aanloopperiodiek_0</v>
      </c>
      <c r="AA210" s="52">
        <v>40.54</v>
      </c>
      <c r="AB210" s="362"/>
      <c r="AC210" s="46">
        <v>80</v>
      </c>
      <c r="AD210" s="46" t="s">
        <v>304</v>
      </c>
      <c r="AE210" s="46">
        <v>66</v>
      </c>
      <c r="AF210" s="46" t="str">
        <f t="shared" si="85"/>
        <v>Aanloopperiodiek_0</v>
      </c>
      <c r="AG210" s="46" t="str">
        <f t="shared" si="77"/>
        <v>80_Aanloopperiodiek_0</v>
      </c>
      <c r="AH210" s="46">
        <v>41.76</v>
      </c>
      <c r="AI210" s="362"/>
      <c r="AJ210" s="46">
        <v>80</v>
      </c>
      <c r="AK210" s="46" t="s">
        <v>304</v>
      </c>
      <c r="AL210" s="46">
        <v>66</v>
      </c>
      <c r="AM210" s="46" t="str">
        <f t="shared" si="86"/>
        <v>Aanloopperiodiek_0</v>
      </c>
      <c r="AN210" s="46" t="str">
        <f t="shared" si="78"/>
        <v>80_Aanloopperiodiek_0</v>
      </c>
      <c r="AO210" s="46">
        <v>43.84</v>
      </c>
      <c r="AP210" s="372"/>
      <c r="AQ210" s="46">
        <v>80</v>
      </c>
      <c r="AR210" s="46" t="s">
        <v>304</v>
      </c>
      <c r="AS210" s="46">
        <v>66</v>
      </c>
      <c r="AT210" s="46" t="str">
        <f t="shared" si="87"/>
        <v>Aanloopperiodiek_0</v>
      </c>
      <c r="AU210" s="46" t="str">
        <f t="shared" si="79"/>
        <v>80_Aanloopperiodiek_0</v>
      </c>
      <c r="AV210" s="46">
        <v>44.94</v>
      </c>
      <c r="AW210" s="373"/>
      <c r="AX210" s="46">
        <v>80</v>
      </c>
      <c r="AY210" s="46" t="s">
        <v>304</v>
      </c>
      <c r="AZ210" s="46">
        <v>66</v>
      </c>
      <c r="BA210" s="46" t="str">
        <f t="shared" si="88"/>
        <v>Aanloopperiodiek_0</v>
      </c>
      <c r="BB210" s="46" t="str">
        <f t="shared" si="80"/>
        <v>80_Aanloopperiodiek_0</v>
      </c>
      <c r="BC210" s="46">
        <v>46.06</v>
      </c>
      <c r="BD210" s="373"/>
      <c r="BE210" s="46">
        <v>80</v>
      </c>
      <c r="BF210" s="46" t="s">
        <v>304</v>
      </c>
      <c r="BG210" s="46">
        <v>66</v>
      </c>
      <c r="BH210" s="46" t="str">
        <f t="shared" si="89"/>
        <v>Aanloopperiodiek_0</v>
      </c>
      <c r="BI210" s="46" t="s">
        <v>489</v>
      </c>
      <c r="BJ210" s="46" t="str">
        <f t="shared" si="81"/>
        <v>80_Aanloopperiodiek_0</v>
      </c>
      <c r="BK210" s="48">
        <f t="shared" si="90"/>
        <v>43.84</v>
      </c>
      <c r="BL210" s="48">
        <f t="shared" si="91"/>
        <v>44.94</v>
      </c>
      <c r="BM210" s="48">
        <f t="shared" si="92"/>
        <v>46.06</v>
      </c>
      <c r="BN210" s="361">
        <f t="shared" si="93"/>
        <v>45.036666666666669</v>
      </c>
      <c r="BO210" s="5"/>
      <c r="BP210" s="5"/>
      <c r="BQ210" s="5"/>
      <c r="BR210" s="5"/>
      <c r="BS210" s="5"/>
      <c r="BT210" s="6"/>
    </row>
    <row r="211" spans="1:72" x14ac:dyDescent="0.15">
      <c r="A211" s="46">
        <v>80</v>
      </c>
      <c r="B211" s="46" t="s">
        <v>306</v>
      </c>
      <c r="C211" s="46">
        <v>68</v>
      </c>
      <c r="D211" s="46" t="str">
        <f t="shared" si="82"/>
        <v>Aanloopperiodiek_1</v>
      </c>
      <c r="E211" s="46" t="str">
        <f t="shared" si="83"/>
        <v>80_Aanloopperiodiek_1</v>
      </c>
      <c r="F211" s="52">
        <v>38.369999999999997</v>
      </c>
      <c r="G211" s="46"/>
      <c r="H211" s="46">
        <v>80</v>
      </c>
      <c r="I211" s="46">
        <v>0</v>
      </c>
      <c r="J211" s="46">
        <v>70</v>
      </c>
      <c r="K211" s="46">
        <f t="shared" si="75"/>
        <v>0</v>
      </c>
      <c r="L211" s="46" t="str">
        <f t="shared" si="76"/>
        <v>80_0</v>
      </c>
      <c r="M211" s="52">
        <v>40.83</v>
      </c>
      <c r="N211" s="5"/>
      <c r="O211" s="46">
        <v>80</v>
      </c>
      <c r="P211" s="46" t="s">
        <v>306</v>
      </c>
      <c r="Q211" s="46">
        <v>68</v>
      </c>
      <c r="R211" s="46" t="str">
        <f t="shared" si="72"/>
        <v>Aanloopperiodiek_1</v>
      </c>
      <c r="S211" s="46" t="str">
        <f t="shared" si="73"/>
        <v>80_Aanloopperiodiek_1</v>
      </c>
      <c r="T211" s="52">
        <v>40.9</v>
      </c>
      <c r="U211" s="5"/>
      <c r="V211" s="46">
        <v>80</v>
      </c>
      <c r="W211" s="46" t="s">
        <v>306</v>
      </c>
      <c r="X211" s="46">
        <v>68</v>
      </c>
      <c r="Y211" s="46" t="str">
        <f t="shared" si="84"/>
        <v>Aanloopperiodiek_1</v>
      </c>
      <c r="Z211" s="46" t="str">
        <f t="shared" si="74"/>
        <v>80_Aanloopperiodiek_1</v>
      </c>
      <c r="AA211" s="52">
        <v>41.72</v>
      </c>
      <c r="AB211" s="362"/>
      <c r="AC211" s="46">
        <v>80</v>
      </c>
      <c r="AD211" s="46" t="s">
        <v>306</v>
      </c>
      <c r="AE211" s="46">
        <v>68</v>
      </c>
      <c r="AF211" s="46" t="str">
        <f t="shared" si="85"/>
        <v>Aanloopperiodiek_1</v>
      </c>
      <c r="AG211" s="46" t="str">
        <f t="shared" si="77"/>
        <v>80_Aanloopperiodiek_1</v>
      </c>
      <c r="AH211" s="46">
        <v>42.97</v>
      </c>
      <c r="AI211" s="362"/>
      <c r="AJ211" s="46">
        <v>80</v>
      </c>
      <c r="AK211" s="46" t="s">
        <v>306</v>
      </c>
      <c r="AL211" s="46">
        <v>68</v>
      </c>
      <c r="AM211" s="46" t="str">
        <f t="shared" si="86"/>
        <v>Aanloopperiodiek_1</v>
      </c>
      <c r="AN211" s="46" t="str">
        <f t="shared" si="78"/>
        <v>80_Aanloopperiodiek_1</v>
      </c>
      <c r="AO211" s="46">
        <v>45.12</v>
      </c>
      <c r="AP211" s="372"/>
      <c r="AQ211" s="46">
        <v>80</v>
      </c>
      <c r="AR211" s="46" t="s">
        <v>306</v>
      </c>
      <c r="AS211" s="46">
        <v>68</v>
      </c>
      <c r="AT211" s="46" t="str">
        <f t="shared" si="87"/>
        <v>Aanloopperiodiek_1</v>
      </c>
      <c r="AU211" s="46" t="str">
        <f t="shared" si="79"/>
        <v>80_Aanloopperiodiek_1</v>
      </c>
      <c r="AV211" s="46">
        <v>46.25</v>
      </c>
      <c r="AW211" s="373"/>
      <c r="AX211" s="46">
        <v>80</v>
      </c>
      <c r="AY211" s="46" t="s">
        <v>306</v>
      </c>
      <c r="AZ211" s="46">
        <v>68</v>
      </c>
      <c r="BA211" s="46" t="str">
        <f t="shared" si="88"/>
        <v>Aanloopperiodiek_1</v>
      </c>
      <c r="BB211" s="46" t="str">
        <f t="shared" si="80"/>
        <v>80_Aanloopperiodiek_1</v>
      </c>
      <c r="BC211" s="46">
        <v>47.41</v>
      </c>
      <c r="BD211" s="373"/>
      <c r="BE211" s="46">
        <v>80</v>
      </c>
      <c r="BF211" s="46" t="s">
        <v>306</v>
      </c>
      <c r="BG211" s="46">
        <v>68</v>
      </c>
      <c r="BH211" s="46" t="str">
        <f t="shared" si="89"/>
        <v>Aanloopperiodiek_1</v>
      </c>
      <c r="BI211" s="46" t="s">
        <v>490</v>
      </c>
      <c r="BJ211" s="46" t="str">
        <f t="shared" si="81"/>
        <v>80_Aanloopperiodiek_1</v>
      </c>
      <c r="BK211" s="48">
        <f t="shared" si="90"/>
        <v>45.12</v>
      </c>
      <c r="BL211" s="48">
        <f t="shared" si="91"/>
        <v>46.25</v>
      </c>
      <c r="BM211" s="48">
        <f t="shared" si="92"/>
        <v>47.41</v>
      </c>
      <c r="BN211" s="361">
        <f t="shared" si="93"/>
        <v>46.351666666666667</v>
      </c>
      <c r="BO211" s="5"/>
      <c r="BP211" s="5"/>
      <c r="BQ211" s="5"/>
      <c r="BR211" s="5"/>
      <c r="BS211" s="5"/>
      <c r="BT211" s="6"/>
    </row>
    <row r="212" spans="1:72" x14ac:dyDescent="0.15">
      <c r="A212" s="46">
        <v>80</v>
      </c>
      <c r="B212" s="46">
        <v>0</v>
      </c>
      <c r="C212" s="46">
        <v>70</v>
      </c>
      <c r="D212" s="46">
        <f t="shared" si="82"/>
        <v>0</v>
      </c>
      <c r="E212" s="46" t="str">
        <f t="shared" si="83"/>
        <v>80_0</v>
      </c>
      <c r="F212" s="52">
        <v>39.450000000000003</v>
      </c>
      <c r="G212" s="46"/>
      <c r="H212" s="46">
        <v>80</v>
      </c>
      <c r="I212" s="46">
        <v>1</v>
      </c>
      <c r="J212" s="46">
        <v>72</v>
      </c>
      <c r="K212" s="46">
        <f t="shared" si="75"/>
        <v>1</v>
      </c>
      <c r="L212" s="46" t="str">
        <f t="shared" si="76"/>
        <v>80_1</v>
      </c>
      <c r="M212" s="52">
        <v>41.95</v>
      </c>
      <c r="N212" s="5"/>
      <c r="O212" s="46">
        <v>80</v>
      </c>
      <c r="P212" s="46">
        <v>0</v>
      </c>
      <c r="Q212" s="46">
        <v>70</v>
      </c>
      <c r="R212" s="46">
        <f t="shared" si="72"/>
        <v>0</v>
      </c>
      <c r="S212" s="46" t="str">
        <f t="shared" si="73"/>
        <v>80_0</v>
      </c>
      <c r="T212" s="52">
        <v>42.05</v>
      </c>
      <c r="U212" s="5"/>
      <c r="V212" s="46">
        <v>80</v>
      </c>
      <c r="W212" s="46">
        <v>0</v>
      </c>
      <c r="X212" s="46">
        <v>70</v>
      </c>
      <c r="Y212" s="46">
        <f t="shared" si="84"/>
        <v>0</v>
      </c>
      <c r="Z212" s="46" t="str">
        <f t="shared" si="74"/>
        <v>80_0</v>
      </c>
      <c r="AA212" s="52">
        <v>42.89</v>
      </c>
      <c r="AB212" s="362"/>
      <c r="AC212" s="46">
        <v>80</v>
      </c>
      <c r="AD212" s="46">
        <v>0</v>
      </c>
      <c r="AE212" s="46">
        <v>70</v>
      </c>
      <c r="AF212" s="46">
        <f t="shared" si="85"/>
        <v>0</v>
      </c>
      <c r="AG212" s="46" t="str">
        <f t="shared" si="77"/>
        <v>80_0</v>
      </c>
      <c r="AH212" s="46">
        <v>44.18</v>
      </c>
      <c r="AI212" s="362"/>
      <c r="AJ212" s="46">
        <v>80</v>
      </c>
      <c r="AK212" s="46">
        <v>0</v>
      </c>
      <c r="AL212" s="46">
        <v>70</v>
      </c>
      <c r="AM212" s="46">
        <f t="shared" si="86"/>
        <v>0</v>
      </c>
      <c r="AN212" s="46" t="str">
        <f t="shared" si="78"/>
        <v>80_0</v>
      </c>
      <c r="AO212" s="46">
        <v>46.39</v>
      </c>
      <c r="AP212" s="372"/>
      <c r="AQ212" s="46">
        <v>80</v>
      </c>
      <c r="AR212" s="46">
        <v>0</v>
      </c>
      <c r="AS212" s="46">
        <v>70</v>
      </c>
      <c r="AT212" s="46">
        <f t="shared" si="87"/>
        <v>0</v>
      </c>
      <c r="AU212" s="46" t="str">
        <f t="shared" si="79"/>
        <v>80_0</v>
      </c>
      <c r="AV212" s="46">
        <v>47.55</v>
      </c>
      <c r="AW212" s="373"/>
      <c r="AX212" s="46">
        <v>80</v>
      </c>
      <c r="AY212" s="46">
        <v>0</v>
      </c>
      <c r="AZ212" s="46">
        <v>70</v>
      </c>
      <c r="BA212" s="46">
        <f t="shared" si="88"/>
        <v>0</v>
      </c>
      <c r="BB212" s="46" t="str">
        <f t="shared" si="80"/>
        <v>80_0</v>
      </c>
      <c r="BC212" s="46">
        <v>48.74</v>
      </c>
      <c r="BD212" s="373"/>
      <c r="BE212" s="46">
        <v>80</v>
      </c>
      <c r="BF212" s="46">
        <v>0</v>
      </c>
      <c r="BG212" s="46">
        <v>70</v>
      </c>
      <c r="BH212" s="46">
        <f t="shared" si="89"/>
        <v>0</v>
      </c>
      <c r="BI212" s="46" t="s">
        <v>491</v>
      </c>
      <c r="BJ212" s="46" t="str">
        <f t="shared" si="81"/>
        <v>80_0</v>
      </c>
      <c r="BK212" s="48">
        <f t="shared" si="90"/>
        <v>46.39</v>
      </c>
      <c r="BL212" s="48">
        <f t="shared" si="91"/>
        <v>47.55</v>
      </c>
      <c r="BM212" s="48">
        <f t="shared" si="92"/>
        <v>48.74</v>
      </c>
      <c r="BN212" s="361">
        <f t="shared" si="93"/>
        <v>47.654166666666669</v>
      </c>
      <c r="BO212" s="5"/>
      <c r="BP212" s="5"/>
      <c r="BQ212" s="5"/>
      <c r="BR212" s="5"/>
      <c r="BS212" s="5"/>
      <c r="BT212" s="6"/>
    </row>
    <row r="213" spans="1:72" x14ac:dyDescent="0.15">
      <c r="A213" s="46">
        <v>80</v>
      </c>
      <c r="B213" s="46">
        <v>1</v>
      </c>
      <c r="C213" s="46">
        <v>72</v>
      </c>
      <c r="D213" s="46">
        <f t="shared" si="82"/>
        <v>1</v>
      </c>
      <c r="E213" s="46" t="str">
        <f t="shared" si="83"/>
        <v>80_1</v>
      </c>
      <c r="F213" s="52">
        <v>40.53</v>
      </c>
      <c r="G213" s="46"/>
      <c r="H213" s="46">
        <v>80</v>
      </c>
      <c r="I213" s="46">
        <v>2</v>
      </c>
      <c r="J213" s="46">
        <v>74</v>
      </c>
      <c r="K213" s="46">
        <f t="shared" si="75"/>
        <v>2</v>
      </c>
      <c r="L213" s="46" t="str">
        <f t="shared" si="76"/>
        <v>80_2</v>
      </c>
      <c r="M213" s="52">
        <v>43.07</v>
      </c>
      <c r="N213" s="5"/>
      <c r="O213" s="46">
        <v>80</v>
      </c>
      <c r="P213" s="46">
        <v>1</v>
      </c>
      <c r="Q213" s="46">
        <v>72</v>
      </c>
      <c r="R213" s="46">
        <f t="shared" si="72"/>
        <v>1</v>
      </c>
      <c r="S213" s="46" t="str">
        <f t="shared" si="73"/>
        <v>80_1</v>
      </c>
      <c r="T213" s="52">
        <v>43.21</v>
      </c>
      <c r="U213" s="5"/>
      <c r="V213" s="46">
        <v>80</v>
      </c>
      <c r="W213" s="46">
        <v>1</v>
      </c>
      <c r="X213" s="46">
        <v>72</v>
      </c>
      <c r="Y213" s="46">
        <f t="shared" si="84"/>
        <v>1</v>
      </c>
      <c r="Z213" s="46" t="str">
        <f t="shared" si="74"/>
        <v>80_1</v>
      </c>
      <c r="AA213" s="52">
        <v>44.07</v>
      </c>
      <c r="AB213" s="362"/>
      <c r="AC213" s="46">
        <v>80</v>
      </c>
      <c r="AD213" s="46">
        <v>1</v>
      </c>
      <c r="AE213" s="46">
        <v>72</v>
      </c>
      <c r="AF213" s="46">
        <f t="shared" si="85"/>
        <v>1</v>
      </c>
      <c r="AG213" s="46" t="str">
        <f t="shared" si="77"/>
        <v>80_1</v>
      </c>
      <c r="AH213" s="46">
        <v>45.4</v>
      </c>
      <c r="AI213" s="362"/>
      <c r="AJ213" s="46">
        <v>80</v>
      </c>
      <c r="AK213" s="46">
        <v>1</v>
      </c>
      <c r="AL213" s="46">
        <v>72</v>
      </c>
      <c r="AM213" s="46">
        <f t="shared" si="86"/>
        <v>1</v>
      </c>
      <c r="AN213" s="46" t="str">
        <f t="shared" si="78"/>
        <v>80_1</v>
      </c>
      <c r="AO213" s="46">
        <v>47.67</v>
      </c>
      <c r="AP213" s="372"/>
      <c r="AQ213" s="46">
        <v>80</v>
      </c>
      <c r="AR213" s="46">
        <v>1</v>
      </c>
      <c r="AS213" s="46">
        <v>72</v>
      </c>
      <c r="AT213" s="46">
        <f t="shared" si="87"/>
        <v>1</v>
      </c>
      <c r="AU213" s="46" t="str">
        <f t="shared" si="79"/>
        <v>80_1</v>
      </c>
      <c r="AV213" s="46">
        <v>48.86</v>
      </c>
      <c r="AW213" s="373"/>
      <c r="AX213" s="46">
        <v>80</v>
      </c>
      <c r="AY213" s="46">
        <v>1</v>
      </c>
      <c r="AZ213" s="46">
        <v>72</v>
      </c>
      <c r="BA213" s="46">
        <f t="shared" si="88"/>
        <v>1</v>
      </c>
      <c r="BB213" s="46" t="str">
        <f t="shared" si="80"/>
        <v>80_1</v>
      </c>
      <c r="BC213" s="46">
        <v>50.08</v>
      </c>
      <c r="BD213" s="373"/>
      <c r="BE213" s="46">
        <v>80</v>
      </c>
      <c r="BF213" s="46">
        <v>1</v>
      </c>
      <c r="BG213" s="46">
        <v>72</v>
      </c>
      <c r="BH213" s="46">
        <f t="shared" si="89"/>
        <v>1</v>
      </c>
      <c r="BI213" s="46" t="s">
        <v>492</v>
      </c>
      <c r="BJ213" s="46" t="str">
        <f t="shared" si="81"/>
        <v>80_1</v>
      </c>
      <c r="BK213" s="48">
        <f t="shared" si="90"/>
        <v>47.67</v>
      </c>
      <c r="BL213" s="48">
        <f t="shared" si="91"/>
        <v>48.86</v>
      </c>
      <c r="BM213" s="48">
        <f t="shared" si="92"/>
        <v>50.08</v>
      </c>
      <c r="BN213" s="361">
        <f t="shared" si="93"/>
        <v>48.966666666666669</v>
      </c>
      <c r="BO213" s="5"/>
      <c r="BP213" s="5"/>
      <c r="BQ213" s="5"/>
      <c r="BR213" s="5"/>
      <c r="BS213" s="5"/>
      <c r="BT213" s="6"/>
    </row>
    <row r="214" spans="1:72" x14ac:dyDescent="0.15">
      <c r="A214" s="46">
        <v>80</v>
      </c>
      <c r="B214" s="46">
        <v>2</v>
      </c>
      <c r="C214" s="46">
        <v>74</v>
      </c>
      <c r="D214" s="46">
        <f t="shared" si="82"/>
        <v>2</v>
      </c>
      <c r="E214" s="46" t="str">
        <f t="shared" si="83"/>
        <v>80_2</v>
      </c>
      <c r="F214" s="52">
        <v>41.61</v>
      </c>
      <c r="G214" s="46"/>
      <c r="H214" s="46">
        <v>80</v>
      </c>
      <c r="I214" s="46">
        <v>3</v>
      </c>
      <c r="J214" s="46">
        <v>75</v>
      </c>
      <c r="K214" s="46">
        <f t="shared" si="75"/>
        <v>3</v>
      </c>
      <c r="L214" s="46" t="str">
        <f t="shared" si="76"/>
        <v>80_3</v>
      </c>
      <c r="M214" s="52">
        <v>43.63</v>
      </c>
      <c r="N214" s="5"/>
      <c r="O214" s="46">
        <v>80</v>
      </c>
      <c r="P214" s="46">
        <v>2</v>
      </c>
      <c r="Q214" s="46">
        <v>74</v>
      </c>
      <c r="R214" s="46">
        <f t="shared" si="72"/>
        <v>2</v>
      </c>
      <c r="S214" s="46" t="str">
        <f t="shared" si="73"/>
        <v>80_2</v>
      </c>
      <c r="T214" s="52">
        <v>44.36</v>
      </c>
      <c r="U214" s="5"/>
      <c r="V214" s="46">
        <v>80</v>
      </c>
      <c r="W214" s="46">
        <v>2</v>
      </c>
      <c r="X214" s="46">
        <v>74</v>
      </c>
      <c r="Y214" s="46">
        <f t="shared" si="84"/>
        <v>2</v>
      </c>
      <c r="Z214" s="46" t="str">
        <f t="shared" si="74"/>
        <v>80_2</v>
      </c>
      <c r="AA214" s="52">
        <v>45.25</v>
      </c>
      <c r="AB214" s="362"/>
      <c r="AC214" s="46">
        <v>80</v>
      </c>
      <c r="AD214" s="46">
        <v>2</v>
      </c>
      <c r="AE214" s="46">
        <v>74</v>
      </c>
      <c r="AF214" s="46">
        <f t="shared" si="85"/>
        <v>2</v>
      </c>
      <c r="AG214" s="46" t="str">
        <f t="shared" si="77"/>
        <v>80_2</v>
      </c>
      <c r="AH214" s="46">
        <v>46.6</v>
      </c>
      <c r="AI214" s="362"/>
      <c r="AJ214" s="46">
        <v>80</v>
      </c>
      <c r="AK214" s="46">
        <v>2</v>
      </c>
      <c r="AL214" s="46">
        <v>74</v>
      </c>
      <c r="AM214" s="46">
        <f t="shared" si="86"/>
        <v>2</v>
      </c>
      <c r="AN214" s="46" t="str">
        <f t="shared" si="78"/>
        <v>80_2</v>
      </c>
      <c r="AO214" s="46">
        <v>48.93</v>
      </c>
      <c r="AP214" s="372"/>
      <c r="AQ214" s="46">
        <v>80</v>
      </c>
      <c r="AR214" s="46">
        <v>2</v>
      </c>
      <c r="AS214" s="46">
        <v>74</v>
      </c>
      <c r="AT214" s="46">
        <f t="shared" si="87"/>
        <v>2</v>
      </c>
      <c r="AU214" s="46" t="str">
        <f t="shared" si="79"/>
        <v>80_2</v>
      </c>
      <c r="AV214" s="46">
        <v>50.16</v>
      </c>
      <c r="AW214" s="373"/>
      <c r="AX214" s="46">
        <v>80</v>
      </c>
      <c r="AY214" s="46">
        <v>2</v>
      </c>
      <c r="AZ214" s="46">
        <v>74</v>
      </c>
      <c r="BA214" s="46">
        <f t="shared" si="88"/>
        <v>2</v>
      </c>
      <c r="BB214" s="46" t="str">
        <f t="shared" si="80"/>
        <v>80_2</v>
      </c>
      <c r="BC214" s="46">
        <v>51.41</v>
      </c>
      <c r="BD214" s="373"/>
      <c r="BE214" s="46">
        <v>80</v>
      </c>
      <c r="BF214" s="46">
        <v>2</v>
      </c>
      <c r="BG214" s="46">
        <v>74</v>
      </c>
      <c r="BH214" s="46">
        <f t="shared" si="89"/>
        <v>2</v>
      </c>
      <c r="BI214" s="46" t="s">
        <v>493</v>
      </c>
      <c r="BJ214" s="46" t="str">
        <f t="shared" si="81"/>
        <v>80_2</v>
      </c>
      <c r="BK214" s="48">
        <f t="shared" si="90"/>
        <v>48.93</v>
      </c>
      <c r="BL214" s="48">
        <f t="shared" si="91"/>
        <v>50.16</v>
      </c>
      <c r="BM214" s="48">
        <f t="shared" si="92"/>
        <v>51.41</v>
      </c>
      <c r="BN214" s="361">
        <f t="shared" si="93"/>
        <v>50.267499999999998</v>
      </c>
      <c r="BO214" s="5"/>
      <c r="BP214" s="5"/>
      <c r="BQ214" s="5"/>
      <c r="BR214" s="5"/>
      <c r="BS214" s="5"/>
      <c r="BT214" s="6"/>
    </row>
    <row r="215" spans="1:72" x14ac:dyDescent="0.15">
      <c r="A215" s="46">
        <v>80</v>
      </c>
      <c r="B215" s="46">
        <v>3</v>
      </c>
      <c r="C215" s="46">
        <v>75</v>
      </c>
      <c r="D215" s="46">
        <f t="shared" si="82"/>
        <v>3</v>
      </c>
      <c r="E215" s="46" t="str">
        <f t="shared" si="83"/>
        <v>80_3</v>
      </c>
      <c r="F215" s="52">
        <v>42.15</v>
      </c>
      <c r="G215" s="46"/>
      <c r="H215" s="46">
        <v>80</v>
      </c>
      <c r="I215" s="46">
        <v>4</v>
      </c>
      <c r="J215" s="46">
        <v>76</v>
      </c>
      <c r="K215" s="46">
        <f t="shared" si="75"/>
        <v>4</v>
      </c>
      <c r="L215" s="46" t="str">
        <f t="shared" si="76"/>
        <v>80_4</v>
      </c>
      <c r="M215" s="52">
        <v>44.19</v>
      </c>
      <c r="N215" s="5"/>
      <c r="O215" s="46">
        <v>80</v>
      </c>
      <c r="P215" s="46">
        <v>3</v>
      </c>
      <c r="Q215" s="46">
        <v>75</v>
      </c>
      <c r="R215" s="46">
        <f t="shared" si="72"/>
        <v>3</v>
      </c>
      <c r="S215" s="46" t="str">
        <f t="shared" si="73"/>
        <v>80_3</v>
      </c>
      <c r="T215" s="52">
        <v>44.93</v>
      </c>
      <c r="U215" s="5"/>
      <c r="V215" s="46">
        <v>80</v>
      </c>
      <c r="W215" s="46">
        <v>3</v>
      </c>
      <c r="X215" s="46">
        <v>75</v>
      </c>
      <c r="Y215" s="46">
        <f t="shared" si="84"/>
        <v>3</v>
      </c>
      <c r="Z215" s="46" t="str">
        <f t="shared" si="74"/>
        <v>80_3</v>
      </c>
      <c r="AA215" s="52">
        <v>45.83</v>
      </c>
      <c r="AB215" s="362"/>
      <c r="AC215" s="46">
        <v>80</v>
      </c>
      <c r="AD215" s="46">
        <v>3</v>
      </c>
      <c r="AE215" s="46">
        <v>75</v>
      </c>
      <c r="AF215" s="46">
        <f t="shared" si="85"/>
        <v>3</v>
      </c>
      <c r="AG215" s="46" t="str">
        <f t="shared" si="77"/>
        <v>80_3</v>
      </c>
      <c r="AH215" s="46">
        <v>47.21</v>
      </c>
      <c r="AI215" s="362"/>
      <c r="AJ215" s="46">
        <v>80</v>
      </c>
      <c r="AK215" s="46">
        <v>3</v>
      </c>
      <c r="AL215" s="46">
        <v>75</v>
      </c>
      <c r="AM215" s="46">
        <f t="shared" si="86"/>
        <v>3</v>
      </c>
      <c r="AN215" s="46" t="str">
        <f t="shared" si="78"/>
        <v>80_3</v>
      </c>
      <c r="AO215" s="46">
        <v>49.57</v>
      </c>
      <c r="AP215" s="372"/>
      <c r="AQ215" s="46">
        <v>80</v>
      </c>
      <c r="AR215" s="46">
        <v>3</v>
      </c>
      <c r="AS215" s="46">
        <v>75</v>
      </c>
      <c r="AT215" s="46">
        <f t="shared" si="87"/>
        <v>3</v>
      </c>
      <c r="AU215" s="46" t="str">
        <f t="shared" si="79"/>
        <v>80_3</v>
      </c>
      <c r="AV215" s="46">
        <v>50.81</v>
      </c>
      <c r="AW215" s="373"/>
      <c r="AX215" s="46">
        <v>80</v>
      </c>
      <c r="AY215" s="46">
        <v>3</v>
      </c>
      <c r="AZ215" s="46">
        <v>75</v>
      </c>
      <c r="BA215" s="46">
        <f t="shared" si="88"/>
        <v>3</v>
      </c>
      <c r="BB215" s="46" t="str">
        <f t="shared" si="80"/>
        <v>80_3</v>
      </c>
      <c r="BC215" s="46">
        <v>52.08</v>
      </c>
      <c r="BD215" s="373"/>
      <c r="BE215" s="46">
        <v>80</v>
      </c>
      <c r="BF215" s="46">
        <v>3</v>
      </c>
      <c r="BG215" s="46">
        <v>75</v>
      </c>
      <c r="BH215" s="46">
        <f t="shared" si="89"/>
        <v>3</v>
      </c>
      <c r="BI215" s="46" t="s">
        <v>494</v>
      </c>
      <c r="BJ215" s="46" t="str">
        <f t="shared" si="81"/>
        <v>80_3</v>
      </c>
      <c r="BK215" s="48">
        <f t="shared" si="90"/>
        <v>49.57</v>
      </c>
      <c r="BL215" s="48">
        <f t="shared" si="91"/>
        <v>50.81</v>
      </c>
      <c r="BM215" s="48">
        <f t="shared" si="92"/>
        <v>52.08</v>
      </c>
      <c r="BN215" s="361">
        <f t="shared" si="93"/>
        <v>50.920833333333334</v>
      </c>
      <c r="BO215" s="5"/>
      <c r="BP215" s="5"/>
      <c r="BQ215" s="5"/>
      <c r="BR215" s="5"/>
      <c r="BS215" s="5"/>
      <c r="BT215" s="6"/>
    </row>
    <row r="216" spans="1:72" x14ac:dyDescent="0.15">
      <c r="A216" s="46">
        <v>80</v>
      </c>
      <c r="B216" s="46">
        <v>4</v>
      </c>
      <c r="C216" s="46">
        <v>76</v>
      </c>
      <c r="D216" s="46">
        <f t="shared" si="82"/>
        <v>4</v>
      </c>
      <c r="E216" s="46" t="str">
        <f t="shared" si="83"/>
        <v>80_4</v>
      </c>
      <c r="F216" s="52">
        <v>42.7</v>
      </c>
      <c r="G216" s="46"/>
      <c r="H216" s="46">
        <v>80</v>
      </c>
      <c r="I216" s="46">
        <v>5</v>
      </c>
      <c r="J216" s="46">
        <v>77</v>
      </c>
      <c r="K216" s="46">
        <f t="shared" si="75"/>
        <v>5</v>
      </c>
      <c r="L216" s="46" t="str">
        <f t="shared" si="76"/>
        <v>80_5</v>
      </c>
      <c r="M216" s="52">
        <v>44.74</v>
      </c>
      <c r="N216" s="5"/>
      <c r="O216" s="46">
        <v>80</v>
      </c>
      <c r="P216" s="46">
        <v>4</v>
      </c>
      <c r="Q216" s="46">
        <v>76</v>
      </c>
      <c r="R216" s="46">
        <f t="shared" si="72"/>
        <v>4</v>
      </c>
      <c r="S216" s="46" t="str">
        <f t="shared" si="73"/>
        <v>80_4</v>
      </c>
      <c r="T216" s="52">
        <v>45.52</v>
      </c>
      <c r="U216" s="5"/>
      <c r="V216" s="46">
        <v>80</v>
      </c>
      <c r="W216" s="46">
        <v>4</v>
      </c>
      <c r="X216" s="46">
        <v>76</v>
      </c>
      <c r="Y216" s="46">
        <f t="shared" si="84"/>
        <v>4</v>
      </c>
      <c r="Z216" s="46" t="str">
        <f t="shared" si="74"/>
        <v>80_4</v>
      </c>
      <c r="AA216" s="52">
        <v>46.43</v>
      </c>
      <c r="AB216" s="362"/>
      <c r="AC216" s="46">
        <v>80</v>
      </c>
      <c r="AD216" s="46">
        <v>4</v>
      </c>
      <c r="AE216" s="46">
        <v>76</v>
      </c>
      <c r="AF216" s="46">
        <f t="shared" si="85"/>
        <v>4</v>
      </c>
      <c r="AG216" s="46" t="str">
        <f t="shared" si="77"/>
        <v>80_4</v>
      </c>
      <c r="AH216" s="46">
        <v>47.82</v>
      </c>
      <c r="AI216" s="362"/>
      <c r="AJ216" s="46">
        <v>80</v>
      </c>
      <c r="AK216" s="46">
        <v>4</v>
      </c>
      <c r="AL216" s="46">
        <v>76</v>
      </c>
      <c r="AM216" s="46">
        <f t="shared" si="86"/>
        <v>4</v>
      </c>
      <c r="AN216" s="46" t="str">
        <f t="shared" si="78"/>
        <v>80_4</v>
      </c>
      <c r="AO216" s="46">
        <v>50.21</v>
      </c>
      <c r="AP216" s="372"/>
      <c r="AQ216" s="46">
        <v>80</v>
      </c>
      <c r="AR216" s="46">
        <v>4</v>
      </c>
      <c r="AS216" s="46">
        <v>76</v>
      </c>
      <c r="AT216" s="46">
        <f t="shared" si="87"/>
        <v>4</v>
      </c>
      <c r="AU216" s="46" t="str">
        <f t="shared" si="79"/>
        <v>80_4</v>
      </c>
      <c r="AV216" s="46">
        <v>51.47</v>
      </c>
      <c r="AW216" s="373"/>
      <c r="AX216" s="46">
        <v>80</v>
      </c>
      <c r="AY216" s="46">
        <v>4</v>
      </c>
      <c r="AZ216" s="46">
        <v>76</v>
      </c>
      <c r="BA216" s="46">
        <f t="shared" si="88"/>
        <v>4</v>
      </c>
      <c r="BB216" s="46" t="str">
        <f t="shared" si="80"/>
        <v>80_4</v>
      </c>
      <c r="BC216" s="46">
        <v>52.75</v>
      </c>
      <c r="BD216" s="373"/>
      <c r="BE216" s="46">
        <v>80</v>
      </c>
      <c r="BF216" s="46">
        <v>4</v>
      </c>
      <c r="BG216" s="46">
        <v>76</v>
      </c>
      <c r="BH216" s="46">
        <f t="shared" si="89"/>
        <v>4</v>
      </c>
      <c r="BI216" s="46" t="s">
        <v>495</v>
      </c>
      <c r="BJ216" s="46" t="str">
        <f t="shared" si="81"/>
        <v>80_4</v>
      </c>
      <c r="BK216" s="48">
        <f t="shared" si="90"/>
        <v>50.21</v>
      </c>
      <c r="BL216" s="48">
        <f t="shared" si="91"/>
        <v>51.47</v>
      </c>
      <c r="BM216" s="48">
        <f t="shared" si="92"/>
        <v>52.75</v>
      </c>
      <c r="BN216" s="361">
        <f t="shared" si="93"/>
        <v>51.58</v>
      </c>
      <c r="BO216" s="5"/>
      <c r="BP216" s="5"/>
      <c r="BQ216" s="5"/>
      <c r="BR216" s="5"/>
      <c r="BS216" s="5"/>
      <c r="BT216" s="6"/>
    </row>
    <row r="217" spans="1:72" x14ac:dyDescent="0.15">
      <c r="A217" s="46">
        <v>80</v>
      </c>
      <c r="B217" s="46">
        <v>5</v>
      </c>
      <c r="C217" s="46">
        <v>77</v>
      </c>
      <c r="D217" s="46">
        <f t="shared" si="82"/>
        <v>5</v>
      </c>
      <c r="E217" s="46" t="str">
        <f t="shared" si="83"/>
        <v>80_5</v>
      </c>
      <c r="F217" s="52">
        <v>43.23</v>
      </c>
      <c r="G217" s="46"/>
      <c r="H217" s="46">
        <v>80</v>
      </c>
      <c r="I217" s="46">
        <v>6</v>
      </c>
      <c r="J217" s="46">
        <v>80</v>
      </c>
      <c r="K217" s="46">
        <f t="shared" si="75"/>
        <v>6</v>
      </c>
      <c r="L217" s="46" t="str">
        <f t="shared" si="76"/>
        <v>80_6</v>
      </c>
      <c r="M217" s="52">
        <v>46.61</v>
      </c>
      <c r="N217" s="5"/>
      <c r="O217" s="46">
        <v>80</v>
      </c>
      <c r="P217" s="46">
        <v>5</v>
      </c>
      <c r="Q217" s="46">
        <v>77</v>
      </c>
      <c r="R217" s="46">
        <f t="shared" si="72"/>
        <v>5</v>
      </c>
      <c r="S217" s="46" t="str">
        <f t="shared" si="73"/>
        <v>80_5</v>
      </c>
      <c r="T217" s="52">
        <v>46.08</v>
      </c>
      <c r="U217" s="5"/>
      <c r="V217" s="46">
        <v>80</v>
      </c>
      <c r="W217" s="46">
        <v>5</v>
      </c>
      <c r="X217" s="46">
        <v>77</v>
      </c>
      <c r="Y217" s="46">
        <f t="shared" si="84"/>
        <v>5</v>
      </c>
      <c r="Z217" s="46" t="str">
        <f t="shared" si="74"/>
        <v>80_5</v>
      </c>
      <c r="AA217" s="52">
        <v>47</v>
      </c>
      <c r="AB217" s="362"/>
      <c r="AC217" s="46">
        <v>80</v>
      </c>
      <c r="AD217" s="46">
        <v>5</v>
      </c>
      <c r="AE217" s="46">
        <v>77</v>
      </c>
      <c r="AF217" s="46">
        <f t="shared" si="85"/>
        <v>5</v>
      </c>
      <c r="AG217" s="46" t="str">
        <f t="shared" si="77"/>
        <v>80_5</v>
      </c>
      <c r="AH217" s="46">
        <v>48.42</v>
      </c>
      <c r="AI217" s="362"/>
      <c r="AJ217" s="46">
        <v>80</v>
      </c>
      <c r="AK217" s="46">
        <v>5</v>
      </c>
      <c r="AL217" s="46">
        <v>77</v>
      </c>
      <c r="AM217" s="46">
        <f t="shared" si="86"/>
        <v>5</v>
      </c>
      <c r="AN217" s="46" t="str">
        <f t="shared" si="78"/>
        <v>80_5</v>
      </c>
      <c r="AO217" s="46">
        <v>50.84</v>
      </c>
      <c r="AP217" s="372"/>
      <c r="AQ217" s="46">
        <v>80</v>
      </c>
      <c r="AR217" s="46">
        <v>5</v>
      </c>
      <c r="AS217" s="46">
        <v>77</v>
      </c>
      <c r="AT217" s="46">
        <f t="shared" si="87"/>
        <v>5</v>
      </c>
      <c r="AU217" s="46" t="str">
        <f t="shared" si="79"/>
        <v>80_5</v>
      </c>
      <c r="AV217" s="46">
        <v>52.11</v>
      </c>
      <c r="AW217" s="373"/>
      <c r="AX217" s="46">
        <v>80</v>
      </c>
      <c r="AY217" s="46">
        <v>5</v>
      </c>
      <c r="AZ217" s="46">
        <v>77</v>
      </c>
      <c r="BA217" s="46">
        <f t="shared" si="88"/>
        <v>5</v>
      </c>
      <c r="BB217" s="46" t="str">
        <f t="shared" si="80"/>
        <v>80_5</v>
      </c>
      <c r="BC217" s="46">
        <v>53.41</v>
      </c>
      <c r="BD217" s="373"/>
      <c r="BE217" s="46">
        <v>80</v>
      </c>
      <c r="BF217" s="46">
        <v>5</v>
      </c>
      <c r="BG217" s="46">
        <v>77</v>
      </c>
      <c r="BH217" s="46">
        <f t="shared" si="89"/>
        <v>5</v>
      </c>
      <c r="BI217" s="46" t="s">
        <v>496</v>
      </c>
      <c r="BJ217" s="46" t="str">
        <f t="shared" si="81"/>
        <v>80_5</v>
      </c>
      <c r="BK217" s="48">
        <f t="shared" si="90"/>
        <v>50.84</v>
      </c>
      <c r="BL217" s="48">
        <f t="shared" si="91"/>
        <v>52.11</v>
      </c>
      <c r="BM217" s="48">
        <f t="shared" si="92"/>
        <v>53.41</v>
      </c>
      <c r="BN217" s="361">
        <f t="shared" si="93"/>
        <v>52.223333333333336</v>
      </c>
      <c r="BO217" s="5"/>
      <c r="BP217" s="5"/>
      <c r="BQ217" s="5"/>
      <c r="BR217" s="5"/>
      <c r="BS217" s="5"/>
      <c r="BT217" s="6"/>
    </row>
    <row r="218" spans="1:72" x14ac:dyDescent="0.15">
      <c r="A218" s="46">
        <v>80</v>
      </c>
      <c r="B218" s="46">
        <v>6</v>
      </c>
      <c r="C218" s="46">
        <v>80</v>
      </c>
      <c r="D218" s="46">
        <f t="shared" si="82"/>
        <v>6</v>
      </c>
      <c r="E218" s="46" t="str">
        <f t="shared" si="83"/>
        <v>80_6</v>
      </c>
      <c r="F218" s="52">
        <v>45.03</v>
      </c>
      <c r="G218" s="46"/>
      <c r="H218" s="46">
        <v>80</v>
      </c>
      <c r="I218" s="46">
        <v>7</v>
      </c>
      <c r="J218" s="46">
        <v>83</v>
      </c>
      <c r="K218" s="46">
        <f t="shared" si="75"/>
        <v>7</v>
      </c>
      <c r="L218" s="46" t="str">
        <f t="shared" si="76"/>
        <v>80_7</v>
      </c>
      <c r="M218" s="52">
        <v>48.48</v>
      </c>
      <c r="N218" s="5"/>
      <c r="O218" s="46">
        <v>80</v>
      </c>
      <c r="P218" s="46">
        <v>6</v>
      </c>
      <c r="Q218" s="46">
        <v>80</v>
      </c>
      <c r="R218" s="46">
        <f t="shared" si="72"/>
        <v>6</v>
      </c>
      <c r="S218" s="46" t="str">
        <f t="shared" si="73"/>
        <v>80_6</v>
      </c>
      <c r="T218" s="52">
        <v>48</v>
      </c>
      <c r="U218" s="5"/>
      <c r="V218" s="46">
        <v>80</v>
      </c>
      <c r="W218" s="46">
        <v>6</v>
      </c>
      <c r="X218" s="46">
        <v>80</v>
      </c>
      <c r="Y218" s="46">
        <f t="shared" si="84"/>
        <v>6</v>
      </c>
      <c r="Z218" s="46" t="str">
        <f t="shared" si="74"/>
        <v>80_6</v>
      </c>
      <c r="AA218" s="52">
        <v>48.96</v>
      </c>
      <c r="AB218" s="362"/>
      <c r="AC218" s="46">
        <v>80</v>
      </c>
      <c r="AD218" s="46">
        <v>6</v>
      </c>
      <c r="AE218" s="46">
        <v>80</v>
      </c>
      <c r="AF218" s="46">
        <f t="shared" si="85"/>
        <v>6</v>
      </c>
      <c r="AG218" s="46" t="str">
        <f t="shared" si="77"/>
        <v>80_6</v>
      </c>
      <c r="AH218" s="46">
        <v>50.43</v>
      </c>
      <c r="AI218" s="362"/>
      <c r="AJ218" s="46">
        <v>80</v>
      </c>
      <c r="AK218" s="46">
        <v>6</v>
      </c>
      <c r="AL218" s="46">
        <v>80</v>
      </c>
      <c r="AM218" s="46">
        <f t="shared" si="86"/>
        <v>6</v>
      </c>
      <c r="AN218" s="46" t="str">
        <f t="shared" si="78"/>
        <v>80_6</v>
      </c>
      <c r="AO218" s="46">
        <v>52.96</v>
      </c>
      <c r="AP218" s="372"/>
      <c r="AQ218" s="46">
        <v>80</v>
      </c>
      <c r="AR218" s="46">
        <v>6</v>
      </c>
      <c r="AS218" s="46">
        <v>80</v>
      </c>
      <c r="AT218" s="46">
        <f t="shared" si="87"/>
        <v>6</v>
      </c>
      <c r="AU218" s="46" t="str">
        <f t="shared" si="79"/>
        <v>80_6</v>
      </c>
      <c r="AV218" s="46">
        <v>54.28</v>
      </c>
      <c r="AW218" s="373"/>
      <c r="AX218" s="46">
        <v>80</v>
      </c>
      <c r="AY218" s="46">
        <v>6</v>
      </c>
      <c r="AZ218" s="46">
        <v>80</v>
      </c>
      <c r="BA218" s="46">
        <f t="shared" si="88"/>
        <v>6</v>
      </c>
      <c r="BB218" s="46" t="str">
        <f t="shared" si="80"/>
        <v>80_6</v>
      </c>
      <c r="BC218" s="46">
        <v>55.64</v>
      </c>
      <c r="BD218" s="373"/>
      <c r="BE218" s="46">
        <v>80</v>
      </c>
      <c r="BF218" s="46">
        <v>6</v>
      </c>
      <c r="BG218" s="46">
        <v>80</v>
      </c>
      <c r="BH218" s="46">
        <f t="shared" si="89"/>
        <v>6</v>
      </c>
      <c r="BI218" s="46" t="s">
        <v>497</v>
      </c>
      <c r="BJ218" s="46" t="str">
        <f t="shared" si="81"/>
        <v>80_6</v>
      </c>
      <c r="BK218" s="48">
        <f t="shared" si="90"/>
        <v>52.96</v>
      </c>
      <c r="BL218" s="48">
        <f t="shared" si="91"/>
        <v>54.28</v>
      </c>
      <c r="BM218" s="48">
        <f t="shared" si="92"/>
        <v>55.64</v>
      </c>
      <c r="BN218" s="361">
        <f t="shared" si="93"/>
        <v>54.400000000000006</v>
      </c>
      <c r="BO218" s="5"/>
      <c r="BP218" s="5"/>
      <c r="BQ218" s="5"/>
      <c r="BR218" s="5"/>
      <c r="BS218" s="5"/>
      <c r="BT218" s="6"/>
    </row>
    <row r="219" spans="1:72" x14ac:dyDescent="0.15">
      <c r="A219" s="46">
        <v>80</v>
      </c>
      <c r="B219" s="46">
        <v>7</v>
      </c>
      <c r="C219" s="46">
        <v>83</v>
      </c>
      <c r="D219" s="46">
        <f t="shared" si="82"/>
        <v>7</v>
      </c>
      <c r="E219" s="46" t="str">
        <f t="shared" si="83"/>
        <v>80_7</v>
      </c>
      <c r="F219" s="52">
        <v>46.84</v>
      </c>
      <c r="G219" s="46"/>
      <c r="H219" s="46">
        <v>80</v>
      </c>
      <c r="I219" s="46">
        <v>8</v>
      </c>
      <c r="J219" s="46">
        <v>86</v>
      </c>
      <c r="K219" s="46">
        <f t="shared" si="75"/>
        <v>8</v>
      </c>
      <c r="L219" s="46" t="str">
        <f t="shared" si="76"/>
        <v>80_8</v>
      </c>
      <c r="M219" s="52">
        <v>50.59</v>
      </c>
      <c r="N219" s="5"/>
      <c r="O219" s="46">
        <v>80</v>
      </c>
      <c r="P219" s="46">
        <v>7</v>
      </c>
      <c r="Q219" s="46">
        <v>83</v>
      </c>
      <c r="R219" s="46">
        <f t="shared" si="72"/>
        <v>7</v>
      </c>
      <c r="S219" s="46" t="str">
        <f t="shared" si="73"/>
        <v>80_7</v>
      </c>
      <c r="T219" s="52">
        <v>49.93</v>
      </c>
      <c r="U219" s="5"/>
      <c r="V219" s="46">
        <v>80</v>
      </c>
      <c r="W219" s="46">
        <v>7</v>
      </c>
      <c r="X219" s="46">
        <v>83</v>
      </c>
      <c r="Y219" s="46">
        <f t="shared" si="84"/>
        <v>7</v>
      </c>
      <c r="Z219" s="46" t="str">
        <f t="shared" si="74"/>
        <v>80_7</v>
      </c>
      <c r="AA219" s="52">
        <v>50.93</v>
      </c>
      <c r="AB219" s="362"/>
      <c r="AC219" s="46">
        <v>80</v>
      </c>
      <c r="AD219" s="46">
        <v>7</v>
      </c>
      <c r="AE219" s="46">
        <v>83</v>
      </c>
      <c r="AF219" s="46">
        <f t="shared" si="85"/>
        <v>7</v>
      </c>
      <c r="AG219" s="46" t="str">
        <f t="shared" si="77"/>
        <v>80_7</v>
      </c>
      <c r="AH219" s="46">
        <v>52.46</v>
      </c>
      <c r="AI219" s="362"/>
      <c r="AJ219" s="46">
        <v>80</v>
      </c>
      <c r="AK219" s="46">
        <v>7</v>
      </c>
      <c r="AL219" s="46">
        <v>83</v>
      </c>
      <c r="AM219" s="46">
        <f t="shared" si="86"/>
        <v>7</v>
      </c>
      <c r="AN219" s="46" t="str">
        <f t="shared" si="78"/>
        <v>80_7</v>
      </c>
      <c r="AO219" s="46">
        <v>55.08</v>
      </c>
      <c r="AP219" s="372"/>
      <c r="AQ219" s="46">
        <v>80</v>
      </c>
      <c r="AR219" s="46">
        <v>7</v>
      </c>
      <c r="AS219" s="46">
        <v>83</v>
      </c>
      <c r="AT219" s="46">
        <f t="shared" si="87"/>
        <v>7</v>
      </c>
      <c r="AU219" s="46" t="str">
        <f t="shared" si="79"/>
        <v>80_7</v>
      </c>
      <c r="AV219" s="46">
        <v>56.46</v>
      </c>
      <c r="AW219" s="373"/>
      <c r="AX219" s="46">
        <v>80</v>
      </c>
      <c r="AY219" s="46">
        <v>7</v>
      </c>
      <c r="AZ219" s="46">
        <v>83</v>
      </c>
      <c r="BA219" s="46">
        <f t="shared" si="88"/>
        <v>7</v>
      </c>
      <c r="BB219" s="46" t="str">
        <f t="shared" si="80"/>
        <v>80_7</v>
      </c>
      <c r="BC219" s="46">
        <v>57.87</v>
      </c>
      <c r="BD219" s="373"/>
      <c r="BE219" s="46">
        <v>80</v>
      </c>
      <c r="BF219" s="46">
        <v>7</v>
      </c>
      <c r="BG219" s="46">
        <v>83</v>
      </c>
      <c r="BH219" s="46">
        <f t="shared" si="89"/>
        <v>7</v>
      </c>
      <c r="BI219" s="46" t="s">
        <v>498</v>
      </c>
      <c r="BJ219" s="46" t="str">
        <f t="shared" si="81"/>
        <v>80_7</v>
      </c>
      <c r="BK219" s="48">
        <f t="shared" si="90"/>
        <v>55.08</v>
      </c>
      <c r="BL219" s="48">
        <f t="shared" si="91"/>
        <v>56.46</v>
      </c>
      <c r="BM219" s="48">
        <f t="shared" si="92"/>
        <v>57.87</v>
      </c>
      <c r="BN219" s="361">
        <f t="shared" si="93"/>
        <v>56.582500000000003</v>
      </c>
      <c r="BO219" s="5"/>
      <c r="BP219" s="5"/>
      <c r="BQ219" s="5"/>
      <c r="BR219" s="5"/>
      <c r="BS219" s="5"/>
      <c r="BT219" s="6"/>
    </row>
    <row r="220" spans="1:72" x14ac:dyDescent="0.15">
      <c r="A220" s="46">
        <v>80</v>
      </c>
      <c r="B220" s="46">
        <v>8</v>
      </c>
      <c r="C220" s="46">
        <v>86</v>
      </c>
      <c r="D220" s="46">
        <f t="shared" si="82"/>
        <v>8</v>
      </c>
      <c r="E220" s="46" t="str">
        <f t="shared" si="83"/>
        <v>80_8</v>
      </c>
      <c r="F220" s="52">
        <v>48.88</v>
      </c>
      <c r="G220" s="46"/>
      <c r="H220" s="46">
        <v>80</v>
      </c>
      <c r="I220" s="46">
        <v>9</v>
      </c>
      <c r="J220" s="46">
        <v>88</v>
      </c>
      <c r="K220" s="46">
        <f t="shared" si="75"/>
        <v>9</v>
      </c>
      <c r="L220" s="46" t="str">
        <f t="shared" si="76"/>
        <v>80_9</v>
      </c>
      <c r="M220" s="52">
        <v>52.05</v>
      </c>
      <c r="N220" s="5"/>
      <c r="O220" s="46">
        <v>80</v>
      </c>
      <c r="P220" s="46">
        <v>8</v>
      </c>
      <c r="Q220" s="46">
        <v>86</v>
      </c>
      <c r="R220" s="46">
        <f t="shared" si="72"/>
        <v>8</v>
      </c>
      <c r="S220" s="46" t="str">
        <f t="shared" si="73"/>
        <v>80_8</v>
      </c>
      <c r="T220" s="52">
        <v>52.11</v>
      </c>
      <c r="U220" s="5"/>
      <c r="V220" s="46">
        <v>80</v>
      </c>
      <c r="W220" s="46">
        <v>8</v>
      </c>
      <c r="X220" s="46">
        <v>86</v>
      </c>
      <c r="Y220" s="46">
        <f t="shared" si="84"/>
        <v>8</v>
      </c>
      <c r="Z220" s="46" t="str">
        <f t="shared" si="74"/>
        <v>80_8</v>
      </c>
      <c r="AA220" s="52">
        <v>53.15</v>
      </c>
      <c r="AB220" s="362"/>
      <c r="AC220" s="46">
        <v>80</v>
      </c>
      <c r="AD220" s="46">
        <v>8</v>
      </c>
      <c r="AE220" s="46">
        <v>86</v>
      </c>
      <c r="AF220" s="46">
        <f t="shared" si="85"/>
        <v>8</v>
      </c>
      <c r="AG220" s="46" t="str">
        <f t="shared" si="77"/>
        <v>80_8</v>
      </c>
      <c r="AH220" s="46">
        <v>54.74</v>
      </c>
      <c r="AI220" s="362"/>
      <c r="AJ220" s="46">
        <v>80</v>
      </c>
      <c r="AK220" s="46">
        <v>8</v>
      </c>
      <c r="AL220" s="46">
        <v>86</v>
      </c>
      <c r="AM220" s="46">
        <f t="shared" si="86"/>
        <v>8</v>
      </c>
      <c r="AN220" s="46" t="str">
        <f t="shared" si="78"/>
        <v>80_8</v>
      </c>
      <c r="AO220" s="46">
        <v>57.48</v>
      </c>
      <c r="AP220" s="372"/>
      <c r="AQ220" s="46">
        <v>80</v>
      </c>
      <c r="AR220" s="46">
        <v>8</v>
      </c>
      <c r="AS220" s="46">
        <v>86</v>
      </c>
      <c r="AT220" s="46">
        <f t="shared" si="87"/>
        <v>8</v>
      </c>
      <c r="AU220" s="46" t="str">
        <f t="shared" si="79"/>
        <v>80_8</v>
      </c>
      <c r="AV220" s="46">
        <v>58.92</v>
      </c>
      <c r="AW220" s="373"/>
      <c r="AX220" s="46">
        <v>80</v>
      </c>
      <c r="AY220" s="46">
        <v>8</v>
      </c>
      <c r="AZ220" s="46">
        <v>86</v>
      </c>
      <c r="BA220" s="46">
        <f t="shared" si="88"/>
        <v>8</v>
      </c>
      <c r="BB220" s="46" t="str">
        <f t="shared" si="80"/>
        <v>80_8</v>
      </c>
      <c r="BC220" s="46">
        <v>60.39</v>
      </c>
      <c r="BD220" s="373"/>
      <c r="BE220" s="46">
        <v>80</v>
      </c>
      <c r="BF220" s="46">
        <v>8</v>
      </c>
      <c r="BG220" s="46">
        <v>86</v>
      </c>
      <c r="BH220" s="46">
        <f t="shared" si="89"/>
        <v>8</v>
      </c>
      <c r="BI220" s="46" t="s">
        <v>499</v>
      </c>
      <c r="BJ220" s="46" t="str">
        <f t="shared" si="81"/>
        <v>80_8</v>
      </c>
      <c r="BK220" s="48">
        <f t="shared" si="90"/>
        <v>57.48</v>
      </c>
      <c r="BL220" s="48">
        <f t="shared" si="91"/>
        <v>58.92</v>
      </c>
      <c r="BM220" s="48">
        <f t="shared" si="92"/>
        <v>60.39</v>
      </c>
      <c r="BN220" s="361">
        <f t="shared" si="93"/>
        <v>59.047499999999999</v>
      </c>
      <c r="BO220" s="5"/>
      <c r="BP220" s="5"/>
      <c r="BQ220" s="5"/>
      <c r="BR220" s="5"/>
      <c r="BS220" s="5"/>
      <c r="BT220" s="6"/>
    </row>
    <row r="221" spans="1:72" x14ac:dyDescent="0.15">
      <c r="A221" s="46">
        <v>80</v>
      </c>
      <c r="B221" s="46">
        <v>9</v>
      </c>
      <c r="C221" s="46">
        <v>88</v>
      </c>
      <c r="D221" s="46">
        <f t="shared" si="82"/>
        <v>9</v>
      </c>
      <c r="E221" s="46" t="str">
        <f t="shared" si="83"/>
        <v>80_9</v>
      </c>
      <c r="F221" s="52">
        <v>50.29</v>
      </c>
      <c r="G221" s="46"/>
      <c r="H221" s="46">
        <v>80</v>
      </c>
      <c r="I221" s="46">
        <v>10</v>
      </c>
      <c r="J221" s="46">
        <v>90</v>
      </c>
      <c r="K221" s="46">
        <f t="shared" si="75"/>
        <v>10</v>
      </c>
      <c r="L221" s="46" t="str">
        <f t="shared" si="76"/>
        <v>80_10</v>
      </c>
      <c r="M221" s="52">
        <v>53.5</v>
      </c>
      <c r="N221" s="5"/>
      <c r="O221" s="46">
        <v>80</v>
      </c>
      <c r="P221" s="46">
        <v>9</v>
      </c>
      <c r="Q221" s="46">
        <v>88</v>
      </c>
      <c r="R221" s="46">
        <f t="shared" si="72"/>
        <v>9</v>
      </c>
      <c r="S221" s="46" t="str">
        <f t="shared" si="73"/>
        <v>80_9</v>
      </c>
      <c r="T221" s="52">
        <v>53.61</v>
      </c>
      <c r="U221" s="5"/>
      <c r="V221" s="46">
        <v>80</v>
      </c>
      <c r="W221" s="46">
        <v>9</v>
      </c>
      <c r="X221" s="46">
        <v>88</v>
      </c>
      <c r="Y221" s="46">
        <f t="shared" si="84"/>
        <v>9</v>
      </c>
      <c r="Z221" s="46" t="str">
        <f t="shared" si="74"/>
        <v>80_9</v>
      </c>
      <c r="AA221" s="52">
        <v>54.69</v>
      </c>
      <c r="AB221" s="362"/>
      <c r="AC221" s="46">
        <v>80</v>
      </c>
      <c r="AD221" s="46">
        <v>9</v>
      </c>
      <c r="AE221" s="46">
        <v>88</v>
      </c>
      <c r="AF221" s="46">
        <f t="shared" si="85"/>
        <v>9</v>
      </c>
      <c r="AG221" s="46" t="str">
        <f t="shared" si="77"/>
        <v>80_9</v>
      </c>
      <c r="AH221" s="46">
        <v>56.33</v>
      </c>
      <c r="AI221" s="362"/>
      <c r="AJ221" s="46">
        <v>80</v>
      </c>
      <c r="AK221" s="46">
        <v>9</v>
      </c>
      <c r="AL221" s="46">
        <v>88</v>
      </c>
      <c r="AM221" s="46">
        <f t="shared" si="86"/>
        <v>9</v>
      </c>
      <c r="AN221" s="46" t="str">
        <f t="shared" si="78"/>
        <v>80_9</v>
      </c>
      <c r="AO221" s="46">
        <v>59.15</v>
      </c>
      <c r="AP221" s="372"/>
      <c r="AQ221" s="46">
        <v>80</v>
      </c>
      <c r="AR221" s="46">
        <v>9</v>
      </c>
      <c r="AS221" s="46">
        <v>88</v>
      </c>
      <c r="AT221" s="46">
        <f t="shared" si="87"/>
        <v>9</v>
      </c>
      <c r="AU221" s="46" t="str">
        <f t="shared" si="79"/>
        <v>80_9</v>
      </c>
      <c r="AV221" s="46">
        <v>60.62</v>
      </c>
      <c r="AW221" s="373"/>
      <c r="AX221" s="46">
        <v>80</v>
      </c>
      <c r="AY221" s="46">
        <v>9</v>
      </c>
      <c r="AZ221" s="46">
        <v>88</v>
      </c>
      <c r="BA221" s="46">
        <f t="shared" si="88"/>
        <v>9</v>
      </c>
      <c r="BB221" s="46" t="str">
        <f t="shared" si="80"/>
        <v>80_9</v>
      </c>
      <c r="BC221" s="46">
        <v>62.14</v>
      </c>
      <c r="BD221" s="373"/>
      <c r="BE221" s="46">
        <v>80</v>
      </c>
      <c r="BF221" s="46">
        <v>9</v>
      </c>
      <c r="BG221" s="46">
        <v>88</v>
      </c>
      <c r="BH221" s="46">
        <f t="shared" si="89"/>
        <v>9</v>
      </c>
      <c r="BI221" s="46" t="s">
        <v>500</v>
      </c>
      <c r="BJ221" s="46" t="str">
        <f t="shared" si="81"/>
        <v>80_9</v>
      </c>
      <c r="BK221" s="48">
        <f t="shared" si="90"/>
        <v>59.15</v>
      </c>
      <c r="BL221" s="48">
        <f t="shared" si="91"/>
        <v>60.62</v>
      </c>
      <c r="BM221" s="48">
        <f t="shared" si="92"/>
        <v>62.14</v>
      </c>
      <c r="BN221" s="361">
        <f t="shared" si="93"/>
        <v>60.754999999999995</v>
      </c>
      <c r="BO221" s="5"/>
      <c r="BP221" s="5"/>
      <c r="BQ221" s="5"/>
      <c r="BR221" s="5"/>
      <c r="BS221" s="5"/>
      <c r="BT221" s="6"/>
    </row>
    <row r="222" spans="1:72" x14ac:dyDescent="0.15">
      <c r="A222" s="46">
        <v>80</v>
      </c>
      <c r="B222" s="46">
        <v>10</v>
      </c>
      <c r="C222" s="46">
        <v>90</v>
      </c>
      <c r="D222" s="46">
        <f t="shared" si="82"/>
        <v>10</v>
      </c>
      <c r="E222" s="46" t="str">
        <f t="shared" si="83"/>
        <v>80_10</v>
      </c>
      <c r="F222" s="52">
        <v>51.69</v>
      </c>
      <c r="G222" s="46"/>
      <c r="H222" s="46">
        <v>80</v>
      </c>
      <c r="I222" s="46">
        <v>11</v>
      </c>
      <c r="J222" s="46">
        <v>92</v>
      </c>
      <c r="K222" s="46">
        <f t="shared" si="75"/>
        <v>11</v>
      </c>
      <c r="L222" s="46" t="str">
        <f t="shared" si="76"/>
        <v>80_11</v>
      </c>
      <c r="M222" s="52">
        <v>54.97</v>
      </c>
      <c r="N222" s="5"/>
      <c r="O222" s="46">
        <v>80</v>
      </c>
      <c r="P222" s="46">
        <v>10</v>
      </c>
      <c r="Q222" s="46">
        <v>90</v>
      </c>
      <c r="R222" s="46">
        <f t="shared" si="72"/>
        <v>10</v>
      </c>
      <c r="S222" s="46" t="str">
        <f t="shared" si="73"/>
        <v>80_10</v>
      </c>
      <c r="T222" s="52">
        <v>55.11</v>
      </c>
      <c r="U222" s="5"/>
      <c r="V222" s="46">
        <v>80</v>
      </c>
      <c r="W222" s="46">
        <v>10</v>
      </c>
      <c r="X222" s="46">
        <v>90</v>
      </c>
      <c r="Y222" s="46">
        <f t="shared" si="84"/>
        <v>10</v>
      </c>
      <c r="Z222" s="46" t="str">
        <f t="shared" si="74"/>
        <v>80_10</v>
      </c>
      <c r="AA222" s="52">
        <v>56.21</v>
      </c>
      <c r="AB222" s="362"/>
      <c r="AC222" s="46">
        <v>80</v>
      </c>
      <c r="AD222" s="46">
        <v>10</v>
      </c>
      <c r="AE222" s="46">
        <v>90</v>
      </c>
      <c r="AF222" s="46">
        <f t="shared" si="85"/>
        <v>10</v>
      </c>
      <c r="AG222" s="46" t="str">
        <f t="shared" si="77"/>
        <v>80_10</v>
      </c>
      <c r="AH222" s="46">
        <v>57.89</v>
      </c>
      <c r="AI222" s="362"/>
      <c r="AJ222" s="46">
        <v>80</v>
      </c>
      <c r="AK222" s="46">
        <v>10</v>
      </c>
      <c r="AL222" s="46">
        <v>90</v>
      </c>
      <c r="AM222" s="46">
        <f t="shared" si="86"/>
        <v>10</v>
      </c>
      <c r="AN222" s="46" t="str">
        <f t="shared" si="78"/>
        <v>80_10</v>
      </c>
      <c r="AO222" s="46">
        <v>60.79</v>
      </c>
      <c r="AP222" s="372"/>
      <c r="AQ222" s="46">
        <v>80</v>
      </c>
      <c r="AR222" s="46">
        <v>10</v>
      </c>
      <c r="AS222" s="46">
        <v>90</v>
      </c>
      <c r="AT222" s="46">
        <f t="shared" si="87"/>
        <v>10</v>
      </c>
      <c r="AU222" s="46" t="str">
        <f t="shared" si="79"/>
        <v>80_10</v>
      </c>
      <c r="AV222" s="46">
        <v>62.31</v>
      </c>
      <c r="AW222" s="373"/>
      <c r="AX222" s="46">
        <v>80</v>
      </c>
      <c r="AY222" s="46">
        <v>10</v>
      </c>
      <c r="AZ222" s="46">
        <v>90</v>
      </c>
      <c r="BA222" s="46">
        <f t="shared" si="88"/>
        <v>10</v>
      </c>
      <c r="BB222" s="46" t="str">
        <f t="shared" si="80"/>
        <v>80_10</v>
      </c>
      <c r="BC222" s="46">
        <v>63.87</v>
      </c>
      <c r="BD222" s="373"/>
      <c r="BE222" s="46">
        <v>80</v>
      </c>
      <c r="BF222" s="46">
        <v>10</v>
      </c>
      <c r="BG222" s="46">
        <v>90</v>
      </c>
      <c r="BH222" s="46">
        <f t="shared" si="89"/>
        <v>10</v>
      </c>
      <c r="BI222" s="46" t="s">
        <v>501</v>
      </c>
      <c r="BJ222" s="46" t="str">
        <f t="shared" si="81"/>
        <v>80_10</v>
      </c>
      <c r="BK222" s="48">
        <f t="shared" si="90"/>
        <v>60.79</v>
      </c>
      <c r="BL222" s="48">
        <f t="shared" si="91"/>
        <v>62.31</v>
      </c>
      <c r="BM222" s="48">
        <f t="shared" si="92"/>
        <v>63.87</v>
      </c>
      <c r="BN222" s="361">
        <f t="shared" si="93"/>
        <v>62.446666666666673</v>
      </c>
      <c r="BO222" s="5"/>
      <c r="BP222" s="5"/>
      <c r="BQ222" s="5"/>
      <c r="BR222" s="5"/>
      <c r="BS222" s="5"/>
      <c r="BT222" s="6"/>
    </row>
    <row r="223" spans="1:72" x14ac:dyDescent="0.15">
      <c r="A223" s="46">
        <v>80</v>
      </c>
      <c r="B223" s="46">
        <v>11</v>
      </c>
      <c r="C223" s="46">
        <v>92</v>
      </c>
      <c r="D223" s="46">
        <f t="shared" si="82"/>
        <v>11</v>
      </c>
      <c r="E223" s="46" t="str">
        <f t="shared" si="83"/>
        <v>80_11</v>
      </c>
      <c r="F223" s="52">
        <v>53.11</v>
      </c>
      <c r="G223" s="46"/>
      <c r="H223" s="46">
        <v>80</v>
      </c>
      <c r="I223" s="46">
        <v>12</v>
      </c>
      <c r="J223" s="46">
        <v>94</v>
      </c>
      <c r="K223" s="46">
        <f t="shared" si="75"/>
        <v>12</v>
      </c>
      <c r="L223" s="46" t="str">
        <f t="shared" si="76"/>
        <v>80_12</v>
      </c>
      <c r="M223" s="52">
        <v>56.45</v>
      </c>
      <c r="N223" s="5"/>
      <c r="O223" s="46">
        <v>80</v>
      </c>
      <c r="P223" s="46">
        <v>11</v>
      </c>
      <c r="Q223" s="46">
        <v>92</v>
      </c>
      <c r="R223" s="46">
        <f t="shared" si="72"/>
        <v>11</v>
      </c>
      <c r="S223" s="46" t="str">
        <f t="shared" si="73"/>
        <v>80_11</v>
      </c>
      <c r="T223" s="52">
        <v>56.61</v>
      </c>
      <c r="U223" s="5"/>
      <c r="V223" s="46">
        <v>80</v>
      </c>
      <c r="W223" s="46">
        <v>11</v>
      </c>
      <c r="X223" s="46">
        <v>92</v>
      </c>
      <c r="Y223" s="46">
        <f t="shared" si="84"/>
        <v>11</v>
      </c>
      <c r="Z223" s="46" t="str">
        <f t="shared" si="74"/>
        <v>80_11</v>
      </c>
      <c r="AA223" s="52">
        <v>57.75</v>
      </c>
      <c r="AB223" s="362"/>
      <c r="AC223" s="46">
        <v>80</v>
      </c>
      <c r="AD223" s="46">
        <v>11</v>
      </c>
      <c r="AE223" s="46">
        <v>92</v>
      </c>
      <c r="AF223" s="46">
        <f t="shared" si="85"/>
        <v>11</v>
      </c>
      <c r="AG223" s="46" t="str">
        <f t="shared" si="77"/>
        <v>80_11</v>
      </c>
      <c r="AH223" s="46">
        <v>59.48</v>
      </c>
      <c r="AI223" s="362"/>
      <c r="AJ223" s="46">
        <v>80</v>
      </c>
      <c r="AK223" s="46">
        <v>11</v>
      </c>
      <c r="AL223" s="46">
        <v>92</v>
      </c>
      <c r="AM223" s="46">
        <f t="shared" si="86"/>
        <v>11</v>
      </c>
      <c r="AN223" s="46" t="str">
        <f t="shared" si="78"/>
        <v>80_11</v>
      </c>
      <c r="AO223" s="46">
        <v>62.45</v>
      </c>
      <c r="AP223" s="372"/>
      <c r="AQ223" s="46">
        <v>80</v>
      </c>
      <c r="AR223" s="46">
        <v>11</v>
      </c>
      <c r="AS223" s="46">
        <v>92</v>
      </c>
      <c r="AT223" s="46">
        <f t="shared" si="87"/>
        <v>11</v>
      </c>
      <c r="AU223" s="46" t="str">
        <f t="shared" si="79"/>
        <v>80_11</v>
      </c>
      <c r="AV223" s="46">
        <v>64.010000000000005</v>
      </c>
      <c r="AW223" s="373"/>
      <c r="AX223" s="46">
        <v>80</v>
      </c>
      <c r="AY223" s="46">
        <v>11</v>
      </c>
      <c r="AZ223" s="46">
        <v>92</v>
      </c>
      <c r="BA223" s="46">
        <f t="shared" si="88"/>
        <v>11</v>
      </c>
      <c r="BB223" s="46" t="str">
        <f t="shared" si="80"/>
        <v>80_11</v>
      </c>
      <c r="BC223" s="46">
        <v>65.61</v>
      </c>
      <c r="BD223" s="373"/>
      <c r="BE223" s="46">
        <v>80</v>
      </c>
      <c r="BF223" s="46">
        <v>11</v>
      </c>
      <c r="BG223" s="46">
        <v>92</v>
      </c>
      <c r="BH223" s="46">
        <f t="shared" si="89"/>
        <v>11</v>
      </c>
      <c r="BI223" s="46" t="s">
        <v>502</v>
      </c>
      <c r="BJ223" s="46" t="str">
        <f t="shared" si="81"/>
        <v>80_11</v>
      </c>
      <c r="BK223" s="48">
        <f t="shared" si="90"/>
        <v>62.45</v>
      </c>
      <c r="BL223" s="48">
        <f t="shared" si="91"/>
        <v>64.010000000000005</v>
      </c>
      <c r="BM223" s="48">
        <f t="shared" si="92"/>
        <v>65.61</v>
      </c>
      <c r="BN223" s="361">
        <f t="shared" si="93"/>
        <v>64.150000000000006</v>
      </c>
      <c r="BO223" s="5"/>
      <c r="BP223" s="5"/>
      <c r="BQ223" s="5"/>
      <c r="BR223" s="5"/>
      <c r="BS223" s="5"/>
      <c r="BT223" s="6"/>
    </row>
    <row r="224" spans="1:72" x14ac:dyDescent="0.15">
      <c r="A224" s="46">
        <v>80</v>
      </c>
      <c r="B224" s="46">
        <v>12</v>
      </c>
      <c r="C224" s="46">
        <v>94</v>
      </c>
      <c r="D224" s="46">
        <f t="shared" si="82"/>
        <v>12</v>
      </c>
      <c r="E224" s="46" t="str">
        <f t="shared" si="83"/>
        <v>80_12</v>
      </c>
      <c r="F224" s="52">
        <v>54.54</v>
      </c>
      <c r="G224" s="46"/>
      <c r="H224" s="46">
        <v>80</v>
      </c>
      <c r="I224" s="46">
        <v>13</v>
      </c>
      <c r="J224" s="46">
        <v>95</v>
      </c>
      <c r="K224" s="46">
        <f t="shared" si="75"/>
        <v>13</v>
      </c>
      <c r="L224" s="46" t="str">
        <f t="shared" si="76"/>
        <v>80_13</v>
      </c>
      <c r="M224" s="52">
        <v>57.18</v>
      </c>
      <c r="N224" s="5"/>
      <c r="O224" s="46">
        <v>80</v>
      </c>
      <c r="P224" s="46">
        <v>12</v>
      </c>
      <c r="Q224" s="46">
        <v>94</v>
      </c>
      <c r="R224" s="46">
        <f t="shared" si="72"/>
        <v>12</v>
      </c>
      <c r="S224" s="46" t="str">
        <f t="shared" si="73"/>
        <v>80_12</v>
      </c>
      <c r="T224" s="52">
        <v>58.14</v>
      </c>
      <c r="U224" s="5"/>
      <c r="V224" s="46">
        <v>80</v>
      </c>
      <c r="W224" s="46">
        <v>12</v>
      </c>
      <c r="X224" s="46">
        <v>94</v>
      </c>
      <c r="Y224" s="46">
        <f t="shared" si="84"/>
        <v>12</v>
      </c>
      <c r="Z224" s="46" t="str">
        <f t="shared" si="74"/>
        <v>80_12</v>
      </c>
      <c r="AA224" s="52">
        <v>59.3</v>
      </c>
      <c r="AB224" s="362"/>
      <c r="AC224" s="46">
        <v>80</v>
      </c>
      <c r="AD224" s="46">
        <v>12</v>
      </c>
      <c r="AE224" s="46">
        <v>94</v>
      </c>
      <c r="AF224" s="46">
        <f t="shared" si="85"/>
        <v>12</v>
      </c>
      <c r="AG224" s="46" t="str">
        <f t="shared" si="77"/>
        <v>80_12</v>
      </c>
      <c r="AH224" s="46">
        <v>61.08</v>
      </c>
      <c r="AI224" s="362"/>
      <c r="AJ224" s="46">
        <v>80</v>
      </c>
      <c r="AK224" s="46">
        <v>12</v>
      </c>
      <c r="AL224" s="46">
        <v>94</v>
      </c>
      <c r="AM224" s="46">
        <f t="shared" si="86"/>
        <v>12</v>
      </c>
      <c r="AN224" s="46" t="str">
        <f t="shared" si="78"/>
        <v>80_12</v>
      </c>
      <c r="AO224" s="46">
        <v>64.14</v>
      </c>
      <c r="AP224" s="372"/>
      <c r="AQ224" s="46">
        <v>80</v>
      </c>
      <c r="AR224" s="46">
        <v>12</v>
      </c>
      <c r="AS224" s="46">
        <v>94</v>
      </c>
      <c r="AT224" s="46">
        <f t="shared" si="87"/>
        <v>12</v>
      </c>
      <c r="AU224" s="46" t="str">
        <f t="shared" si="79"/>
        <v>80_12</v>
      </c>
      <c r="AV224" s="46">
        <v>65.739999999999995</v>
      </c>
      <c r="AW224" s="373"/>
      <c r="AX224" s="46">
        <v>80</v>
      </c>
      <c r="AY224" s="46">
        <v>12</v>
      </c>
      <c r="AZ224" s="46">
        <v>94</v>
      </c>
      <c r="BA224" s="46">
        <f t="shared" si="88"/>
        <v>12</v>
      </c>
      <c r="BB224" s="46" t="str">
        <f t="shared" si="80"/>
        <v>80_12</v>
      </c>
      <c r="BC224" s="46">
        <v>67.38</v>
      </c>
      <c r="BD224" s="373"/>
      <c r="BE224" s="46">
        <v>80</v>
      </c>
      <c r="BF224" s="46">
        <v>12</v>
      </c>
      <c r="BG224" s="46">
        <v>94</v>
      </c>
      <c r="BH224" s="46">
        <f t="shared" si="89"/>
        <v>12</v>
      </c>
      <c r="BI224" s="46" t="s">
        <v>503</v>
      </c>
      <c r="BJ224" s="46" t="str">
        <f t="shared" si="81"/>
        <v>80_12</v>
      </c>
      <c r="BK224" s="48">
        <f t="shared" si="90"/>
        <v>64.14</v>
      </c>
      <c r="BL224" s="48">
        <f t="shared" si="91"/>
        <v>65.739999999999995</v>
      </c>
      <c r="BM224" s="48">
        <f t="shared" si="92"/>
        <v>67.38</v>
      </c>
      <c r="BN224" s="361">
        <f t="shared" si="93"/>
        <v>65.883333333333326</v>
      </c>
      <c r="BO224" s="5"/>
      <c r="BP224" s="5"/>
      <c r="BQ224" s="5"/>
      <c r="BR224" s="5"/>
      <c r="BS224" s="5"/>
      <c r="BT224" s="6"/>
    </row>
    <row r="225" spans="1:72" x14ac:dyDescent="0.15">
      <c r="A225" s="46">
        <v>80</v>
      </c>
      <c r="B225" s="46">
        <v>13</v>
      </c>
      <c r="C225" s="46">
        <v>95</v>
      </c>
      <c r="D225" s="46">
        <f t="shared" si="82"/>
        <v>13</v>
      </c>
      <c r="E225" s="46" t="str">
        <f t="shared" si="83"/>
        <v>80_13</v>
      </c>
      <c r="F225" s="52">
        <v>55.25</v>
      </c>
      <c r="G225" s="46"/>
      <c r="H225" s="46">
        <v>80</v>
      </c>
      <c r="I225" s="46">
        <v>14</v>
      </c>
      <c r="J225" s="46">
        <v>96</v>
      </c>
      <c r="K225" s="46">
        <f t="shared" si="75"/>
        <v>14</v>
      </c>
      <c r="L225" s="46" t="str">
        <f t="shared" si="76"/>
        <v>80_14</v>
      </c>
      <c r="M225" s="52">
        <v>57.92</v>
      </c>
      <c r="N225" s="5"/>
      <c r="O225" s="46">
        <v>80</v>
      </c>
      <c r="P225" s="46">
        <v>13</v>
      </c>
      <c r="Q225" s="46">
        <v>95</v>
      </c>
      <c r="R225" s="46">
        <f t="shared" si="72"/>
        <v>13</v>
      </c>
      <c r="S225" s="46" t="str">
        <f t="shared" si="73"/>
        <v>80_13</v>
      </c>
      <c r="T225" s="52">
        <v>58.89</v>
      </c>
      <c r="U225" s="5"/>
      <c r="V225" s="46">
        <v>80</v>
      </c>
      <c r="W225" s="46">
        <v>13</v>
      </c>
      <c r="X225" s="46">
        <v>95</v>
      </c>
      <c r="Y225" s="46">
        <f t="shared" si="84"/>
        <v>13</v>
      </c>
      <c r="Z225" s="46" t="str">
        <f t="shared" si="74"/>
        <v>80_13</v>
      </c>
      <c r="AA225" s="52">
        <v>60.07</v>
      </c>
      <c r="AB225" s="362"/>
      <c r="AC225" s="46">
        <v>80</v>
      </c>
      <c r="AD225" s="46">
        <v>13</v>
      </c>
      <c r="AE225" s="46">
        <v>95</v>
      </c>
      <c r="AF225" s="46">
        <f t="shared" si="85"/>
        <v>13</v>
      </c>
      <c r="AG225" s="46" t="str">
        <f t="shared" si="77"/>
        <v>80_13</v>
      </c>
      <c r="AH225" s="46">
        <v>61.88</v>
      </c>
      <c r="AI225" s="362"/>
      <c r="AJ225" s="46">
        <v>80</v>
      </c>
      <c r="AK225" s="46">
        <v>13</v>
      </c>
      <c r="AL225" s="46">
        <v>95</v>
      </c>
      <c r="AM225" s="46">
        <f t="shared" si="86"/>
        <v>13</v>
      </c>
      <c r="AN225" s="46" t="str">
        <f t="shared" si="78"/>
        <v>80_13</v>
      </c>
      <c r="AO225" s="46">
        <v>64.97</v>
      </c>
      <c r="AP225" s="372"/>
      <c r="AQ225" s="46">
        <v>80</v>
      </c>
      <c r="AR225" s="46">
        <v>13</v>
      </c>
      <c r="AS225" s="46">
        <v>95</v>
      </c>
      <c r="AT225" s="46">
        <f t="shared" si="87"/>
        <v>13</v>
      </c>
      <c r="AU225" s="46" t="str">
        <f t="shared" si="79"/>
        <v>80_13</v>
      </c>
      <c r="AV225" s="46">
        <v>66.59</v>
      </c>
      <c r="AW225" s="373"/>
      <c r="AX225" s="46">
        <v>80</v>
      </c>
      <c r="AY225" s="46">
        <v>13</v>
      </c>
      <c r="AZ225" s="46">
        <v>95</v>
      </c>
      <c r="BA225" s="46">
        <f t="shared" si="88"/>
        <v>13</v>
      </c>
      <c r="BB225" s="46" t="str">
        <f t="shared" si="80"/>
        <v>80_13</v>
      </c>
      <c r="BC225" s="46">
        <v>68.260000000000005</v>
      </c>
      <c r="BD225" s="373"/>
      <c r="BE225" s="46">
        <v>80</v>
      </c>
      <c r="BF225" s="46">
        <v>13</v>
      </c>
      <c r="BG225" s="46">
        <v>95</v>
      </c>
      <c r="BH225" s="46">
        <f t="shared" si="89"/>
        <v>13</v>
      </c>
      <c r="BI225" s="46" t="s">
        <v>504</v>
      </c>
      <c r="BJ225" s="46" t="str">
        <f t="shared" si="81"/>
        <v>80_13</v>
      </c>
      <c r="BK225" s="48">
        <f t="shared" si="90"/>
        <v>64.97</v>
      </c>
      <c r="BL225" s="48">
        <f t="shared" si="91"/>
        <v>66.59</v>
      </c>
      <c r="BM225" s="48">
        <f t="shared" si="92"/>
        <v>68.260000000000005</v>
      </c>
      <c r="BN225" s="361">
        <f t="shared" si="93"/>
        <v>66.737500000000011</v>
      </c>
      <c r="BO225" s="5"/>
      <c r="BP225" s="5"/>
      <c r="BQ225" s="5"/>
      <c r="BR225" s="5"/>
      <c r="BS225" s="5"/>
      <c r="BT225" s="6"/>
    </row>
    <row r="226" spans="1:72" x14ac:dyDescent="0.15">
      <c r="A226" s="46">
        <v>80</v>
      </c>
      <c r="B226" s="46">
        <v>14</v>
      </c>
      <c r="C226" s="46">
        <v>96</v>
      </c>
      <c r="D226" s="46">
        <f t="shared" si="82"/>
        <v>14</v>
      </c>
      <c r="E226" s="46" t="str">
        <f t="shared" si="83"/>
        <v>80_14</v>
      </c>
      <c r="F226" s="52">
        <v>55.96</v>
      </c>
      <c r="G226" s="46"/>
      <c r="H226" s="46">
        <v>80</v>
      </c>
      <c r="I226" s="46">
        <v>15</v>
      </c>
      <c r="J226" s="46">
        <v>97</v>
      </c>
      <c r="K226" s="46">
        <f t="shared" si="75"/>
        <v>15</v>
      </c>
      <c r="L226" s="46" t="str">
        <f t="shared" si="76"/>
        <v>80_15</v>
      </c>
      <c r="M226" s="52">
        <v>58.65</v>
      </c>
      <c r="N226" s="5"/>
      <c r="O226" s="46">
        <v>80</v>
      </c>
      <c r="P226" s="46">
        <v>14</v>
      </c>
      <c r="Q226" s="46">
        <v>96</v>
      </c>
      <c r="R226" s="46">
        <f t="shared" si="72"/>
        <v>14</v>
      </c>
      <c r="S226" s="46" t="str">
        <f t="shared" si="73"/>
        <v>80_14</v>
      </c>
      <c r="T226" s="52">
        <v>59.66</v>
      </c>
      <c r="U226" s="5"/>
      <c r="V226" s="46">
        <v>80</v>
      </c>
      <c r="W226" s="46">
        <v>14</v>
      </c>
      <c r="X226" s="46">
        <v>96</v>
      </c>
      <c r="Y226" s="46">
        <f t="shared" si="84"/>
        <v>14</v>
      </c>
      <c r="Z226" s="46" t="str">
        <f t="shared" si="74"/>
        <v>80_14</v>
      </c>
      <c r="AA226" s="52">
        <v>60.85</v>
      </c>
      <c r="AB226" s="362"/>
      <c r="AC226" s="46">
        <v>80</v>
      </c>
      <c r="AD226" s="46">
        <v>14</v>
      </c>
      <c r="AE226" s="46">
        <v>96</v>
      </c>
      <c r="AF226" s="46">
        <f t="shared" si="85"/>
        <v>14</v>
      </c>
      <c r="AG226" s="46" t="str">
        <f t="shared" si="77"/>
        <v>80_14</v>
      </c>
      <c r="AH226" s="46">
        <v>62.68</v>
      </c>
      <c r="AI226" s="362"/>
      <c r="AJ226" s="46">
        <v>80</v>
      </c>
      <c r="AK226" s="46">
        <v>14</v>
      </c>
      <c r="AL226" s="46">
        <v>96</v>
      </c>
      <c r="AM226" s="46">
        <f t="shared" si="86"/>
        <v>14</v>
      </c>
      <c r="AN226" s="46" t="str">
        <f t="shared" si="78"/>
        <v>80_14</v>
      </c>
      <c r="AO226" s="46">
        <v>65.81</v>
      </c>
      <c r="AP226" s="372"/>
      <c r="AQ226" s="46">
        <v>80</v>
      </c>
      <c r="AR226" s="46">
        <v>14</v>
      </c>
      <c r="AS226" s="46">
        <v>96</v>
      </c>
      <c r="AT226" s="46">
        <f t="shared" si="87"/>
        <v>14</v>
      </c>
      <c r="AU226" s="46" t="str">
        <f t="shared" si="79"/>
        <v>80_14</v>
      </c>
      <c r="AV226" s="46">
        <v>67.459999999999994</v>
      </c>
      <c r="AW226" s="373"/>
      <c r="AX226" s="46">
        <v>80</v>
      </c>
      <c r="AY226" s="46">
        <v>14</v>
      </c>
      <c r="AZ226" s="46">
        <v>96</v>
      </c>
      <c r="BA226" s="46">
        <f t="shared" si="88"/>
        <v>14</v>
      </c>
      <c r="BB226" s="46" t="str">
        <f t="shared" si="80"/>
        <v>80_14</v>
      </c>
      <c r="BC226" s="46">
        <v>69.14</v>
      </c>
      <c r="BD226" s="373"/>
      <c r="BE226" s="46">
        <v>80</v>
      </c>
      <c r="BF226" s="46">
        <v>14</v>
      </c>
      <c r="BG226" s="46">
        <v>96</v>
      </c>
      <c r="BH226" s="46">
        <f t="shared" si="89"/>
        <v>14</v>
      </c>
      <c r="BI226" s="46" t="s">
        <v>505</v>
      </c>
      <c r="BJ226" s="46" t="str">
        <f t="shared" si="81"/>
        <v>80_14</v>
      </c>
      <c r="BK226" s="48">
        <f t="shared" si="90"/>
        <v>65.81</v>
      </c>
      <c r="BL226" s="48">
        <f t="shared" si="91"/>
        <v>67.459999999999994</v>
      </c>
      <c r="BM226" s="48">
        <f t="shared" si="92"/>
        <v>69.14</v>
      </c>
      <c r="BN226" s="361">
        <f t="shared" si="93"/>
        <v>67.605000000000004</v>
      </c>
      <c r="BO226" s="5"/>
      <c r="BP226" s="5"/>
      <c r="BQ226" s="5"/>
      <c r="BR226" s="5"/>
      <c r="BS226" s="5"/>
      <c r="BT226" s="6"/>
    </row>
    <row r="227" spans="1:72" x14ac:dyDescent="0.15">
      <c r="A227" s="46">
        <v>80</v>
      </c>
      <c r="B227" s="46">
        <v>15</v>
      </c>
      <c r="C227" s="46">
        <v>97</v>
      </c>
      <c r="D227" s="46">
        <f t="shared" si="82"/>
        <v>15</v>
      </c>
      <c r="E227" s="46" t="str">
        <f t="shared" si="83"/>
        <v>80_15</v>
      </c>
      <c r="F227" s="52">
        <v>56.67</v>
      </c>
      <c r="G227" s="46"/>
      <c r="H227" s="46">
        <v>80</v>
      </c>
      <c r="I227" s="46">
        <v>16</v>
      </c>
      <c r="J227" s="46">
        <v>98</v>
      </c>
      <c r="K227" s="46">
        <f t="shared" si="75"/>
        <v>16</v>
      </c>
      <c r="L227" s="46" t="str">
        <f t="shared" si="76"/>
        <v>80_16</v>
      </c>
      <c r="M227" s="52">
        <v>59.38</v>
      </c>
      <c r="N227" s="5"/>
      <c r="O227" s="46">
        <v>80</v>
      </c>
      <c r="P227" s="46">
        <v>15</v>
      </c>
      <c r="Q227" s="46">
        <v>97</v>
      </c>
      <c r="R227" s="46">
        <f t="shared" si="72"/>
        <v>15</v>
      </c>
      <c r="S227" s="46" t="str">
        <f t="shared" si="73"/>
        <v>80_15</v>
      </c>
      <c r="T227" s="52">
        <v>60.41</v>
      </c>
      <c r="U227" s="5"/>
      <c r="V227" s="46">
        <v>80</v>
      </c>
      <c r="W227" s="46">
        <v>15</v>
      </c>
      <c r="X227" s="46">
        <v>97</v>
      </c>
      <c r="Y227" s="46">
        <f t="shared" si="84"/>
        <v>15</v>
      </c>
      <c r="Z227" s="46" t="str">
        <f t="shared" si="74"/>
        <v>80_15</v>
      </c>
      <c r="AA227" s="52">
        <v>61.62</v>
      </c>
      <c r="AB227" s="362"/>
      <c r="AC227" s="46">
        <v>80</v>
      </c>
      <c r="AD227" s="46">
        <v>15</v>
      </c>
      <c r="AE227" s="46">
        <v>97</v>
      </c>
      <c r="AF227" s="46">
        <f t="shared" si="85"/>
        <v>15</v>
      </c>
      <c r="AG227" s="46" t="str">
        <f t="shared" si="77"/>
        <v>80_15</v>
      </c>
      <c r="AH227" s="46">
        <v>63.47</v>
      </c>
      <c r="AI227" s="362"/>
      <c r="AJ227" s="46">
        <v>80</v>
      </c>
      <c r="AK227" s="46">
        <v>15</v>
      </c>
      <c r="AL227" s="46">
        <v>97</v>
      </c>
      <c r="AM227" s="46">
        <f t="shared" si="86"/>
        <v>15</v>
      </c>
      <c r="AN227" s="46" t="str">
        <f t="shared" si="78"/>
        <v>80_15</v>
      </c>
      <c r="AO227" s="46">
        <v>66.64</v>
      </c>
      <c r="AP227" s="372"/>
      <c r="AQ227" s="46">
        <v>80</v>
      </c>
      <c r="AR227" s="46">
        <v>15</v>
      </c>
      <c r="AS227" s="46">
        <v>97</v>
      </c>
      <c r="AT227" s="46">
        <f t="shared" si="87"/>
        <v>15</v>
      </c>
      <c r="AU227" s="46" t="str">
        <f t="shared" si="79"/>
        <v>80_15</v>
      </c>
      <c r="AV227" s="46">
        <v>68.31</v>
      </c>
      <c r="AW227" s="373"/>
      <c r="AX227" s="46">
        <v>80</v>
      </c>
      <c r="AY227" s="46">
        <v>15</v>
      </c>
      <c r="AZ227" s="46">
        <v>97</v>
      </c>
      <c r="BA227" s="46">
        <f t="shared" si="88"/>
        <v>15</v>
      </c>
      <c r="BB227" s="46" t="str">
        <f t="shared" si="80"/>
        <v>80_15</v>
      </c>
      <c r="BC227" s="46">
        <v>70.02</v>
      </c>
      <c r="BD227" s="373"/>
      <c r="BE227" s="46">
        <v>80</v>
      </c>
      <c r="BF227" s="46">
        <v>15</v>
      </c>
      <c r="BG227" s="46">
        <v>97</v>
      </c>
      <c r="BH227" s="46">
        <f t="shared" si="89"/>
        <v>15</v>
      </c>
      <c r="BI227" s="46" t="s">
        <v>506</v>
      </c>
      <c r="BJ227" s="46" t="str">
        <f t="shared" si="81"/>
        <v>80_15</v>
      </c>
      <c r="BK227" s="48">
        <f t="shared" si="90"/>
        <v>66.64</v>
      </c>
      <c r="BL227" s="48">
        <f t="shared" si="91"/>
        <v>68.31</v>
      </c>
      <c r="BM227" s="48">
        <f t="shared" si="92"/>
        <v>70.02</v>
      </c>
      <c r="BN227" s="361">
        <f t="shared" si="93"/>
        <v>68.459166666666661</v>
      </c>
      <c r="BO227" s="5"/>
      <c r="BP227" s="5"/>
      <c r="BQ227" s="5"/>
      <c r="BR227" s="5"/>
      <c r="BS227" s="5"/>
      <c r="BT227" s="6"/>
    </row>
    <row r="228" spans="1:72" x14ac:dyDescent="0.15">
      <c r="A228" s="46">
        <v>80</v>
      </c>
      <c r="B228" s="46">
        <v>16</v>
      </c>
      <c r="C228" s="46">
        <v>98</v>
      </c>
      <c r="D228" s="46">
        <f t="shared" si="82"/>
        <v>16</v>
      </c>
      <c r="E228" s="46" t="str">
        <f t="shared" si="83"/>
        <v>80_16</v>
      </c>
      <c r="F228" s="52">
        <v>57.38</v>
      </c>
      <c r="G228" s="46"/>
      <c r="H228" s="46">
        <v>80</v>
      </c>
      <c r="I228" s="46">
        <v>17</v>
      </c>
      <c r="J228" s="46">
        <v>99</v>
      </c>
      <c r="K228" s="46">
        <f t="shared" si="75"/>
        <v>17</v>
      </c>
      <c r="L228" s="46" t="str">
        <f t="shared" si="76"/>
        <v>80_17</v>
      </c>
      <c r="M228" s="52">
        <v>60.13</v>
      </c>
      <c r="N228" s="5"/>
      <c r="O228" s="46">
        <v>80</v>
      </c>
      <c r="P228" s="46">
        <v>16</v>
      </c>
      <c r="Q228" s="46">
        <v>98</v>
      </c>
      <c r="R228" s="46">
        <f t="shared" si="72"/>
        <v>16</v>
      </c>
      <c r="S228" s="46" t="str">
        <f t="shared" si="73"/>
        <v>80_16</v>
      </c>
      <c r="T228" s="52">
        <v>61.17</v>
      </c>
      <c r="U228" s="5"/>
      <c r="V228" s="46">
        <v>80</v>
      </c>
      <c r="W228" s="46">
        <v>16</v>
      </c>
      <c r="X228" s="46">
        <v>98</v>
      </c>
      <c r="Y228" s="46">
        <f t="shared" si="84"/>
        <v>16</v>
      </c>
      <c r="Z228" s="46" t="str">
        <f t="shared" si="74"/>
        <v>80_16</v>
      </c>
      <c r="AA228" s="52">
        <v>62.39</v>
      </c>
      <c r="AB228" s="362"/>
      <c r="AC228" s="46">
        <v>80</v>
      </c>
      <c r="AD228" s="46">
        <v>16</v>
      </c>
      <c r="AE228" s="46">
        <v>98</v>
      </c>
      <c r="AF228" s="46">
        <f t="shared" si="85"/>
        <v>16</v>
      </c>
      <c r="AG228" s="46" t="str">
        <f t="shared" si="77"/>
        <v>80_16</v>
      </c>
      <c r="AH228" s="46">
        <v>64.260000000000005</v>
      </c>
      <c r="AI228" s="362"/>
      <c r="AJ228" s="46">
        <v>80</v>
      </c>
      <c r="AK228" s="46">
        <v>16</v>
      </c>
      <c r="AL228" s="46">
        <v>98</v>
      </c>
      <c r="AM228" s="46">
        <f t="shared" si="86"/>
        <v>16</v>
      </c>
      <c r="AN228" s="46" t="str">
        <f t="shared" si="78"/>
        <v>80_16</v>
      </c>
      <c r="AO228" s="46">
        <v>67.47</v>
      </c>
      <c r="AP228" s="372"/>
      <c r="AQ228" s="46">
        <v>80</v>
      </c>
      <c r="AR228" s="46">
        <v>16</v>
      </c>
      <c r="AS228" s="46">
        <v>98</v>
      </c>
      <c r="AT228" s="46">
        <f t="shared" si="87"/>
        <v>16</v>
      </c>
      <c r="AU228" s="46" t="str">
        <f t="shared" si="79"/>
        <v>80_16</v>
      </c>
      <c r="AV228" s="46">
        <v>69.16</v>
      </c>
      <c r="AW228" s="373"/>
      <c r="AX228" s="46">
        <v>80</v>
      </c>
      <c r="AY228" s="46">
        <v>16</v>
      </c>
      <c r="AZ228" s="46">
        <v>98</v>
      </c>
      <c r="BA228" s="46">
        <f t="shared" si="88"/>
        <v>16</v>
      </c>
      <c r="BB228" s="46" t="str">
        <f t="shared" si="80"/>
        <v>80_16</v>
      </c>
      <c r="BC228" s="46">
        <v>70.89</v>
      </c>
      <c r="BD228" s="373"/>
      <c r="BE228" s="46">
        <v>80</v>
      </c>
      <c r="BF228" s="46">
        <v>16</v>
      </c>
      <c r="BG228" s="46">
        <v>98</v>
      </c>
      <c r="BH228" s="46">
        <f t="shared" si="89"/>
        <v>16</v>
      </c>
      <c r="BI228" s="46" t="s">
        <v>507</v>
      </c>
      <c r="BJ228" s="46" t="str">
        <f t="shared" si="81"/>
        <v>80_16</v>
      </c>
      <c r="BK228" s="48">
        <f t="shared" si="90"/>
        <v>67.47</v>
      </c>
      <c r="BL228" s="48">
        <f t="shared" si="91"/>
        <v>69.16</v>
      </c>
      <c r="BM228" s="48">
        <f t="shared" si="92"/>
        <v>70.89</v>
      </c>
      <c r="BN228" s="361">
        <f t="shared" si="93"/>
        <v>69.310833333333335</v>
      </c>
      <c r="BO228" s="5"/>
      <c r="BP228" s="5"/>
      <c r="BQ228" s="5"/>
      <c r="BR228" s="5"/>
      <c r="BS228" s="5"/>
      <c r="BT228" s="6"/>
    </row>
    <row r="229" spans="1:72" x14ac:dyDescent="0.15">
      <c r="A229" s="46">
        <v>80</v>
      </c>
      <c r="B229" s="46">
        <v>17</v>
      </c>
      <c r="C229" s="46">
        <v>99</v>
      </c>
      <c r="D229" s="46">
        <f t="shared" si="82"/>
        <v>17</v>
      </c>
      <c r="E229" s="46" t="str">
        <f t="shared" si="83"/>
        <v>80_17</v>
      </c>
      <c r="F229" s="52">
        <v>58.1</v>
      </c>
      <c r="G229" s="46"/>
      <c r="H229" s="46">
        <v>80</v>
      </c>
      <c r="I229" s="46">
        <v>18</v>
      </c>
      <c r="J229" s="46">
        <v>100</v>
      </c>
      <c r="K229" s="46">
        <f t="shared" si="75"/>
        <v>18</v>
      </c>
      <c r="L229" s="46" t="str">
        <f t="shared" si="76"/>
        <v>80_18</v>
      </c>
      <c r="M229" s="52">
        <v>60.87</v>
      </c>
      <c r="N229" s="5"/>
      <c r="O229" s="46">
        <v>80</v>
      </c>
      <c r="P229" s="46">
        <v>17</v>
      </c>
      <c r="Q229" s="46">
        <v>99</v>
      </c>
      <c r="R229" s="46">
        <f t="shared" si="72"/>
        <v>17</v>
      </c>
      <c r="S229" s="46" t="str">
        <f t="shared" si="73"/>
        <v>80_17</v>
      </c>
      <c r="T229" s="52">
        <v>61.94</v>
      </c>
      <c r="U229" s="5"/>
      <c r="V229" s="46">
        <v>80</v>
      </c>
      <c r="W229" s="46">
        <v>17</v>
      </c>
      <c r="X229" s="46">
        <v>99</v>
      </c>
      <c r="Y229" s="46">
        <f t="shared" si="84"/>
        <v>17</v>
      </c>
      <c r="Z229" s="46" t="str">
        <f t="shared" si="74"/>
        <v>80_17</v>
      </c>
      <c r="AA229" s="52">
        <v>63.18</v>
      </c>
      <c r="AB229" s="362"/>
      <c r="AC229" s="46">
        <v>80</v>
      </c>
      <c r="AD229" s="46">
        <v>17</v>
      </c>
      <c r="AE229" s="46">
        <v>99</v>
      </c>
      <c r="AF229" s="46">
        <f t="shared" si="85"/>
        <v>17</v>
      </c>
      <c r="AG229" s="46" t="str">
        <f t="shared" si="77"/>
        <v>80_17</v>
      </c>
      <c r="AH229" s="46">
        <v>65.069999999999993</v>
      </c>
      <c r="AI229" s="362"/>
      <c r="AJ229" s="46">
        <v>80</v>
      </c>
      <c r="AK229" s="46">
        <v>17</v>
      </c>
      <c r="AL229" s="46">
        <v>99</v>
      </c>
      <c r="AM229" s="46">
        <f t="shared" si="86"/>
        <v>17</v>
      </c>
      <c r="AN229" s="46" t="str">
        <f t="shared" si="78"/>
        <v>80_17</v>
      </c>
      <c r="AO229" s="46">
        <v>68.33</v>
      </c>
      <c r="AP229" s="372"/>
      <c r="AQ229" s="46">
        <v>80</v>
      </c>
      <c r="AR229" s="46">
        <v>17</v>
      </c>
      <c r="AS229" s="46">
        <v>99</v>
      </c>
      <c r="AT229" s="46">
        <f t="shared" si="87"/>
        <v>17</v>
      </c>
      <c r="AU229" s="46" t="str">
        <f t="shared" si="79"/>
        <v>80_17</v>
      </c>
      <c r="AV229" s="46">
        <v>70.03</v>
      </c>
      <c r="AW229" s="373"/>
      <c r="AX229" s="46">
        <v>80</v>
      </c>
      <c r="AY229" s="46">
        <v>17</v>
      </c>
      <c r="AZ229" s="46">
        <v>99</v>
      </c>
      <c r="BA229" s="46">
        <f t="shared" si="88"/>
        <v>17</v>
      </c>
      <c r="BB229" s="46" t="str">
        <f t="shared" si="80"/>
        <v>80_17</v>
      </c>
      <c r="BC229" s="46">
        <v>71.78</v>
      </c>
      <c r="BD229" s="373"/>
      <c r="BE229" s="46">
        <v>80</v>
      </c>
      <c r="BF229" s="46">
        <v>17</v>
      </c>
      <c r="BG229" s="46">
        <v>99</v>
      </c>
      <c r="BH229" s="46">
        <f t="shared" si="89"/>
        <v>17</v>
      </c>
      <c r="BI229" s="46" t="s">
        <v>508</v>
      </c>
      <c r="BJ229" s="46" t="str">
        <f t="shared" si="81"/>
        <v>80_17</v>
      </c>
      <c r="BK229" s="48">
        <f t="shared" si="90"/>
        <v>68.33</v>
      </c>
      <c r="BL229" s="48">
        <f t="shared" si="91"/>
        <v>70.03</v>
      </c>
      <c r="BM229" s="48">
        <f t="shared" si="92"/>
        <v>71.78</v>
      </c>
      <c r="BN229" s="361">
        <f t="shared" si="93"/>
        <v>70.18416666666667</v>
      </c>
      <c r="BO229" s="5"/>
      <c r="BP229" s="5"/>
      <c r="BQ229" s="5"/>
      <c r="BR229" s="5"/>
      <c r="BS229" s="5"/>
      <c r="BT229" s="6"/>
    </row>
    <row r="230" spans="1:72" x14ac:dyDescent="0.15">
      <c r="A230" s="46">
        <v>80</v>
      </c>
      <c r="B230" s="46">
        <v>18</v>
      </c>
      <c r="C230" s="46">
        <v>100</v>
      </c>
      <c r="D230" s="46">
        <f t="shared" si="82"/>
        <v>18</v>
      </c>
      <c r="E230" s="46" t="str">
        <f t="shared" si="83"/>
        <v>80_18</v>
      </c>
      <c r="F230" s="52">
        <v>58.81</v>
      </c>
      <c r="G230" s="46"/>
      <c r="H230" s="46" t="s">
        <v>156</v>
      </c>
      <c r="I230" s="53">
        <v>0</v>
      </c>
      <c r="J230" s="54"/>
      <c r="K230" s="46">
        <f t="shared" si="75"/>
        <v>0</v>
      </c>
      <c r="L230" s="46" t="str">
        <f t="shared" si="76"/>
        <v>hbh_0</v>
      </c>
      <c r="M230" s="53">
        <v>11.14</v>
      </c>
      <c r="N230" s="5"/>
      <c r="O230" s="46">
        <v>80</v>
      </c>
      <c r="P230" s="46">
        <v>18</v>
      </c>
      <c r="Q230" s="46">
        <v>100</v>
      </c>
      <c r="R230" s="46">
        <f t="shared" ref="R230:R236" si="94">P230</f>
        <v>18</v>
      </c>
      <c r="S230" s="46" t="str">
        <f t="shared" ref="S230:S236" si="95">O230&amp;"_"&amp;R230</f>
        <v>80_18</v>
      </c>
      <c r="T230" s="52">
        <v>62.69</v>
      </c>
      <c r="U230" s="5"/>
      <c r="V230" s="46">
        <v>80</v>
      </c>
      <c r="W230" s="46">
        <v>18</v>
      </c>
      <c r="X230" s="46">
        <v>100</v>
      </c>
      <c r="Y230" s="46">
        <f t="shared" si="84"/>
        <v>18</v>
      </c>
      <c r="Z230" s="46" t="str">
        <f t="shared" ref="Z230:Z236" si="96">V230&amp;"_"&amp;Y230</f>
        <v>80_18</v>
      </c>
      <c r="AA230" s="52">
        <v>63.95</v>
      </c>
      <c r="AB230" s="362"/>
      <c r="AC230" s="46">
        <v>80</v>
      </c>
      <c r="AD230" s="46">
        <v>18</v>
      </c>
      <c r="AE230" s="46">
        <v>100</v>
      </c>
      <c r="AF230" s="46">
        <f t="shared" si="85"/>
        <v>18</v>
      </c>
      <c r="AG230" s="46" t="str">
        <f t="shared" si="77"/>
        <v>80_18</v>
      </c>
      <c r="AH230" s="46">
        <v>65.86</v>
      </c>
      <c r="AI230" s="362"/>
      <c r="AJ230" s="46">
        <v>80</v>
      </c>
      <c r="AK230" s="46">
        <v>18</v>
      </c>
      <c r="AL230" s="46">
        <v>100</v>
      </c>
      <c r="AM230" s="46">
        <f t="shared" si="86"/>
        <v>18</v>
      </c>
      <c r="AN230" s="46" t="str">
        <f t="shared" si="78"/>
        <v>80_18</v>
      </c>
      <c r="AO230" s="46">
        <v>69.16</v>
      </c>
      <c r="AP230" s="372"/>
      <c r="AQ230" s="46">
        <v>80</v>
      </c>
      <c r="AR230" s="46">
        <v>18</v>
      </c>
      <c r="AS230" s="46">
        <v>100</v>
      </c>
      <c r="AT230" s="46">
        <f t="shared" si="87"/>
        <v>18</v>
      </c>
      <c r="AU230" s="46" t="str">
        <f t="shared" si="79"/>
        <v>80_18</v>
      </c>
      <c r="AV230" s="46">
        <v>70.89</v>
      </c>
      <c r="AW230" s="373"/>
      <c r="AX230" s="46">
        <v>80</v>
      </c>
      <c r="AY230" s="46">
        <v>18</v>
      </c>
      <c r="AZ230" s="46">
        <v>100</v>
      </c>
      <c r="BA230" s="46">
        <f t="shared" si="88"/>
        <v>18</v>
      </c>
      <c r="BB230" s="46" t="str">
        <f t="shared" si="80"/>
        <v>80_18</v>
      </c>
      <c r="BC230" s="46">
        <v>72.66</v>
      </c>
      <c r="BD230" s="373"/>
      <c r="BE230" s="46">
        <v>80</v>
      </c>
      <c r="BF230" s="46">
        <v>18</v>
      </c>
      <c r="BG230" s="46">
        <v>100</v>
      </c>
      <c r="BH230" s="46">
        <f t="shared" si="89"/>
        <v>18</v>
      </c>
      <c r="BI230" s="46" t="s">
        <v>509</v>
      </c>
      <c r="BJ230" s="46" t="str">
        <f t="shared" si="81"/>
        <v>80_18</v>
      </c>
      <c r="BK230" s="48">
        <f t="shared" si="90"/>
        <v>69.16</v>
      </c>
      <c r="BL230" s="48">
        <f t="shared" si="91"/>
        <v>70.89</v>
      </c>
      <c r="BM230" s="48">
        <f t="shared" si="92"/>
        <v>72.66</v>
      </c>
      <c r="BN230" s="361">
        <f t="shared" si="93"/>
        <v>71.044166666666669</v>
      </c>
      <c r="BO230" s="5"/>
      <c r="BP230" s="5"/>
      <c r="BQ230" s="5"/>
      <c r="BR230" s="5"/>
      <c r="BS230" s="5"/>
      <c r="BT230" s="6"/>
    </row>
    <row r="231" spans="1:72" x14ac:dyDescent="0.15">
      <c r="A231" s="46" t="s">
        <v>156</v>
      </c>
      <c r="B231" s="53">
        <v>0</v>
      </c>
      <c r="C231" s="54"/>
      <c r="D231" s="46">
        <f t="shared" ref="D231:D236" si="97">B231</f>
        <v>0</v>
      </c>
      <c r="E231" s="46" t="str">
        <f t="shared" ref="E231:E236" si="98">A231&amp;"_"&amp;D231</f>
        <v>hbh_0</v>
      </c>
      <c r="F231" s="53">
        <v>10.76</v>
      </c>
      <c r="G231" s="46"/>
      <c r="H231" s="46" t="s">
        <v>156</v>
      </c>
      <c r="I231" s="53">
        <v>1</v>
      </c>
      <c r="J231" s="54"/>
      <c r="K231" s="46">
        <f t="shared" si="75"/>
        <v>1</v>
      </c>
      <c r="L231" s="46" t="str">
        <f t="shared" si="76"/>
        <v>hbh_1</v>
      </c>
      <c r="M231" s="53">
        <v>11.7</v>
      </c>
      <c r="N231" s="5"/>
      <c r="O231" s="46" t="s">
        <v>156</v>
      </c>
      <c r="P231" s="53">
        <v>0</v>
      </c>
      <c r="Q231" s="54"/>
      <c r="R231" s="46">
        <f t="shared" si="94"/>
        <v>0</v>
      </c>
      <c r="S231" s="46" t="str">
        <f t="shared" si="95"/>
        <v>hbh_0</v>
      </c>
      <c r="T231" s="53">
        <v>11.47</v>
      </c>
      <c r="U231" s="5"/>
      <c r="V231" s="46" t="s">
        <v>156</v>
      </c>
      <c r="W231" s="53">
        <v>0</v>
      </c>
      <c r="X231" s="54"/>
      <c r="Y231" s="46">
        <f t="shared" si="84"/>
        <v>0</v>
      </c>
      <c r="Z231" s="46" t="str">
        <f t="shared" si="96"/>
        <v>hbh_0</v>
      </c>
      <c r="AA231" s="53">
        <v>11.89</v>
      </c>
      <c r="AB231" s="362"/>
      <c r="AC231" s="46" t="s">
        <v>156</v>
      </c>
      <c r="AD231" s="53">
        <v>0</v>
      </c>
      <c r="AE231" s="54"/>
      <c r="AF231" s="46">
        <f t="shared" si="85"/>
        <v>0</v>
      </c>
      <c r="AG231" s="46" t="str">
        <f t="shared" si="77"/>
        <v>hbh_0</v>
      </c>
      <c r="AH231" s="46">
        <v>12.25</v>
      </c>
      <c r="AI231" s="362"/>
      <c r="AJ231" s="46" t="s">
        <v>156</v>
      </c>
      <c r="AK231" s="53">
        <v>0</v>
      </c>
      <c r="AL231" s="54"/>
      <c r="AM231" s="46">
        <f t="shared" si="86"/>
        <v>0</v>
      </c>
      <c r="AN231" s="46" t="str">
        <f t="shared" si="78"/>
        <v>hbh_0</v>
      </c>
      <c r="AO231" s="46">
        <v>13.04</v>
      </c>
      <c r="AP231" s="372"/>
      <c r="AQ231" s="46" t="s">
        <v>156</v>
      </c>
      <c r="AR231" s="53">
        <v>0</v>
      </c>
      <c r="AS231" s="54"/>
      <c r="AT231" s="46">
        <f t="shared" si="87"/>
        <v>0</v>
      </c>
      <c r="AU231" s="46" t="str">
        <f t="shared" si="79"/>
        <v>hbh_0</v>
      </c>
      <c r="AV231" s="46">
        <v>13.52</v>
      </c>
      <c r="AW231" s="373"/>
      <c r="AX231" s="46" t="s">
        <v>156</v>
      </c>
      <c r="AY231" s="53">
        <v>0</v>
      </c>
      <c r="AZ231" s="54"/>
      <c r="BA231" s="46">
        <f t="shared" si="88"/>
        <v>0</v>
      </c>
      <c r="BB231" s="46" t="str">
        <f t="shared" si="80"/>
        <v>hbh_0</v>
      </c>
      <c r="BC231" s="46">
        <v>14</v>
      </c>
      <c r="BD231" s="373"/>
      <c r="BE231" s="46" t="s">
        <v>156</v>
      </c>
      <c r="BF231" s="53">
        <v>0</v>
      </c>
      <c r="BG231" s="54"/>
      <c r="BH231" s="46">
        <f t="shared" si="89"/>
        <v>0</v>
      </c>
      <c r="BI231" s="46" t="s">
        <v>510</v>
      </c>
      <c r="BJ231" s="46" t="str">
        <f t="shared" si="81"/>
        <v>hbh_0</v>
      </c>
      <c r="BK231" s="48">
        <f t="shared" si="90"/>
        <v>13.04</v>
      </c>
      <c r="BL231" s="48">
        <f t="shared" si="91"/>
        <v>13.52</v>
      </c>
      <c r="BM231" s="48">
        <f t="shared" si="92"/>
        <v>14</v>
      </c>
      <c r="BN231" s="361">
        <f t="shared" si="93"/>
        <v>13.559999999999999</v>
      </c>
      <c r="BO231" s="5"/>
      <c r="BP231" s="5"/>
      <c r="BQ231" s="5"/>
      <c r="BR231" s="5"/>
      <c r="BS231" s="5"/>
      <c r="BT231" s="6"/>
    </row>
    <row r="232" spans="1:72" x14ac:dyDescent="0.15">
      <c r="A232" s="46" t="s">
        <v>156</v>
      </c>
      <c r="B232" s="53">
        <v>1</v>
      </c>
      <c r="C232" s="54"/>
      <c r="D232" s="46">
        <f t="shared" si="97"/>
        <v>1</v>
      </c>
      <c r="E232" s="46" t="str">
        <f t="shared" si="98"/>
        <v>hbh_1</v>
      </c>
      <c r="F232" s="53">
        <v>11.3</v>
      </c>
      <c r="G232" s="46"/>
      <c r="H232" s="46" t="s">
        <v>156</v>
      </c>
      <c r="I232" s="53">
        <v>2</v>
      </c>
      <c r="J232" s="54"/>
      <c r="K232" s="46">
        <f t="shared" si="75"/>
        <v>2</v>
      </c>
      <c r="L232" s="46" t="str">
        <f t="shared" si="76"/>
        <v>hbh_2</v>
      </c>
      <c r="M232" s="53">
        <v>12.25</v>
      </c>
      <c r="N232" s="5"/>
      <c r="O232" s="46" t="s">
        <v>156</v>
      </c>
      <c r="P232" s="53">
        <v>1</v>
      </c>
      <c r="Q232" s="54"/>
      <c r="R232" s="46">
        <f t="shared" si="94"/>
        <v>1</v>
      </c>
      <c r="S232" s="46" t="str">
        <f t="shared" si="95"/>
        <v>hbh_1</v>
      </c>
      <c r="T232" s="53">
        <v>12.05</v>
      </c>
      <c r="U232" s="5"/>
      <c r="V232" s="46" t="s">
        <v>156</v>
      </c>
      <c r="W232" s="53">
        <v>1</v>
      </c>
      <c r="X232" s="54"/>
      <c r="Y232" s="46">
        <f t="shared" si="84"/>
        <v>1</v>
      </c>
      <c r="Z232" s="46" t="str">
        <f t="shared" si="96"/>
        <v>hbh_1</v>
      </c>
      <c r="AA232" s="53">
        <v>12.46</v>
      </c>
      <c r="AB232" s="362"/>
      <c r="AC232" s="46" t="s">
        <v>156</v>
      </c>
      <c r="AD232" s="53">
        <v>1</v>
      </c>
      <c r="AE232" s="54"/>
      <c r="AF232" s="46">
        <f t="shared" si="85"/>
        <v>1</v>
      </c>
      <c r="AG232" s="46" t="str">
        <f t="shared" si="77"/>
        <v>hbh_1</v>
      </c>
      <c r="AH232" s="46">
        <v>12.84</v>
      </c>
      <c r="AI232" s="362"/>
      <c r="AJ232" s="46" t="s">
        <v>156</v>
      </c>
      <c r="AK232" s="53">
        <v>1</v>
      </c>
      <c r="AL232" s="54"/>
      <c r="AM232" s="46">
        <f t="shared" si="86"/>
        <v>1</v>
      </c>
      <c r="AN232" s="46" t="str">
        <f t="shared" si="78"/>
        <v>hbh_1</v>
      </c>
      <c r="AO232" s="46">
        <v>13.64</v>
      </c>
      <c r="AP232" s="372"/>
      <c r="AQ232" s="46" t="s">
        <v>156</v>
      </c>
      <c r="AR232" s="53">
        <v>1</v>
      </c>
      <c r="AS232" s="54"/>
      <c r="AT232" s="46">
        <f t="shared" si="87"/>
        <v>1</v>
      </c>
      <c r="AU232" s="46" t="str">
        <f t="shared" si="79"/>
        <v>hbh_1</v>
      </c>
      <c r="AV232" s="46">
        <v>14.11</v>
      </c>
      <c r="AW232" s="373"/>
      <c r="AX232" s="46" t="s">
        <v>156</v>
      </c>
      <c r="AY232" s="53">
        <v>1</v>
      </c>
      <c r="AZ232" s="54"/>
      <c r="BA232" s="46">
        <f t="shared" si="88"/>
        <v>1</v>
      </c>
      <c r="BB232" s="46" t="str">
        <f t="shared" si="80"/>
        <v>hbh_1</v>
      </c>
      <c r="BC232" s="46">
        <v>14.59</v>
      </c>
      <c r="BD232" s="373"/>
      <c r="BE232" s="46" t="s">
        <v>156</v>
      </c>
      <c r="BF232" s="53">
        <v>1</v>
      </c>
      <c r="BG232" s="54"/>
      <c r="BH232" s="46">
        <f t="shared" si="89"/>
        <v>1</v>
      </c>
      <c r="BI232" s="46" t="s">
        <v>511</v>
      </c>
      <c r="BJ232" s="46" t="str">
        <f t="shared" si="81"/>
        <v>hbh_1</v>
      </c>
      <c r="BK232" s="48">
        <f t="shared" si="90"/>
        <v>13.64</v>
      </c>
      <c r="BL232" s="48">
        <f t="shared" si="91"/>
        <v>14.11</v>
      </c>
      <c r="BM232" s="48">
        <f t="shared" si="92"/>
        <v>14.59</v>
      </c>
      <c r="BN232" s="361">
        <f t="shared" si="93"/>
        <v>14.151666666666667</v>
      </c>
      <c r="BO232" s="5"/>
      <c r="BP232" s="5"/>
      <c r="BQ232" s="5"/>
      <c r="BR232" s="5"/>
      <c r="BS232" s="5"/>
      <c r="BT232" s="6"/>
    </row>
    <row r="233" spans="1:72" x14ac:dyDescent="0.15">
      <c r="A233" s="46" t="s">
        <v>156</v>
      </c>
      <c r="B233" s="53">
        <v>2</v>
      </c>
      <c r="C233" s="54"/>
      <c r="D233" s="46">
        <f t="shared" si="97"/>
        <v>2</v>
      </c>
      <c r="E233" s="46" t="str">
        <f t="shared" si="98"/>
        <v>hbh_2</v>
      </c>
      <c r="F233" s="53">
        <v>11.84</v>
      </c>
      <c r="G233" s="46"/>
      <c r="H233" s="46" t="s">
        <v>156</v>
      </c>
      <c r="I233" s="53">
        <v>3</v>
      </c>
      <c r="J233" s="54"/>
      <c r="K233" s="46">
        <f t="shared" si="75"/>
        <v>3</v>
      </c>
      <c r="L233" s="46" t="str">
        <f t="shared" si="76"/>
        <v>hbh_3</v>
      </c>
      <c r="M233" s="53">
        <v>12.81</v>
      </c>
      <c r="N233" s="5"/>
      <c r="O233" s="46" t="s">
        <v>156</v>
      </c>
      <c r="P233" s="53">
        <v>2</v>
      </c>
      <c r="Q233" s="54"/>
      <c r="R233" s="46">
        <f t="shared" si="94"/>
        <v>2</v>
      </c>
      <c r="S233" s="46" t="str">
        <f t="shared" si="95"/>
        <v>hbh_2</v>
      </c>
      <c r="T233" s="53">
        <v>12.62</v>
      </c>
      <c r="U233" s="5"/>
      <c r="V233" s="46" t="s">
        <v>156</v>
      </c>
      <c r="W233" s="53">
        <v>2</v>
      </c>
      <c r="X233" s="54"/>
      <c r="Y233" s="46">
        <f t="shared" si="84"/>
        <v>2</v>
      </c>
      <c r="Z233" s="46" t="str">
        <f t="shared" si="96"/>
        <v>hbh_2</v>
      </c>
      <c r="AA233" s="53">
        <v>13.04</v>
      </c>
      <c r="AB233" s="362"/>
      <c r="AC233" s="46" t="s">
        <v>156</v>
      </c>
      <c r="AD233" s="53">
        <v>2</v>
      </c>
      <c r="AE233" s="54"/>
      <c r="AF233" s="46">
        <f t="shared" si="85"/>
        <v>2</v>
      </c>
      <c r="AG233" s="46" t="str">
        <f t="shared" si="77"/>
        <v>hbh_2</v>
      </c>
      <c r="AH233" s="46">
        <v>13.43</v>
      </c>
      <c r="AI233" s="362"/>
      <c r="AJ233" s="46" t="s">
        <v>156</v>
      </c>
      <c r="AK233" s="53">
        <v>2</v>
      </c>
      <c r="AL233" s="54"/>
      <c r="AM233" s="46">
        <f t="shared" si="86"/>
        <v>2</v>
      </c>
      <c r="AN233" s="46" t="str">
        <f t="shared" si="78"/>
        <v>hbh_2</v>
      </c>
      <c r="AO233" s="46">
        <v>14.23</v>
      </c>
      <c r="AP233" s="372"/>
      <c r="AQ233" s="46" t="s">
        <v>156</v>
      </c>
      <c r="AR233" s="53">
        <v>2</v>
      </c>
      <c r="AS233" s="54"/>
      <c r="AT233" s="46">
        <f t="shared" si="87"/>
        <v>2</v>
      </c>
      <c r="AU233" s="46" t="str">
        <f t="shared" si="79"/>
        <v>hbh_2</v>
      </c>
      <c r="AV233" s="46">
        <v>14.71</v>
      </c>
      <c r="AW233" s="373"/>
      <c r="AX233" s="46" t="s">
        <v>156</v>
      </c>
      <c r="AY233" s="53">
        <v>2</v>
      </c>
      <c r="AZ233" s="54"/>
      <c r="BA233" s="46">
        <f t="shared" si="88"/>
        <v>2</v>
      </c>
      <c r="BB233" s="46" t="str">
        <f t="shared" si="80"/>
        <v>hbh_2</v>
      </c>
      <c r="BC233" s="46">
        <v>15.18</v>
      </c>
      <c r="BD233" s="373"/>
      <c r="BE233" s="46" t="s">
        <v>156</v>
      </c>
      <c r="BF233" s="53">
        <v>2</v>
      </c>
      <c r="BG233" s="54"/>
      <c r="BH233" s="46">
        <f t="shared" si="89"/>
        <v>2</v>
      </c>
      <c r="BI233" s="46" t="s">
        <v>512</v>
      </c>
      <c r="BJ233" s="46" t="str">
        <f t="shared" si="81"/>
        <v>hbh_2</v>
      </c>
      <c r="BK233" s="48">
        <f t="shared" si="90"/>
        <v>14.23</v>
      </c>
      <c r="BL233" s="48">
        <f t="shared" si="91"/>
        <v>14.71</v>
      </c>
      <c r="BM233" s="48">
        <f t="shared" si="92"/>
        <v>15.18</v>
      </c>
      <c r="BN233" s="361">
        <f t="shared" si="93"/>
        <v>14.7475</v>
      </c>
      <c r="BO233" s="5"/>
      <c r="BP233" s="5"/>
      <c r="BQ233" s="5"/>
      <c r="BR233" s="5"/>
      <c r="BS233" s="5"/>
      <c r="BT233" s="6"/>
    </row>
    <row r="234" spans="1:72" x14ac:dyDescent="0.15">
      <c r="A234" s="46" t="s">
        <v>156</v>
      </c>
      <c r="B234" s="53">
        <v>3</v>
      </c>
      <c r="C234" s="54"/>
      <c r="D234" s="46">
        <f t="shared" si="97"/>
        <v>3</v>
      </c>
      <c r="E234" s="46" t="str">
        <f t="shared" si="98"/>
        <v>hbh_3</v>
      </c>
      <c r="F234" s="53">
        <v>12.38</v>
      </c>
      <c r="G234" s="46"/>
      <c r="H234" s="46" t="s">
        <v>156</v>
      </c>
      <c r="I234" s="53">
        <v>4</v>
      </c>
      <c r="J234" s="54"/>
      <c r="K234" s="46">
        <f t="shared" si="75"/>
        <v>4</v>
      </c>
      <c r="L234" s="46" t="str">
        <f t="shared" si="76"/>
        <v>hbh_4</v>
      </c>
      <c r="M234" s="53">
        <v>13.37</v>
      </c>
      <c r="N234" s="5"/>
      <c r="O234" s="46" t="s">
        <v>156</v>
      </c>
      <c r="P234" s="53">
        <v>3</v>
      </c>
      <c r="Q234" s="54"/>
      <c r="R234" s="46">
        <f t="shared" si="94"/>
        <v>3</v>
      </c>
      <c r="S234" s="46" t="str">
        <f t="shared" si="95"/>
        <v>hbh_3</v>
      </c>
      <c r="T234" s="53">
        <v>13.2</v>
      </c>
      <c r="U234" s="5"/>
      <c r="V234" s="46" t="s">
        <v>156</v>
      </c>
      <c r="W234" s="53">
        <v>3</v>
      </c>
      <c r="X234" s="54"/>
      <c r="Y234" s="46">
        <f t="shared" si="84"/>
        <v>3</v>
      </c>
      <c r="Z234" s="46" t="str">
        <f t="shared" si="96"/>
        <v>hbh_3</v>
      </c>
      <c r="AA234" s="53">
        <v>13.61</v>
      </c>
      <c r="AB234" s="362"/>
      <c r="AC234" s="46" t="s">
        <v>156</v>
      </c>
      <c r="AD234" s="53">
        <v>3</v>
      </c>
      <c r="AE234" s="54"/>
      <c r="AF234" s="46">
        <f t="shared" si="85"/>
        <v>3</v>
      </c>
      <c r="AG234" s="46" t="str">
        <f t="shared" si="77"/>
        <v>hbh_3</v>
      </c>
      <c r="AH234" s="46">
        <v>14.02</v>
      </c>
      <c r="AI234" s="362"/>
      <c r="AJ234" s="46" t="s">
        <v>156</v>
      </c>
      <c r="AK234" s="53">
        <v>3</v>
      </c>
      <c r="AL234" s="54"/>
      <c r="AM234" s="46">
        <f t="shared" si="86"/>
        <v>3</v>
      </c>
      <c r="AN234" s="46" t="str">
        <f t="shared" si="78"/>
        <v>hbh_3</v>
      </c>
      <c r="AO234" s="46">
        <v>14.82</v>
      </c>
      <c r="AP234" s="372"/>
      <c r="AQ234" s="46" t="s">
        <v>156</v>
      </c>
      <c r="AR234" s="53">
        <v>3</v>
      </c>
      <c r="AS234" s="54"/>
      <c r="AT234" s="46">
        <f t="shared" si="87"/>
        <v>3</v>
      </c>
      <c r="AU234" s="46" t="str">
        <f t="shared" si="79"/>
        <v>hbh_3</v>
      </c>
      <c r="AV234" s="46">
        <v>15.3</v>
      </c>
      <c r="AW234" s="373"/>
      <c r="AX234" s="46" t="s">
        <v>156</v>
      </c>
      <c r="AY234" s="53">
        <v>3</v>
      </c>
      <c r="AZ234" s="54"/>
      <c r="BA234" s="46">
        <f t="shared" si="88"/>
        <v>3</v>
      </c>
      <c r="BB234" s="46" t="str">
        <f t="shared" si="80"/>
        <v>hbh_3</v>
      </c>
      <c r="BC234" s="46">
        <v>15.78</v>
      </c>
      <c r="BD234" s="373"/>
      <c r="BE234" s="46" t="s">
        <v>156</v>
      </c>
      <c r="BF234" s="53">
        <v>3</v>
      </c>
      <c r="BG234" s="54"/>
      <c r="BH234" s="46">
        <f t="shared" si="89"/>
        <v>3</v>
      </c>
      <c r="BI234" s="46" t="s">
        <v>513</v>
      </c>
      <c r="BJ234" s="46" t="str">
        <f t="shared" si="81"/>
        <v>hbh_3</v>
      </c>
      <c r="BK234" s="48">
        <f t="shared" si="90"/>
        <v>14.82</v>
      </c>
      <c r="BL234" s="48">
        <f t="shared" si="91"/>
        <v>15.3</v>
      </c>
      <c r="BM234" s="48">
        <f t="shared" si="92"/>
        <v>15.78</v>
      </c>
      <c r="BN234" s="361">
        <f t="shared" si="93"/>
        <v>15.34</v>
      </c>
      <c r="BO234" s="5"/>
      <c r="BP234" s="5"/>
      <c r="BQ234" s="5"/>
      <c r="BR234" s="5"/>
      <c r="BS234" s="5"/>
      <c r="BT234" s="6"/>
    </row>
    <row r="235" spans="1:72" ht="11.25" thickBot="1" x14ac:dyDescent="0.2">
      <c r="A235" s="46" t="s">
        <v>156</v>
      </c>
      <c r="B235" s="53">
        <v>4</v>
      </c>
      <c r="C235" s="54"/>
      <c r="D235" s="46">
        <f t="shared" si="97"/>
        <v>4</v>
      </c>
      <c r="E235" s="46" t="str">
        <f t="shared" si="98"/>
        <v>hbh_4</v>
      </c>
      <c r="F235" s="53">
        <v>12.92</v>
      </c>
      <c r="G235" s="46"/>
      <c r="H235" s="55" t="s">
        <v>156</v>
      </c>
      <c r="I235" s="56">
        <v>5</v>
      </c>
      <c r="J235" s="57"/>
      <c r="K235" s="55">
        <f t="shared" si="75"/>
        <v>5</v>
      </c>
      <c r="L235" s="55" t="str">
        <f t="shared" si="76"/>
        <v>hbh_5</v>
      </c>
      <c r="M235" s="56">
        <v>13.92</v>
      </c>
      <c r="N235" s="5"/>
      <c r="O235" s="46" t="s">
        <v>156</v>
      </c>
      <c r="P235" s="53">
        <v>4</v>
      </c>
      <c r="Q235" s="54"/>
      <c r="R235" s="46">
        <f t="shared" si="94"/>
        <v>4</v>
      </c>
      <c r="S235" s="46" t="str">
        <f t="shared" si="95"/>
        <v>hbh_4</v>
      </c>
      <c r="T235" s="53">
        <v>13.77</v>
      </c>
      <c r="U235" s="5"/>
      <c r="V235" s="46" t="s">
        <v>156</v>
      </c>
      <c r="W235" s="53">
        <v>4</v>
      </c>
      <c r="X235" s="54"/>
      <c r="Y235" s="46">
        <f t="shared" si="84"/>
        <v>4</v>
      </c>
      <c r="Z235" s="46" t="str">
        <f t="shared" si="96"/>
        <v>hbh_4</v>
      </c>
      <c r="AA235" s="53">
        <v>14.18</v>
      </c>
      <c r="AB235" s="362"/>
      <c r="AC235" s="46" t="s">
        <v>156</v>
      </c>
      <c r="AD235" s="53">
        <v>4</v>
      </c>
      <c r="AE235" s="54"/>
      <c r="AF235" s="46">
        <f t="shared" si="85"/>
        <v>4</v>
      </c>
      <c r="AG235" s="46" t="str">
        <f t="shared" si="77"/>
        <v>hbh_4</v>
      </c>
      <c r="AH235" s="46">
        <v>14.61</v>
      </c>
      <c r="AI235" s="362"/>
      <c r="AJ235" s="46" t="s">
        <v>156</v>
      </c>
      <c r="AK235" s="53">
        <v>4</v>
      </c>
      <c r="AL235" s="54"/>
      <c r="AM235" s="46">
        <f t="shared" si="86"/>
        <v>4</v>
      </c>
      <c r="AN235" s="46" t="str">
        <f t="shared" si="78"/>
        <v>hbh_4</v>
      </c>
      <c r="AO235" s="46">
        <v>15.41</v>
      </c>
      <c r="AP235" s="372"/>
      <c r="AQ235" s="46" t="s">
        <v>156</v>
      </c>
      <c r="AR235" s="53">
        <v>4</v>
      </c>
      <c r="AS235" s="54"/>
      <c r="AT235" s="46">
        <f t="shared" si="87"/>
        <v>4</v>
      </c>
      <c r="AU235" s="46" t="str">
        <f t="shared" si="79"/>
        <v>hbh_4</v>
      </c>
      <c r="AV235" s="46">
        <v>15.89</v>
      </c>
      <c r="AW235" s="373"/>
      <c r="AX235" s="46" t="s">
        <v>156</v>
      </c>
      <c r="AY235" s="53">
        <v>4</v>
      </c>
      <c r="AZ235" s="54"/>
      <c r="BA235" s="46">
        <f t="shared" si="88"/>
        <v>4</v>
      </c>
      <c r="BB235" s="46" t="str">
        <f t="shared" si="80"/>
        <v>hbh_4</v>
      </c>
      <c r="BC235" s="46">
        <v>16.37</v>
      </c>
      <c r="BD235" s="373"/>
      <c r="BE235" s="46" t="s">
        <v>156</v>
      </c>
      <c r="BF235" s="53">
        <v>4</v>
      </c>
      <c r="BG235" s="54"/>
      <c r="BH235" s="46">
        <f t="shared" si="89"/>
        <v>4</v>
      </c>
      <c r="BI235" s="46" t="str">
        <f t="shared" ref="BI235" si="99">BE235&amp;"_"&amp;BH235</f>
        <v>hbh_4</v>
      </c>
      <c r="BJ235" s="46" t="str">
        <f t="shared" si="81"/>
        <v>hbh_4</v>
      </c>
      <c r="BK235" s="48">
        <f t="shared" si="90"/>
        <v>15.41</v>
      </c>
      <c r="BL235" s="48">
        <f t="shared" si="91"/>
        <v>15.89</v>
      </c>
      <c r="BM235" s="48">
        <f t="shared" si="92"/>
        <v>16.37</v>
      </c>
      <c r="BN235" s="361">
        <f t="shared" si="93"/>
        <v>15.93</v>
      </c>
      <c r="BO235" s="5"/>
      <c r="BP235" s="5"/>
      <c r="BQ235" s="5"/>
      <c r="BR235" s="5"/>
      <c r="BS235" s="5"/>
      <c r="BT235" s="6"/>
    </row>
    <row r="236" spans="1:72" ht="12" thickTop="1" thickBot="1" x14ac:dyDescent="0.2">
      <c r="A236" s="55" t="s">
        <v>156</v>
      </c>
      <c r="B236" s="56">
        <v>5</v>
      </c>
      <c r="C236" s="57"/>
      <c r="D236" s="55">
        <f t="shared" si="97"/>
        <v>5</v>
      </c>
      <c r="E236" s="55" t="str">
        <f t="shared" si="98"/>
        <v>hbh_5</v>
      </c>
      <c r="F236" s="56">
        <v>13.45</v>
      </c>
      <c r="G236" s="46"/>
      <c r="H236" s="48"/>
      <c r="I236" s="48"/>
      <c r="J236" s="48"/>
      <c r="K236" s="48"/>
      <c r="L236" s="48"/>
      <c r="M236" s="48"/>
      <c r="N236" s="5"/>
      <c r="O236" s="55" t="s">
        <v>156</v>
      </c>
      <c r="P236" s="56">
        <v>5</v>
      </c>
      <c r="Q236" s="57"/>
      <c r="R236" s="55">
        <f t="shared" si="94"/>
        <v>5</v>
      </c>
      <c r="S236" s="55" t="str">
        <f t="shared" si="95"/>
        <v>hbh_5</v>
      </c>
      <c r="T236" s="56">
        <v>14.34</v>
      </c>
      <c r="U236" s="5"/>
      <c r="V236" s="55" t="s">
        <v>156</v>
      </c>
      <c r="W236" s="56">
        <v>5</v>
      </c>
      <c r="X236" s="57"/>
      <c r="Y236" s="55">
        <f t="shared" si="84"/>
        <v>5</v>
      </c>
      <c r="Z236" s="55" t="str">
        <f t="shared" si="96"/>
        <v>hbh_5</v>
      </c>
      <c r="AA236" s="56">
        <v>14.77</v>
      </c>
      <c r="AB236" s="362"/>
      <c r="AC236" s="55" t="s">
        <v>156</v>
      </c>
      <c r="AD236" s="56">
        <v>5</v>
      </c>
      <c r="AE236" s="57"/>
      <c r="AF236" s="55">
        <f t="shared" si="85"/>
        <v>5</v>
      </c>
      <c r="AG236" s="55" t="str">
        <f t="shared" si="77"/>
        <v>hbh_5</v>
      </c>
      <c r="AH236" s="56">
        <v>15.22</v>
      </c>
      <c r="AI236" s="362"/>
      <c r="AJ236" s="55" t="s">
        <v>156</v>
      </c>
      <c r="AK236" s="56">
        <v>5</v>
      </c>
      <c r="AL236" s="57"/>
      <c r="AM236" s="55">
        <f t="shared" si="86"/>
        <v>5</v>
      </c>
      <c r="AN236" s="55" t="str">
        <f t="shared" si="78"/>
        <v>hbh_5</v>
      </c>
      <c r="AO236" s="56">
        <v>16.010000000000002</v>
      </c>
      <c r="AP236" s="372"/>
      <c r="AQ236" s="55" t="s">
        <v>156</v>
      </c>
      <c r="AR236" s="56">
        <v>5</v>
      </c>
      <c r="AS236" s="57"/>
      <c r="AT236" s="55">
        <f t="shared" si="87"/>
        <v>5</v>
      </c>
      <c r="AU236" s="55" t="str">
        <f t="shared" si="79"/>
        <v>hbh_5</v>
      </c>
      <c r="AV236" s="56">
        <v>16.489999999999998</v>
      </c>
      <c r="AW236" s="373"/>
      <c r="AX236" s="55" t="s">
        <v>156</v>
      </c>
      <c r="AY236" s="56">
        <v>5</v>
      </c>
      <c r="AZ236" s="57"/>
      <c r="BA236" s="55">
        <f t="shared" si="88"/>
        <v>5</v>
      </c>
      <c r="BB236" s="55" t="str">
        <f t="shared" si="80"/>
        <v>hbh_5</v>
      </c>
      <c r="BC236" s="56">
        <v>16.97</v>
      </c>
      <c r="BD236" s="373"/>
      <c r="BE236" s="55" t="s">
        <v>156</v>
      </c>
      <c r="BF236" s="56">
        <v>5</v>
      </c>
      <c r="BG236" s="57"/>
      <c r="BH236" s="55">
        <f t="shared" si="89"/>
        <v>5</v>
      </c>
      <c r="BI236" s="55" t="str">
        <f t="shared" ref="BI236" si="100">BE236&amp;"_"&amp;BH236</f>
        <v>hbh_5</v>
      </c>
      <c r="BJ236" s="55" t="str">
        <f t="shared" si="81"/>
        <v>hbh_5</v>
      </c>
      <c r="BK236" s="48">
        <f t="shared" si="90"/>
        <v>16.010000000000002</v>
      </c>
      <c r="BL236" s="48">
        <f t="shared" si="91"/>
        <v>16.489999999999998</v>
      </c>
      <c r="BM236" s="48">
        <f t="shared" si="92"/>
        <v>16.97</v>
      </c>
      <c r="BN236" s="361">
        <f t="shared" si="93"/>
        <v>16.53</v>
      </c>
      <c r="BO236" s="5"/>
      <c r="BP236" s="5"/>
      <c r="BQ236" s="5"/>
      <c r="BR236" s="5"/>
      <c r="BS236" s="5"/>
      <c r="BT236" s="6"/>
    </row>
    <row r="237" spans="1:72" ht="11.25" thickTop="1" x14ac:dyDescent="0.15">
      <c r="A237" s="1"/>
      <c r="B237" s="1"/>
      <c r="C237" s="1"/>
      <c r="D237" s="1"/>
      <c r="E237" s="1"/>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337"/>
      <c r="AX237" s="5"/>
      <c r="AY237" s="5"/>
      <c r="AZ237" s="5"/>
      <c r="BA237" s="5"/>
      <c r="BB237" s="5"/>
      <c r="BC237" s="5"/>
      <c r="BD237" s="380"/>
      <c r="BE237" s="5"/>
      <c r="BF237" s="5"/>
      <c r="BG237" s="5"/>
      <c r="BH237" s="5"/>
      <c r="BI237" s="5"/>
      <c r="BJ237" s="5"/>
      <c r="BK237" s="5"/>
      <c r="BL237" s="5"/>
      <c r="BM237" s="5"/>
      <c r="BN237" s="5"/>
      <c r="BO237" s="5"/>
      <c r="BP237" s="5"/>
      <c r="BQ237" s="5"/>
      <c r="BR237" s="5"/>
      <c r="BS237" s="5"/>
      <c r="BT237" s="6"/>
    </row>
    <row r="238" spans="1:72" x14ac:dyDescent="0.15">
      <c r="A238" s="1"/>
      <c r="B238" s="1"/>
      <c r="C238" s="1"/>
      <c r="D238" s="1"/>
      <c r="E238" s="1"/>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337"/>
      <c r="AX238" s="5"/>
      <c r="AY238" s="5"/>
      <c r="AZ238" s="5"/>
      <c r="BA238" s="5"/>
      <c r="BB238" s="5"/>
      <c r="BC238" s="5"/>
      <c r="BD238" s="380"/>
      <c r="BE238" s="5"/>
      <c r="BF238" s="5"/>
      <c r="BG238" s="5"/>
      <c r="BH238" s="5"/>
      <c r="BI238" s="5"/>
      <c r="BJ238" s="5"/>
      <c r="BK238" s="5"/>
      <c r="BL238" s="5"/>
      <c r="BM238" s="5"/>
      <c r="BN238" s="5"/>
      <c r="BO238" s="5"/>
      <c r="BP238" s="5"/>
      <c r="BQ238" s="5"/>
      <c r="BR238" s="5"/>
      <c r="BS238" s="5"/>
      <c r="BT238" s="6"/>
    </row>
    <row r="239" spans="1:72" x14ac:dyDescent="0.15">
      <c r="A239" s="1"/>
      <c r="B239" s="1"/>
      <c r="C239" s="1"/>
      <c r="D239" s="1"/>
      <c r="E239" s="1"/>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337"/>
      <c r="AX239" s="5"/>
      <c r="AY239" s="5"/>
      <c r="AZ239" s="5"/>
      <c r="BA239" s="5"/>
      <c r="BB239" s="5"/>
      <c r="BC239" s="5"/>
      <c r="BD239" s="380"/>
      <c r="BE239" s="5"/>
      <c r="BF239" s="5"/>
      <c r="BG239" s="5"/>
      <c r="BH239" s="5"/>
      <c r="BI239" s="5"/>
      <c r="BJ239" s="5"/>
      <c r="BK239" s="5"/>
      <c r="BL239" s="5"/>
      <c r="BM239" s="5"/>
      <c r="BN239" s="5"/>
      <c r="BO239" s="5"/>
      <c r="BP239" s="5"/>
      <c r="BQ239" s="5"/>
      <c r="BR239" s="5"/>
      <c r="BS239" s="5"/>
      <c r="BT239" s="6"/>
    </row>
    <row r="240" spans="1:72" x14ac:dyDescent="0.15">
      <c r="A240" s="1"/>
      <c r="B240" s="1"/>
      <c r="C240" s="1"/>
      <c r="D240" s="1"/>
      <c r="E240" s="1"/>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337"/>
      <c r="AX240" s="5"/>
      <c r="AY240" s="5"/>
      <c r="AZ240" s="5"/>
      <c r="BA240" s="5"/>
      <c r="BB240" s="5"/>
      <c r="BC240" s="5"/>
      <c r="BD240" s="380"/>
      <c r="BE240" s="5"/>
      <c r="BF240" s="5"/>
      <c r="BG240" s="5"/>
      <c r="BH240" s="5"/>
      <c r="BI240" s="5"/>
      <c r="BJ240" s="5"/>
      <c r="BK240" s="5"/>
      <c r="BL240" s="5"/>
      <c r="BM240" s="5"/>
      <c r="BN240" s="5"/>
      <c r="BO240" s="5"/>
      <c r="BP240" s="5"/>
      <c r="BQ240" s="5"/>
      <c r="BR240" s="5"/>
      <c r="BS240" s="5"/>
      <c r="BT240" s="6"/>
    </row>
    <row r="241" spans="1:72" hidden="1" x14ac:dyDescent="0.15">
      <c r="A241" s="58"/>
      <c r="B241" s="58"/>
      <c r="C241" s="58"/>
      <c r="D241" s="58"/>
      <c r="E241" s="58"/>
      <c r="F241" s="59"/>
      <c r="G241" s="59"/>
      <c r="H241" s="59"/>
      <c r="I241" s="59"/>
      <c r="J241" s="59"/>
      <c r="K241" s="59"/>
      <c r="L241" s="59"/>
      <c r="M241" s="59"/>
      <c r="N241" s="59"/>
      <c r="O241" s="5"/>
      <c r="P241" s="5"/>
      <c r="Q241" s="5"/>
      <c r="R241" s="5"/>
      <c r="S241" s="5"/>
      <c r="T241" s="5"/>
      <c r="U241" s="59"/>
      <c r="V241" s="5"/>
      <c r="W241" s="5"/>
      <c r="X241" s="5"/>
      <c r="Y241" s="5"/>
      <c r="Z241" s="5"/>
      <c r="AA241" s="5"/>
      <c r="AB241" s="59"/>
      <c r="AC241" s="5"/>
      <c r="AD241" s="5"/>
      <c r="AE241" s="5"/>
      <c r="AF241" s="5"/>
      <c r="AG241" s="5"/>
      <c r="AH241" s="5"/>
      <c r="AI241" s="5"/>
      <c r="AJ241" s="5"/>
      <c r="AK241" s="5"/>
      <c r="AL241" s="5"/>
      <c r="AM241" s="5"/>
      <c r="AN241" s="5"/>
      <c r="AO241" s="5"/>
      <c r="AP241" s="5"/>
      <c r="AQ241" s="5"/>
      <c r="AR241" s="5"/>
      <c r="AS241" s="5"/>
      <c r="AT241" s="5"/>
      <c r="AU241" s="5"/>
      <c r="AV241" s="5"/>
      <c r="AW241" s="337"/>
      <c r="AX241" s="5"/>
      <c r="AY241" s="5"/>
      <c r="AZ241" s="5"/>
      <c r="BA241" s="5"/>
      <c r="BB241" s="5"/>
      <c r="BC241" s="5"/>
      <c r="BD241" s="380"/>
      <c r="BE241" s="5"/>
      <c r="BF241" s="5"/>
      <c r="BG241" s="5"/>
      <c r="BH241" s="5"/>
      <c r="BI241" s="5"/>
      <c r="BJ241" s="5"/>
      <c r="BK241" s="5"/>
      <c r="BL241" s="5"/>
      <c r="BM241" s="5"/>
      <c r="BN241" s="5"/>
      <c r="BO241" s="8"/>
      <c r="BP241" s="8"/>
      <c r="BQ241" s="8"/>
      <c r="BR241" s="8"/>
      <c r="BS241" s="8"/>
      <c r="BT241" s="9"/>
    </row>
    <row r="242" spans="1:72" hidden="1" x14ac:dyDescent="0.15">
      <c r="O242" s="59"/>
      <c r="P242" s="59"/>
      <c r="Q242" s="59"/>
      <c r="R242" s="59"/>
      <c r="S242" s="59"/>
      <c r="T242" s="59"/>
      <c r="V242" s="59"/>
      <c r="W242" s="59"/>
      <c r="X242" s="59"/>
      <c r="Y242" s="59"/>
      <c r="Z242" s="59"/>
      <c r="AA242" s="59"/>
      <c r="BE242" s="59"/>
      <c r="BF242" s="59"/>
      <c r="BG242" s="59"/>
      <c r="BH242" s="59"/>
      <c r="BI242" s="5"/>
      <c r="BJ242" s="8"/>
      <c r="BK242" s="8"/>
      <c r="BL242" s="8"/>
      <c r="BM242" s="8"/>
      <c r="BN242" s="8"/>
    </row>
  </sheetData>
  <sheetProtection algorithmName="SHA-512" hashValue="sckUeZqWqUFzFkdAsmldi/tHiwVptiV00I8KxdTlsd3vcKjspVjjXHX0yDevAo9i64uR5+1OqIZUngLfGOZ1kQ==" saltValue="g+6vuF15fBR03x9qpeknwg==" spinCount="100000" sheet="1" objects="1" scenarios="1"/>
  <conditionalFormatting sqref="D9">
    <cfRule type="cellIs" dxfId="2" priority="1" operator="greaterThan">
      <formula>1</formula>
    </cfRule>
    <cfRule type="cellIs" dxfId="1" priority="2" operator="lessThan">
      <formula>1</formula>
    </cfRule>
    <cfRule type="cellIs" dxfId="0" priority="3" operator="equal">
      <formula>1</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BA499-F531-4E7F-96C3-FDC4CDDBB9E9}">
  <sheetPr codeName="Blad12">
    <tabColor theme="7" tint="0.79998168889431442"/>
  </sheetPr>
  <dimension ref="A1:AB64"/>
  <sheetViews>
    <sheetView showGridLines="0" zoomScale="115" zoomScaleNormal="115" workbookViewId="0"/>
  </sheetViews>
  <sheetFormatPr defaultColWidth="0" defaultRowHeight="10.5" zeroHeight="1" x14ac:dyDescent="0.15"/>
  <cols>
    <col min="1" max="1" width="34.125" style="1" bestFit="1" customWidth="1"/>
    <col min="2" max="2" width="12.375" style="1" bestFit="1" customWidth="1"/>
    <col min="3" max="3" width="166.875" style="1" bestFit="1" customWidth="1"/>
    <col min="4" max="5" width="9" style="1" customWidth="1"/>
    <col min="6" max="28" width="0" style="1" hidden="1" customWidth="1"/>
    <col min="29" max="16384" width="9" style="1" hidden="1"/>
  </cols>
  <sheetData>
    <row r="1" spans="1:28" s="27" customFormat="1" x14ac:dyDescent="0.15">
      <c r="A1" s="38" t="s">
        <v>516</v>
      </c>
      <c r="B1" s="39"/>
      <c r="C1" s="39"/>
      <c r="D1" s="39"/>
      <c r="E1" s="39"/>
      <c r="F1" s="39"/>
      <c r="G1" s="39"/>
      <c r="H1" s="39"/>
      <c r="I1" s="39"/>
      <c r="J1" s="39"/>
      <c r="K1" s="39"/>
      <c r="L1" s="39"/>
      <c r="M1" s="39"/>
      <c r="N1" s="39"/>
      <c r="O1" s="39"/>
      <c r="P1" s="39"/>
      <c r="Q1" s="39"/>
      <c r="R1" s="39"/>
      <c r="S1" s="39"/>
      <c r="T1" s="39"/>
      <c r="U1" s="39"/>
      <c r="V1" s="39"/>
      <c r="W1" s="39"/>
      <c r="X1" s="39"/>
      <c r="Y1" s="39"/>
      <c r="Z1" s="39"/>
      <c r="AA1" s="39"/>
      <c r="AB1" s="39"/>
    </row>
    <row r="2" spans="1:28" s="27" customFormat="1" x14ac:dyDescent="0.15">
      <c r="A2" s="2"/>
      <c r="B2" s="5"/>
      <c r="C2" s="5"/>
      <c r="D2" s="5"/>
      <c r="E2" s="5"/>
      <c r="F2" s="5"/>
      <c r="G2" s="5"/>
      <c r="H2" s="5"/>
      <c r="I2" s="5"/>
      <c r="J2" s="5"/>
      <c r="K2" s="5"/>
      <c r="L2" s="5"/>
      <c r="M2" s="5"/>
      <c r="N2" s="5"/>
      <c r="O2" s="5"/>
      <c r="P2" s="5"/>
      <c r="Q2" s="5"/>
      <c r="R2" s="5"/>
      <c r="S2" s="5"/>
      <c r="T2" s="5"/>
      <c r="U2" s="5"/>
      <c r="V2" s="5"/>
      <c r="W2" s="5"/>
      <c r="X2" s="5"/>
      <c r="Y2" s="5"/>
      <c r="Z2" s="5"/>
      <c r="AA2" s="5"/>
      <c r="AB2" s="5"/>
    </row>
    <row r="3" spans="1:28" s="27" customFormat="1" x14ac:dyDescent="0.15">
      <c r="A3" s="5"/>
      <c r="B3" s="5"/>
      <c r="C3" s="5"/>
      <c r="D3" s="5"/>
      <c r="E3" s="5"/>
      <c r="F3" s="5"/>
      <c r="G3" s="5"/>
      <c r="H3" s="5"/>
      <c r="I3" s="5"/>
      <c r="J3" s="5"/>
      <c r="K3" s="5"/>
      <c r="L3" s="5"/>
      <c r="M3" s="5"/>
      <c r="N3" s="5"/>
      <c r="O3" s="5"/>
      <c r="P3" s="5"/>
      <c r="Q3" s="5"/>
      <c r="R3" s="5"/>
      <c r="S3" s="5"/>
      <c r="T3" s="5"/>
      <c r="U3" s="5"/>
      <c r="V3" s="5"/>
      <c r="W3" s="5"/>
      <c r="X3" s="5"/>
      <c r="Y3" s="5"/>
      <c r="Z3" s="5"/>
      <c r="AA3" s="5"/>
      <c r="AB3" s="5"/>
    </row>
    <row r="4" spans="1:28" s="27" customFormat="1" x14ac:dyDescent="0.15">
      <c r="A4" s="40" t="s">
        <v>517</v>
      </c>
      <c r="B4" s="41"/>
      <c r="C4" s="41"/>
      <c r="D4" s="41"/>
      <c r="E4" s="41"/>
      <c r="F4" s="41"/>
      <c r="G4" s="41"/>
      <c r="H4" s="41"/>
      <c r="I4" s="41"/>
      <c r="J4" s="41"/>
      <c r="K4" s="41"/>
      <c r="L4" s="41"/>
      <c r="M4" s="41"/>
      <c r="N4" s="41"/>
      <c r="O4" s="41"/>
      <c r="P4" s="41"/>
      <c r="Q4" s="41"/>
      <c r="R4" s="41"/>
      <c r="S4" s="41"/>
      <c r="T4" s="41"/>
      <c r="U4" s="41"/>
      <c r="V4" s="41"/>
      <c r="W4" s="41"/>
      <c r="X4" s="41"/>
      <c r="Y4" s="41"/>
      <c r="Z4" s="41"/>
      <c r="AA4" s="41"/>
      <c r="AB4" s="41"/>
    </row>
    <row r="5" spans="1:28" x14ac:dyDescent="0.15"/>
    <row r="6" spans="1:28" x14ac:dyDescent="0.15">
      <c r="A6" s="67" t="s">
        <v>517</v>
      </c>
      <c r="B6" s="67" t="s">
        <v>518</v>
      </c>
    </row>
    <row r="7" spans="1:28" x14ac:dyDescent="0.15">
      <c r="A7" s="62" t="s">
        <v>201</v>
      </c>
      <c r="B7" s="62" t="s">
        <v>172</v>
      </c>
    </row>
    <row r="8" spans="1:28" x14ac:dyDescent="0.15">
      <c r="A8" s="62" t="s">
        <v>269</v>
      </c>
      <c r="B8" s="62" t="s">
        <v>519</v>
      </c>
    </row>
    <row r="9" spans="1:28" x14ac:dyDescent="0.15"/>
    <row r="10" spans="1:28" s="27" customFormat="1" x14ac:dyDescent="0.15">
      <c r="A10" s="40" t="s">
        <v>274</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row>
    <row r="11" spans="1:28" x14ac:dyDescent="0.15">
      <c r="A11" s="74"/>
      <c r="B11" s="4"/>
      <c r="C11" s="4"/>
      <c r="D11" s="4"/>
      <c r="E11" s="4"/>
      <c r="F11" s="4"/>
    </row>
    <row r="12" spans="1:28" x14ac:dyDescent="0.15">
      <c r="A12" s="74" t="s">
        <v>35</v>
      </c>
      <c r="B12" s="4"/>
      <c r="C12" s="4"/>
      <c r="D12" s="4"/>
      <c r="E12" s="4"/>
      <c r="F12" s="4"/>
    </row>
    <row r="13" spans="1:28" ht="11.25" thickBot="1" x14ac:dyDescent="0.2">
      <c r="A13" s="72" t="s">
        <v>35</v>
      </c>
      <c r="B13" s="72" t="s">
        <v>520</v>
      </c>
      <c r="C13" s="72" t="s">
        <v>521</v>
      </c>
      <c r="D13" s="4"/>
      <c r="E13" s="4"/>
      <c r="F13" s="4"/>
    </row>
    <row r="14" spans="1:28" x14ac:dyDescent="0.15">
      <c r="A14" s="122" t="s">
        <v>184</v>
      </c>
      <c r="B14" s="354"/>
      <c r="C14" s="4" t="s">
        <v>580</v>
      </c>
      <c r="D14" s="4"/>
      <c r="F14" s="4"/>
    </row>
    <row r="15" spans="1:28" x14ac:dyDescent="0.15">
      <c r="A15" s="122" t="s">
        <v>185</v>
      </c>
      <c r="B15" s="123">
        <v>2.64E-2</v>
      </c>
      <c r="C15" s="4" t="s">
        <v>557</v>
      </c>
      <c r="D15" s="4"/>
      <c r="F15" s="4"/>
    </row>
    <row r="16" spans="1:28" x14ac:dyDescent="0.15">
      <c r="A16" s="122" t="s">
        <v>522</v>
      </c>
      <c r="B16" s="48"/>
      <c r="C16" s="4" t="s">
        <v>523</v>
      </c>
      <c r="D16" s="4"/>
      <c r="F16" s="4"/>
    </row>
    <row r="17" spans="1:6" x14ac:dyDescent="0.15">
      <c r="A17" s="122" t="s">
        <v>186</v>
      </c>
      <c r="B17" s="123">
        <v>6.5699999999999995E-2</v>
      </c>
      <c r="C17" s="4" t="s">
        <v>551</v>
      </c>
      <c r="D17" s="4"/>
      <c r="F17" s="4"/>
    </row>
    <row r="18" spans="1:6" x14ac:dyDescent="0.15">
      <c r="A18" s="122" t="s">
        <v>187</v>
      </c>
      <c r="B18" s="48"/>
      <c r="C18" s="4" t="s">
        <v>524</v>
      </c>
      <c r="D18" s="4"/>
      <c r="F18" s="4"/>
    </row>
    <row r="19" spans="1:6" ht="11.25" thickBot="1" x14ac:dyDescent="0.2">
      <c r="A19" s="65" t="s">
        <v>189</v>
      </c>
      <c r="B19" s="127"/>
      <c r="C19" s="65" t="s">
        <v>525</v>
      </c>
      <c r="D19" s="4"/>
      <c r="F19" s="4"/>
    </row>
    <row r="20" spans="1:6" ht="11.25" thickTop="1" x14ac:dyDescent="0.15">
      <c r="A20" s="4"/>
      <c r="B20" s="48"/>
      <c r="C20" s="4"/>
      <c r="D20" s="4"/>
      <c r="F20" s="4"/>
    </row>
    <row r="21" spans="1:6" x14ac:dyDescent="0.15">
      <c r="A21" s="4"/>
      <c r="B21" s="4"/>
      <c r="C21" s="4"/>
      <c r="D21" s="4"/>
      <c r="F21" s="4"/>
    </row>
    <row r="22" spans="1:6" x14ac:dyDescent="0.15">
      <c r="A22" s="74" t="s">
        <v>526</v>
      </c>
      <c r="B22" s="4"/>
      <c r="D22" s="4"/>
      <c r="F22" s="4"/>
    </row>
    <row r="23" spans="1:6" ht="11.25" thickBot="1" x14ac:dyDescent="0.2">
      <c r="A23" s="72" t="s">
        <v>527</v>
      </c>
      <c r="B23" s="72" t="s">
        <v>528</v>
      </c>
      <c r="C23" s="63" t="s">
        <v>521</v>
      </c>
      <c r="D23" s="4"/>
      <c r="F23" s="4"/>
    </row>
    <row r="24" spans="1:6" x14ac:dyDescent="0.15">
      <c r="A24" s="62" t="s">
        <v>529</v>
      </c>
      <c r="B24" s="121">
        <v>0.25800000000000001</v>
      </c>
      <c r="C24" s="62" t="s">
        <v>530</v>
      </c>
    </row>
    <row r="25" spans="1:6" x14ac:dyDescent="0.15">
      <c r="A25" s="62" t="s">
        <v>578</v>
      </c>
      <c r="B25" s="124">
        <v>15816</v>
      </c>
      <c r="C25" s="62" t="s">
        <v>530</v>
      </c>
    </row>
    <row r="26" spans="1:6" x14ac:dyDescent="0.15">
      <c r="A26" s="62" t="s">
        <v>531</v>
      </c>
      <c r="B26" s="125">
        <v>0.5</v>
      </c>
      <c r="C26" s="62" t="s">
        <v>574</v>
      </c>
    </row>
    <row r="27" spans="1:6" x14ac:dyDescent="0.15">
      <c r="A27" s="62" t="s">
        <v>529</v>
      </c>
      <c r="B27" s="126">
        <v>5.0000000000000001E-3</v>
      </c>
      <c r="C27" s="62" t="s">
        <v>530</v>
      </c>
    </row>
    <row r="28" spans="1:6" x14ac:dyDescent="0.15">
      <c r="A28" s="62" t="s">
        <v>579</v>
      </c>
      <c r="B28" s="124">
        <v>26819</v>
      </c>
      <c r="C28" s="62" t="s">
        <v>530</v>
      </c>
    </row>
    <row r="29" spans="1:6" ht="11.25" thickBot="1" x14ac:dyDescent="0.2">
      <c r="A29" s="65" t="s">
        <v>532</v>
      </c>
      <c r="B29" s="127">
        <v>0.5</v>
      </c>
      <c r="C29" s="65" t="s">
        <v>574</v>
      </c>
    </row>
    <row r="30" spans="1:6" ht="11.25" thickTop="1" x14ac:dyDescent="0.15">
      <c r="A30" s="62"/>
      <c r="B30" s="125"/>
      <c r="C30" s="62"/>
    </row>
    <row r="31" spans="1:6" x14ac:dyDescent="0.15"/>
    <row r="32" spans="1:6" x14ac:dyDescent="0.15">
      <c r="A32" s="74" t="s">
        <v>533</v>
      </c>
      <c r="B32" s="4"/>
    </row>
    <row r="33" spans="1:3" ht="11.25" thickBot="1" x14ac:dyDescent="0.2">
      <c r="A33" s="72" t="s">
        <v>527</v>
      </c>
      <c r="B33" s="72" t="s">
        <v>528</v>
      </c>
      <c r="C33" s="63" t="s">
        <v>521</v>
      </c>
    </row>
    <row r="34" spans="1:3" x14ac:dyDescent="0.15">
      <c r="A34" s="62" t="s">
        <v>529</v>
      </c>
      <c r="B34" s="121">
        <v>0.25800000000000001</v>
      </c>
      <c r="C34" s="62" t="s">
        <v>530</v>
      </c>
    </row>
    <row r="35" spans="1:3" x14ac:dyDescent="0.15">
      <c r="A35" s="62" t="s">
        <v>578</v>
      </c>
      <c r="B35" s="124">
        <v>15816</v>
      </c>
      <c r="C35" s="62" t="s">
        <v>530</v>
      </c>
    </row>
    <row r="36" spans="1:3" x14ac:dyDescent="0.15">
      <c r="A36" s="62" t="s">
        <v>531</v>
      </c>
      <c r="B36" s="125">
        <v>0.5</v>
      </c>
      <c r="C36" s="62" t="s">
        <v>534</v>
      </c>
    </row>
    <row r="37" spans="1:3" x14ac:dyDescent="0.15">
      <c r="A37" s="62" t="s">
        <v>529</v>
      </c>
      <c r="B37" s="126">
        <v>5.0000000000000001E-3</v>
      </c>
      <c r="C37" s="62" t="s">
        <v>530</v>
      </c>
    </row>
    <row r="38" spans="1:3" x14ac:dyDescent="0.15">
      <c r="A38" s="62" t="s">
        <v>579</v>
      </c>
      <c r="B38" s="124">
        <v>26819</v>
      </c>
      <c r="C38" s="62" t="s">
        <v>530</v>
      </c>
    </row>
    <row r="39" spans="1:3" ht="11.25" thickBot="1" x14ac:dyDescent="0.2">
      <c r="A39" s="65" t="s">
        <v>532</v>
      </c>
      <c r="B39" s="127">
        <v>0.5</v>
      </c>
      <c r="C39" s="65" t="s">
        <v>534</v>
      </c>
    </row>
    <row r="40" spans="1:3" ht="11.25" thickTop="1" x14ac:dyDescent="0.15"/>
    <row r="41" spans="1:3" x14ac:dyDescent="0.15"/>
    <row r="42" spans="1:3" x14ac:dyDescent="0.15">
      <c r="A42" s="74" t="s">
        <v>535</v>
      </c>
      <c r="B42" s="4"/>
    </row>
    <row r="43" spans="1:3" ht="11.25" thickBot="1" x14ac:dyDescent="0.2">
      <c r="A43" s="72" t="s">
        <v>527</v>
      </c>
      <c r="B43" s="72" t="s">
        <v>528</v>
      </c>
      <c r="C43" s="63" t="s">
        <v>521</v>
      </c>
    </row>
    <row r="44" spans="1:3" x14ac:dyDescent="0.15">
      <c r="A44" s="62" t="s">
        <v>529</v>
      </c>
      <c r="B44" s="121">
        <v>0.25800000000000001</v>
      </c>
      <c r="C44" s="62" t="s">
        <v>530</v>
      </c>
    </row>
    <row r="45" spans="1:3" x14ac:dyDescent="0.15">
      <c r="A45" s="62" t="s">
        <v>578</v>
      </c>
      <c r="B45" s="124">
        <v>15816</v>
      </c>
      <c r="C45" s="62" t="s">
        <v>530</v>
      </c>
    </row>
    <row r="46" spans="1:3" x14ac:dyDescent="0.15">
      <c r="A46" s="62" t="s">
        <v>531</v>
      </c>
      <c r="B46" s="125">
        <v>0.5</v>
      </c>
      <c r="C46" s="62" t="s">
        <v>536</v>
      </c>
    </row>
    <row r="47" spans="1:3" x14ac:dyDescent="0.15">
      <c r="A47" s="62" t="s">
        <v>529</v>
      </c>
      <c r="B47" s="126">
        <v>5.0000000000000001E-3</v>
      </c>
      <c r="C47" s="62" t="s">
        <v>530</v>
      </c>
    </row>
    <row r="48" spans="1:3" x14ac:dyDescent="0.15">
      <c r="A48" s="62" t="s">
        <v>579</v>
      </c>
      <c r="B48" s="124">
        <v>26819</v>
      </c>
      <c r="C48" s="62" t="s">
        <v>530</v>
      </c>
    </row>
    <row r="49" spans="1:3" ht="11.25" thickBot="1" x14ac:dyDescent="0.2">
      <c r="A49" s="65" t="s">
        <v>532</v>
      </c>
      <c r="B49" s="127">
        <v>0.5</v>
      </c>
      <c r="C49" s="65" t="s">
        <v>536</v>
      </c>
    </row>
    <row r="50" spans="1:3" ht="11.25" thickTop="1" x14ac:dyDescent="0.15"/>
    <row r="51" spans="1:3" x14ac:dyDescent="0.15"/>
    <row r="52" spans="1:3" x14ac:dyDescent="0.15">
      <c r="A52" s="74" t="s">
        <v>537</v>
      </c>
      <c r="B52" s="4"/>
    </row>
    <row r="53" spans="1:3" ht="11.25" thickBot="1" x14ac:dyDescent="0.2">
      <c r="A53" s="72" t="s">
        <v>527</v>
      </c>
      <c r="B53" s="72" t="s">
        <v>528</v>
      </c>
      <c r="C53" s="63" t="s">
        <v>521</v>
      </c>
    </row>
    <row r="54" spans="1:3" x14ac:dyDescent="0.15">
      <c r="A54" s="62" t="s">
        <v>529</v>
      </c>
      <c r="B54" s="121">
        <v>0.25800000000000001</v>
      </c>
      <c r="C54" s="62" t="s">
        <v>530</v>
      </c>
    </row>
    <row r="55" spans="1:3" x14ac:dyDescent="0.15">
      <c r="A55" s="62" t="s">
        <v>578</v>
      </c>
      <c r="B55" s="124">
        <v>15816</v>
      </c>
      <c r="C55" s="62" t="s">
        <v>530</v>
      </c>
    </row>
    <row r="56" spans="1:3" x14ac:dyDescent="0.15">
      <c r="A56" s="62" t="s">
        <v>531</v>
      </c>
      <c r="B56" s="125">
        <v>0.5</v>
      </c>
      <c r="C56" s="62" t="s">
        <v>577</v>
      </c>
    </row>
    <row r="57" spans="1:3" x14ac:dyDescent="0.15">
      <c r="A57" s="62" t="s">
        <v>529</v>
      </c>
      <c r="B57" s="126">
        <v>5.0000000000000001E-3</v>
      </c>
      <c r="C57" s="62" t="s">
        <v>530</v>
      </c>
    </row>
    <row r="58" spans="1:3" x14ac:dyDescent="0.15">
      <c r="A58" s="62" t="s">
        <v>579</v>
      </c>
      <c r="B58" s="124">
        <v>26819</v>
      </c>
      <c r="C58" s="62" t="s">
        <v>530</v>
      </c>
    </row>
    <row r="59" spans="1:3" ht="11.25" thickBot="1" x14ac:dyDescent="0.2">
      <c r="A59" s="65" t="s">
        <v>532</v>
      </c>
      <c r="B59" s="127">
        <v>0.5</v>
      </c>
      <c r="C59" s="65" t="s">
        <v>577</v>
      </c>
    </row>
    <row r="60" spans="1:3" ht="11.25" thickTop="1" x14ac:dyDescent="0.15"/>
    <row r="61" spans="1:3" x14ac:dyDescent="0.15">
      <c r="A61" s="74" t="s">
        <v>538</v>
      </c>
      <c r="B61" s="4"/>
    </row>
    <row r="62" spans="1:3" ht="11.25" thickBot="1" x14ac:dyDescent="0.2">
      <c r="A62" s="72" t="s">
        <v>527</v>
      </c>
      <c r="B62" s="72" t="s">
        <v>539</v>
      </c>
      <c r="C62" s="63" t="s">
        <v>521</v>
      </c>
    </row>
    <row r="63" spans="1:3" x14ac:dyDescent="0.15">
      <c r="A63" s="62" t="s">
        <v>575</v>
      </c>
      <c r="B63" s="368">
        <v>13.27</v>
      </c>
      <c r="C63" s="62" t="s">
        <v>576</v>
      </c>
    </row>
    <row r="64" spans="1:3" x14ac:dyDescent="0.15"/>
  </sheetData>
  <sheetProtection algorithmName="SHA-512" hashValue="/XQx/eIFGa02TChuqT7HzLPu9HSsv/OGaZl8otf4XOQttDLZxVeC/ucN8m4lQjNgPdqyUJjKLduTr6b6lGYR9A==" saltValue="pODmoXiMCnwADtIiqmSsaQ==" spinCount="100000" sheet="1" objects="1" scenarios="1"/>
  <hyperlinks>
    <hyperlink ref="C17" r:id="rId1" xr:uid="{A2B403FC-686C-4D7B-B07E-5F6A6504232B}"/>
    <hyperlink ref="C24" r:id="rId2" xr:uid="{AAB3E438-0FD7-490A-9490-34F5D251E9FB}"/>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C8643FE3F0DE4B81A4A511454CF5D1" ma:contentTypeVersion="25" ma:contentTypeDescription="Een nieuw document maken." ma:contentTypeScope="" ma:versionID="126ec82999d1393605478c327abbebe3">
  <xsd:schema xmlns:xsd="http://www.w3.org/2001/XMLSchema" xmlns:xs="http://www.w3.org/2001/XMLSchema" xmlns:p="http://schemas.microsoft.com/office/2006/metadata/properties" xmlns:ns2="0118296f-0626-433e-9870-97133c6c7491" xmlns:ns3="e3b41d82-52ca-4a19-915b-c2ecb7a6ddff" xmlns:ns4="e2ac11ec-f379-47f3-be2f-f31e15e79f5e" targetNamespace="http://schemas.microsoft.com/office/2006/metadata/properties" ma:root="true" ma:fieldsID="97996801c5a5a14fe99696091943bccd" ns2:_="" ns3:_="" ns4:_="">
    <xsd:import namespace="0118296f-0626-433e-9870-97133c6c7491"/>
    <xsd:import namespace="e3b41d82-52ca-4a19-915b-c2ecb7a6ddff"/>
    <xsd:import namespace="e2ac11ec-f379-47f3-be2f-f31e15e79f5e"/>
    <xsd:element name="properties">
      <xsd:complexType>
        <xsd:sequence>
          <xsd:element name="documentManagement">
            <xsd:complexType>
              <xsd:all>
                <xsd:element ref="ns2:Documentcategorie" minOccurs="0"/>
                <xsd:element ref="ns3:Volgorde" minOccurs="0"/>
                <xsd:element ref="ns2:MediaServiceMetadata" minOccurs="0"/>
                <xsd:element ref="ns2:MediaServiceFastMetadata" minOccurs="0"/>
                <xsd:element ref="ns4:SharedWithUsers" minOccurs="0"/>
                <xsd:element ref="ns4:SharedWithDetails" minOccurs="0"/>
                <xsd:element ref="ns2:MediaLengthInSecond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18296f-0626-433e-9870-97133c6c7491" elementFormDefault="qualified">
    <xsd:import namespace="http://schemas.microsoft.com/office/2006/documentManagement/types"/>
    <xsd:import namespace="http://schemas.microsoft.com/office/infopath/2007/PartnerControls"/>
    <xsd:element name="Documentcategorie" ma:index="8" nillable="true" ma:displayName="Documentcategorie" ma:list="{da2db65c-7d30-4017-9500-4b45c4da13b4}" ma:internalName="Documentcategorie" ma:readOnly="false" ma:showField="Title">
      <xsd:complexType>
        <xsd:complexContent>
          <xsd:extension base="dms:MultiChoiceLookup">
            <xsd:sequence>
              <xsd:element name="Value" type="dms:Lookup" maxOccurs="unbounded" minOccurs="0" nillable="true"/>
            </xsd:sequence>
          </xsd:extension>
        </xsd:complexContent>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7b7dab5a-b7ec-445a-a7df-0f0d6bfd505a"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b41d82-52ca-4a19-915b-c2ecb7a6ddff" elementFormDefault="qualified">
    <xsd:import namespace="http://schemas.microsoft.com/office/2006/documentManagement/types"/>
    <xsd:import namespace="http://schemas.microsoft.com/office/infopath/2007/PartnerControls"/>
    <xsd:element name="Volgorde" ma:index="9" nillable="true" ma:displayName="Volgorde" ma:internalName="Volgorde" ma:readOnly="false">
      <xsd:simpleType>
        <xsd:restriction base="dms:Text">
          <xsd:maxLength value="255"/>
        </xsd:restriction>
      </xsd:simpleType>
    </xsd:element>
    <xsd:element name="TaxCatchAll" ma:index="15" nillable="true" ma:displayName="Taxonomy Catch All Column" ma:hidden="true" ma:list="{d8724d6f-c8f8-416d-8610-bca5c26c0bf0}" ma:internalName="TaxCatchAll" ma:showField="CatchAllData" ma:web="e3b41d82-52ca-4a19-915b-c2ecb7a6ddf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2ac11ec-f379-47f3-be2f-f31e15e79f5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e2ac11ec-f379-47f3-be2f-f31e15e79f5e">
      <UserInfo>
        <DisplayName>Hans Oosterkamp</DisplayName>
        <AccountId>114</AccountId>
        <AccountType/>
      </UserInfo>
      <UserInfo>
        <DisplayName>Bas Peeters</DisplayName>
        <AccountId>127</AccountId>
        <AccountType/>
      </UserInfo>
    </SharedWithUsers>
    <lcf76f155ced4ddcb4097134ff3c332f xmlns="0118296f-0626-433e-9870-97133c6c7491">
      <Terms xmlns="http://schemas.microsoft.com/office/infopath/2007/PartnerControls"/>
    </lcf76f155ced4ddcb4097134ff3c332f>
    <TaxCatchAll xmlns="e3b41d82-52ca-4a19-915b-c2ecb7a6ddff" xsi:nil="true"/>
    <Volgorde xmlns="e3b41d82-52ca-4a19-915b-c2ecb7a6ddff" xsi:nil="true"/>
    <Documentcategorie xmlns="0118296f-0626-433e-9870-97133c6c7491" xsi:nil="true"/>
  </documentManagement>
</p:properties>
</file>

<file path=customXml/itemProps1.xml><?xml version="1.0" encoding="utf-8"?>
<ds:datastoreItem xmlns:ds="http://schemas.openxmlformats.org/officeDocument/2006/customXml" ds:itemID="{D69F9EB4-B9E9-4EF8-A80F-BD63544A73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18296f-0626-433e-9870-97133c6c7491"/>
    <ds:schemaRef ds:uri="e3b41d82-52ca-4a19-915b-c2ecb7a6ddff"/>
    <ds:schemaRef ds:uri="e2ac11ec-f379-47f3-be2f-f31e15e79f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F84E10-02FC-445D-9C43-444D394840C8}">
  <ds:schemaRefs>
    <ds:schemaRef ds:uri="http://schemas.microsoft.com/sharepoint/v3/contenttype/forms"/>
  </ds:schemaRefs>
</ds:datastoreItem>
</file>

<file path=customXml/itemProps3.xml><?xml version="1.0" encoding="utf-8"?>
<ds:datastoreItem xmlns:ds="http://schemas.openxmlformats.org/officeDocument/2006/customXml" ds:itemID="{A1A0AB59-FBE0-4D61-BDB0-7D51ED3D3E91}">
  <ds:schemaRef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dcmitype/"/>
    <ds:schemaRef ds:uri="http://purl.org/dc/elements/1.1/"/>
    <ds:schemaRef ds:uri="a6830568-d4e1-4555-bfbb-92d7cefd75c2"/>
    <ds:schemaRef ds:uri="http://purl.org/dc/terms/"/>
    <ds:schemaRef ds:uri="http://schemas.openxmlformats.org/package/2006/metadata/core-properties"/>
    <ds:schemaRef ds:uri="a83a7e29-ec20-4cca-9ab6-6e437084f8d5"/>
    <ds:schemaRef ds:uri="e2ac11ec-f379-47f3-be2f-f31e15e79f5e"/>
    <ds:schemaRef ds:uri="0118296f-0626-433e-9870-97133c6c7491"/>
    <ds:schemaRef ds:uri="e3b41d82-52ca-4a19-915b-c2ecb7a6ddff"/>
  </ds:schemaRefs>
</ds:datastoreItem>
</file>

<file path=docMetadata/LabelInfo.xml><?xml version="1.0" encoding="utf-8"?>
<clbl:labelList xmlns:clbl="http://schemas.microsoft.com/office/2020/mipLabelMetadata">
  <clbl:label id="{1df998a4-0a8d-4cf0-8b57-1bbd8d13bed2}" enabled="0" method="" siteId="{1df998a4-0a8d-4cf0-8b57-1bbd8d13bed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1_Kostprijs_hbh</vt:lpstr>
      <vt:lpstr>Maandtarief HH</vt:lpstr>
      <vt:lpstr>Uitgangspunten</vt:lpstr>
      <vt:lpstr>Handleiding</vt:lpstr>
      <vt:lpstr>FWG</vt:lpstr>
      <vt:lpstr>CAO_VVT</vt:lpstr>
      <vt:lpstr>Data_overig</vt:lpstr>
      <vt:lpstr>Pensioen_dropdown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Rika van Scherrenburg</dc:creator>
  <cp:keywords/>
  <dc:description/>
  <cp:lastModifiedBy>Gijtenbeek, M (Max)</cp:lastModifiedBy>
  <cp:revision/>
  <dcterms:created xsi:type="dcterms:W3CDTF">2020-02-03T12:23:13Z</dcterms:created>
  <dcterms:modified xsi:type="dcterms:W3CDTF">2024-07-30T09:15:16Z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0x010100FDC8643FE3F0DE4B81A4A511454CF5D1</vt:lpwstr>
  </property>
  <property fmtid="{D5CDD505-2E9C-101B-9397-08002B2CF9AE}" pid="3" name="MediaServiceImageTags">
    <vt:lpwstr/>
  </property>
</Properties>
</file>