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vb939.sharepoint.com/teams/TeamInkoopGVB/Gedeelde documenten/Inkoopprojecten/Infra &amp; Facilitair/2024-20 Specialistische schoonmaak/05. Productie aanbestesdingsdocumenten/Bijlage 7 - Programma van Eisen/Bijlagen PvE voor publicatie (aanbesteding 2024 - 2025)/02. Bijlage 2 Stationshandboek/"/>
    </mc:Choice>
  </mc:AlternateContent>
  <xr:revisionPtr revIDLastSave="327" documentId="8_{B85B632B-66D5-40D7-B93F-AE192FA67DE0}" xr6:coauthVersionLast="47" xr6:coauthVersionMax="47" xr10:uidLastSave="{A8C22287-1C25-4939-BB1C-B1B05A16961E}"/>
  <bookViews>
    <workbookView xWindow="-28920" yWindow="-810" windowWidth="29040" windowHeight="15720" tabRatio="807" xr2:uid="{00000000-000D-0000-FFFF-FFFF00000000}"/>
  </bookViews>
  <sheets>
    <sheet name="Inventarisatielijst" sheetId="67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'[1]#REF'!#REF!</definedName>
    <definedName name="_xlnm._FilterDatabase" localSheetId="0" hidden="1">Inventarisatielijst!$A$7:$BK$78</definedName>
    <definedName name="_Key1" hidden="1">'[1]#REF'!#REF!</definedName>
    <definedName name="_Order1" hidden="1">255</definedName>
    <definedName name="_xlnm.Print_Area" localSheetId="0">Inventarisatielijst!$A$5:$BI$78</definedName>
    <definedName name="_xlnm.Print_Titles" localSheetId="0">Inventarisatielijst!$A:$A</definedName>
    <definedName name="Date" localSheetId="0">#REF!</definedName>
    <definedName name="Date">#REF!</definedName>
    <definedName name="DATUM" localSheetId="0">#REF!</definedName>
    <definedName name="DATUM">#REF!</definedName>
    <definedName name="KengCode">'[2]2-Kengetal'!$A$9:$M$56</definedName>
    <definedName name="Kentalnvb">[3]Kengetal!$A$10:$H$58</definedName>
    <definedName name="Lijn">'[2]3-Basis ruimtestaat'!$C:$C</definedName>
    <definedName name="u" localSheetId="0">#REF!</definedName>
    <definedName name="u">#REF!</definedName>
    <definedName name="Uren1" localSheetId="0">#REF!</definedName>
    <definedName name="Uren1">#REF!</definedName>
    <definedName name="Uren2" localSheetId="0">#REF!</definedName>
    <definedName name="Uren2">#REF!</definedName>
    <definedName name="VloerK">'[4]Basis ruimtestaat'!$W:$W</definedName>
    <definedName name="VloerM">'[4]Basis ruimtestaat'!$K:$V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2" i="67" l="1"/>
  <c r="BI8" i="67"/>
  <c r="BI59" i="67"/>
  <c r="BI28" i="67"/>
  <c r="BI69" i="67"/>
  <c r="BI18" i="67"/>
  <c r="BI56" i="67"/>
  <c r="BI10" i="67"/>
  <c r="BI11" i="67"/>
  <c r="BI12" i="67"/>
  <c r="BI14" i="67"/>
  <c r="BI15" i="67"/>
  <c r="BI16" i="67"/>
  <c r="BI17" i="67"/>
  <c r="BI19" i="67"/>
  <c r="BI20" i="67"/>
  <c r="BI21" i="67"/>
  <c r="BI22" i="67"/>
  <c r="BI24" i="67"/>
  <c r="BI25" i="67"/>
  <c r="BI26" i="67"/>
  <c r="BI27" i="67"/>
  <c r="BI29" i="67"/>
  <c r="BI30" i="67"/>
  <c r="BI31" i="67"/>
  <c r="BI33" i="67"/>
  <c r="BI34" i="67"/>
  <c r="BI35" i="67"/>
  <c r="BI36" i="67"/>
  <c r="BI37" i="67"/>
  <c r="BI38" i="67"/>
  <c r="BI40" i="67"/>
  <c r="BI41" i="67"/>
  <c r="BI42" i="67"/>
  <c r="BI43" i="67"/>
  <c r="BI44" i="67"/>
  <c r="BI48" i="67"/>
  <c r="BI49" i="67"/>
  <c r="BI50" i="67"/>
  <c r="BI51" i="67"/>
  <c r="BI53" i="67"/>
  <c r="BI54" i="67"/>
  <c r="BI55" i="67"/>
  <c r="BI58" i="67"/>
  <c r="BI60" i="67"/>
  <c r="BI61" i="67"/>
  <c r="BI63" i="67"/>
  <c r="BI64" i="67"/>
  <c r="BI65" i="67"/>
  <c r="BI66" i="67"/>
  <c r="BI68" i="67"/>
  <c r="BI70" i="67"/>
  <c r="BI71" i="67"/>
  <c r="BI72" i="67"/>
  <c r="BI73" i="67"/>
  <c r="BI75" i="67"/>
  <c r="BI76" i="67"/>
  <c r="BI77" i="67"/>
  <c r="BI78" i="67"/>
  <c r="Q67" i="67"/>
  <c r="Q47" i="67"/>
  <c r="F74" i="67" l="1"/>
  <c r="E74" i="67"/>
  <c r="D74" i="67"/>
  <c r="F67" i="67"/>
  <c r="E67" i="67"/>
  <c r="D67" i="67"/>
  <c r="C67" i="67"/>
  <c r="E57" i="67"/>
  <c r="BI57" i="67" s="1"/>
  <c r="F47" i="67"/>
  <c r="E47" i="67"/>
  <c r="D47" i="67"/>
  <c r="C47" i="67"/>
  <c r="F46" i="67"/>
  <c r="E46" i="67"/>
  <c r="D46" i="67"/>
  <c r="C46" i="67"/>
  <c r="C45" i="67"/>
  <c r="BI45" i="67" s="1"/>
  <c r="E39" i="67"/>
  <c r="BI39" i="67" s="1"/>
  <c r="E23" i="67"/>
  <c r="BI23" i="67" s="1"/>
  <c r="F13" i="67"/>
  <c r="E13" i="67"/>
  <c r="E9" i="67"/>
  <c r="BI9" i="67" s="1"/>
  <c r="BI13" i="67" l="1"/>
  <c r="L74" i="67"/>
  <c r="K74" i="67"/>
  <c r="L67" i="67"/>
  <c r="K67" i="67"/>
  <c r="K62" i="67"/>
  <c r="BI62" i="67" s="1"/>
  <c r="L47" i="67"/>
  <c r="K47" i="67"/>
  <c r="L46" i="67"/>
  <c r="K32" i="67"/>
  <c r="BI32" i="67" s="1"/>
  <c r="BI74" i="67" l="1"/>
  <c r="S47" i="67"/>
  <c r="S46" i="67"/>
  <c r="BI46" i="67" s="1"/>
  <c r="P67" i="67" l="1"/>
  <c r="BI67" i="67" s="1"/>
  <c r="P47" i="67"/>
  <c r="BI47" i="67" s="1"/>
</calcChain>
</file>

<file path=xl/sharedStrings.xml><?xml version="1.0" encoding="utf-8"?>
<sst xmlns="http://schemas.openxmlformats.org/spreadsheetml/2006/main" count="333" uniqueCount="154">
  <si>
    <t>Totaaloverzicht elementen Amstellijn, Oostlijn, Ringlijn en NZlijn</t>
  </si>
  <si>
    <t>Naam station</t>
  </si>
  <si>
    <t>Nieuw markt</t>
  </si>
  <si>
    <t>Water loo plein</t>
  </si>
  <si>
    <t>Wees per plein</t>
  </si>
  <si>
    <t>Wibaut straat</t>
  </si>
  <si>
    <t>Aan de zoom</t>
  </si>
  <si>
    <t>Uithoorn station</t>
  </si>
  <si>
    <t>Uithoorn centrum</t>
  </si>
  <si>
    <t>Amstel</t>
  </si>
  <si>
    <t>Spakler weg</t>
  </si>
  <si>
    <t>Van der Made weg</t>
  </si>
  <si>
    <t>Duiven drecht</t>
  </si>
  <si>
    <t>Strand vliet</t>
  </si>
  <si>
    <t>Bijl mer</t>
  </si>
  <si>
    <t>Bulle wijk</t>
  </si>
  <si>
    <t>Holen drecht</t>
  </si>
  <si>
    <t>Reigers bos</t>
  </si>
  <si>
    <t>Gein</t>
  </si>
  <si>
    <t>Venser polder</t>
  </si>
  <si>
    <t>Diemen -Zuid</t>
  </si>
  <si>
    <t>Verrijn stuart weg</t>
  </si>
  <si>
    <t>Ganzen hoef</t>
  </si>
  <si>
    <t>Kraaien nest</t>
  </si>
  <si>
    <t>Gaas per plas</t>
  </si>
  <si>
    <t>AJ Erns
straat</t>
  </si>
  <si>
    <t>Van Boshuizen
straat</t>
  </si>
  <si>
    <t>Uilen
stede</t>
  </si>
  <si>
    <t>Kronenburg</t>
  </si>
  <si>
    <t>Zonne
stein</t>
  </si>
  <si>
    <t>Onder
uit</t>
  </si>
  <si>
    <t>Oranje
baan</t>
  </si>
  <si>
    <t>Stads
hart</t>
  </si>
  <si>
    <t>Ouder
kerker
laan</t>
  </si>
  <si>
    <t>Sport
laan</t>
  </si>
  <si>
    <t>Meent</t>
  </si>
  <si>
    <t>Brink</t>
  </si>
  <si>
    <t>Poort
wachter</t>
  </si>
  <si>
    <t>Sacharovlaan</t>
  </si>
  <si>
    <t>West
wijk</t>
  </si>
  <si>
    <t>Over amstel</t>
  </si>
  <si>
    <t>Rai</t>
  </si>
  <si>
    <t>WTC zuid</t>
  </si>
  <si>
    <t>Amstel veen seweg</t>
  </si>
  <si>
    <t>Henk Snee vliet weg</t>
  </si>
  <si>
    <t>Heem stede straat</t>
  </si>
  <si>
    <t>Lely laan</t>
  </si>
  <si>
    <t>Postjes weg</t>
  </si>
  <si>
    <t>van Galen straat</t>
  </si>
  <si>
    <t>De Vlugt laan</t>
  </si>
  <si>
    <t>Sloter dijk</t>
  </si>
  <si>
    <t>Isola torweg</t>
  </si>
  <si>
    <t>Riet land park</t>
  </si>
  <si>
    <t>Europaplein</t>
  </si>
  <si>
    <t>De Pijp</t>
  </si>
  <si>
    <t>Vijzelgracht</t>
  </si>
  <si>
    <t>Rokin</t>
  </si>
  <si>
    <t>Centraal station</t>
  </si>
  <si>
    <t>Noorderpark</t>
  </si>
  <si>
    <t>Noord</t>
  </si>
  <si>
    <t>Totaal</t>
  </si>
  <si>
    <t>Eenheid</t>
  </si>
  <si>
    <t>Nummer</t>
  </si>
  <si>
    <t>Element</t>
  </si>
  <si>
    <t>Tellen per
aantal of m2</t>
  </si>
  <si>
    <t>AED kasten</t>
  </si>
  <si>
    <t>stuk</t>
  </si>
  <si>
    <t>afval-/prullenbak Capitole</t>
  </si>
  <si>
    <t>afval-/prullenbak Puccini</t>
  </si>
  <si>
    <t>afval-/prullenbak Superpole</t>
  </si>
  <si>
    <t>balustrade staal werk bordes</t>
  </si>
  <si>
    <t>vierkante meter</t>
  </si>
  <si>
    <t>balustradepalen (RVS)</t>
  </si>
  <si>
    <t>bank hoog smal</t>
  </si>
  <si>
    <t>bank laag breed</t>
  </si>
  <si>
    <t>banken</t>
  </si>
  <si>
    <t>bewegwijzering</t>
  </si>
  <si>
    <t>10</t>
  </si>
  <si>
    <t>8</t>
  </si>
  <si>
    <t>11</t>
  </si>
  <si>
    <t>Beton rand perron</t>
  </si>
  <si>
    <t>strekkende meter</t>
  </si>
  <si>
    <t>BIK kasten</t>
  </si>
  <si>
    <t>bluskasten</t>
  </si>
  <si>
    <t>brandslanghaspelkasten</t>
  </si>
  <si>
    <t>camera palen</t>
  </si>
  <si>
    <t>camera pendels en palen</t>
  </si>
  <si>
    <t>Cico/Saldo/AHM/Validatie palen</t>
  </si>
  <si>
    <t>dienstregelingdispensers</t>
  </si>
  <si>
    <t>2</t>
  </si>
  <si>
    <t>4</t>
  </si>
  <si>
    <t>droge Blusleiding</t>
  </si>
  <si>
    <t>gates</t>
  </si>
  <si>
    <t>Fixed barries</t>
  </si>
  <si>
    <t>halpuien staal</t>
  </si>
  <si>
    <t>halte benaming borden wayfinding</t>
  </si>
  <si>
    <t>halte naam bebording (wayfinding)</t>
  </si>
  <si>
    <t>hekwerken</t>
  </si>
  <si>
    <t>HWA</t>
  </si>
  <si>
    <t>informatie bakjes</t>
  </si>
  <si>
    <t>informatiedisplays (borden)</t>
  </si>
  <si>
    <t>1</t>
  </si>
  <si>
    <t>kaartautomaat (AVM-TVM)</t>
  </si>
  <si>
    <t>klaphekjes op perron</t>
  </si>
  <si>
    <t>klok</t>
  </si>
  <si>
    <t>3</t>
  </si>
  <si>
    <t>kolommen en pilaren</t>
  </si>
  <si>
    <t>kunstwerken</t>
  </si>
  <si>
    <t>lampen tunnel</t>
  </si>
  <si>
    <t>lampen vloer</t>
  </si>
  <si>
    <t>lantaarnpalen</t>
  </si>
  <si>
    <t>18</t>
  </si>
  <si>
    <t>16</t>
  </si>
  <si>
    <t>20</t>
  </si>
  <si>
    <t>12</t>
  </si>
  <si>
    <t>lantaarnpalen met  lichtarmaturen</t>
  </si>
  <si>
    <t>leuningen perrons</t>
  </si>
  <si>
    <t>Leuningen trappen</t>
  </si>
  <si>
    <t>??</t>
  </si>
  <si>
    <t>lichtlijnen</t>
  </si>
  <si>
    <t xml:space="preserve">lijngoot </t>
  </si>
  <si>
    <t>luchtbehandelingsbuizen</t>
  </si>
  <si>
    <t>metro kubussen incl. paal</t>
  </si>
  <si>
    <t>palisade palen RVS</t>
  </si>
  <si>
    <t>6</t>
  </si>
  <si>
    <t>15</t>
  </si>
  <si>
    <t>Perronvloer klinkers</t>
  </si>
  <si>
    <t>PIDS</t>
  </si>
  <si>
    <t>plafond kubus</t>
  </si>
  <si>
    <t>R-Net bordje op abri</t>
  </si>
  <si>
    <t>Reflectie stippen in betonrand</t>
  </si>
  <si>
    <t>roltrap schakelpaal</t>
  </si>
  <si>
    <t>route driehoek</t>
  </si>
  <si>
    <t>RVS beplating</t>
  </si>
  <si>
    <t>service kasten</t>
  </si>
  <si>
    <t>SOS-palen</t>
  </si>
  <si>
    <t>5</t>
  </si>
  <si>
    <t>speakers</t>
  </si>
  <si>
    <t>spiegels</t>
  </si>
  <si>
    <t>spits bakken</t>
  </si>
  <si>
    <t>steunpalen</t>
  </si>
  <si>
    <t>stroompalen</t>
  </si>
  <si>
    <t>toegangshekken entree</t>
  </si>
  <si>
    <t>traanplaat</t>
  </si>
  <si>
    <t>Trapleuning</t>
  </si>
  <si>
    <t>verlichting LED armaturen</t>
  </si>
  <si>
    <t>verlichting onder viaduct</t>
  </si>
  <si>
    <t>verlichting trapleuning</t>
  </si>
  <si>
    <t>verlichting trapleuning en hek</t>
  </si>
  <si>
    <t>verlichtingsarmatuur</t>
  </si>
  <si>
    <t>verlichtingsbollen</t>
  </si>
  <si>
    <t>vlaggenmast</t>
  </si>
  <si>
    <t>vluchtweg bordjes</t>
  </si>
  <si>
    <t>vrijhangende pendels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</si>
</sst>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&quot;Fl.&quot;* #,##0_);_(&quot;Fl.&quot;* \(#,##0\);_(&quot;Fl.&quot;* &quot;-&quot;_);_(@_)"/>
    <numFmt numFmtId="166" formatCode="_(&quot;Fl.&quot;* #,##0.00_);_(&quot;Fl.&quot;* \(#,##0.00\);_(&quot;Fl.&quot;* &quot;-&quot;??_);_(@_)"/>
    <numFmt numFmtId="167" formatCode="_ * #,##0_ ;_ * \-#,##0_ ;_ * &quot;-&quot;??_ ;_ @_ "/>
  </numFmts>
  <fonts count="11">
    <font>
      <sz val="10"/>
      <name val="MS Sans Serif"/>
    </font>
    <font>
      <sz val="11"/>
      <color indexed="8"/>
      <name val="Calibri"/>
      <family val="2"/>
    </font>
    <font>
      <sz val="10"/>
      <name val="Helvetica"/>
      <family val="2"/>
    </font>
    <font>
      <u/>
      <sz val="9"/>
      <color indexed="36"/>
      <name val="Geneva"/>
    </font>
    <font>
      <sz val="10"/>
      <name val="Courier"/>
      <family val="3"/>
    </font>
    <font>
      <sz val="10"/>
      <name val="MS Sans Serif"/>
      <family val="2"/>
    </font>
    <font>
      <sz val="16"/>
      <color indexed="18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i/>
      <sz val="36"/>
      <color indexed="18"/>
      <name val="Verdana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5" fillId="0" borderId="0"/>
    <xf numFmtId="0" fontId="1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167" fontId="9" fillId="0" borderId="0" xfId="9" applyNumberFormat="1" applyFont="1" applyFill="1" applyBorder="1" applyAlignment="1" applyProtection="1">
      <alignment horizontal="center" vertical="center"/>
      <protection hidden="1"/>
    </xf>
    <xf numFmtId="167" fontId="6" fillId="0" borderId="0" xfId="9" applyNumberFormat="1" applyFont="1" applyFill="1" applyBorder="1"/>
    <xf numFmtId="167" fontId="6" fillId="0" borderId="0" xfId="9" applyNumberFormat="1" applyFont="1" applyFill="1"/>
    <xf numFmtId="167" fontId="7" fillId="0" borderId="0" xfId="9" applyNumberFormat="1" applyFont="1" applyFill="1" applyAlignment="1">
      <alignment horizontal="left"/>
    </xf>
    <xf numFmtId="167" fontId="8" fillId="0" borderId="10" xfId="9" applyNumberFormat="1" applyFont="1" applyFill="1" applyBorder="1" applyAlignment="1" applyProtection="1">
      <alignment horizontal="left"/>
      <protection hidden="1"/>
    </xf>
    <xf numFmtId="167" fontId="7" fillId="0" borderId="1" xfId="9" applyNumberFormat="1" applyFont="1" applyFill="1" applyBorder="1" applyAlignment="1" applyProtection="1">
      <alignment horizontal="left"/>
      <protection hidden="1"/>
    </xf>
    <xf numFmtId="167" fontId="8" fillId="0" borderId="8" xfId="9" applyNumberFormat="1" applyFont="1" applyFill="1" applyBorder="1" applyProtection="1">
      <protection hidden="1"/>
    </xf>
    <xf numFmtId="167" fontId="8" fillId="0" borderId="0" xfId="9" applyNumberFormat="1" applyFont="1" applyFill="1"/>
    <xf numFmtId="167" fontId="7" fillId="0" borderId="2" xfId="9" applyNumberFormat="1" applyFont="1" applyFill="1" applyBorder="1"/>
    <xf numFmtId="167" fontId="7" fillId="0" borderId="0" xfId="9" applyNumberFormat="1" applyFont="1" applyFill="1"/>
    <xf numFmtId="167" fontId="7" fillId="0" borderId="7" xfId="9" applyNumberFormat="1" applyFont="1" applyFill="1" applyBorder="1" applyAlignment="1" applyProtection="1">
      <alignment horizontal="center"/>
      <protection hidden="1"/>
    </xf>
    <xf numFmtId="167" fontId="7" fillId="0" borderId="0" xfId="9" applyNumberFormat="1" applyFont="1" applyFill="1" applyBorder="1"/>
    <xf numFmtId="167" fontId="7" fillId="0" borderId="0" xfId="9" applyNumberFormat="1" applyFont="1" applyFill="1" applyProtection="1">
      <protection hidden="1"/>
    </xf>
    <xf numFmtId="167" fontId="7" fillId="0" borderId="0" xfId="9" applyNumberFormat="1" applyFont="1" applyFill="1" applyAlignment="1" applyProtection="1">
      <alignment horizontal="center"/>
      <protection hidden="1"/>
    </xf>
    <xf numFmtId="167" fontId="8" fillId="0" borderId="6" xfId="9" applyNumberFormat="1" applyFont="1" applyFill="1" applyBorder="1" applyAlignment="1" applyProtection="1">
      <alignment horizontal="left" vertical="top"/>
      <protection hidden="1"/>
    </xf>
    <xf numFmtId="167" fontId="7" fillId="0" borderId="3" xfId="9" applyNumberFormat="1" applyFont="1" applyFill="1" applyBorder="1" applyAlignment="1" applyProtection="1">
      <alignment horizontal="left" vertical="top" wrapText="1"/>
      <protection hidden="1"/>
    </xf>
    <xf numFmtId="167" fontId="7" fillId="0" borderId="0" xfId="9" applyNumberFormat="1" applyFont="1" applyFill="1" applyAlignment="1">
      <alignment horizontal="left" vertical="top"/>
    </xf>
    <xf numFmtId="167" fontId="9" fillId="0" borderId="0" xfId="9" applyNumberFormat="1" applyFont="1" applyFill="1" applyBorder="1" applyAlignment="1" applyProtection="1">
      <alignment vertical="center"/>
      <protection hidden="1"/>
    </xf>
    <xf numFmtId="167" fontId="8" fillId="0" borderId="4" xfId="9" applyNumberFormat="1" applyFont="1" applyFill="1" applyBorder="1" applyAlignment="1">
      <alignment horizontal="center"/>
    </xf>
    <xf numFmtId="167" fontId="9" fillId="0" borderId="5" xfId="9" applyNumberFormat="1" applyFont="1" applyFill="1" applyBorder="1" applyAlignment="1" applyProtection="1">
      <alignment vertical="center"/>
      <protection hidden="1"/>
    </xf>
    <xf numFmtId="167" fontId="7" fillId="0" borderId="13" xfId="9" applyNumberFormat="1" applyFont="1" applyFill="1" applyBorder="1" applyAlignment="1" applyProtection="1">
      <alignment horizontal="left" vertical="top"/>
      <protection hidden="1"/>
    </xf>
    <xf numFmtId="167" fontId="7" fillId="0" borderId="12" xfId="9" applyNumberFormat="1" applyFont="1" applyFill="1" applyBorder="1" applyAlignment="1" applyProtection="1">
      <alignment horizontal="left"/>
      <protection hidden="1"/>
    </xf>
    <xf numFmtId="167" fontId="7" fillId="0" borderId="11" xfId="9" applyNumberFormat="1" applyFont="1" applyFill="1" applyBorder="1" applyAlignment="1" applyProtection="1">
      <alignment horizontal="center"/>
      <protection hidden="1"/>
    </xf>
    <xf numFmtId="49" fontId="7" fillId="0" borderId="0" xfId="9" applyNumberFormat="1" applyFont="1" applyFill="1" applyAlignment="1" applyProtection="1">
      <protection hidden="1"/>
    </xf>
    <xf numFmtId="49" fontId="7" fillId="0" borderId="0" xfId="9" applyNumberFormat="1" applyFont="1" applyFill="1" applyAlignment="1"/>
    <xf numFmtId="167" fontId="7" fillId="0" borderId="0" xfId="9" applyNumberFormat="1" applyFont="1" applyFill="1" applyBorder="1" applyAlignment="1">
      <alignment horizontal="left" vertical="top"/>
    </xf>
    <xf numFmtId="167" fontId="7" fillId="0" borderId="0" xfId="9" applyNumberFormat="1" applyFont="1" applyFill="1" applyBorder="1" applyAlignment="1">
      <alignment horizontal="left"/>
    </xf>
    <xf numFmtId="167" fontId="8" fillId="0" borderId="0" xfId="9" applyNumberFormat="1" applyFont="1" applyFill="1" applyBorder="1"/>
    <xf numFmtId="167" fontId="8" fillId="0" borderId="14" xfId="9" applyNumberFormat="1" applyFont="1" applyFill="1" applyBorder="1" applyAlignment="1" applyProtection="1">
      <alignment horizontal="center" wrapText="1"/>
      <protection hidden="1"/>
    </xf>
    <xf numFmtId="167" fontId="8" fillId="0" borderId="4" xfId="9" applyNumberFormat="1" applyFont="1" applyFill="1" applyBorder="1" applyAlignment="1" applyProtection="1">
      <alignment horizontal="center"/>
      <protection hidden="1"/>
    </xf>
    <xf numFmtId="167" fontId="8" fillId="0" borderId="1" xfId="9" applyNumberFormat="1" applyFont="1" applyFill="1" applyBorder="1" applyAlignment="1" applyProtection="1">
      <alignment horizontal="left"/>
      <protection hidden="1"/>
    </xf>
    <xf numFmtId="1" fontId="7" fillId="0" borderId="1" xfId="9" applyNumberFormat="1" applyFont="1" applyFill="1" applyBorder="1" applyAlignment="1">
      <alignment horizontal="center"/>
    </xf>
    <xf numFmtId="1" fontId="7" fillId="0" borderId="1" xfId="9" applyNumberFormat="1" applyFont="1" applyFill="1" applyBorder="1" applyAlignment="1" applyProtection="1">
      <alignment horizontal="center"/>
      <protection hidden="1"/>
    </xf>
    <xf numFmtId="1" fontId="7" fillId="0" borderId="1" xfId="9" applyNumberFormat="1" applyFont="1" applyFill="1" applyBorder="1" applyAlignment="1">
      <alignment horizontal="center" vertical="center"/>
    </xf>
    <xf numFmtId="1" fontId="7" fillId="0" borderId="1" xfId="9" applyNumberFormat="1" applyFont="1" applyBorder="1" applyAlignment="1">
      <alignment horizontal="center"/>
    </xf>
    <xf numFmtId="1" fontId="7" fillId="0" borderId="4" xfId="9" applyNumberFormat="1" applyFont="1" applyFill="1" applyBorder="1" applyAlignment="1">
      <alignment horizontal="center"/>
    </xf>
    <xf numFmtId="1" fontId="7" fillId="0" borderId="4" xfId="9" applyNumberFormat="1" applyFont="1" applyFill="1" applyBorder="1" applyAlignment="1" applyProtection="1">
      <alignment horizontal="center"/>
      <protection hidden="1"/>
    </xf>
    <xf numFmtId="1" fontId="7" fillId="2" borderId="1" xfId="9" applyNumberFormat="1" applyFont="1" applyFill="1" applyBorder="1" applyAlignment="1">
      <alignment horizontal="center"/>
    </xf>
    <xf numFmtId="167" fontId="7" fillId="2" borderId="10" xfId="9" applyNumberFormat="1" applyFont="1" applyFill="1" applyBorder="1" applyProtection="1">
      <protection hidden="1"/>
    </xf>
    <xf numFmtId="167" fontId="7" fillId="2" borderId="8" xfId="9" applyNumberFormat="1" applyFont="1" applyFill="1" applyBorder="1" applyProtection="1">
      <protection hidden="1"/>
    </xf>
    <xf numFmtId="167" fontId="8" fillId="0" borderId="3" xfId="9" applyNumberFormat="1" applyFont="1" applyFill="1" applyBorder="1" applyAlignment="1" applyProtection="1">
      <alignment horizontal="center" vertical="center"/>
      <protection hidden="1"/>
    </xf>
    <xf numFmtId="167" fontId="8" fillId="0" borderId="1" xfId="9" applyNumberFormat="1" applyFont="1" applyFill="1" applyBorder="1" applyAlignment="1" applyProtection="1">
      <alignment horizontal="center" vertical="center"/>
      <protection hidden="1"/>
    </xf>
    <xf numFmtId="167" fontId="8" fillId="0" borderId="4" xfId="9" applyNumberFormat="1" applyFont="1" applyFill="1" applyBorder="1" applyAlignment="1" applyProtection="1">
      <alignment horizontal="center" vertical="center"/>
      <protection hidden="1"/>
    </xf>
    <xf numFmtId="167" fontId="8" fillId="0" borderId="9" xfId="9" applyNumberFormat="1" applyFont="1" applyFill="1" applyBorder="1" applyAlignment="1">
      <alignment horizontal="center" vertical="center"/>
    </xf>
    <xf numFmtId="167" fontId="8" fillId="0" borderId="7" xfId="9" applyNumberFormat="1" applyFont="1" applyFill="1" applyBorder="1" applyAlignment="1">
      <alignment horizontal="center" vertical="center"/>
    </xf>
    <xf numFmtId="167" fontId="8" fillId="0" borderId="11" xfId="9" applyNumberFormat="1" applyFont="1" applyFill="1" applyBorder="1" applyAlignment="1">
      <alignment horizontal="center" vertical="center"/>
    </xf>
  </cellXfs>
  <cellStyles count="10">
    <cellStyle name="Comma_CALCULATIEBLAD.XLS" xfId="1" xr:uid="{00000000-0005-0000-0000-000000000000}"/>
    <cellStyle name="Currency [0]_AA BCR/ Basis ruimtestaat 13.0" xfId="2" xr:uid="{00000000-0005-0000-0000-000001000000}"/>
    <cellStyle name="Currency_AA BCR/ Basis ruimtestaat 13.0" xfId="3" xr:uid="{00000000-0005-0000-0000-000002000000}"/>
    <cellStyle name="Followed Hyperlink_AFRPPRIJS.xls" xfId="4" xr:uid="{00000000-0005-0000-0000-000003000000}"/>
    <cellStyle name="Komma" xfId="9" builtinId="3"/>
    <cellStyle name="Normal_ KLM-CTR(STA)-Recap.xls" xfId="5" xr:uid="{00000000-0005-0000-0000-000005000000}"/>
    <cellStyle name="Ongedefinieerd" xfId="6" xr:uid="{00000000-0005-0000-0000-000007000000}"/>
    <cellStyle name="Standaard" xfId="0" builtinId="0"/>
    <cellStyle name="Standaard 2" xfId="7" xr:uid="{00000000-0005-0000-0000-000009000000}"/>
    <cellStyle name="Standaard 3" xfId="8" xr:uid="{00000000-0005-0000-0000-00000A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19/04/relationships/externalLinkLongPath" Target="ati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C\Users\f.blom\AppData\Local\Microsoft\Windows\Temporary%20Internet%20Files\Content.Outlook\O0OTFED0\Originele%20calculaties\GVB-9%20WV-Contractbedrag%20per%201-1-201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Users\nicole\AppData\Local\Microsoft\Windows\Temporary%20Internet%20Files\Content.Outlook\P4414I6B\Mutatie%20GVB%20Kraaijenest%20Nv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19/04/relationships/externalLinkLongPath" Target="HersteldeExterneKoppeling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Omreken"/>
      <sheetName val="Tabellen"/>
      <sheetName val="Validaties"/>
      <sheetName val="atir_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s 08-09"/>
      <sheetName val="CB Totaal"/>
      <sheetName val="CB SMO Oostlijn"/>
      <sheetName val="CB Ballastbed"/>
      <sheetName val="CB Graffiti"/>
      <sheetName val="CB Liftbodems"/>
      <sheetName val="CB Folder"/>
      <sheetName val="CB IJzijde"/>
      <sheetName val="CB Glasbewassing"/>
      <sheetName val="CB Glas IJzijde"/>
      <sheetName val="CB Cico's &amp; Kaartautomaten"/>
      <sheetName val="CB Gates extra"/>
      <sheetName val="CB Olieopvangbak"/>
      <sheetName val="CB Geveldelen"/>
      <sheetName val="CB Binnenzijde liftschacht"/>
      <sheetName val="CB Glaslamellen"/>
      <sheetName val="2-Kengetal"/>
      <sheetName val="3-Basis ruimtestaat"/>
      <sheetName val="3-Ballastbed ruimtestaat"/>
      <sheetName val="3-Glasbewassing ruimtestaat"/>
      <sheetName val="3-Glas IJzijde ruimtestaat"/>
      <sheetName val="Glasbewassing op afroep"/>
      <sheetName val="4-Premies en opslagen"/>
      <sheetName val="5-Opbouw uurtarieven"/>
      <sheetName val="6-Tarievenmatrix"/>
      <sheetName val="7-Machine-investeringskosten"/>
      <sheetName val="Toelichting"/>
      <sheetName val="01.0012"/>
      <sheetName val="01.0730b"/>
      <sheetName val="01.1095b"/>
      <sheetName val="01.1460b"/>
      <sheetName val="02.0000"/>
      <sheetName val="02.0004"/>
      <sheetName val="02.0026"/>
      <sheetName val="02.0156"/>
      <sheetName val="02.0255"/>
      <sheetName val="02.0365"/>
      <sheetName val="02.0730"/>
      <sheetName val="03.0000"/>
      <sheetName val="03.0004"/>
      <sheetName val="03.0012"/>
      <sheetName val="03.0365"/>
      <sheetName val="04.0012"/>
      <sheetName val="04.0365"/>
      <sheetName val="05.0004"/>
      <sheetName val="05.0730b"/>
      <sheetName val="06.0026"/>
      <sheetName val="06.0730"/>
      <sheetName val="06.1095"/>
      <sheetName val="06.1460"/>
      <sheetName val="07.0000 a"/>
      <sheetName val="07.0000 b"/>
      <sheetName val="07.0004"/>
      <sheetName val="08.0730"/>
      <sheetName val="09.0000 a"/>
      <sheetName val="09.0000 b"/>
      <sheetName val="09.0004"/>
      <sheetName val="09.0012"/>
      <sheetName val="10.0000"/>
      <sheetName val="10.0004"/>
      <sheetName val="10.0012"/>
      <sheetName val="10.0026"/>
      <sheetName val="10.0156"/>
      <sheetName val="10.0255"/>
      <sheetName val="10.0365"/>
      <sheetName val="10.0730"/>
      <sheetName val="11.0004"/>
      <sheetName val="12.0365"/>
      <sheetName val="13.0000"/>
      <sheetName val="14.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s"/>
      <sheetName val="Kengetal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Opbouw uurtarieven"/>
      <sheetName val="Toeslagen matrix"/>
      <sheetName val="Kengetal"/>
      <sheetName val="Basis ruimtestaat"/>
      <sheetName val="Contractblad"/>
      <sheetName val="Machine investering"/>
      <sheetName val="Afroepprijs"/>
      <sheetName val="Basis_ruimtestaat"/>
      <sheetName val="atir.xls"/>
      <sheetName val="#REF"/>
      <sheetName val="Omreken"/>
      <sheetName val="atir_xls"/>
      <sheetName val="3-Basis_ruimtestaat"/>
      <sheetName val="Uurtarieve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10"/>
  <sheetViews>
    <sheetView showGridLines="0" showZeros="0" tabSelected="1" zoomScale="50" zoomScaleNormal="50" zoomScaleSheetLayoutView="57" zoomScalePageLayoutView="125" workbookViewId="0">
      <pane xSplit="1" topLeftCell="B50" activePane="topRight" state="frozen"/>
      <selection pane="topRight" activeCell="A55" sqref="A55"/>
      <selection activeCell="A36" sqref="A36"/>
    </sheetView>
  </sheetViews>
  <sheetFormatPr defaultColWidth="9.28515625" defaultRowHeight="19.899999999999999"/>
  <cols>
    <col min="1" max="1" width="59" style="13" customWidth="1"/>
    <col min="2" max="2" width="32.42578125" style="14" customWidth="1"/>
    <col min="3" max="60" width="14.42578125" style="10" customWidth="1"/>
    <col min="61" max="61" width="21.85546875" style="10" customWidth="1"/>
    <col min="62" max="62" width="32.140625" style="10" bestFit="1" customWidth="1"/>
    <col min="63" max="63" width="9.28515625" style="10"/>
    <col min="64" max="16384" width="9.28515625" style="12"/>
  </cols>
  <sheetData>
    <row r="1" spans="1:63" s="2" customFormat="1" ht="28.5" customHeight="1">
      <c r="A1" s="18"/>
      <c r="B1" s="18"/>
      <c r="J1" s="1"/>
      <c r="BJ1" s="3"/>
      <c r="BK1" s="3"/>
    </row>
    <row r="2" spans="1:63" s="2" customFormat="1" ht="42" customHeight="1">
      <c r="A2" s="18" t="s">
        <v>0</v>
      </c>
      <c r="B2" s="18"/>
      <c r="J2" s="1"/>
      <c r="BK2" s="3"/>
    </row>
    <row r="3" spans="1:63" s="2" customFormat="1" ht="28.5" customHeight="1">
      <c r="A3" s="18"/>
      <c r="B3" s="18"/>
      <c r="J3" s="1"/>
      <c r="BJ3" s="3"/>
      <c r="BK3" s="3"/>
    </row>
    <row r="4" spans="1:63" s="2" customFormat="1" ht="28.5" customHeight="1" thickBot="1">
      <c r="A4" s="20"/>
      <c r="B4" s="20"/>
      <c r="J4" s="1"/>
      <c r="BJ4" s="3"/>
      <c r="BK4" s="3"/>
    </row>
    <row r="5" spans="1:63" s="26" customFormat="1" ht="97.5" customHeight="1">
      <c r="A5" s="15" t="s">
        <v>1</v>
      </c>
      <c r="B5" s="21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17</v>
      </c>
      <c r="S5" s="16" t="s">
        <v>18</v>
      </c>
      <c r="T5" s="16" t="s">
        <v>19</v>
      </c>
      <c r="U5" s="16" t="s">
        <v>20</v>
      </c>
      <c r="V5" s="16" t="s">
        <v>21</v>
      </c>
      <c r="W5" s="16" t="s">
        <v>22</v>
      </c>
      <c r="X5" s="16" t="s">
        <v>23</v>
      </c>
      <c r="Y5" s="16" t="s">
        <v>24</v>
      </c>
      <c r="Z5" s="16" t="s">
        <v>25</v>
      </c>
      <c r="AA5" s="16" t="s">
        <v>26</v>
      </c>
      <c r="AB5" s="16" t="s">
        <v>27</v>
      </c>
      <c r="AC5" s="16" t="s">
        <v>28</v>
      </c>
      <c r="AD5" s="16" t="s">
        <v>29</v>
      </c>
      <c r="AE5" s="16" t="s">
        <v>30</v>
      </c>
      <c r="AF5" s="16" t="s">
        <v>31</v>
      </c>
      <c r="AG5" s="16" t="s">
        <v>32</v>
      </c>
      <c r="AH5" s="16" t="s">
        <v>33</v>
      </c>
      <c r="AI5" s="16" t="s">
        <v>34</v>
      </c>
      <c r="AJ5" s="16" t="s">
        <v>35</v>
      </c>
      <c r="AK5" s="16" t="s">
        <v>36</v>
      </c>
      <c r="AL5" s="16" t="s">
        <v>37</v>
      </c>
      <c r="AM5" s="16" t="s">
        <v>38</v>
      </c>
      <c r="AN5" s="16" t="s">
        <v>39</v>
      </c>
      <c r="AO5" s="16" t="s">
        <v>40</v>
      </c>
      <c r="AP5" s="16" t="s">
        <v>41</v>
      </c>
      <c r="AQ5" s="16" t="s">
        <v>42</v>
      </c>
      <c r="AR5" s="16" t="s">
        <v>43</v>
      </c>
      <c r="AS5" s="16" t="s">
        <v>44</v>
      </c>
      <c r="AT5" s="16" t="s">
        <v>45</v>
      </c>
      <c r="AU5" s="16" t="s">
        <v>46</v>
      </c>
      <c r="AV5" s="16" t="s">
        <v>47</v>
      </c>
      <c r="AW5" s="16" t="s">
        <v>48</v>
      </c>
      <c r="AX5" s="16" t="s">
        <v>49</v>
      </c>
      <c r="AY5" s="16" t="s">
        <v>50</v>
      </c>
      <c r="AZ5" s="16" t="s">
        <v>51</v>
      </c>
      <c r="BA5" s="16" t="s">
        <v>52</v>
      </c>
      <c r="BB5" s="16" t="s">
        <v>53</v>
      </c>
      <c r="BC5" s="16" t="s">
        <v>54</v>
      </c>
      <c r="BD5" s="16" t="s">
        <v>55</v>
      </c>
      <c r="BE5" s="16" t="s">
        <v>56</v>
      </c>
      <c r="BF5" s="16" t="s">
        <v>57</v>
      </c>
      <c r="BG5" s="16" t="s">
        <v>58</v>
      </c>
      <c r="BH5" s="16" t="s">
        <v>59</v>
      </c>
      <c r="BI5" s="41" t="s">
        <v>60</v>
      </c>
      <c r="BJ5" s="44" t="s">
        <v>61</v>
      </c>
      <c r="BK5" s="17"/>
    </row>
    <row r="6" spans="1:63" s="27" customFormat="1" ht="28.5" customHeight="1">
      <c r="A6" s="5" t="s">
        <v>62</v>
      </c>
      <c r="B6" s="22"/>
      <c r="C6" s="31">
        <v>102</v>
      </c>
      <c r="D6" s="31">
        <v>103</v>
      </c>
      <c r="E6" s="31">
        <v>104</v>
      </c>
      <c r="F6" s="31">
        <v>105</v>
      </c>
      <c r="G6" s="31"/>
      <c r="H6" s="31"/>
      <c r="I6" s="31"/>
      <c r="J6" s="31">
        <v>106</v>
      </c>
      <c r="K6" s="31">
        <v>107</v>
      </c>
      <c r="L6" s="31">
        <v>108</v>
      </c>
      <c r="M6" s="31">
        <v>109</v>
      </c>
      <c r="N6" s="31">
        <v>110</v>
      </c>
      <c r="O6" s="31">
        <v>111</v>
      </c>
      <c r="P6" s="31">
        <v>112</v>
      </c>
      <c r="Q6" s="31">
        <v>113</v>
      </c>
      <c r="R6" s="31">
        <v>114</v>
      </c>
      <c r="S6" s="31">
        <v>115</v>
      </c>
      <c r="T6" s="31">
        <v>116</v>
      </c>
      <c r="U6" s="31">
        <v>117</v>
      </c>
      <c r="V6" s="31">
        <v>118</v>
      </c>
      <c r="W6" s="31">
        <v>119</v>
      </c>
      <c r="X6" s="31">
        <v>120</v>
      </c>
      <c r="Y6" s="31">
        <v>121</v>
      </c>
      <c r="Z6" s="31">
        <v>201</v>
      </c>
      <c r="AA6" s="31">
        <v>202</v>
      </c>
      <c r="AB6" s="31">
        <v>203</v>
      </c>
      <c r="AC6" s="31">
        <v>204</v>
      </c>
      <c r="AD6" s="31">
        <v>205</v>
      </c>
      <c r="AE6" s="31">
        <v>206</v>
      </c>
      <c r="AF6" s="31">
        <v>207</v>
      </c>
      <c r="AG6" s="31">
        <v>208</v>
      </c>
      <c r="AH6" s="31">
        <v>209</v>
      </c>
      <c r="AI6" s="31">
        <v>210</v>
      </c>
      <c r="AJ6" s="31">
        <v>211</v>
      </c>
      <c r="AK6" s="31">
        <v>212</v>
      </c>
      <c r="AL6" s="31">
        <v>213</v>
      </c>
      <c r="AM6" s="31">
        <v>214</v>
      </c>
      <c r="AN6" s="31">
        <v>215</v>
      </c>
      <c r="AO6" s="31">
        <v>301</v>
      </c>
      <c r="AP6" s="31">
        <v>302</v>
      </c>
      <c r="AQ6" s="31">
        <v>303</v>
      </c>
      <c r="AR6" s="31">
        <v>304</v>
      </c>
      <c r="AS6" s="31">
        <v>305</v>
      </c>
      <c r="AT6" s="31">
        <v>306</v>
      </c>
      <c r="AU6" s="31">
        <v>307</v>
      </c>
      <c r="AV6" s="31">
        <v>308</v>
      </c>
      <c r="AW6" s="31">
        <v>309</v>
      </c>
      <c r="AX6" s="31">
        <v>310</v>
      </c>
      <c r="AY6" s="31">
        <v>311</v>
      </c>
      <c r="AZ6" s="31">
        <v>312</v>
      </c>
      <c r="BA6" s="6"/>
      <c r="BB6" s="31">
        <v>601</v>
      </c>
      <c r="BC6" s="31">
        <v>602</v>
      </c>
      <c r="BD6" s="31">
        <v>603</v>
      </c>
      <c r="BE6" s="31">
        <v>604</v>
      </c>
      <c r="BF6" s="31">
        <v>605</v>
      </c>
      <c r="BG6" s="31">
        <v>607</v>
      </c>
      <c r="BH6" s="31">
        <v>608</v>
      </c>
      <c r="BI6" s="42"/>
      <c r="BJ6" s="45"/>
      <c r="BK6" s="4"/>
    </row>
    <row r="7" spans="1:63" s="28" customFormat="1" ht="40.15" thickBot="1">
      <c r="A7" s="7" t="s">
        <v>63</v>
      </c>
      <c r="B7" s="29" t="s">
        <v>64</v>
      </c>
      <c r="C7" s="19"/>
      <c r="D7" s="19"/>
      <c r="E7" s="19"/>
      <c r="F7" s="19"/>
      <c r="G7" s="19"/>
      <c r="H7" s="19"/>
      <c r="I7" s="19"/>
      <c r="J7" s="30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43"/>
      <c r="BJ7" s="46"/>
      <c r="BK7" s="8"/>
    </row>
    <row r="8" spans="1:63" ht="28.5" customHeight="1">
      <c r="A8" s="39" t="s">
        <v>65</v>
      </c>
      <c r="B8" s="11" t="s">
        <v>66</v>
      </c>
      <c r="C8" s="32">
        <v>1</v>
      </c>
      <c r="D8" s="32">
        <v>1</v>
      </c>
      <c r="E8" s="32">
        <v>1</v>
      </c>
      <c r="F8" s="32">
        <v>1</v>
      </c>
      <c r="G8" s="32"/>
      <c r="H8" s="32"/>
      <c r="I8" s="32"/>
      <c r="J8" s="33"/>
      <c r="K8" s="32"/>
      <c r="L8" s="32"/>
      <c r="M8" s="34"/>
      <c r="N8" s="32"/>
      <c r="O8" s="32"/>
      <c r="P8" s="32"/>
      <c r="Q8" s="32"/>
      <c r="R8" s="32"/>
      <c r="S8" s="32"/>
      <c r="T8" s="32"/>
      <c r="U8" s="34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>
        <v>4</v>
      </c>
      <c r="BC8" s="32">
        <v>4</v>
      </c>
      <c r="BD8" s="32">
        <v>2</v>
      </c>
      <c r="BE8" s="32">
        <v>2</v>
      </c>
      <c r="BF8" s="32">
        <v>4</v>
      </c>
      <c r="BG8" s="32">
        <v>2</v>
      </c>
      <c r="BH8" s="32">
        <v>2</v>
      </c>
      <c r="BI8" s="9">
        <f>SUM(C8:BH8)</f>
        <v>24</v>
      </c>
      <c r="BJ8" s="11" t="s">
        <v>66</v>
      </c>
    </row>
    <row r="9" spans="1:63" ht="28.5" customHeight="1">
      <c r="A9" s="39" t="s">
        <v>67</v>
      </c>
      <c r="B9" s="11" t="s">
        <v>66</v>
      </c>
      <c r="C9" s="32">
        <v>5</v>
      </c>
      <c r="D9" s="32">
        <v>5</v>
      </c>
      <c r="E9" s="32">
        <f>7+2</f>
        <v>9</v>
      </c>
      <c r="F9" s="32">
        <v>4</v>
      </c>
      <c r="G9" s="32"/>
      <c r="H9" s="32"/>
      <c r="I9" s="32"/>
      <c r="J9" s="33"/>
      <c r="K9" s="32"/>
      <c r="L9" s="32"/>
      <c r="M9" s="34"/>
      <c r="N9" s="32">
        <v>8</v>
      </c>
      <c r="O9" s="32">
        <v>7</v>
      </c>
      <c r="P9" s="32"/>
      <c r="Q9" s="32"/>
      <c r="R9" s="32"/>
      <c r="S9" s="32"/>
      <c r="T9" s="32">
        <v>6</v>
      </c>
      <c r="U9" s="34">
        <v>7</v>
      </c>
      <c r="V9" s="32">
        <v>3</v>
      </c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>
        <v>9</v>
      </c>
      <c r="AP9" s="32">
        <v>7</v>
      </c>
      <c r="AQ9" s="32">
        <v>1</v>
      </c>
      <c r="AR9" s="32">
        <v>5</v>
      </c>
      <c r="AS9" s="32">
        <v>3</v>
      </c>
      <c r="AT9" s="32">
        <v>5</v>
      </c>
      <c r="AU9" s="32">
        <v>2</v>
      </c>
      <c r="AV9" s="32">
        <v>5</v>
      </c>
      <c r="AW9" s="32">
        <v>5</v>
      </c>
      <c r="AX9" s="32">
        <v>4</v>
      </c>
      <c r="AY9" s="32">
        <v>12</v>
      </c>
      <c r="AZ9" s="32">
        <v>1</v>
      </c>
      <c r="BA9" s="32">
        <v>8</v>
      </c>
      <c r="BB9" s="32">
        <v>12</v>
      </c>
      <c r="BC9" s="32">
        <v>19</v>
      </c>
      <c r="BD9" s="32">
        <v>10</v>
      </c>
      <c r="BE9" s="32">
        <v>12</v>
      </c>
      <c r="BF9" s="32">
        <v>16</v>
      </c>
      <c r="BG9" s="32">
        <v>7</v>
      </c>
      <c r="BH9" s="32">
        <v>4</v>
      </c>
      <c r="BI9" s="9">
        <f t="shared" ref="BI9:BI77" si="0">SUM(C9:BH9)</f>
        <v>201</v>
      </c>
      <c r="BJ9" s="11" t="s">
        <v>66</v>
      </c>
    </row>
    <row r="10" spans="1:63" ht="28.5" customHeight="1">
      <c r="A10" s="39" t="s">
        <v>68</v>
      </c>
      <c r="B10" s="11" t="s">
        <v>66</v>
      </c>
      <c r="C10" s="32"/>
      <c r="D10" s="32"/>
      <c r="E10" s="32"/>
      <c r="F10" s="32"/>
      <c r="G10" s="32">
        <v>6</v>
      </c>
      <c r="H10" s="32">
        <v>4</v>
      </c>
      <c r="I10" s="32">
        <v>2</v>
      </c>
      <c r="J10" s="33"/>
      <c r="K10" s="32"/>
      <c r="L10" s="32"/>
      <c r="M10" s="34"/>
      <c r="N10" s="32"/>
      <c r="O10" s="32"/>
      <c r="P10" s="32"/>
      <c r="Q10" s="32"/>
      <c r="R10" s="32"/>
      <c r="S10" s="32"/>
      <c r="T10" s="32"/>
      <c r="U10" s="34"/>
      <c r="V10" s="32"/>
      <c r="W10" s="32"/>
      <c r="X10" s="32"/>
      <c r="Y10" s="32"/>
      <c r="Z10" s="32">
        <v>2</v>
      </c>
      <c r="AA10" s="32">
        <v>2</v>
      </c>
      <c r="AB10" s="32">
        <v>1</v>
      </c>
      <c r="AC10" s="32">
        <v>1</v>
      </c>
      <c r="AD10" s="32">
        <v>1</v>
      </c>
      <c r="AE10" s="32">
        <v>1</v>
      </c>
      <c r="AF10" s="32">
        <v>1</v>
      </c>
      <c r="AG10" s="32">
        <v>2</v>
      </c>
      <c r="AH10" s="32">
        <v>1</v>
      </c>
      <c r="AI10" s="32">
        <v>1</v>
      </c>
      <c r="AJ10" s="32">
        <v>1</v>
      </c>
      <c r="AK10" s="32">
        <v>2</v>
      </c>
      <c r="AL10" s="32">
        <v>1</v>
      </c>
      <c r="AM10" s="32">
        <v>1</v>
      </c>
      <c r="AN10" s="32">
        <v>1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>
        <v>8</v>
      </c>
      <c r="BI10" s="9">
        <f t="shared" si="0"/>
        <v>39</v>
      </c>
      <c r="BJ10" s="11" t="s">
        <v>66</v>
      </c>
    </row>
    <row r="11" spans="1:63" ht="28.5" customHeight="1">
      <c r="A11" s="39" t="s">
        <v>69</v>
      </c>
      <c r="B11" s="11" t="s">
        <v>66</v>
      </c>
      <c r="C11" s="32">
        <v>17</v>
      </c>
      <c r="D11" s="32">
        <v>24</v>
      </c>
      <c r="E11" s="32">
        <v>9</v>
      </c>
      <c r="F11" s="32">
        <v>18</v>
      </c>
      <c r="G11" s="32"/>
      <c r="H11" s="32"/>
      <c r="I11" s="32"/>
      <c r="J11" s="33"/>
      <c r="K11" s="32">
        <v>6</v>
      </c>
      <c r="L11" s="32">
        <v>14</v>
      </c>
      <c r="M11" s="34"/>
      <c r="N11" s="32">
        <v>6</v>
      </c>
      <c r="O11" s="32"/>
      <c r="P11" s="32">
        <v>4</v>
      </c>
      <c r="Q11" s="32">
        <v>4</v>
      </c>
      <c r="R11" s="32">
        <v>7</v>
      </c>
      <c r="S11" s="32">
        <v>4</v>
      </c>
      <c r="T11" s="32">
        <v>2</v>
      </c>
      <c r="U11" s="34">
        <v>3</v>
      </c>
      <c r="V11" s="32">
        <v>3</v>
      </c>
      <c r="W11" s="34">
        <v>4</v>
      </c>
      <c r="X11" s="32">
        <v>4</v>
      </c>
      <c r="Y11" s="32">
        <v>2</v>
      </c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>
        <v>2</v>
      </c>
      <c r="AP11" s="32">
        <v>1</v>
      </c>
      <c r="AQ11" s="32">
        <v>8</v>
      </c>
      <c r="AR11" s="32">
        <v>2</v>
      </c>
      <c r="AS11" s="32">
        <v>2</v>
      </c>
      <c r="AT11" s="32">
        <v>1</v>
      </c>
      <c r="AU11" s="32">
        <v>4</v>
      </c>
      <c r="AV11" s="32">
        <v>1</v>
      </c>
      <c r="AW11" s="32">
        <v>1</v>
      </c>
      <c r="AX11" s="32">
        <v>1</v>
      </c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9">
        <f t="shared" si="0"/>
        <v>154</v>
      </c>
      <c r="BJ11" s="11" t="s">
        <v>66</v>
      </c>
    </row>
    <row r="12" spans="1:63" ht="28.5" customHeight="1">
      <c r="A12" s="39" t="s">
        <v>70</v>
      </c>
      <c r="B12" s="11" t="s">
        <v>71</v>
      </c>
      <c r="C12" s="32"/>
      <c r="D12" s="32"/>
      <c r="E12" s="32"/>
      <c r="F12" s="32"/>
      <c r="G12" s="32"/>
      <c r="H12" s="32"/>
      <c r="I12" s="32"/>
      <c r="J12" s="33"/>
      <c r="K12" s="32"/>
      <c r="L12" s="32"/>
      <c r="M12" s="34"/>
      <c r="N12" s="32"/>
      <c r="O12" s="32"/>
      <c r="P12" s="32"/>
      <c r="Q12" s="32"/>
      <c r="R12" s="32"/>
      <c r="S12" s="32"/>
      <c r="T12" s="32"/>
      <c r="U12" s="34"/>
      <c r="V12" s="32"/>
      <c r="W12" s="34"/>
      <c r="X12" s="32"/>
      <c r="Y12" s="32"/>
      <c r="Z12" s="32"/>
      <c r="AA12" s="32"/>
      <c r="AB12" s="32"/>
      <c r="AC12" s="32">
        <v>70</v>
      </c>
      <c r="AD12" s="32">
        <v>70</v>
      </c>
      <c r="AE12" s="32"/>
      <c r="AF12" s="32"/>
      <c r="AG12" s="32"/>
      <c r="AH12" s="32">
        <v>47</v>
      </c>
      <c r="AI12" s="32">
        <v>70</v>
      </c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>
        <v>16</v>
      </c>
      <c r="BC12" s="32"/>
      <c r="BD12" s="32"/>
      <c r="BE12" s="32"/>
      <c r="BF12" s="32"/>
      <c r="BG12" s="32"/>
      <c r="BH12" s="32"/>
      <c r="BI12" s="9">
        <f t="shared" si="0"/>
        <v>273</v>
      </c>
      <c r="BJ12" s="11" t="s">
        <v>71</v>
      </c>
    </row>
    <row r="13" spans="1:63" ht="28.5" customHeight="1">
      <c r="A13" s="39" t="s">
        <v>72</v>
      </c>
      <c r="B13" s="11" t="s">
        <v>66</v>
      </c>
      <c r="C13" s="32">
        <v>183</v>
      </c>
      <c r="D13" s="32">
        <v>96</v>
      </c>
      <c r="E13" s="32">
        <f>7+3+22+9+6+9+8+22+8+8</f>
        <v>102</v>
      </c>
      <c r="F13" s="32">
        <f>12+42+48+47+39+6+6</f>
        <v>200</v>
      </c>
      <c r="G13" s="32"/>
      <c r="H13" s="32"/>
      <c r="I13" s="32"/>
      <c r="J13" s="33"/>
      <c r="K13" s="32"/>
      <c r="L13" s="32"/>
      <c r="M13" s="34"/>
      <c r="N13" s="32"/>
      <c r="O13" s="32"/>
      <c r="P13" s="32"/>
      <c r="Q13" s="32"/>
      <c r="R13" s="32"/>
      <c r="S13" s="32"/>
      <c r="T13" s="32">
        <v>2</v>
      </c>
      <c r="U13" s="34">
        <v>4</v>
      </c>
      <c r="V13" s="32">
        <v>2</v>
      </c>
      <c r="W13" s="32"/>
      <c r="X13" s="32"/>
      <c r="Y13" s="32">
        <v>2</v>
      </c>
      <c r="Z13" s="32">
        <v>112</v>
      </c>
      <c r="AA13" s="32">
        <v>130</v>
      </c>
      <c r="AB13" s="32"/>
      <c r="AC13" s="32"/>
      <c r="AD13" s="32"/>
      <c r="AE13" s="32"/>
      <c r="AF13" s="32">
        <v>31</v>
      </c>
      <c r="AG13" s="32"/>
      <c r="AH13" s="32"/>
      <c r="AI13" s="32"/>
      <c r="AJ13" s="32"/>
      <c r="AK13" s="32">
        <v>92</v>
      </c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>
        <v>3</v>
      </c>
      <c r="BA13" s="32"/>
      <c r="BB13" s="32"/>
      <c r="BC13" s="32"/>
      <c r="BD13" s="32"/>
      <c r="BE13" s="32">
        <v>22</v>
      </c>
      <c r="BF13" s="32">
        <v>58</v>
      </c>
      <c r="BG13" s="32"/>
      <c r="BH13" s="32">
        <v>64</v>
      </c>
      <c r="BI13" s="9">
        <f t="shared" si="0"/>
        <v>1103</v>
      </c>
      <c r="BJ13" s="11" t="s">
        <v>66</v>
      </c>
    </row>
    <row r="14" spans="1:63" ht="28.5" customHeight="1">
      <c r="A14" s="39" t="s">
        <v>73</v>
      </c>
      <c r="B14" s="11" t="s">
        <v>66</v>
      </c>
      <c r="C14" s="32"/>
      <c r="D14" s="32"/>
      <c r="E14" s="32"/>
      <c r="F14" s="32"/>
      <c r="G14" s="32"/>
      <c r="H14" s="32"/>
      <c r="I14" s="32"/>
      <c r="J14" s="33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>
        <v>18</v>
      </c>
      <c r="AQ14" s="32"/>
      <c r="AR14" s="32">
        <v>8</v>
      </c>
      <c r="AS14" s="32">
        <v>13</v>
      </c>
      <c r="AT14" s="32">
        <v>14</v>
      </c>
      <c r="AU14" s="32">
        <v>4</v>
      </c>
      <c r="AV14" s="32"/>
      <c r="AW14" s="32">
        <v>20</v>
      </c>
      <c r="AX14" s="32">
        <v>18</v>
      </c>
      <c r="AY14" s="32"/>
      <c r="AZ14" s="32">
        <v>10</v>
      </c>
      <c r="BA14" s="32"/>
      <c r="BB14" s="32"/>
      <c r="BC14" s="32"/>
      <c r="BD14" s="32"/>
      <c r="BE14" s="32"/>
      <c r="BF14" s="32"/>
      <c r="BG14" s="32"/>
      <c r="BH14" s="32"/>
      <c r="BI14" s="9">
        <f t="shared" si="0"/>
        <v>105</v>
      </c>
      <c r="BJ14" s="11" t="s">
        <v>66</v>
      </c>
    </row>
    <row r="15" spans="1:63" ht="28.5" customHeight="1">
      <c r="A15" s="39" t="s">
        <v>74</v>
      </c>
      <c r="B15" s="11" t="s">
        <v>66</v>
      </c>
      <c r="C15" s="32"/>
      <c r="D15" s="32"/>
      <c r="E15" s="32"/>
      <c r="F15" s="32"/>
      <c r="G15" s="32"/>
      <c r="H15" s="32"/>
      <c r="I15" s="32"/>
      <c r="J15" s="33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>
        <v>6</v>
      </c>
      <c r="AQ15" s="32"/>
      <c r="AR15" s="32">
        <v>8</v>
      </c>
      <c r="AS15" s="32">
        <v>4</v>
      </c>
      <c r="AT15" s="32">
        <v>3</v>
      </c>
      <c r="AU15" s="32"/>
      <c r="AV15" s="32"/>
      <c r="AW15" s="32">
        <v>8</v>
      </c>
      <c r="AX15" s="32">
        <v>7</v>
      </c>
      <c r="AY15" s="32"/>
      <c r="AZ15" s="32">
        <v>6</v>
      </c>
      <c r="BA15" s="32"/>
      <c r="BB15" s="32"/>
      <c r="BC15" s="32"/>
      <c r="BD15" s="32"/>
      <c r="BE15" s="32"/>
      <c r="BF15" s="32"/>
      <c r="BG15" s="32"/>
      <c r="BH15" s="32"/>
      <c r="BI15" s="9">
        <f t="shared" si="0"/>
        <v>42</v>
      </c>
      <c r="BJ15" s="11" t="s">
        <v>66</v>
      </c>
    </row>
    <row r="16" spans="1:63" ht="28.5" customHeight="1">
      <c r="A16" s="39" t="s">
        <v>75</v>
      </c>
      <c r="B16" s="11" t="s">
        <v>66</v>
      </c>
      <c r="C16" s="32">
        <v>4</v>
      </c>
      <c r="D16" s="32">
        <v>4</v>
      </c>
      <c r="E16" s="32">
        <v>7</v>
      </c>
      <c r="F16" s="32">
        <v>5</v>
      </c>
      <c r="G16" s="32">
        <v>5</v>
      </c>
      <c r="H16" s="32">
        <v>4</v>
      </c>
      <c r="I16" s="32">
        <v>2</v>
      </c>
      <c r="J16" s="33"/>
      <c r="K16" s="32"/>
      <c r="L16" s="32"/>
      <c r="M16" s="34"/>
      <c r="N16" s="32"/>
      <c r="O16" s="32"/>
      <c r="P16" s="32"/>
      <c r="Q16" s="32"/>
      <c r="R16" s="32"/>
      <c r="S16" s="32"/>
      <c r="T16" s="32"/>
      <c r="U16" s="34"/>
      <c r="V16" s="32"/>
      <c r="W16" s="34">
        <v>2</v>
      </c>
      <c r="X16" s="32"/>
      <c r="Y16" s="32"/>
      <c r="Z16" s="32">
        <v>7</v>
      </c>
      <c r="AA16" s="32">
        <v>10</v>
      </c>
      <c r="AB16" s="32">
        <v>2</v>
      </c>
      <c r="AC16" s="32">
        <v>3</v>
      </c>
      <c r="AD16" s="32">
        <v>3</v>
      </c>
      <c r="AE16" s="32">
        <v>3</v>
      </c>
      <c r="AF16" s="32">
        <v>2</v>
      </c>
      <c r="AG16" s="32">
        <v>2</v>
      </c>
      <c r="AH16" s="32">
        <v>3</v>
      </c>
      <c r="AI16" s="32">
        <v>3</v>
      </c>
      <c r="AJ16" s="32">
        <v>1</v>
      </c>
      <c r="AK16" s="32">
        <v>10</v>
      </c>
      <c r="AL16" s="32">
        <v>3</v>
      </c>
      <c r="AM16" s="32">
        <v>3</v>
      </c>
      <c r="AN16" s="32">
        <v>3</v>
      </c>
      <c r="AO16" s="32"/>
      <c r="AP16" s="32"/>
      <c r="AQ16" s="32"/>
      <c r="AR16" s="32"/>
      <c r="AS16" s="32"/>
      <c r="AT16" s="32"/>
      <c r="AU16" s="32">
        <v>10</v>
      </c>
      <c r="AV16" s="32"/>
      <c r="AW16" s="32"/>
      <c r="AX16" s="32"/>
      <c r="AY16" s="32">
        <v>8</v>
      </c>
      <c r="AZ16" s="32">
        <v>37</v>
      </c>
      <c r="BA16" s="32">
        <v>8</v>
      </c>
      <c r="BB16" s="32">
        <v>4</v>
      </c>
      <c r="BC16" s="32">
        <v>11</v>
      </c>
      <c r="BD16" s="32">
        <v>8</v>
      </c>
      <c r="BE16" s="32">
        <v>4</v>
      </c>
      <c r="BF16" s="32">
        <v>4</v>
      </c>
      <c r="BG16" s="32">
        <v>7</v>
      </c>
      <c r="BH16" s="32">
        <v>8</v>
      </c>
      <c r="BI16" s="9">
        <f t="shared" si="0"/>
        <v>200</v>
      </c>
      <c r="BJ16" s="11" t="s">
        <v>66</v>
      </c>
    </row>
    <row r="17" spans="1:62" ht="28.5" customHeight="1">
      <c r="A17" s="39" t="s">
        <v>76</v>
      </c>
      <c r="B17" s="11" t="s">
        <v>66</v>
      </c>
      <c r="C17" s="32">
        <v>21</v>
      </c>
      <c r="D17" s="32">
        <v>22</v>
      </c>
      <c r="E17" s="32">
        <v>36</v>
      </c>
      <c r="F17" s="32">
        <v>25</v>
      </c>
      <c r="G17" s="32"/>
      <c r="H17" s="32"/>
      <c r="I17" s="32"/>
      <c r="J17" s="33">
        <v>4</v>
      </c>
      <c r="K17" s="32">
        <v>15</v>
      </c>
      <c r="L17" s="32">
        <v>21</v>
      </c>
      <c r="M17" s="34">
        <v>2</v>
      </c>
      <c r="N17" s="32">
        <v>12</v>
      </c>
      <c r="O17" s="32">
        <v>13</v>
      </c>
      <c r="P17" s="32">
        <v>11</v>
      </c>
      <c r="Q17" s="32">
        <v>11</v>
      </c>
      <c r="R17" s="32">
        <v>7</v>
      </c>
      <c r="S17" s="32">
        <v>8</v>
      </c>
      <c r="T17" s="32" t="s">
        <v>77</v>
      </c>
      <c r="U17" s="34" t="s">
        <v>77</v>
      </c>
      <c r="V17" s="32" t="s">
        <v>78</v>
      </c>
      <c r="W17" s="34" t="s">
        <v>79</v>
      </c>
      <c r="X17" s="32" t="s">
        <v>79</v>
      </c>
      <c r="Y17" s="32" t="s">
        <v>78</v>
      </c>
      <c r="Z17" s="32"/>
      <c r="AA17" s="32"/>
      <c r="AB17" s="32">
        <v>4</v>
      </c>
      <c r="AC17" s="32">
        <v>2</v>
      </c>
      <c r="AD17" s="32">
        <v>2</v>
      </c>
      <c r="AE17" s="32">
        <v>4</v>
      </c>
      <c r="AF17" s="32">
        <v>4</v>
      </c>
      <c r="AG17" s="32"/>
      <c r="AH17" s="32">
        <v>4</v>
      </c>
      <c r="AI17" s="32">
        <v>2</v>
      </c>
      <c r="AJ17" s="32">
        <v>4</v>
      </c>
      <c r="AK17" s="32">
        <v>4</v>
      </c>
      <c r="AL17" s="32">
        <v>4</v>
      </c>
      <c r="AM17" s="32">
        <v>4</v>
      </c>
      <c r="AN17" s="32">
        <v>3</v>
      </c>
      <c r="AO17" s="32">
        <v>30</v>
      </c>
      <c r="AP17" s="32">
        <v>4</v>
      </c>
      <c r="AQ17" s="32">
        <v>33</v>
      </c>
      <c r="AR17" s="32">
        <v>29</v>
      </c>
      <c r="AS17" s="32">
        <v>6</v>
      </c>
      <c r="AT17" s="32">
        <v>1</v>
      </c>
      <c r="AU17" s="32">
        <v>19</v>
      </c>
      <c r="AV17" s="32">
        <v>9</v>
      </c>
      <c r="AW17" s="32">
        <v>1</v>
      </c>
      <c r="AX17" s="32">
        <v>1</v>
      </c>
      <c r="AY17" s="32">
        <v>7</v>
      </c>
      <c r="AZ17" s="32"/>
      <c r="BA17" s="32"/>
      <c r="BB17" s="32">
        <v>32</v>
      </c>
      <c r="BC17" s="32">
        <v>74</v>
      </c>
      <c r="BD17" s="32">
        <v>68</v>
      </c>
      <c r="BE17" s="32">
        <v>64</v>
      </c>
      <c r="BF17" s="32">
        <v>144</v>
      </c>
      <c r="BG17" s="32">
        <v>22</v>
      </c>
      <c r="BH17" s="32">
        <v>67</v>
      </c>
      <c r="BI17" s="9">
        <f t="shared" si="0"/>
        <v>860</v>
      </c>
      <c r="BJ17" s="11" t="s">
        <v>66</v>
      </c>
    </row>
    <row r="18" spans="1:62" ht="28.5" customHeight="1">
      <c r="A18" s="39" t="s">
        <v>80</v>
      </c>
      <c r="B18" s="11" t="s">
        <v>81</v>
      </c>
      <c r="C18" s="32"/>
      <c r="D18" s="32"/>
      <c r="E18" s="32"/>
      <c r="F18" s="32"/>
      <c r="G18" s="32">
        <v>130</v>
      </c>
      <c r="H18" s="32">
        <v>138</v>
      </c>
      <c r="I18" s="32">
        <v>134</v>
      </c>
      <c r="J18" s="33"/>
      <c r="K18" s="32"/>
      <c r="L18" s="32"/>
      <c r="M18" s="34"/>
      <c r="N18" s="32"/>
      <c r="O18" s="32"/>
      <c r="P18" s="32"/>
      <c r="Q18" s="32"/>
      <c r="R18" s="32"/>
      <c r="S18" s="32"/>
      <c r="T18" s="32"/>
      <c r="U18" s="34"/>
      <c r="V18" s="32"/>
      <c r="W18" s="34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>
        <v>400</v>
      </c>
      <c r="BC18" s="32"/>
      <c r="BD18" s="32"/>
      <c r="BE18" s="32"/>
      <c r="BF18" s="32"/>
      <c r="BG18" s="32"/>
      <c r="BH18" s="32"/>
      <c r="BI18" s="9">
        <f t="shared" si="0"/>
        <v>802</v>
      </c>
      <c r="BJ18" s="11" t="s">
        <v>81</v>
      </c>
    </row>
    <row r="19" spans="1:62" ht="28.5" customHeight="1">
      <c r="A19" s="39" t="s">
        <v>82</v>
      </c>
      <c r="B19" s="11" t="s">
        <v>66</v>
      </c>
      <c r="C19" s="32">
        <v>2</v>
      </c>
      <c r="D19" s="32">
        <v>2</v>
      </c>
      <c r="E19" s="32">
        <v>2</v>
      </c>
      <c r="F19" s="32">
        <v>2</v>
      </c>
      <c r="G19" s="32"/>
      <c r="H19" s="32"/>
      <c r="I19" s="32"/>
      <c r="J19" s="33"/>
      <c r="K19" s="32">
        <v>2</v>
      </c>
      <c r="L19" s="32"/>
      <c r="M19" s="34"/>
      <c r="N19" s="32"/>
      <c r="O19" s="32"/>
      <c r="P19" s="32"/>
      <c r="Q19" s="32"/>
      <c r="R19" s="32"/>
      <c r="S19" s="32"/>
      <c r="T19" s="32"/>
      <c r="U19" s="34"/>
      <c r="V19" s="32"/>
      <c r="W19" s="32"/>
      <c r="X19" s="32">
        <v>0</v>
      </c>
      <c r="Y19" s="34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>
        <v>1</v>
      </c>
      <c r="BA19" s="32"/>
      <c r="BB19" s="32"/>
      <c r="BC19" s="32"/>
      <c r="BD19" s="32"/>
      <c r="BE19" s="32"/>
      <c r="BF19" s="32"/>
      <c r="BG19" s="32"/>
      <c r="BH19" s="32"/>
      <c r="BI19" s="9">
        <f t="shared" si="0"/>
        <v>11</v>
      </c>
      <c r="BJ19" s="11" t="s">
        <v>66</v>
      </c>
    </row>
    <row r="20" spans="1:62" ht="28.5" customHeight="1">
      <c r="A20" s="39" t="s">
        <v>83</v>
      </c>
      <c r="B20" s="11" t="s">
        <v>66</v>
      </c>
      <c r="C20" s="32">
        <v>2</v>
      </c>
      <c r="D20" s="32">
        <v>2</v>
      </c>
      <c r="E20" s="32">
        <v>4</v>
      </c>
      <c r="F20" s="32">
        <v>2</v>
      </c>
      <c r="G20" s="32"/>
      <c r="H20" s="32"/>
      <c r="I20" s="32"/>
      <c r="J20" s="33"/>
      <c r="K20" s="32">
        <v>4</v>
      </c>
      <c r="L20" s="32">
        <v>6</v>
      </c>
      <c r="M20" s="34"/>
      <c r="N20" s="32">
        <v>3</v>
      </c>
      <c r="O20" s="32"/>
      <c r="P20" s="32">
        <v>3</v>
      </c>
      <c r="Q20" s="32">
        <v>3</v>
      </c>
      <c r="R20" s="32">
        <v>2</v>
      </c>
      <c r="S20" s="32">
        <v>2</v>
      </c>
      <c r="T20" s="32">
        <v>2</v>
      </c>
      <c r="U20" s="34">
        <v>2</v>
      </c>
      <c r="V20" s="32">
        <v>2</v>
      </c>
      <c r="W20" s="34">
        <v>2</v>
      </c>
      <c r="X20" s="32">
        <v>3</v>
      </c>
      <c r="Y20" s="34">
        <v>2</v>
      </c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>
        <v>6</v>
      </c>
      <c r="BC20" s="32">
        <v>2</v>
      </c>
      <c r="BD20" s="32">
        <v>1</v>
      </c>
      <c r="BE20" s="32">
        <v>1</v>
      </c>
      <c r="BF20" s="32"/>
      <c r="BG20" s="32"/>
      <c r="BH20" s="32">
        <v>2</v>
      </c>
      <c r="BI20" s="9">
        <f t="shared" si="0"/>
        <v>58</v>
      </c>
      <c r="BJ20" s="11" t="s">
        <v>66</v>
      </c>
    </row>
    <row r="21" spans="1:62" ht="28.5" customHeight="1">
      <c r="A21" s="39" t="s">
        <v>84</v>
      </c>
      <c r="B21" s="11" t="s">
        <v>66</v>
      </c>
      <c r="C21" s="32">
        <v>1</v>
      </c>
      <c r="D21" s="32">
        <v>1</v>
      </c>
      <c r="E21" s="32"/>
      <c r="F21" s="32">
        <v>1</v>
      </c>
      <c r="G21" s="32"/>
      <c r="H21" s="32"/>
      <c r="I21" s="32"/>
      <c r="J21" s="33"/>
      <c r="K21" s="32"/>
      <c r="L21" s="32"/>
      <c r="M21" s="34"/>
      <c r="N21" s="32"/>
      <c r="O21" s="32"/>
      <c r="P21" s="32"/>
      <c r="Q21" s="32"/>
      <c r="R21" s="32"/>
      <c r="S21" s="32"/>
      <c r="T21" s="32"/>
      <c r="U21" s="34"/>
      <c r="V21" s="32"/>
      <c r="W21" s="32"/>
      <c r="X21" s="32"/>
      <c r="Y21" s="34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>
        <v>11</v>
      </c>
      <c r="AY21" s="32"/>
      <c r="AZ21" s="32"/>
      <c r="BA21" s="32"/>
      <c r="BB21" s="32">
        <v>10</v>
      </c>
      <c r="BC21" s="32">
        <v>13</v>
      </c>
      <c r="BD21" s="32">
        <v>5</v>
      </c>
      <c r="BE21" s="32">
        <v>4</v>
      </c>
      <c r="BF21" s="32"/>
      <c r="BG21" s="32">
        <v>3</v>
      </c>
      <c r="BH21" s="32">
        <v>9</v>
      </c>
      <c r="BI21" s="9">
        <f t="shared" si="0"/>
        <v>58</v>
      </c>
      <c r="BJ21" s="11" t="s">
        <v>66</v>
      </c>
    </row>
    <row r="22" spans="1:62" ht="28.5" customHeight="1">
      <c r="A22" s="39" t="s">
        <v>85</v>
      </c>
      <c r="B22" s="11" t="s">
        <v>66</v>
      </c>
      <c r="C22" s="32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>
        <v>2</v>
      </c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9">
        <f t="shared" si="0"/>
        <v>2</v>
      </c>
      <c r="BJ22" s="11" t="s">
        <v>66</v>
      </c>
    </row>
    <row r="23" spans="1:62" ht="28.5" customHeight="1">
      <c r="A23" s="39" t="s">
        <v>86</v>
      </c>
      <c r="B23" s="11" t="s">
        <v>66</v>
      </c>
      <c r="C23" s="32">
        <v>28</v>
      </c>
      <c r="D23" s="32">
        <v>22</v>
      </c>
      <c r="E23" s="32">
        <f>23+5+5</f>
        <v>33</v>
      </c>
      <c r="F23" s="32">
        <v>31</v>
      </c>
      <c r="G23" s="32">
        <v>6</v>
      </c>
      <c r="H23" s="32">
        <v>6</v>
      </c>
      <c r="I23" s="32">
        <v>4</v>
      </c>
      <c r="J23" s="33">
        <v>9</v>
      </c>
      <c r="K23" s="32">
        <v>15</v>
      </c>
      <c r="L23" s="32">
        <v>17</v>
      </c>
      <c r="M23" s="34"/>
      <c r="N23" s="32">
        <v>18</v>
      </c>
      <c r="O23" s="32">
        <v>9</v>
      </c>
      <c r="P23" s="32">
        <v>19</v>
      </c>
      <c r="Q23" s="32">
        <v>19</v>
      </c>
      <c r="R23" s="32">
        <v>18</v>
      </c>
      <c r="S23" s="32">
        <v>27</v>
      </c>
      <c r="T23" s="32">
        <v>14</v>
      </c>
      <c r="U23" s="34">
        <v>19</v>
      </c>
      <c r="V23" s="32">
        <v>12</v>
      </c>
      <c r="W23" s="34">
        <v>13</v>
      </c>
      <c r="X23" s="32">
        <v>28</v>
      </c>
      <c r="Y23" s="34">
        <v>18</v>
      </c>
      <c r="Z23" s="32">
        <v>6</v>
      </c>
      <c r="AA23" s="32">
        <v>6</v>
      </c>
      <c r="AB23" s="32">
        <v>5</v>
      </c>
      <c r="AC23" s="32">
        <v>5</v>
      </c>
      <c r="AD23" s="32">
        <v>5</v>
      </c>
      <c r="AE23" s="32">
        <v>4</v>
      </c>
      <c r="AF23" s="32">
        <v>5</v>
      </c>
      <c r="AG23" s="32">
        <v>6</v>
      </c>
      <c r="AH23" s="32">
        <v>5</v>
      </c>
      <c r="AI23" s="32">
        <v>5</v>
      </c>
      <c r="AJ23" s="32">
        <v>4</v>
      </c>
      <c r="AK23" s="32">
        <v>6</v>
      </c>
      <c r="AL23" s="32">
        <v>3</v>
      </c>
      <c r="AM23" s="32">
        <v>3</v>
      </c>
      <c r="AN23" s="32">
        <v>3</v>
      </c>
      <c r="AO23" s="32">
        <v>21</v>
      </c>
      <c r="AP23" s="32">
        <v>9</v>
      </c>
      <c r="AQ23" s="32">
        <v>19</v>
      </c>
      <c r="AR23" s="32">
        <v>16</v>
      </c>
      <c r="AS23" s="32">
        <v>16</v>
      </c>
      <c r="AT23" s="32">
        <v>11</v>
      </c>
      <c r="AU23" s="32">
        <v>30</v>
      </c>
      <c r="AV23" s="32">
        <v>12</v>
      </c>
      <c r="AW23" s="32">
        <v>12</v>
      </c>
      <c r="AX23" s="32"/>
      <c r="AY23" s="32">
        <v>16</v>
      </c>
      <c r="AZ23" s="32"/>
      <c r="BA23" s="32">
        <v>1</v>
      </c>
      <c r="BB23" s="32">
        <v>44</v>
      </c>
      <c r="BC23" s="32">
        <v>70</v>
      </c>
      <c r="BD23" s="32">
        <v>40</v>
      </c>
      <c r="BE23" s="32">
        <v>45</v>
      </c>
      <c r="BF23" s="32">
        <v>107</v>
      </c>
      <c r="BG23" s="32">
        <v>17</v>
      </c>
      <c r="BH23" s="32">
        <v>54</v>
      </c>
      <c r="BI23" s="9">
        <f t="shared" si="0"/>
        <v>996</v>
      </c>
      <c r="BJ23" s="11" t="s">
        <v>66</v>
      </c>
    </row>
    <row r="24" spans="1:62" ht="28.5" customHeight="1">
      <c r="A24" s="39" t="s">
        <v>87</v>
      </c>
      <c r="B24" s="11" t="s">
        <v>66</v>
      </c>
      <c r="C24" s="32">
        <v>1</v>
      </c>
      <c r="D24" s="32">
        <v>2</v>
      </c>
      <c r="E24" s="32">
        <v>2</v>
      </c>
      <c r="F24" s="32">
        <v>2</v>
      </c>
      <c r="G24" s="32"/>
      <c r="H24" s="32"/>
      <c r="I24" s="32"/>
      <c r="J24" s="33">
        <v>18</v>
      </c>
      <c r="K24" s="32">
        <v>2</v>
      </c>
      <c r="L24" s="32"/>
      <c r="M24" s="32">
        <v>17</v>
      </c>
      <c r="N24" s="32">
        <v>2</v>
      </c>
      <c r="O24" s="32">
        <v>2</v>
      </c>
      <c r="P24" s="32">
        <v>2</v>
      </c>
      <c r="Q24" s="32">
        <v>2</v>
      </c>
      <c r="R24" s="32">
        <v>2</v>
      </c>
      <c r="S24" s="32">
        <v>4</v>
      </c>
      <c r="T24" s="32">
        <v>1</v>
      </c>
      <c r="U24" s="32">
        <v>2</v>
      </c>
      <c r="V24" s="32">
        <v>1</v>
      </c>
      <c r="W24" s="32"/>
      <c r="X24" s="32">
        <v>1</v>
      </c>
      <c r="Y24" s="32">
        <v>1</v>
      </c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>
        <v>1</v>
      </c>
      <c r="AO24" s="32">
        <v>2</v>
      </c>
      <c r="AP24" s="32">
        <v>1</v>
      </c>
      <c r="AQ24" s="32">
        <v>0</v>
      </c>
      <c r="AR24" s="32">
        <v>4</v>
      </c>
      <c r="AS24" s="32">
        <v>2</v>
      </c>
      <c r="AT24" s="32">
        <v>1</v>
      </c>
      <c r="AU24" s="32">
        <v>3</v>
      </c>
      <c r="AV24" s="32">
        <v>2</v>
      </c>
      <c r="AW24" s="32">
        <v>2</v>
      </c>
      <c r="AX24" s="32">
        <v>2</v>
      </c>
      <c r="AY24" s="32">
        <v>2</v>
      </c>
      <c r="AZ24" s="32"/>
      <c r="BA24" s="32"/>
      <c r="BB24" s="32"/>
      <c r="BC24" s="32">
        <v>5</v>
      </c>
      <c r="BD24" s="32">
        <v>6</v>
      </c>
      <c r="BE24" s="32">
        <v>6</v>
      </c>
      <c r="BF24" s="32">
        <v>12</v>
      </c>
      <c r="BG24" s="32"/>
      <c r="BH24" s="32">
        <v>1</v>
      </c>
      <c r="BI24" s="9">
        <f t="shared" si="0"/>
        <v>116</v>
      </c>
      <c r="BJ24" s="11" t="s">
        <v>66</v>
      </c>
    </row>
    <row r="25" spans="1:62" ht="28.5" customHeight="1">
      <c r="A25" s="39" t="s">
        <v>88</v>
      </c>
      <c r="B25" s="11" t="s">
        <v>66</v>
      </c>
      <c r="C25" s="32"/>
      <c r="D25" s="32"/>
      <c r="E25" s="32"/>
      <c r="F25" s="32"/>
      <c r="G25" s="32">
        <v>5</v>
      </c>
      <c r="H25" s="32">
        <v>4</v>
      </c>
      <c r="I25" s="32">
        <v>2</v>
      </c>
      <c r="J25" s="33">
        <v>1</v>
      </c>
      <c r="K25" s="32"/>
      <c r="L25" s="32"/>
      <c r="M25" s="34">
        <v>2</v>
      </c>
      <c r="N25" s="32"/>
      <c r="O25" s="32"/>
      <c r="P25" s="32"/>
      <c r="Q25" s="32"/>
      <c r="R25" s="32"/>
      <c r="S25" s="32"/>
      <c r="T25" s="32"/>
      <c r="U25" s="34" t="s">
        <v>89</v>
      </c>
      <c r="V25" s="32"/>
      <c r="W25" s="32"/>
      <c r="X25" s="32"/>
      <c r="Y25" s="34" t="s">
        <v>90</v>
      </c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>
        <v>26</v>
      </c>
      <c r="AY25" s="32"/>
      <c r="AZ25" s="32">
        <v>13</v>
      </c>
      <c r="BA25" s="32"/>
      <c r="BB25" s="32"/>
      <c r="BC25" s="32"/>
      <c r="BD25" s="32"/>
      <c r="BE25" s="32"/>
      <c r="BF25" s="32"/>
      <c r="BG25" s="32"/>
      <c r="BH25" s="32"/>
      <c r="BI25" s="9">
        <f t="shared" si="0"/>
        <v>53</v>
      </c>
      <c r="BJ25" s="11" t="s">
        <v>66</v>
      </c>
    </row>
    <row r="26" spans="1:62" ht="28.5" customHeight="1">
      <c r="A26" s="39" t="s">
        <v>91</v>
      </c>
      <c r="B26" s="11" t="s">
        <v>66</v>
      </c>
      <c r="C26" s="32"/>
      <c r="D26" s="32"/>
      <c r="E26" s="32"/>
      <c r="F26" s="32"/>
      <c r="G26" s="32"/>
      <c r="H26" s="32"/>
      <c r="I26" s="32"/>
      <c r="J26" s="33"/>
      <c r="K26" s="32"/>
      <c r="L26" s="32"/>
      <c r="M26" s="34"/>
      <c r="N26" s="32"/>
      <c r="O26" s="32"/>
      <c r="P26" s="32"/>
      <c r="Q26" s="32"/>
      <c r="R26" s="32"/>
      <c r="S26" s="32"/>
      <c r="T26" s="32"/>
      <c r="U26" s="34"/>
      <c r="V26" s="32"/>
      <c r="W26" s="32"/>
      <c r="X26" s="32"/>
      <c r="Y26" s="34"/>
      <c r="Z26" s="32"/>
      <c r="AA26" s="32"/>
      <c r="AB26" s="32"/>
      <c r="AC26" s="32">
        <v>2</v>
      </c>
      <c r="AD26" s="32">
        <v>2</v>
      </c>
      <c r="AE26" s="32"/>
      <c r="AF26" s="32"/>
      <c r="AG26" s="32"/>
      <c r="AH26" s="32"/>
      <c r="AI26" s="32">
        <v>2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9">
        <f t="shared" si="0"/>
        <v>6</v>
      </c>
      <c r="BJ26" s="11" t="s">
        <v>66</v>
      </c>
    </row>
    <row r="27" spans="1:62" ht="28.5" customHeight="1">
      <c r="A27" s="39" t="s">
        <v>92</v>
      </c>
      <c r="B27" s="11" t="s">
        <v>66</v>
      </c>
      <c r="C27" s="32">
        <v>8</v>
      </c>
      <c r="D27" s="32">
        <v>10</v>
      </c>
      <c r="E27" s="32">
        <v>17</v>
      </c>
      <c r="F27" s="32">
        <v>9</v>
      </c>
      <c r="G27" s="32"/>
      <c r="H27" s="32"/>
      <c r="I27" s="32"/>
      <c r="J27" s="33">
        <v>14</v>
      </c>
      <c r="K27" s="32">
        <v>8</v>
      </c>
      <c r="L27" s="32">
        <v>5</v>
      </c>
      <c r="M27" s="34">
        <v>11</v>
      </c>
      <c r="N27" s="32">
        <v>12</v>
      </c>
      <c r="O27" s="32">
        <v>16</v>
      </c>
      <c r="P27" s="32">
        <v>10</v>
      </c>
      <c r="Q27" s="32">
        <v>10</v>
      </c>
      <c r="R27" s="32">
        <v>10</v>
      </c>
      <c r="S27" s="32"/>
      <c r="T27" s="32">
        <v>5</v>
      </c>
      <c r="U27" s="34">
        <v>10</v>
      </c>
      <c r="V27" s="32">
        <v>5</v>
      </c>
      <c r="W27" s="34">
        <v>6</v>
      </c>
      <c r="X27" s="32">
        <v>6</v>
      </c>
      <c r="Y27" s="34">
        <v>5</v>
      </c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>
        <v>11</v>
      </c>
      <c r="AP27" s="32">
        <v>6</v>
      </c>
      <c r="AQ27" s="32">
        <v>25</v>
      </c>
      <c r="AR27" s="32">
        <v>10</v>
      </c>
      <c r="AS27" s="32">
        <v>9</v>
      </c>
      <c r="AT27" s="32">
        <v>5</v>
      </c>
      <c r="AU27" s="32">
        <v>18</v>
      </c>
      <c r="AV27" s="32">
        <v>5</v>
      </c>
      <c r="AW27" s="32">
        <v>5</v>
      </c>
      <c r="AX27" s="32"/>
      <c r="AY27" s="32">
        <v>11</v>
      </c>
      <c r="AZ27" s="32">
        <v>16</v>
      </c>
      <c r="BA27" s="32"/>
      <c r="BB27" s="32">
        <v>8</v>
      </c>
      <c r="BC27" s="32">
        <v>3</v>
      </c>
      <c r="BD27" s="32">
        <v>3</v>
      </c>
      <c r="BE27" s="32">
        <v>6</v>
      </c>
      <c r="BF27" s="32">
        <v>8</v>
      </c>
      <c r="BG27" s="32">
        <v>2</v>
      </c>
      <c r="BH27" s="32">
        <v>7</v>
      </c>
      <c r="BI27" s="9">
        <f t="shared" si="0"/>
        <v>335</v>
      </c>
      <c r="BJ27" s="11" t="s">
        <v>66</v>
      </c>
    </row>
    <row r="28" spans="1:62" ht="28.5" customHeight="1">
      <c r="A28" s="39" t="s">
        <v>93</v>
      </c>
      <c r="B28" s="11" t="s">
        <v>81</v>
      </c>
      <c r="C28" s="32"/>
      <c r="D28" s="32"/>
      <c r="E28" s="32"/>
      <c r="F28" s="32"/>
      <c r="G28" s="32"/>
      <c r="H28" s="32"/>
      <c r="I28" s="32"/>
      <c r="J28" s="33"/>
      <c r="K28" s="32"/>
      <c r="L28" s="32"/>
      <c r="M28" s="34"/>
      <c r="N28" s="32"/>
      <c r="O28" s="32"/>
      <c r="P28" s="32"/>
      <c r="Q28" s="32"/>
      <c r="R28" s="32"/>
      <c r="S28" s="32"/>
      <c r="T28" s="32"/>
      <c r="U28" s="34"/>
      <c r="V28" s="32"/>
      <c r="W28" s="34"/>
      <c r="X28" s="32"/>
      <c r="Y28" s="34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>
        <v>12</v>
      </c>
      <c r="BD28" s="32">
        <v>40</v>
      </c>
      <c r="BE28" s="32">
        <v>24</v>
      </c>
      <c r="BF28" s="32">
        <v>51</v>
      </c>
      <c r="BG28" s="32">
        <v>9</v>
      </c>
      <c r="BH28" s="32">
        <v>62</v>
      </c>
      <c r="BI28" s="9">
        <f t="shared" si="0"/>
        <v>198</v>
      </c>
      <c r="BJ28" s="11" t="s">
        <v>81</v>
      </c>
    </row>
    <row r="29" spans="1:62" ht="28.5" customHeight="1">
      <c r="A29" s="39" t="s">
        <v>94</v>
      </c>
      <c r="B29" s="11" t="s">
        <v>66</v>
      </c>
      <c r="C29" s="32"/>
      <c r="D29" s="32"/>
      <c r="E29" s="32"/>
      <c r="F29" s="32"/>
      <c r="G29" s="32"/>
      <c r="H29" s="32"/>
      <c r="I29" s="32"/>
      <c r="J29" s="33"/>
      <c r="K29" s="32">
        <v>2</v>
      </c>
      <c r="L29" s="32"/>
      <c r="M29" s="32"/>
      <c r="N29" s="32"/>
      <c r="O29" s="32"/>
      <c r="P29" s="32"/>
      <c r="Q29" s="32"/>
      <c r="R29" s="32"/>
      <c r="S29" s="32">
        <v>50.5</v>
      </c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>
        <v>23</v>
      </c>
      <c r="AV29" s="32"/>
      <c r="AW29" s="32"/>
      <c r="AX29" s="32"/>
      <c r="AY29" s="32"/>
      <c r="AZ29" s="32">
        <v>5</v>
      </c>
      <c r="BA29" s="32"/>
      <c r="BB29" s="32"/>
      <c r="BC29" s="32"/>
      <c r="BD29" s="32"/>
      <c r="BE29" s="32"/>
      <c r="BF29" s="32"/>
      <c r="BG29" s="32"/>
      <c r="BH29" s="32"/>
      <c r="BI29" s="9">
        <f t="shared" si="0"/>
        <v>80.5</v>
      </c>
      <c r="BJ29" s="11" t="s">
        <v>66</v>
      </c>
    </row>
    <row r="30" spans="1:62" ht="28.5" customHeight="1">
      <c r="A30" s="39" t="s">
        <v>95</v>
      </c>
      <c r="B30" s="11" t="s">
        <v>66</v>
      </c>
      <c r="C30" s="32"/>
      <c r="D30" s="32"/>
      <c r="E30" s="32"/>
      <c r="F30" s="32"/>
      <c r="G30" s="32">
        <v>6</v>
      </c>
      <c r="H30" s="32">
        <v>6</v>
      </c>
      <c r="I30" s="32">
        <v>2</v>
      </c>
      <c r="J30" s="33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>
        <v>6</v>
      </c>
      <c r="AA30" s="32"/>
      <c r="AB30" s="32"/>
      <c r="AC30" s="32"/>
      <c r="AD30" s="32"/>
      <c r="AE30" s="32"/>
      <c r="AF30" s="32"/>
      <c r="AG30" s="32">
        <v>6</v>
      </c>
      <c r="AH30" s="32"/>
      <c r="AI30" s="32"/>
      <c r="AJ30" s="32"/>
      <c r="AK30" s="32">
        <v>6</v>
      </c>
      <c r="AL30" s="32">
        <v>2</v>
      </c>
      <c r="AM30" s="32">
        <v>3</v>
      </c>
      <c r="AN30" s="32">
        <v>3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9">
        <f t="shared" si="0"/>
        <v>40</v>
      </c>
      <c r="BJ30" s="11" t="s">
        <v>66</v>
      </c>
    </row>
    <row r="31" spans="1:62" ht="28.5" customHeight="1">
      <c r="A31" s="39" t="s">
        <v>96</v>
      </c>
      <c r="B31" s="11" t="s">
        <v>81</v>
      </c>
      <c r="C31" s="32"/>
      <c r="D31" s="32"/>
      <c r="E31" s="32"/>
      <c r="F31" s="32"/>
      <c r="G31" s="32"/>
      <c r="H31" s="32"/>
      <c r="I31" s="32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>
        <v>2</v>
      </c>
      <c r="AC31" s="32">
        <v>3</v>
      </c>
      <c r="AD31" s="32">
        <v>3</v>
      </c>
      <c r="AE31" s="32">
        <v>2</v>
      </c>
      <c r="AF31" s="32">
        <v>3</v>
      </c>
      <c r="AG31" s="32"/>
      <c r="AH31" s="32">
        <v>3</v>
      </c>
      <c r="AI31" s="32">
        <v>3</v>
      </c>
      <c r="AJ31" s="32">
        <v>3</v>
      </c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9">
        <f t="shared" si="0"/>
        <v>22</v>
      </c>
      <c r="BJ31" s="11" t="s">
        <v>81</v>
      </c>
    </row>
    <row r="32" spans="1:62" ht="28.5" customHeight="1">
      <c r="A32" s="39" t="s">
        <v>97</v>
      </c>
      <c r="B32" s="11" t="s">
        <v>81</v>
      </c>
      <c r="C32" s="32"/>
      <c r="D32" s="32"/>
      <c r="E32" s="32"/>
      <c r="F32" s="32"/>
      <c r="G32" s="32"/>
      <c r="H32" s="32"/>
      <c r="I32" s="32"/>
      <c r="J32" s="33"/>
      <c r="K32" s="32">
        <f>68.7*2</f>
        <v>137.4</v>
      </c>
      <c r="L32" s="32">
        <v>16</v>
      </c>
      <c r="M32" s="34"/>
      <c r="N32" s="32"/>
      <c r="O32" s="32">
        <v>2.5</v>
      </c>
      <c r="P32" s="32"/>
      <c r="Q32" s="32"/>
      <c r="R32" s="32"/>
      <c r="S32" s="32">
        <v>14</v>
      </c>
      <c r="T32" s="32">
        <v>22</v>
      </c>
      <c r="U32" s="34">
        <v>13</v>
      </c>
      <c r="V32" s="32">
        <v>7</v>
      </c>
      <c r="W32" s="34">
        <v>7</v>
      </c>
      <c r="X32" s="32">
        <v>43</v>
      </c>
      <c r="Y32" s="34">
        <v>14</v>
      </c>
      <c r="Z32" s="32">
        <v>22</v>
      </c>
      <c r="AA32" s="32">
        <v>54</v>
      </c>
      <c r="AB32" s="32">
        <v>20</v>
      </c>
      <c r="AC32" s="32"/>
      <c r="AD32" s="32"/>
      <c r="AE32" s="32">
        <v>24</v>
      </c>
      <c r="AF32" s="32"/>
      <c r="AG32" s="32">
        <v>32</v>
      </c>
      <c r="AH32" s="32">
        <v>96</v>
      </c>
      <c r="AI32" s="32"/>
      <c r="AJ32" s="32">
        <v>24</v>
      </c>
      <c r="AK32" s="32"/>
      <c r="AL32" s="32"/>
      <c r="AM32" s="32"/>
      <c r="AN32" s="32"/>
      <c r="AO32" s="32">
        <v>462</v>
      </c>
      <c r="AP32" s="32">
        <v>9</v>
      </c>
      <c r="AQ32" s="32"/>
      <c r="AR32" s="32">
        <v>200</v>
      </c>
      <c r="AS32" s="32">
        <v>5</v>
      </c>
      <c r="AT32" s="32">
        <v>5</v>
      </c>
      <c r="AU32" s="32">
        <v>2</v>
      </c>
      <c r="AV32" s="32">
        <v>5</v>
      </c>
      <c r="AW32" s="32">
        <v>7</v>
      </c>
      <c r="AX32" s="32">
        <v>7</v>
      </c>
      <c r="AY32" s="32"/>
      <c r="AZ32" s="32">
        <v>207</v>
      </c>
      <c r="BA32" s="32"/>
      <c r="BB32" s="32"/>
      <c r="BC32" s="32"/>
      <c r="BD32" s="32"/>
      <c r="BE32" s="32"/>
      <c r="BF32" s="32"/>
      <c r="BG32" s="32"/>
      <c r="BH32" s="32"/>
      <c r="BI32" s="9">
        <f t="shared" si="0"/>
        <v>1456.9</v>
      </c>
      <c r="BJ32" s="11" t="s">
        <v>81</v>
      </c>
    </row>
    <row r="33" spans="1:62" ht="28.5" customHeight="1">
      <c r="A33" s="39" t="s">
        <v>98</v>
      </c>
      <c r="B33" s="11" t="s">
        <v>66</v>
      </c>
      <c r="C33" s="32"/>
      <c r="D33" s="32"/>
      <c r="E33" s="32"/>
      <c r="F33" s="32"/>
      <c r="G33" s="32">
        <v>12</v>
      </c>
      <c r="H33" s="32"/>
      <c r="I33" s="32"/>
      <c r="J33" s="33"/>
      <c r="K33" s="32">
        <v>4</v>
      </c>
      <c r="L33" s="32">
        <v>6</v>
      </c>
      <c r="M33" s="34"/>
      <c r="N33" s="32">
        <v>8</v>
      </c>
      <c r="O33" s="32"/>
      <c r="P33" s="32">
        <v>8</v>
      </c>
      <c r="Q33" s="32">
        <v>8</v>
      </c>
      <c r="R33" s="32"/>
      <c r="S33" s="32">
        <v>7</v>
      </c>
      <c r="T33" s="32">
        <v>6</v>
      </c>
      <c r="U33" s="34">
        <v>9</v>
      </c>
      <c r="V33" s="32">
        <v>3</v>
      </c>
      <c r="W33" s="32"/>
      <c r="X33" s="32"/>
      <c r="Y33" s="34">
        <v>3</v>
      </c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8">
        <v>2</v>
      </c>
      <c r="AP33" s="38">
        <v>2</v>
      </c>
      <c r="AQ33" s="38">
        <v>2</v>
      </c>
      <c r="AR33" s="38">
        <v>4</v>
      </c>
      <c r="AS33" s="32">
        <v>2</v>
      </c>
      <c r="AT33" s="32"/>
      <c r="AU33" s="32">
        <v>14</v>
      </c>
      <c r="AV33" s="38">
        <v>2</v>
      </c>
      <c r="AW33" s="38">
        <v>2</v>
      </c>
      <c r="AX33" s="32">
        <v>2</v>
      </c>
      <c r="AY33" s="38">
        <v>10</v>
      </c>
      <c r="AZ33" s="32">
        <v>12</v>
      </c>
      <c r="BA33" s="32"/>
      <c r="BB33" s="32"/>
      <c r="BC33" s="32"/>
      <c r="BD33" s="32"/>
      <c r="BE33" s="32"/>
      <c r="BF33" s="32"/>
      <c r="BG33" s="32"/>
      <c r="BH33" s="32"/>
      <c r="BI33" s="9">
        <f t="shared" si="0"/>
        <v>128</v>
      </c>
      <c r="BJ33" s="11" t="s">
        <v>66</v>
      </c>
    </row>
    <row r="34" spans="1:62" ht="28.5" customHeight="1">
      <c r="A34" s="39" t="s">
        <v>99</v>
      </c>
      <c r="B34" s="11" t="s">
        <v>66</v>
      </c>
      <c r="C34" s="32"/>
      <c r="D34" s="32"/>
      <c r="E34" s="32"/>
      <c r="F34" s="32"/>
      <c r="G34" s="32"/>
      <c r="H34" s="32"/>
      <c r="I34" s="32"/>
      <c r="J34" s="33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>
        <v>1</v>
      </c>
      <c r="AZ34" s="32"/>
      <c r="BA34" s="32"/>
      <c r="BB34" s="32"/>
      <c r="BC34" s="32"/>
      <c r="BD34" s="32"/>
      <c r="BE34" s="32"/>
      <c r="BF34" s="32"/>
      <c r="BG34" s="32"/>
      <c r="BH34" s="32"/>
      <c r="BI34" s="9">
        <f t="shared" si="0"/>
        <v>1</v>
      </c>
      <c r="BJ34" s="11" t="s">
        <v>66</v>
      </c>
    </row>
    <row r="35" spans="1:62" ht="28.5" customHeight="1">
      <c r="A35" s="39" t="s">
        <v>100</v>
      </c>
      <c r="B35" s="11" t="s">
        <v>66</v>
      </c>
      <c r="C35" s="32">
        <v>7</v>
      </c>
      <c r="D35" s="32">
        <v>8</v>
      </c>
      <c r="E35" s="32">
        <v>13</v>
      </c>
      <c r="F35" s="32">
        <v>8</v>
      </c>
      <c r="G35" s="32">
        <v>2</v>
      </c>
      <c r="H35" s="32">
        <v>4</v>
      </c>
      <c r="I35" s="32">
        <v>4</v>
      </c>
      <c r="J35" s="33">
        <v>13</v>
      </c>
      <c r="K35" s="32">
        <v>4</v>
      </c>
      <c r="L35" s="32">
        <v>2</v>
      </c>
      <c r="M35" s="34">
        <v>15</v>
      </c>
      <c r="N35" s="32">
        <v>3</v>
      </c>
      <c r="O35" s="32">
        <v>5</v>
      </c>
      <c r="P35" s="32">
        <v>4</v>
      </c>
      <c r="Q35" s="32">
        <v>4</v>
      </c>
      <c r="R35" s="32">
        <v>4</v>
      </c>
      <c r="S35" s="32">
        <v>8</v>
      </c>
      <c r="T35" s="32" t="s">
        <v>89</v>
      </c>
      <c r="U35" s="34" t="s">
        <v>90</v>
      </c>
      <c r="V35" s="32" t="s">
        <v>101</v>
      </c>
      <c r="W35" s="34" t="s">
        <v>89</v>
      </c>
      <c r="X35" s="32" t="s">
        <v>89</v>
      </c>
      <c r="Y35" s="34" t="s">
        <v>89</v>
      </c>
      <c r="Z35" s="32">
        <v>4</v>
      </c>
      <c r="AA35" s="32">
        <v>4</v>
      </c>
      <c r="AB35" s="32"/>
      <c r="AC35" s="32"/>
      <c r="AD35" s="32"/>
      <c r="AE35" s="32"/>
      <c r="AF35" s="32"/>
      <c r="AG35" s="32">
        <v>4</v>
      </c>
      <c r="AH35" s="32"/>
      <c r="AI35" s="32"/>
      <c r="AJ35" s="32"/>
      <c r="AK35" s="32"/>
      <c r="AL35" s="32"/>
      <c r="AM35" s="32"/>
      <c r="AN35" s="32"/>
      <c r="AO35" s="32">
        <v>13</v>
      </c>
      <c r="AP35" s="32">
        <v>5</v>
      </c>
      <c r="AQ35" s="32">
        <v>5</v>
      </c>
      <c r="AR35" s="32">
        <v>10</v>
      </c>
      <c r="AS35" s="32">
        <v>10</v>
      </c>
      <c r="AT35" s="32"/>
      <c r="AU35" s="32">
        <v>14</v>
      </c>
      <c r="AV35" s="32">
        <v>5</v>
      </c>
      <c r="AW35" s="32">
        <v>6</v>
      </c>
      <c r="AX35" s="32">
        <v>5</v>
      </c>
      <c r="AY35" s="32">
        <v>16</v>
      </c>
      <c r="AZ35" s="32">
        <v>2</v>
      </c>
      <c r="BA35" s="32">
        <v>2</v>
      </c>
      <c r="BB35" s="32">
        <v>24</v>
      </c>
      <c r="BC35" s="32">
        <v>28</v>
      </c>
      <c r="BD35" s="32">
        <v>20</v>
      </c>
      <c r="BE35" s="32">
        <v>19</v>
      </c>
      <c r="BF35" s="32">
        <v>23</v>
      </c>
      <c r="BG35" s="32">
        <v>4</v>
      </c>
      <c r="BH35" s="32">
        <v>7</v>
      </c>
      <c r="BI35" s="9">
        <f t="shared" si="0"/>
        <v>338</v>
      </c>
      <c r="BJ35" s="11" t="s">
        <v>66</v>
      </c>
    </row>
    <row r="36" spans="1:62" ht="28.5" customHeight="1">
      <c r="A36" s="39" t="s">
        <v>102</v>
      </c>
      <c r="B36" s="11" t="s">
        <v>66</v>
      </c>
      <c r="C36" s="32">
        <v>2</v>
      </c>
      <c r="D36" s="32">
        <v>2</v>
      </c>
      <c r="E36" s="32">
        <v>2</v>
      </c>
      <c r="F36" s="32">
        <v>2</v>
      </c>
      <c r="G36" s="32"/>
      <c r="H36" s="32"/>
      <c r="I36" s="32"/>
      <c r="J36" s="33">
        <v>4</v>
      </c>
      <c r="K36" s="32">
        <v>2</v>
      </c>
      <c r="L36" s="32">
        <v>1</v>
      </c>
      <c r="M36" s="34">
        <v>4</v>
      </c>
      <c r="N36" s="32">
        <v>2</v>
      </c>
      <c r="O36" s="32">
        <v>3</v>
      </c>
      <c r="P36" s="32">
        <v>2</v>
      </c>
      <c r="Q36" s="32">
        <v>2</v>
      </c>
      <c r="R36" s="32">
        <v>2</v>
      </c>
      <c r="S36" s="32">
        <v>2</v>
      </c>
      <c r="T36" s="32">
        <v>1</v>
      </c>
      <c r="U36" s="34">
        <v>2</v>
      </c>
      <c r="V36" s="32">
        <v>1</v>
      </c>
      <c r="W36" s="34">
        <v>1</v>
      </c>
      <c r="X36" s="32">
        <v>1</v>
      </c>
      <c r="Y36" s="34">
        <v>1</v>
      </c>
      <c r="Z36" s="32"/>
      <c r="AA36" s="32"/>
      <c r="AB36" s="32"/>
      <c r="AC36" s="32">
        <v>1</v>
      </c>
      <c r="AD36" s="32"/>
      <c r="AE36" s="32"/>
      <c r="AF36" s="32"/>
      <c r="AG36" s="32"/>
      <c r="AH36" s="32">
        <v>1</v>
      </c>
      <c r="AI36" s="32"/>
      <c r="AJ36" s="32"/>
      <c r="AK36" s="32"/>
      <c r="AL36" s="32"/>
      <c r="AM36" s="32"/>
      <c r="AN36" s="32"/>
      <c r="AO36" s="32">
        <v>2</v>
      </c>
      <c r="AP36" s="32">
        <v>1</v>
      </c>
      <c r="AQ36" s="32"/>
      <c r="AR36" s="32">
        <v>2</v>
      </c>
      <c r="AS36" s="32">
        <v>2</v>
      </c>
      <c r="AT36" s="32">
        <v>1</v>
      </c>
      <c r="AU36" s="32">
        <v>3</v>
      </c>
      <c r="AV36" s="32">
        <v>1</v>
      </c>
      <c r="AW36" s="32">
        <v>1</v>
      </c>
      <c r="AX36" s="32">
        <v>1</v>
      </c>
      <c r="AY36" s="32">
        <v>2</v>
      </c>
      <c r="AZ36" s="32">
        <v>6</v>
      </c>
      <c r="BA36" s="32"/>
      <c r="BB36" s="32">
        <v>4</v>
      </c>
      <c r="BC36" s="32">
        <v>5</v>
      </c>
      <c r="BD36" s="32">
        <v>6</v>
      </c>
      <c r="BE36" s="32">
        <v>6</v>
      </c>
      <c r="BF36" s="32">
        <v>12</v>
      </c>
      <c r="BG36" s="32">
        <v>2</v>
      </c>
      <c r="BH36" s="32">
        <v>6</v>
      </c>
      <c r="BI36" s="9">
        <f t="shared" si="0"/>
        <v>104</v>
      </c>
      <c r="BJ36" s="11" t="s">
        <v>66</v>
      </c>
    </row>
    <row r="37" spans="1:62" ht="28.5" customHeight="1">
      <c r="A37" s="39" t="s">
        <v>103</v>
      </c>
      <c r="B37" s="11" t="s">
        <v>66</v>
      </c>
      <c r="C37" s="32">
        <v>4</v>
      </c>
      <c r="D37" s="32">
        <v>4</v>
      </c>
      <c r="E37" s="32">
        <v>4</v>
      </c>
      <c r="F37" s="32">
        <v>5</v>
      </c>
      <c r="G37" s="32"/>
      <c r="H37" s="32"/>
      <c r="I37" s="32"/>
      <c r="J37" s="33"/>
      <c r="K37" s="32">
        <v>4</v>
      </c>
      <c r="L37" s="32">
        <v>4</v>
      </c>
      <c r="M37" s="34"/>
      <c r="N37" s="32">
        <v>4</v>
      </c>
      <c r="O37" s="32"/>
      <c r="P37" s="32">
        <v>4</v>
      </c>
      <c r="Q37" s="32">
        <v>4</v>
      </c>
      <c r="R37" s="32">
        <v>4</v>
      </c>
      <c r="S37" s="32">
        <v>4</v>
      </c>
      <c r="T37" s="32"/>
      <c r="U37" s="34">
        <v>4</v>
      </c>
      <c r="V37" s="32">
        <v>2</v>
      </c>
      <c r="W37" s="34">
        <v>2</v>
      </c>
      <c r="X37" s="32">
        <v>4</v>
      </c>
      <c r="Y37" s="34">
        <v>2</v>
      </c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>
        <v>0</v>
      </c>
      <c r="AP37" s="32">
        <v>2</v>
      </c>
      <c r="AQ37" s="32">
        <v>2</v>
      </c>
      <c r="AR37" s="32">
        <v>2</v>
      </c>
      <c r="AS37" s="32">
        <v>1</v>
      </c>
      <c r="AT37" s="32">
        <v>1</v>
      </c>
      <c r="AU37" s="32">
        <v>4</v>
      </c>
      <c r="AV37" s="32">
        <v>1</v>
      </c>
      <c r="AW37" s="32">
        <v>1</v>
      </c>
      <c r="AX37" s="32">
        <v>1</v>
      </c>
      <c r="AY37" s="32"/>
      <c r="AZ37" s="32">
        <v>1</v>
      </c>
      <c r="BA37" s="32">
        <v>4</v>
      </c>
      <c r="BB37" s="32">
        <v>4</v>
      </c>
      <c r="BC37" s="32">
        <v>4</v>
      </c>
      <c r="BD37" s="32">
        <v>4</v>
      </c>
      <c r="BE37" s="32">
        <v>5</v>
      </c>
      <c r="BF37" s="32">
        <v>4</v>
      </c>
      <c r="BG37" s="32">
        <v>2</v>
      </c>
      <c r="BH37" s="32">
        <v>4</v>
      </c>
      <c r="BI37" s="9">
        <f t="shared" si="0"/>
        <v>106</v>
      </c>
      <c r="BJ37" s="11" t="s">
        <v>66</v>
      </c>
    </row>
    <row r="38" spans="1:62" ht="28.5" customHeight="1">
      <c r="A38" s="39" t="s">
        <v>104</v>
      </c>
      <c r="B38" s="11" t="s">
        <v>66</v>
      </c>
      <c r="C38" s="32">
        <v>4</v>
      </c>
      <c r="D38" s="32">
        <v>5</v>
      </c>
      <c r="E38" s="32">
        <v>6</v>
      </c>
      <c r="F38" s="32">
        <v>4</v>
      </c>
      <c r="G38" s="32">
        <v>4</v>
      </c>
      <c r="H38" s="32">
        <v>4</v>
      </c>
      <c r="I38" s="32">
        <v>4</v>
      </c>
      <c r="J38" s="33">
        <v>2</v>
      </c>
      <c r="K38" s="32">
        <v>5</v>
      </c>
      <c r="L38" s="32">
        <v>3</v>
      </c>
      <c r="M38" s="34"/>
      <c r="N38" s="32">
        <v>4</v>
      </c>
      <c r="O38" s="32">
        <v>2</v>
      </c>
      <c r="P38" s="32">
        <v>3</v>
      </c>
      <c r="Q38" s="32">
        <v>3</v>
      </c>
      <c r="R38" s="32">
        <v>2</v>
      </c>
      <c r="S38" s="32">
        <v>7</v>
      </c>
      <c r="T38" s="32" t="s">
        <v>89</v>
      </c>
      <c r="U38" s="34" t="s">
        <v>105</v>
      </c>
      <c r="V38" s="32" t="s">
        <v>89</v>
      </c>
      <c r="W38" s="34" t="s">
        <v>105</v>
      </c>
      <c r="X38" s="32" t="s">
        <v>105</v>
      </c>
      <c r="Y38" s="34" t="s">
        <v>90</v>
      </c>
      <c r="Z38" s="32">
        <v>2</v>
      </c>
      <c r="AA38" s="32">
        <v>2</v>
      </c>
      <c r="AB38" s="32">
        <v>2</v>
      </c>
      <c r="AC38" s="32">
        <v>4</v>
      </c>
      <c r="AD38" s="32">
        <v>4</v>
      </c>
      <c r="AE38" s="32">
        <v>2</v>
      </c>
      <c r="AF38" s="32">
        <v>2</v>
      </c>
      <c r="AG38" s="32">
        <v>3</v>
      </c>
      <c r="AH38" s="32">
        <v>4</v>
      </c>
      <c r="AI38" s="32">
        <v>4</v>
      </c>
      <c r="AJ38" s="32">
        <v>2</v>
      </c>
      <c r="AK38" s="32">
        <v>2</v>
      </c>
      <c r="AL38" s="32">
        <v>2</v>
      </c>
      <c r="AM38" s="32">
        <v>2</v>
      </c>
      <c r="AN38" s="32">
        <v>2</v>
      </c>
      <c r="AO38" s="32">
        <v>3</v>
      </c>
      <c r="AP38" s="32">
        <v>2</v>
      </c>
      <c r="AQ38" s="32">
        <v>2</v>
      </c>
      <c r="AR38" s="32">
        <v>4</v>
      </c>
      <c r="AS38" s="32">
        <v>2</v>
      </c>
      <c r="AT38" s="32">
        <v>2</v>
      </c>
      <c r="AU38" s="32">
        <v>4</v>
      </c>
      <c r="AV38" s="32">
        <v>2</v>
      </c>
      <c r="AW38" s="32">
        <v>2</v>
      </c>
      <c r="AX38" s="32">
        <v>2</v>
      </c>
      <c r="AY38" s="32">
        <v>4</v>
      </c>
      <c r="AZ38" s="32"/>
      <c r="BA38" s="32"/>
      <c r="BB38" s="32">
        <v>4</v>
      </c>
      <c r="BC38" s="32">
        <v>4</v>
      </c>
      <c r="BD38" s="32">
        <v>4</v>
      </c>
      <c r="BE38" s="32">
        <v>5</v>
      </c>
      <c r="BF38" s="32">
        <v>4</v>
      </c>
      <c r="BG38" s="32">
        <v>4</v>
      </c>
      <c r="BH38" s="32">
        <v>4</v>
      </c>
      <c r="BI38" s="9">
        <f t="shared" si="0"/>
        <v>159</v>
      </c>
      <c r="BJ38" s="11" t="s">
        <v>66</v>
      </c>
    </row>
    <row r="39" spans="1:62" ht="28.5" customHeight="1">
      <c r="A39" s="39" t="s">
        <v>106</v>
      </c>
      <c r="B39" s="11" t="s">
        <v>66</v>
      </c>
      <c r="C39" s="32">
        <v>26</v>
      </c>
      <c r="D39" s="32">
        <v>21</v>
      </c>
      <c r="E39" s="32">
        <f>22+29</f>
        <v>51</v>
      </c>
      <c r="F39" s="32">
        <v>25</v>
      </c>
      <c r="G39" s="32"/>
      <c r="H39" s="32"/>
      <c r="I39" s="32"/>
      <c r="J39" s="33"/>
      <c r="K39" s="32"/>
      <c r="L39" s="32">
        <v>20</v>
      </c>
      <c r="M39" s="32"/>
      <c r="N39" s="32"/>
      <c r="O39" s="32">
        <v>9</v>
      </c>
      <c r="P39" s="32">
        <v>34</v>
      </c>
      <c r="Q39" s="32">
        <v>34</v>
      </c>
      <c r="R39" s="32">
        <v>32</v>
      </c>
      <c r="S39" s="32">
        <v>24</v>
      </c>
      <c r="T39" s="32">
        <v>19</v>
      </c>
      <c r="U39" s="32">
        <v>34</v>
      </c>
      <c r="V39" s="32">
        <v>10</v>
      </c>
      <c r="W39" s="32"/>
      <c r="X39" s="32">
        <v>14</v>
      </c>
      <c r="Y39" s="32">
        <v>10</v>
      </c>
      <c r="Z39" s="32"/>
      <c r="AA39" s="32"/>
      <c r="AB39" s="32"/>
      <c r="AC39" s="32">
        <v>10</v>
      </c>
      <c r="AD39" s="32">
        <v>10</v>
      </c>
      <c r="AE39" s="32"/>
      <c r="AF39" s="32"/>
      <c r="AG39" s="32"/>
      <c r="AH39" s="32">
        <v>6</v>
      </c>
      <c r="AI39" s="32">
        <v>10</v>
      </c>
      <c r="AJ39" s="32"/>
      <c r="AK39" s="32"/>
      <c r="AL39" s="32"/>
      <c r="AM39" s="32"/>
      <c r="AN39" s="32"/>
      <c r="AO39" s="32">
        <v>36</v>
      </c>
      <c r="AP39" s="32">
        <v>25</v>
      </c>
      <c r="AQ39" s="32">
        <v>62</v>
      </c>
      <c r="AR39" s="32">
        <v>8</v>
      </c>
      <c r="AS39" s="32">
        <v>23</v>
      </c>
      <c r="AT39" s="32">
        <v>20</v>
      </c>
      <c r="AU39" s="32">
        <v>31</v>
      </c>
      <c r="AV39" s="32">
        <v>19</v>
      </c>
      <c r="AW39" s="32">
        <v>22</v>
      </c>
      <c r="AX39" s="32">
        <v>23</v>
      </c>
      <c r="AY39" s="32">
        <v>16</v>
      </c>
      <c r="AZ39" s="32">
        <v>2</v>
      </c>
      <c r="BA39" s="32">
        <v>18</v>
      </c>
      <c r="BB39" s="32"/>
      <c r="BC39" s="32">
        <v>118</v>
      </c>
      <c r="BD39" s="32">
        <v>13</v>
      </c>
      <c r="BE39" s="32">
        <v>28</v>
      </c>
      <c r="BF39" s="32">
        <v>56</v>
      </c>
      <c r="BG39" s="32">
        <v>32</v>
      </c>
      <c r="BH39" s="32"/>
      <c r="BI39" s="9">
        <f t="shared" si="0"/>
        <v>951</v>
      </c>
      <c r="BJ39" s="11" t="s">
        <v>66</v>
      </c>
    </row>
    <row r="40" spans="1:62" ht="28.5" customHeight="1">
      <c r="A40" s="39" t="s">
        <v>107</v>
      </c>
      <c r="B40" s="11" t="s">
        <v>66</v>
      </c>
      <c r="C40" s="32"/>
      <c r="D40" s="32"/>
      <c r="E40" s="32"/>
      <c r="F40" s="32"/>
      <c r="G40" s="32"/>
      <c r="H40" s="32"/>
      <c r="I40" s="32"/>
      <c r="J40" s="33"/>
      <c r="K40" s="32"/>
      <c r="L40" s="32">
        <v>5</v>
      </c>
      <c r="M40" s="32"/>
      <c r="N40" s="32">
        <v>1</v>
      </c>
      <c r="O40" s="32"/>
      <c r="P40" s="32">
        <v>2</v>
      </c>
      <c r="Q40" s="32">
        <v>2</v>
      </c>
      <c r="R40" s="32"/>
      <c r="S40" s="38">
        <v>2</v>
      </c>
      <c r="T40" s="32">
        <v>1</v>
      </c>
      <c r="U40" s="32"/>
      <c r="V40" s="32">
        <v>1</v>
      </c>
      <c r="W40" s="32"/>
      <c r="X40" s="32"/>
      <c r="Y40" s="38">
        <v>10</v>
      </c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8"/>
      <c r="AS40" s="32"/>
      <c r="AT40" s="38"/>
      <c r="AU40" s="32"/>
      <c r="AV40" s="32"/>
      <c r="AW40" s="32"/>
      <c r="AX40" s="38"/>
      <c r="AY40" s="32"/>
      <c r="AZ40" s="38">
        <v>12</v>
      </c>
      <c r="BA40" s="32">
        <v>1</v>
      </c>
      <c r="BB40" s="38"/>
      <c r="BC40" s="38"/>
      <c r="BD40" s="38"/>
      <c r="BE40" s="38"/>
      <c r="BF40" s="38"/>
      <c r="BG40" s="38">
        <v>1</v>
      </c>
      <c r="BH40" s="38"/>
      <c r="BI40" s="9">
        <f t="shared" si="0"/>
        <v>38</v>
      </c>
      <c r="BJ40" s="11" t="s">
        <v>66</v>
      </c>
    </row>
    <row r="41" spans="1:62" ht="28.5" customHeight="1">
      <c r="A41" s="39" t="s">
        <v>108</v>
      </c>
      <c r="B41" s="11" t="s">
        <v>66</v>
      </c>
      <c r="C41" s="32"/>
      <c r="D41" s="32"/>
      <c r="E41" s="32"/>
      <c r="F41" s="32"/>
      <c r="G41" s="32"/>
      <c r="H41" s="32"/>
      <c r="I41" s="32"/>
      <c r="J41" s="33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>
        <v>3</v>
      </c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9">
        <f t="shared" si="0"/>
        <v>3</v>
      </c>
      <c r="BJ41" s="11" t="s">
        <v>66</v>
      </c>
    </row>
    <row r="42" spans="1:62" ht="28.5" customHeight="1">
      <c r="A42" s="39" t="s">
        <v>109</v>
      </c>
      <c r="B42" s="11" t="s">
        <v>66</v>
      </c>
      <c r="C42" s="32"/>
      <c r="D42" s="32"/>
      <c r="E42" s="32"/>
      <c r="F42" s="32"/>
      <c r="G42" s="32"/>
      <c r="H42" s="32"/>
      <c r="I42" s="32"/>
      <c r="J42" s="33"/>
      <c r="K42" s="32"/>
      <c r="L42" s="32"/>
      <c r="M42" s="32"/>
      <c r="N42" s="32"/>
      <c r="O42" s="32"/>
      <c r="P42" s="32"/>
      <c r="Q42" s="32"/>
      <c r="R42" s="32"/>
      <c r="S42" s="38"/>
      <c r="T42" s="32"/>
      <c r="U42" s="32"/>
      <c r="V42" s="32"/>
      <c r="W42" s="32"/>
      <c r="X42" s="32"/>
      <c r="Y42" s="38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>
        <v>3</v>
      </c>
      <c r="AP42" s="32"/>
      <c r="AQ42" s="32"/>
      <c r="AR42" s="38"/>
      <c r="AS42" s="32"/>
      <c r="AT42" s="38"/>
      <c r="AU42" s="32"/>
      <c r="AV42" s="32"/>
      <c r="AW42" s="32"/>
      <c r="AX42" s="38"/>
      <c r="AY42" s="32"/>
      <c r="AZ42" s="38"/>
      <c r="BA42" s="32"/>
      <c r="BB42" s="38"/>
      <c r="BC42" s="38"/>
      <c r="BD42" s="38"/>
      <c r="BE42" s="38"/>
      <c r="BF42" s="38"/>
      <c r="BG42" s="38"/>
      <c r="BH42" s="38"/>
      <c r="BI42" s="9">
        <f t="shared" si="0"/>
        <v>3</v>
      </c>
      <c r="BJ42" s="11" t="s">
        <v>66</v>
      </c>
    </row>
    <row r="43" spans="1:62" ht="28.5" customHeight="1">
      <c r="A43" s="39" t="s">
        <v>110</v>
      </c>
      <c r="B43" s="11" t="s">
        <v>66</v>
      </c>
      <c r="C43" s="32"/>
      <c r="D43" s="32"/>
      <c r="E43" s="32"/>
      <c r="F43" s="32"/>
      <c r="G43" s="32">
        <v>16</v>
      </c>
      <c r="H43" s="32">
        <v>15</v>
      </c>
      <c r="I43" s="32">
        <v>9</v>
      </c>
      <c r="J43" s="33"/>
      <c r="K43" s="32">
        <v>32</v>
      </c>
      <c r="L43" s="32">
        <v>24</v>
      </c>
      <c r="M43" s="32"/>
      <c r="N43" s="32"/>
      <c r="O43" s="32">
        <v>4</v>
      </c>
      <c r="P43" s="32"/>
      <c r="Q43" s="32"/>
      <c r="R43" s="32"/>
      <c r="S43" s="32"/>
      <c r="T43" s="32" t="s">
        <v>111</v>
      </c>
      <c r="U43" s="32"/>
      <c r="V43" s="32" t="s">
        <v>112</v>
      </c>
      <c r="W43" s="32" t="s">
        <v>113</v>
      </c>
      <c r="X43" s="32" t="s">
        <v>105</v>
      </c>
      <c r="Y43" s="32" t="s">
        <v>114</v>
      </c>
      <c r="Z43" s="32">
        <v>10</v>
      </c>
      <c r="AA43" s="32">
        <v>22</v>
      </c>
      <c r="AB43" s="32">
        <v>8</v>
      </c>
      <c r="AC43" s="32">
        <v>1</v>
      </c>
      <c r="AD43" s="32">
        <v>1</v>
      </c>
      <c r="AE43" s="32">
        <v>9</v>
      </c>
      <c r="AF43" s="32">
        <v>9</v>
      </c>
      <c r="AG43" s="32">
        <v>16</v>
      </c>
      <c r="AH43" s="32">
        <v>7</v>
      </c>
      <c r="AI43" s="32">
        <v>1</v>
      </c>
      <c r="AJ43" s="32">
        <v>8</v>
      </c>
      <c r="AK43" s="32">
        <v>16</v>
      </c>
      <c r="AL43" s="32">
        <v>6</v>
      </c>
      <c r="AM43" s="32">
        <v>8</v>
      </c>
      <c r="AN43" s="32">
        <v>8</v>
      </c>
      <c r="AO43" s="32"/>
      <c r="AP43" s="32"/>
      <c r="AQ43" s="32"/>
      <c r="AR43" s="32"/>
      <c r="AS43" s="32">
        <v>16</v>
      </c>
      <c r="AT43" s="32">
        <v>12</v>
      </c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>
        <v>3</v>
      </c>
      <c r="BH43" s="32"/>
      <c r="BI43" s="9">
        <f t="shared" si="0"/>
        <v>261</v>
      </c>
      <c r="BJ43" s="11" t="s">
        <v>66</v>
      </c>
    </row>
    <row r="44" spans="1:62" ht="28.5" customHeight="1">
      <c r="A44" s="39" t="s">
        <v>115</v>
      </c>
      <c r="B44" s="11" t="s">
        <v>66</v>
      </c>
      <c r="C44" s="32"/>
      <c r="D44" s="32"/>
      <c r="E44" s="32"/>
      <c r="F44" s="32"/>
      <c r="G44" s="32"/>
      <c r="H44" s="32"/>
      <c r="I44" s="32"/>
      <c r="J44" s="33"/>
      <c r="K44" s="32"/>
      <c r="L44" s="32">
        <v>8</v>
      </c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9">
        <f t="shared" si="0"/>
        <v>8</v>
      </c>
      <c r="BJ44" s="11" t="s">
        <v>66</v>
      </c>
    </row>
    <row r="45" spans="1:62" ht="27" customHeight="1">
      <c r="A45" s="39" t="s">
        <v>116</v>
      </c>
      <c r="B45" s="11" t="s">
        <v>81</v>
      </c>
      <c r="C45" s="32">
        <f>6+2.5+6</f>
        <v>14.5</v>
      </c>
      <c r="D45" s="32">
        <v>2.5</v>
      </c>
      <c r="E45" s="32"/>
      <c r="F45" s="32"/>
      <c r="G45" s="32"/>
      <c r="H45" s="32"/>
      <c r="I45" s="32"/>
      <c r="J45" s="33"/>
      <c r="K45" s="32"/>
      <c r="L45" s="32"/>
      <c r="M45" s="32"/>
      <c r="N45" s="32"/>
      <c r="O45" s="32">
        <v>231</v>
      </c>
      <c r="P45" s="32"/>
      <c r="Q45" s="32"/>
      <c r="R45" s="32"/>
      <c r="S45" s="32"/>
      <c r="T45" s="32"/>
      <c r="U45" s="32"/>
      <c r="V45" s="32"/>
      <c r="W45" s="32"/>
      <c r="X45" s="32">
        <v>68</v>
      </c>
      <c r="Y45" s="32"/>
      <c r="Z45" s="32"/>
      <c r="AA45" s="32"/>
      <c r="AB45" s="32"/>
      <c r="AC45" s="32"/>
      <c r="AD45" s="32"/>
      <c r="AE45" s="32">
        <v>8</v>
      </c>
      <c r="AF45" s="32"/>
      <c r="AG45" s="32"/>
      <c r="AH45" s="32"/>
      <c r="AI45" s="32"/>
      <c r="AJ45" s="32"/>
      <c r="AK45" s="32"/>
      <c r="AL45" s="32"/>
      <c r="AM45" s="32"/>
      <c r="AN45" s="32"/>
      <c r="AO45" s="32">
        <v>230</v>
      </c>
      <c r="AP45" s="32"/>
      <c r="AQ45" s="32">
        <v>372</v>
      </c>
      <c r="AR45" s="32">
        <v>30</v>
      </c>
      <c r="AS45" s="32">
        <v>12</v>
      </c>
      <c r="AT45" s="32"/>
      <c r="AU45" s="32"/>
      <c r="AV45" s="32">
        <v>28</v>
      </c>
      <c r="AW45" s="32">
        <v>28</v>
      </c>
      <c r="AX45" s="32">
        <v>28</v>
      </c>
      <c r="AY45" s="32"/>
      <c r="AZ45" s="32">
        <v>1</v>
      </c>
      <c r="BA45" s="32"/>
      <c r="BB45" s="32"/>
      <c r="BC45" s="32">
        <v>342</v>
      </c>
      <c r="BD45" s="32"/>
      <c r="BE45" s="32"/>
      <c r="BF45" s="32"/>
      <c r="BG45" s="32">
        <v>36</v>
      </c>
      <c r="BH45" s="32">
        <v>230</v>
      </c>
      <c r="BI45" s="9">
        <f t="shared" si="0"/>
        <v>1661</v>
      </c>
      <c r="BJ45" s="11" t="s">
        <v>81</v>
      </c>
    </row>
    <row r="46" spans="1:62" ht="28.5" customHeight="1">
      <c r="A46" s="39" t="s">
        <v>117</v>
      </c>
      <c r="B46" s="11" t="s">
        <v>81</v>
      </c>
      <c r="C46" s="32">
        <f>33+26+26+30+28</f>
        <v>143</v>
      </c>
      <c r="D46" s="32">
        <f>22+31+30</f>
        <v>83</v>
      </c>
      <c r="E46" s="32">
        <f>2*16.5+2*16+2*12+18+19+2*15+18+37+24+24</f>
        <v>259</v>
      </c>
      <c r="F46" s="32">
        <f>26+26+23+26+26+26</f>
        <v>153</v>
      </c>
      <c r="G46" s="32">
        <v>9.6</v>
      </c>
      <c r="H46" s="32"/>
      <c r="I46" s="32"/>
      <c r="J46" s="33"/>
      <c r="K46" s="32">
        <v>60</v>
      </c>
      <c r="L46" s="32">
        <f>(4.9+5.3+1.6+4.2+4.9+5.3+1.6+6)*2</f>
        <v>67.599999999999994</v>
      </c>
      <c r="M46" s="32"/>
      <c r="N46" s="32">
        <v>82</v>
      </c>
      <c r="O46" s="32">
        <v>108</v>
      </c>
      <c r="P46" s="32">
        <v>84</v>
      </c>
      <c r="Q46" s="32">
        <v>84</v>
      </c>
      <c r="R46" s="32">
        <v>68</v>
      </c>
      <c r="S46" s="32">
        <f>20*2+15*2</f>
        <v>70</v>
      </c>
      <c r="T46" s="38">
        <v>26</v>
      </c>
      <c r="U46" s="32">
        <v>93</v>
      </c>
      <c r="V46" s="38">
        <v>32</v>
      </c>
      <c r="W46" s="32"/>
      <c r="X46" s="38"/>
      <c r="Y46" s="32">
        <v>32</v>
      </c>
      <c r="Z46" s="32"/>
      <c r="AA46" s="32"/>
      <c r="AB46" s="32"/>
      <c r="AC46" s="32">
        <v>50</v>
      </c>
      <c r="AD46" s="32">
        <v>50</v>
      </c>
      <c r="AE46" s="32">
        <v>8</v>
      </c>
      <c r="AF46" s="32">
        <v>47</v>
      </c>
      <c r="AG46" s="32"/>
      <c r="AH46" s="32">
        <v>36</v>
      </c>
      <c r="AI46" s="32">
        <v>50</v>
      </c>
      <c r="AJ46" s="32">
        <v>13</v>
      </c>
      <c r="AK46" s="32"/>
      <c r="AL46" s="32"/>
      <c r="AM46" s="32"/>
      <c r="AN46" s="32"/>
      <c r="AO46" s="38">
        <v>230</v>
      </c>
      <c r="AP46" s="38">
        <v>45</v>
      </c>
      <c r="AQ46" s="38">
        <v>61</v>
      </c>
      <c r="AR46" s="32">
        <v>30</v>
      </c>
      <c r="AS46" s="32">
        <v>70</v>
      </c>
      <c r="AT46" s="32">
        <v>36</v>
      </c>
      <c r="AU46" s="32">
        <v>128</v>
      </c>
      <c r="AV46" s="38">
        <v>36</v>
      </c>
      <c r="AW46" s="38">
        <v>36</v>
      </c>
      <c r="AX46" s="32">
        <v>36</v>
      </c>
      <c r="AY46" s="38" t="s">
        <v>118</v>
      </c>
      <c r="AZ46" s="32">
        <v>46</v>
      </c>
      <c r="BA46" s="32">
        <v>240</v>
      </c>
      <c r="BB46" s="32">
        <v>182</v>
      </c>
      <c r="BC46" s="32"/>
      <c r="BD46" s="32"/>
      <c r="BE46" s="32">
        <v>56</v>
      </c>
      <c r="BF46" s="32"/>
      <c r="BG46" s="32">
        <v>33</v>
      </c>
      <c r="BH46" s="32"/>
      <c r="BI46" s="9">
        <f t="shared" si="0"/>
        <v>2973.2</v>
      </c>
      <c r="BJ46" s="11" t="s">
        <v>81</v>
      </c>
    </row>
    <row r="47" spans="1:62" ht="28.5" customHeight="1">
      <c r="A47" s="39" t="s">
        <v>119</v>
      </c>
      <c r="B47" s="11" t="s">
        <v>81</v>
      </c>
      <c r="C47" s="32">
        <f>24+16+11+6+22</f>
        <v>79</v>
      </c>
      <c r="D47" s="32">
        <f>19+28</f>
        <v>47</v>
      </c>
      <c r="E47" s="32">
        <f>5+17.5+23.5+7.5+20+33+6.5+17+8+9+18+6.5+8+6.5+8</f>
        <v>194</v>
      </c>
      <c r="F47" s="32">
        <f>18+18+6+6+19+19+18+28+18</f>
        <v>150</v>
      </c>
      <c r="G47" s="32"/>
      <c r="H47" s="32"/>
      <c r="I47" s="32"/>
      <c r="J47" s="33">
        <v>2</v>
      </c>
      <c r="K47" s="32">
        <f>8+6+8+6+7.5+7.5+2+2+15.3*2</f>
        <v>77.599999999999994</v>
      </c>
      <c r="L47" s="32">
        <f>78*2+96*2</f>
        <v>348</v>
      </c>
      <c r="M47" s="34"/>
      <c r="N47" s="32"/>
      <c r="O47" s="32"/>
      <c r="P47" s="32">
        <f>167*2+25*4</f>
        <v>434</v>
      </c>
      <c r="Q47" s="32">
        <f>167*2+25*4</f>
        <v>434</v>
      </c>
      <c r="R47" s="32">
        <v>352</v>
      </c>
      <c r="S47" s="32">
        <f>190*2</f>
        <v>380</v>
      </c>
      <c r="T47" s="32">
        <v>283</v>
      </c>
      <c r="U47" s="34">
        <v>416</v>
      </c>
      <c r="V47" s="32">
        <v>165</v>
      </c>
      <c r="W47" s="32"/>
      <c r="X47" s="32"/>
      <c r="Y47" s="34">
        <v>165</v>
      </c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>
        <v>3</v>
      </c>
      <c r="AQ47" s="32">
        <v>2</v>
      </c>
      <c r="AR47" s="32">
        <v>6</v>
      </c>
      <c r="AS47" s="32">
        <v>160</v>
      </c>
      <c r="AT47" s="32">
        <v>4</v>
      </c>
      <c r="AU47" s="32">
        <v>24</v>
      </c>
      <c r="AV47" s="32">
        <v>4</v>
      </c>
      <c r="AW47" s="32">
        <v>4</v>
      </c>
      <c r="AX47" s="32">
        <v>116</v>
      </c>
      <c r="AY47" s="32">
        <v>2</v>
      </c>
      <c r="AZ47" s="32">
        <v>38</v>
      </c>
      <c r="BA47" s="32"/>
      <c r="BB47" s="32"/>
      <c r="BC47" s="32"/>
      <c r="BD47" s="32"/>
      <c r="BE47" s="32"/>
      <c r="BF47" s="32"/>
      <c r="BG47" s="32"/>
      <c r="BH47" s="32"/>
      <c r="BI47" s="9">
        <f t="shared" si="0"/>
        <v>3889.6</v>
      </c>
      <c r="BJ47" s="11" t="s">
        <v>81</v>
      </c>
    </row>
    <row r="48" spans="1:62" ht="28.5" customHeight="1">
      <c r="A48" s="39" t="s">
        <v>120</v>
      </c>
      <c r="B48" s="11" t="s">
        <v>81</v>
      </c>
      <c r="C48" s="32"/>
      <c r="D48" s="32"/>
      <c r="E48" s="32"/>
      <c r="F48" s="32"/>
      <c r="G48" s="32">
        <v>125</v>
      </c>
      <c r="H48" s="32"/>
      <c r="I48" s="32"/>
      <c r="J48" s="33"/>
      <c r="K48" s="32"/>
      <c r="L48" s="32"/>
      <c r="M48" s="34"/>
      <c r="N48" s="32"/>
      <c r="O48" s="32"/>
      <c r="P48" s="32"/>
      <c r="Q48" s="32"/>
      <c r="R48" s="32"/>
      <c r="S48" s="32"/>
      <c r="T48" s="32"/>
      <c r="U48" s="34"/>
      <c r="V48" s="32"/>
      <c r="W48" s="32"/>
      <c r="X48" s="32"/>
      <c r="Y48" s="34"/>
      <c r="Z48" s="32"/>
      <c r="AA48" s="32"/>
      <c r="AB48" s="32"/>
      <c r="AC48" s="32">
        <v>52</v>
      </c>
      <c r="AD48" s="32">
        <v>52</v>
      </c>
      <c r="AE48" s="32"/>
      <c r="AF48" s="32"/>
      <c r="AG48" s="32"/>
      <c r="AH48" s="32">
        <v>31</v>
      </c>
      <c r="AI48" s="32">
        <v>52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>
        <v>46</v>
      </c>
      <c r="BC48" s="32">
        <v>12</v>
      </c>
      <c r="BD48" s="32">
        <v>36</v>
      </c>
      <c r="BE48" s="32">
        <v>23</v>
      </c>
      <c r="BF48" s="32">
        <v>79</v>
      </c>
      <c r="BG48" s="32"/>
      <c r="BH48" s="32">
        <v>42</v>
      </c>
      <c r="BI48" s="9">
        <f t="shared" si="0"/>
        <v>550</v>
      </c>
      <c r="BJ48" s="11" t="s">
        <v>81</v>
      </c>
    </row>
    <row r="49" spans="1:62" ht="28.5" customHeight="1">
      <c r="A49" s="39" t="s">
        <v>121</v>
      </c>
      <c r="B49" s="11" t="s">
        <v>81</v>
      </c>
      <c r="C49" s="32"/>
      <c r="D49" s="32"/>
      <c r="E49" s="32"/>
      <c r="F49" s="32"/>
      <c r="G49" s="32"/>
      <c r="H49" s="32"/>
      <c r="I49" s="32"/>
      <c r="J49" s="33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9">
        <f t="shared" si="0"/>
        <v>0</v>
      </c>
      <c r="BJ49" s="11" t="s">
        <v>81</v>
      </c>
    </row>
    <row r="50" spans="1:62" ht="28.5" customHeight="1">
      <c r="A50" s="39" t="s">
        <v>122</v>
      </c>
      <c r="B50" s="11" t="s">
        <v>66</v>
      </c>
      <c r="C50" s="32">
        <v>5</v>
      </c>
      <c r="D50" s="32">
        <v>5</v>
      </c>
      <c r="E50" s="32">
        <v>6</v>
      </c>
      <c r="F50" s="32">
        <v>4</v>
      </c>
      <c r="G50" s="32"/>
      <c r="H50" s="32"/>
      <c r="I50" s="32"/>
      <c r="J50" s="33"/>
      <c r="K50" s="32">
        <v>2</v>
      </c>
      <c r="L50" s="32">
        <v>2</v>
      </c>
      <c r="M50" s="32">
        <v>1</v>
      </c>
      <c r="N50" s="32">
        <v>3</v>
      </c>
      <c r="O50" s="32">
        <v>1</v>
      </c>
      <c r="P50" s="32">
        <v>4</v>
      </c>
      <c r="Q50" s="32">
        <v>4</v>
      </c>
      <c r="R50" s="32">
        <v>4</v>
      </c>
      <c r="S50" s="32">
        <v>4</v>
      </c>
      <c r="T50" s="34" t="s">
        <v>89</v>
      </c>
      <c r="U50" s="32" t="s">
        <v>105</v>
      </c>
      <c r="V50" s="34" t="s">
        <v>89</v>
      </c>
      <c r="W50" s="32">
        <v>1</v>
      </c>
      <c r="X50" s="34" t="s">
        <v>101</v>
      </c>
      <c r="Y50" s="32">
        <v>2</v>
      </c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>
        <v>1</v>
      </c>
      <c r="AP50" s="32"/>
      <c r="AQ50" s="32">
        <v>2</v>
      </c>
      <c r="AR50" s="32">
        <v>4</v>
      </c>
      <c r="AS50" s="32">
        <v>4</v>
      </c>
      <c r="AT50" s="32">
        <v>2</v>
      </c>
      <c r="AU50" s="32"/>
      <c r="AV50" s="32">
        <v>2</v>
      </c>
      <c r="AW50" s="32">
        <v>2</v>
      </c>
      <c r="AX50" s="32">
        <v>2</v>
      </c>
      <c r="AY50" s="32">
        <v>2</v>
      </c>
      <c r="AZ50" s="32">
        <v>2</v>
      </c>
      <c r="BA50" s="32"/>
      <c r="BB50" s="32"/>
      <c r="BC50" s="32"/>
      <c r="BD50" s="32"/>
      <c r="BE50" s="32"/>
      <c r="BF50" s="32"/>
      <c r="BG50" s="32"/>
      <c r="BH50" s="32"/>
      <c r="BI50" s="9">
        <f t="shared" si="0"/>
        <v>71</v>
      </c>
      <c r="BJ50" s="11" t="s">
        <v>66</v>
      </c>
    </row>
    <row r="51" spans="1:62" ht="28.5" customHeight="1">
      <c r="A51" s="39" t="s">
        <v>123</v>
      </c>
      <c r="B51" s="11" t="s">
        <v>66</v>
      </c>
      <c r="C51" s="32"/>
      <c r="D51" s="32"/>
      <c r="E51" s="32"/>
      <c r="F51" s="32"/>
      <c r="G51" s="32"/>
      <c r="H51" s="32"/>
      <c r="I51" s="32"/>
      <c r="J51" s="33"/>
      <c r="K51" s="32">
        <v>16</v>
      </c>
      <c r="L51" s="32">
        <v>12</v>
      </c>
      <c r="M51" s="32"/>
      <c r="N51" s="32">
        <v>16</v>
      </c>
      <c r="O51" s="32">
        <v>27</v>
      </c>
      <c r="P51" s="32">
        <v>6</v>
      </c>
      <c r="Q51" s="32">
        <v>6</v>
      </c>
      <c r="R51" s="32">
        <v>12</v>
      </c>
      <c r="S51" s="38">
        <v>15</v>
      </c>
      <c r="T51" s="32" t="s">
        <v>124</v>
      </c>
      <c r="U51" s="32" t="s">
        <v>125</v>
      </c>
      <c r="V51" s="32" t="s">
        <v>124</v>
      </c>
      <c r="W51" s="32"/>
      <c r="X51" s="32"/>
      <c r="Y51" s="38" t="s">
        <v>78</v>
      </c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8"/>
      <c r="AS51" s="32"/>
      <c r="AT51" s="38"/>
      <c r="AU51" s="32"/>
      <c r="AV51" s="32"/>
      <c r="AW51" s="32"/>
      <c r="AX51" s="38"/>
      <c r="AY51" s="32">
        <v>84</v>
      </c>
      <c r="AZ51" s="38">
        <v>2</v>
      </c>
      <c r="BA51" s="32"/>
      <c r="BB51" s="38"/>
      <c r="BC51" s="38">
        <v>15</v>
      </c>
      <c r="BD51" s="38">
        <v>33</v>
      </c>
      <c r="BE51" s="38"/>
      <c r="BF51" s="38">
        <v>52</v>
      </c>
      <c r="BG51" s="38">
        <v>8</v>
      </c>
      <c r="BH51" s="38"/>
      <c r="BI51" s="9">
        <f t="shared" si="0"/>
        <v>304</v>
      </c>
      <c r="BJ51" s="11" t="s">
        <v>66</v>
      </c>
    </row>
    <row r="52" spans="1:62" ht="28.5" customHeight="1">
      <c r="A52" s="39" t="s">
        <v>126</v>
      </c>
      <c r="B52" s="11"/>
      <c r="C52" s="32"/>
      <c r="D52" s="32"/>
      <c r="E52" s="32"/>
      <c r="F52" s="32"/>
      <c r="G52" s="32">
        <v>347.5</v>
      </c>
      <c r="H52" s="32">
        <v>359.8</v>
      </c>
      <c r="I52" s="32">
        <v>364</v>
      </c>
      <c r="J52" s="33"/>
      <c r="K52" s="32"/>
      <c r="L52" s="32"/>
      <c r="M52" s="32"/>
      <c r="N52" s="32"/>
      <c r="O52" s="32"/>
      <c r="P52" s="32"/>
      <c r="Q52" s="32"/>
      <c r="R52" s="32"/>
      <c r="S52" s="38"/>
      <c r="T52" s="32"/>
      <c r="U52" s="32"/>
      <c r="V52" s="32"/>
      <c r="W52" s="32"/>
      <c r="X52" s="32"/>
      <c r="Y52" s="38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8"/>
      <c r="AS52" s="32"/>
      <c r="AT52" s="38"/>
      <c r="AU52" s="32"/>
      <c r="AV52" s="32"/>
      <c r="AW52" s="32"/>
      <c r="AX52" s="38"/>
      <c r="AY52" s="32"/>
      <c r="AZ52" s="38"/>
      <c r="BA52" s="32"/>
      <c r="BB52" s="38"/>
      <c r="BC52" s="38"/>
      <c r="BD52" s="38"/>
      <c r="BE52" s="38"/>
      <c r="BF52" s="38"/>
      <c r="BG52" s="38"/>
      <c r="BH52" s="38"/>
      <c r="BI52" s="9">
        <f t="shared" si="0"/>
        <v>1071.3</v>
      </c>
      <c r="BJ52" s="11" t="s">
        <v>81</v>
      </c>
    </row>
    <row r="53" spans="1:62" ht="28.5" customHeight="1">
      <c r="A53" s="39" t="s">
        <v>127</v>
      </c>
      <c r="B53" s="11" t="s">
        <v>66</v>
      </c>
      <c r="C53" s="32">
        <v>4</v>
      </c>
      <c r="D53" s="32">
        <v>4</v>
      </c>
      <c r="E53" s="32">
        <v>4</v>
      </c>
      <c r="F53" s="32">
        <v>4</v>
      </c>
      <c r="G53" s="32"/>
      <c r="H53" s="32"/>
      <c r="I53" s="32"/>
      <c r="J53" s="33">
        <v>4</v>
      </c>
      <c r="K53" s="32">
        <v>4</v>
      </c>
      <c r="L53" s="32">
        <v>2</v>
      </c>
      <c r="M53" s="32">
        <v>4</v>
      </c>
      <c r="N53" s="32">
        <v>4</v>
      </c>
      <c r="O53" s="32">
        <v>4</v>
      </c>
      <c r="P53" s="32">
        <v>4</v>
      </c>
      <c r="Q53" s="32">
        <v>4</v>
      </c>
      <c r="R53" s="32">
        <v>4</v>
      </c>
      <c r="S53" s="32">
        <v>4</v>
      </c>
      <c r="T53" s="32" t="s">
        <v>89</v>
      </c>
      <c r="U53" s="32" t="s">
        <v>90</v>
      </c>
      <c r="V53" s="32" t="s">
        <v>89</v>
      </c>
      <c r="W53" s="32" t="s">
        <v>89</v>
      </c>
      <c r="X53" s="32" t="s">
        <v>124</v>
      </c>
      <c r="Y53" s="32" t="s">
        <v>89</v>
      </c>
      <c r="Z53" s="32">
        <v>2</v>
      </c>
      <c r="AA53" s="32">
        <v>2</v>
      </c>
      <c r="AB53" s="32">
        <v>2</v>
      </c>
      <c r="AC53" s="32">
        <v>4</v>
      </c>
      <c r="AD53" s="32">
        <v>4</v>
      </c>
      <c r="AE53" s="32">
        <v>2</v>
      </c>
      <c r="AF53" s="32">
        <v>2</v>
      </c>
      <c r="AG53" s="32">
        <v>3</v>
      </c>
      <c r="AH53" s="32">
        <v>4</v>
      </c>
      <c r="AI53" s="32">
        <v>4</v>
      </c>
      <c r="AJ53" s="32">
        <v>2</v>
      </c>
      <c r="AK53" s="32">
        <v>2</v>
      </c>
      <c r="AL53" s="32">
        <v>2</v>
      </c>
      <c r="AM53" s="32">
        <v>2</v>
      </c>
      <c r="AN53" s="32">
        <v>2</v>
      </c>
      <c r="AO53" s="32">
        <v>6</v>
      </c>
      <c r="AP53" s="32">
        <v>4</v>
      </c>
      <c r="AQ53" s="32">
        <v>5</v>
      </c>
      <c r="AR53" s="32">
        <v>4</v>
      </c>
      <c r="AS53" s="32">
        <v>4</v>
      </c>
      <c r="AT53" s="32">
        <v>4</v>
      </c>
      <c r="AU53" s="32">
        <v>4</v>
      </c>
      <c r="AV53" s="32">
        <v>4</v>
      </c>
      <c r="AW53" s="32">
        <v>4</v>
      </c>
      <c r="AX53" s="32">
        <v>4</v>
      </c>
      <c r="AY53" s="32">
        <v>4</v>
      </c>
      <c r="AZ53" s="32">
        <v>1</v>
      </c>
      <c r="BA53" s="32"/>
      <c r="BB53" s="32"/>
      <c r="BC53" s="32">
        <v>4</v>
      </c>
      <c r="BD53" s="32">
        <v>4</v>
      </c>
      <c r="BE53" s="32">
        <v>4</v>
      </c>
      <c r="BF53" s="32">
        <v>6</v>
      </c>
      <c r="BG53" s="32">
        <v>4</v>
      </c>
      <c r="BH53" s="32"/>
      <c r="BI53" s="9">
        <f t="shared" si="0"/>
        <v>163</v>
      </c>
      <c r="BJ53" s="11" t="s">
        <v>66</v>
      </c>
    </row>
    <row r="54" spans="1:62" ht="28.5" customHeight="1">
      <c r="A54" s="39" t="s">
        <v>128</v>
      </c>
      <c r="B54" s="11" t="s">
        <v>66</v>
      </c>
      <c r="C54" s="32"/>
      <c r="D54" s="32"/>
      <c r="E54" s="32"/>
      <c r="F54" s="32"/>
      <c r="G54" s="32"/>
      <c r="H54" s="32"/>
      <c r="I54" s="32"/>
      <c r="J54" s="33"/>
      <c r="K54" s="32"/>
      <c r="L54" s="32"/>
      <c r="M54" s="32"/>
      <c r="N54" s="32"/>
      <c r="O54" s="32"/>
      <c r="P54" s="32"/>
      <c r="Q54" s="32"/>
      <c r="R54" s="32"/>
      <c r="S54" s="32"/>
      <c r="T54" s="34"/>
      <c r="U54" s="32">
        <v>2</v>
      </c>
      <c r="V54" s="34">
        <v>1</v>
      </c>
      <c r="W54" s="32"/>
      <c r="X54" s="34"/>
      <c r="Y54" s="32">
        <v>1</v>
      </c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>
        <v>2</v>
      </c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9">
        <f t="shared" si="0"/>
        <v>6</v>
      </c>
      <c r="BJ54" s="11" t="s">
        <v>66</v>
      </c>
    </row>
    <row r="55" spans="1:62" ht="28.5" customHeight="1">
      <c r="A55" s="39" t="s">
        <v>129</v>
      </c>
      <c r="B55" s="11" t="s">
        <v>66</v>
      </c>
      <c r="C55" s="32"/>
      <c r="D55" s="32"/>
      <c r="E55" s="32"/>
      <c r="F55" s="32"/>
      <c r="G55" s="32">
        <v>3</v>
      </c>
      <c r="H55" s="32">
        <v>2</v>
      </c>
      <c r="I55" s="32">
        <v>2</v>
      </c>
      <c r="J55" s="35"/>
      <c r="K55" s="32"/>
      <c r="L55" s="32"/>
      <c r="M55" s="32"/>
      <c r="N55" s="32"/>
      <c r="O55" s="32"/>
      <c r="P55" s="32"/>
      <c r="Q55" s="32"/>
      <c r="R55" s="32"/>
      <c r="S55" s="38"/>
      <c r="T55" s="32"/>
      <c r="U55" s="32"/>
      <c r="V55" s="32"/>
      <c r="W55" s="32"/>
      <c r="X55" s="32"/>
      <c r="Y55" s="38"/>
      <c r="Z55" s="32">
        <v>2</v>
      </c>
      <c r="AA55" s="32">
        <v>2</v>
      </c>
      <c r="AB55" s="32">
        <v>2</v>
      </c>
      <c r="AC55" s="32">
        <v>2</v>
      </c>
      <c r="AD55" s="32">
        <v>2</v>
      </c>
      <c r="AE55" s="32">
        <v>2</v>
      </c>
      <c r="AF55" s="32">
        <v>2</v>
      </c>
      <c r="AG55" s="32">
        <v>2</v>
      </c>
      <c r="AH55" s="32">
        <v>2</v>
      </c>
      <c r="AI55" s="32">
        <v>2</v>
      </c>
      <c r="AJ55" s="32">
        <v>2</v>
      </c>
      <c r="AK55" s="32">
        <v>2</v>
      </c>
      <c r="AL55" s="32">
        <v>2</v>
      </c>
      <c r="AM55" s="32">
        <v>2</v>
      </c>
      <c r="AN55" s="32">
        <v>2</v>
      </c>
      <c r="AO55" s="32"/>
      <c r="AP55" s="32"/>
      <c r="AQ55" s="32"/>
      <c r="AR55" s="38"/>
      <c r="AS55" s="32"/>
      <c r="AT55" s="38"/>
      <c r="AU55" s="32"/>
      <c r="AV55" s="32"/>
      <c r="AW55" s="32"/>
      <c r="AX55" s="38"/>
      <c r="AY55" s="32"/>
      <c r="AZ55" s="38"/>
      <c r="BA55" s="32"/>
      <c r="BB55" s="38"/>
      <c r="BC55" s="38"/>
      <c r="BD55" s="38"/>
      <c r="BE55" s="38"/>
      <c r="BF55" s="38"/>
      <c r="BG55" s="38"/>
      <c r="BH55" s="38"/>
      <c r="BI55" s="9">
        <f t="shared" si="0"/>
        <v>37</v>
      </c>
      <c r="BJ55" s="11" t="s">
        <v>66</v>
      </c>
    </row>
    <row r="56" spans="1:62" ht="28.5" customHeight="1">
      <c r="A56" s="39" t="s">
        <v>130</v>
      </c>
      <c r="B56" s="11" t="s">
        <v>81</v>
      </c>
      <c r="C56" s="32"/>
      <c r="D56" s="32"/>
      <c r="E56" s="32"/>
      <c r="F56" s="32"/>
      <c r="G56" s="32">
        <v>650</v>
      </c>
      <c r="H56" s="32">
        <v>738</v>
      </c>
      <c r="I56" s="32">
        <v>634</v>
      </c>
      <c r="J56" s="35"/>
      <c r="K56" s="32"/>
      <c r="L56" s="32"/>
      <c r="M56" s="32"/>
      <c r="N56" s="32"/>
      <c r="O56" s="32"/>
      <c r="P56" s="32"/>
      <c r="Q56" s="32"/>
      <c r="R56" s="32"/>
      <c r="S56" s="38"/>
      <c r="T56" s="32"/>
      <c r="U56" s="32"/>
      <c r="V56" s="32"/>
      <c r="W56" s="32"/>
      <c r="X56" s="32"/>
      <c r="Y56" s="38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8"/>
      <c r="AS56" s="32"/>
      <c r="AT56" s="38"/>
      <c r="AU56" s="32"/>
      <c r="AV56" s="32"/>
      <c r="AW56" s="32"/>
      <c r="AX56" s="38"/>
      <c r="AY56" s="32"/>
      <c r="AZ56" s="38"/>
      <c r="BA56" s="32"/>
      <c r="BB56" s="38">
        <v>1440</v>
      </c>
      <c r="BC56" s="38"/>
      <c r="BD56" s="38"/>
      <c r="BE56" s="38">
        <v>386</v>
      </c>
      <c r="BF56" s="38">
        <v>620</v>
      </c>
      <c r="BG56" s="38">
        <v>288</v>
      </c>
      <c r="BH56" s="38">
        <v>882</v>
      </c>
      <c r="BI56" s="9">
        <f t="shared" si="0"/>
        <v>5638</v>
      </c>
      <c r="BJ56" s="11" t="s">
        <v>81</v>
      </c>
    </row>
    <row r="57" spans="1:62" ht="28.5" customHeight="1">
      <c r="A57" s="39" t="s">
        <v>131</v>
      </c>
      <c r="B57" s="11" t="s">
        <v>66</v>
      </c>
      <c r="C57" s="32">
        <v>10</v>
      </c>
      <c r="D57" s="32">
        <v>12</v>
      </c>
      <c r="E57" s="32">
        <f>6+4</f>
        <v>10</v>
      </c>
      <c r="F57" s="32">
        <v>12</v>
      </c>
      <c r="G57" s="32"/>
      <c r="H57" s="32"/>
      <c r="I57" s="32"/>
      <c r="J57" s="33"/>
      <c r="K57" s="32"/>
      <c r="L57" s="32">
        <v>4</v>
      </c>
      <c r="M57" s="32"/>
      <c r="N57" s="32">
        <v>4</v>
      </c>
      <c r="O57" s="32">
        <v>6</v>
      </c>
      <c r="P57" s="32">
        <v>4</v>
      </c>
      <c r="Q57" s="32">
        <v>4</v>
      </c>
      <c r="R57" s="32">
        <v>4</v>
      </c>
      <c r="S57" s="32">
        <v>4</v>
      </c>
      <c r="T57" s="32">
        <v>2</v>
      </c>
      <c r="U57" s="32">
        <v>4</v>
      </c>
      <c r="V57" s="32">
        <v>2</v>
      </c>
      <c r="W57" s="32">
        <v>6</v>
      </c>
      <c r="X57" s="32">
        <v>6</v>
      </c>
      <c r="Y57" s="32">
        <v>2</v>
      </c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>
        <v>2</v>
      </c>
      <c r="AQ57" s="32">
        <v>4</v>
      </c>
      <c r="AR57" s="32">
        <v>4</v>
      </c>
      <c r="AS57" s="32">
        <v>2</v>
      </c>
      <c r="AT57" s="32">
        <v>2</v>
      </c>
      <c r="AU57" s="32">
        <v>6</v>
      </c>
      <c r="AV57" s="32">
        <v>2</v>
      </c>
      <c r="AW57" s="32">
        <v>2</v>
      </c>
      <c r="AX57" s="32">
        <v>2</v>
      </c>
      <c r="AY57" s="32">
        <v>4</v>
      </c>
      <c r="AZ57" s="32"/>
      <c r="BA57" s="32">
        <v>6</v>
      </c>
      <c r="BB57" s="32">
        <v>16</v>
      </c>
      <c r="BC57" s="32">
        <v>30</v>
      </c>
      <c r="BD57" s="32">
        <v>24</v>
      </c>
      <c r="BE57" s="32">
        <v>27</v>
      </c>
      <c r="BF57" s="32">
        <v>79</v>
      </c>
      <c r="BG57" s="32">
        <v>2</v>
      </c>
      <c r="BH57" s="32"/>
      <c r="BI57" s="9">
        <f t="shared" si="0"/>
        <v>310</v>
      </c>
      <c r="BJ57" s="11" t="s">
        <v>66</v>
      </c>
    </row>
    <row r="58" spans="1:62" ht="28.5" customHeight="1">
      <c r="A58" s="39" t="s">
        <v>132</v>
      </c>
      <c r="B58" s="11" t="s">
        <v>66</v>
      </c>
      <c r="C58" s="32">
        <v>2</v>
      </c>
      <c r="D58" s="32">
        <v>2</v>
      </c>
      <c r="E58" s="32">
        <v>2</v>
      </c>
      <c r="F58" s="32">
        <v>2</v>
      </c>
      <c r="G58" s="32"/>
      <c r="H58" s="32"/>
      <c r="I58" s="32"/>
      <c r="J58" s="33"/>
      <c r="K58" s="32">
        <v>2</v>
      </c>
      <c r="L58" s="32">
        <v>2</v>
      </c>
      <c r="M58" s="32"/>
      <c r="N58" s="32">
        <v>2</v>
      </c>
      <c r="O58" s="32">
        <v>1</v>
      </c>
      <c r="P58" s="32">
        <v>2</v>
      </c>
      <c r="Q58" s="32">
        <v>2</v>
      </c>
      <c r="R58" s="32">
        <v>2</v>
      </c>
      <c r="S58" s="32">
        <v>2</v>
      </c>
      <c r="T58" s="34" t="s">
        <v>101</v>
      </c>
      <c r="U58" s="32">
        <v>2</v>
      </c>
      <c r="V58" s="34" t="s">
        <v>101</v>
      </c>
      <c r="W58" s="32" t="s">
        <v>101</v>
      </c>
      <c r="X58" s="32">
        <v>1</v>
      </c>
      <c r="Y58" s="32">
        <v>1</v>
      </c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>
        <v>2</v>
      </c>
      <c r="AP58" s="32">
        <v>1</v>
      </c>
      <c r="AQ58" s="32">
        <v>2</v>
      </c>
      <c r="AR58" s="32" t="s">
        <v>89</v>
      </c>
      <c r="AS58" s="32">
        <v>2</v>
      </c>
      <c r="AT58" s="32">
        <v>1</v>
      </c>
      <c r="AU58" s="32">
        <v>2</v>
      </c>
      <c r="AV58" s="32">
        <v>1</v>
      </c>
      <c r="AW58" s="32">
        <v>1</v>
      </c>
      <c r="AX58" s="32">
        <v>1</v>
      </c>
      <c r="AY58" s="32">
        <v>2</v>
      </c>
      <c r="AZ58" s="32">
        <v>1</v>
      </c>
      <c r="BA58" s="32"/>
      <c r="BB58" s="32"/>
      <c r="BC58" s="32"/>
      <c r="BD58" s="32"/>
      <c r="BE58" s="32"/>
      <c r="BF58" s="32"/>
      <c r="BG58" s="32"/>
      <c r="BH58" s="32"/>
      <c r="BI58" s="9">
        <f t="shared" si="0"/>
        <v>43</v>
      </c>
      <c r="BJ58" s="11" t="s">
        <v>66</v>
      </c>
    </row>
    <row r="59" spans="1:62" ht="28.5" customHeight="1">
      <c r="A59" s="39" t="s">
        <v>133</v>
      </c>
      <c r="B59" s="11" t="s">
        <v>81</v>
      </c>
      <c r="C59" s="32"/>
      <c r="D59" s="32"/>
      <c r="E59" s="32"/>
      <c r="F59" s="32"/>
      <c r="G59" s="32"/>
      <c r="H59" s="32"/>
      <c r="I59" s="32"/>
      <c r="J59" s="33"/>
      <c r="K59" s="32"/>
      <c r="L59" s="32"/>
      <c r="M59" s="32"/>
      <c r="N59" s="32"/>
      <c r="O59" s="32"/>
      <c r="P59" s="32"/>
      <c r="Q59" s="32"/>
      <c r="R59" s="32"/>
      <c r="S59" s="32"/>
      <c r="T59" s="34"/>
      <c r="U59" s="32"/>
      <c r="V59" s="34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>
        <v>314</v>
      </c>
      <c r="BD59" s="32">
        <v>224</v>
      </c>
      <c r="BE59" s="32">
        <v>249</v>
      </c>
      <c r="BF59" s="32">
        <v>244</v>
      </c>
      <c r="BG59" s="32">
        <v>99</v>
      </c>
      <c r="BH59" s="32"/>
      <c r="BI59" s="9">
        <f t="shared" si="0"/>
        <v>1130</v>
      </c>
      <c r="BJ59" s="11" t="s">
        <v>81</v>
      </c>
    </row>
    <row r="60" spans="1:62" ht="28.5" customHeight="1">
      <c r="A60" s="39" t="s">
        <v>134</v>
      </c>
      <c r="B60" s="11" t="s">
        <v>66</v>
      </c>
      <c r="C60" s="32">
        <v>2</v>
      </c>
      <c r="D60" s="32">
        <v>2</v>
      </c>
      <c r="E60" s="32">
        <v>2</v>
      </c>
      <c r="F60" s="32">
        <v>2</v>
      </c>
      <c r="G60" s="32"/>
      <c r="H60" s="32"/>
      <c r="I60" s="32"/>
      <c r="J60" s="33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9">
        <f t="shared" si="0"/>
        <v>8</v>
      </c>
      <c r="BJ60" s="11" t="s">
        <v>66</v>
      </c>
    </row>
    <row r="61" spans="1:62" ht="28.5" customHeight="1">
      <c r="A61" s="39" t="s">
        <v>135</v>
      </c>
      <c r="B61" s="11" t="s">
        <v>66</v>
      </c>
      <c r="C61" s="32">
        <v>5</v>
      </c>
      <c r="D61" s="32">
        <v>5</v>
      </c>
      <c r="E61" s="32">
        <v>10</v>
      </c>
      <c r="F61" s="32">
        <v>5</v>
      </c>
      <c r="G61" s="32">
        <v>2</v>
      </c>
      <c r="H61" s="32">
        <v>2</v>
      </c>
      <c r="I61" s="32">
        <v>1</v>
      </c>
      <c r="J61" s="33">
        <v>5</v>
      </c>
      <c r="K61" s="32">
        <v>6</v>
      </c>
      <c r="L61" s="32">
        <v>6</v>
      </c>
      <c r="M61" s="32">
        <v>5</v>
      </c>
      <c r="N61" s="32">
        <v>6</v>
      </c>
      <c r="O61" s="32">
        <v>4</v>
      </c>
      <c r="P61" s="32">
        <v>12</v>
      </c>
      <c r="Q61" s="32">
        <v>12</v>
      </c>
      <c r="R61" s="32">
        <v>6</v>
      </c>
      <c r="S61" s="38">
        <v>4</v>
      </c>
      <c r="T61" s="32" t="s">
        <v>105</v>
      </c>
      <c r="U61" s="32" t="s">
        <v>124</v>
      </c>
      <c r="V61" s="32" t="s">
        <v>105</v>
      </c>
      <c r="W61" s="32" t="s">
        <v>105</v>
      </c>
      <c r="X61" s="32" t="s">
        <v>136</v>
      </c>
      <c r="Y61" s="38" t="s">
        <v>105</v>
      </c>
      <c r="Z61" s="32">
        <v>2</v>
      </c>
      <c r="AA61" s="32">
        <v>2</v>
      </c>
      <c r="AB61" s="32">
        <v>1</v>
      </c>
      <c r="AC61" s="32">
        <v>1</v>
      </c>
      <c r="AD61" s="32">
        <v>1</v>
      </c>
      <c r="AE61" s="32">
        <v>1</v>
      </c>
      <c r="AF61" s="32">
        <v>1</v>
      </c>
      <c r="AG61" s="32">
        <v>2</v>
      </c>
      <c r="AH61" s="32">
        <v>1</v>
      </c>
      <c r="AI61" s="32">
        <v>1</v>
      </c>
      <c r="AJ61" s="32">
        <v>1</v>
      </c>
      <c r="AK61" s="32">
        <v>2</v>
      </c>
      <c r="AL61" s="32">
        <v>1</v>
      </c>
      <c r="AM61" s="32">
        <v>1</v>
      </c>
      <c r="AN61" s="32">
        <v>2</v>
      </c>
      <c r="AO61" s="32">
        <v>6</v>
      </c>
      <c r="AP61" s="32">
        <v>3</v>
      </c>
      <c r="AQ61" s="32">
        <v>4</v>
      </c>
      <c r="AR61" s="38">
        <v>6</v>
      </c>
      <c r="AS61" s="32">
        <v>6</v>
      </c>
      <c r="AT61" s="38">
        <v>3</v>
      </c>
      <c r="AU61" s="32">
        <v>10</v>
      </c>
      <c r="AV61" s="32">
        <v>3</v>
      </c>
      <c r="AW61" s="32">
        <v>3</v>
      </c>
      <c r="AX61" s="38">
        <v>3</v>
      </c>
      <c r="AY61" s="32">
        <v>3</v>
      </c>
      <c r="AZ61" s="38">
        <v>2</v>
      </c>
      <c r="BA61" s="32">
        <v>3</v>
      </c>
      <c r="BB61" s="38"/>
      <c r="BC61" s="38">
        <v>6</v>
      </c>
      <c r="BD61" s="38">
        <v>8</v>
      </c>
      <c r="BE61" s="38"/>
      <c r="BF61" s="38">
        <v>12</v>
      </c>
      <c r="BG61" s="38">
        <v>4</v>
      </c>
      <c r="BH61" s="38">
        <v>10</v>
      </c>
      <c r="BI61" s="9">
        <f t="shared" si="0"/>
        <v>211</v>
      </c>
      <c r="BJ61" s="11" t="s">
        <v>66</v>
      </c>
    </row>
    <row r="62" spans="1:62" ht="28.5" customHeight="1">
      <c r="A62" s="39" t="s">
        <v>137</v>
      </c>
      <c r="B62" s="11" t="s">
        <v>66</v>
      </c>
      <c r="C62" s="32"/>
      <c r="D62" s="32"/>
      <c r="E62" s="32"/>
      <c r="F62" s="32"/>
      <c r="G62" s="32"/>
      <c r="H62" s="32"/>
      <c r="I62" s="32"/>
      <c r="J62" s="33"/>
      <c r="K62" s="32">
        <f>16*2*2</f>
        <v>64</v>
      </c>
      <c r="L62" s="32">
        <v>40</v>
      </c>
      <c r="M62" s="32"/>
      <c r="N62" s="32">
        <v>1</v>
      </c>
      <c r="O62" s="32"/>
      <c r="P62" s="32">
        <v>2</v>
      </c>
      <c r="Q62" s="32">
        <v>2</v>
      </c>
      <c r="R62" s="32">
        <v>2</v>
      </c>
      <c r="S62" s="32">
        <v>2</v>
      </c>
      <c r="T62" s="32"/>
      <c r="U62" s="32"/>
      <c r="V62" s="32"/>
      <c r="W62" s="32">
        <v>7</v>
      </c>
      <c r="X62" s="32"/>
      <c r="Y62" s="32"/>
      <c r="Z62" s="32">
        <v>2</v>
      </c>
      <c r="AA62" s="32">
        <v>2</v>
      </c>
      <c r="AB62" s="32">
        <v>2</v>
      </c>
      <c r="AC62" s="32">
        <v>4</v>
      </c>
      <c r="AD62" s="32">
        <v>4</v>
      </c>
      <c r="AE62" s="32">
        <v>2</v>
      </c>
      <c r="AF62" s="32">
        <v>2</v>
      </c>
      <c r="AG62" s="32">
        <v>3</v>
      </c>
      <c r="AH62" s="32">
        <v>4</v>
      </c>
      <c r="AI62" s="32">
        <v>4</v>
      </c>
      <c r="AJ62" s="32">
        <v>2</v>
      </c>
      <c r="AK62" s="32">
        <v>2</v>
      </c>
      <c r="AL62" s="32">
        <v>2</v>
      </c>
      <c r="AM62" s="32">
        <v>2</v>
      </c>
      <c r="AN62" s="32"/>
      <c r="AO62" s="32">
        <v>6</v>
      </c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>
        <v>4</v>
      </c>
      <c r="BA62" s="32">
        <v>7</v>
      </c>
      <c r="BB62" s="32"/>
      <c r="BC62" s="32">
        <v>63</v>
      </c>
      <c r="BD62" s="32">
        <v>8</v>
      </c>
      <c r="BE62" s="32">
        <v>8</v>
      </c>
      <c r="BF62" s="32">
        <v>20</v>
      </c>
      <c r="BG62" s="32">
        <v>20</v>
      </c>
      <c r="BH62" s="32">
        <v>10</v>
      </c>
      <c r="BI62" s="9">
        <f t="shared" si="0"/>
        <v>303</v>
      </c>
      <c r="BJ62" s="11" t="s">
        <v>66</v>
      </c>
    </row>
    <row r="63" spans="1:62" ht="28.5" customHeight="1">
      <c r="A63" s="39" t="s">
        <v>138</v>
      </c>
      <c r="B63" s="11" t="s">
        <v>66</v>
      </c>
      <c r="C63" s="32"/>
      <c r="D63" s="32"/>
      <c r="E63" s="32"/>
      <c r="F63" s="32"/>
      <c r="G63" s="32"/>
      <c r="H63" s="32"/>
      <c r="I63" s="32"/>
      <c r="J63" s="33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>
        <v>3</v>
      </c>
      <c r="BD63" s="32">
        <v>2</v>
      </c>
      <c r="BE63" s="32"/>
      <c r="BF63" s="32"/>
      <c r="BG63" s="32"/>
      <c r="BH63" s="32">
        <v>8</v>
      </c>
      <c r="BI63" s="9">
        <f t="shared" si="0"/>
        <v>13</v>
      </c>
      <c r="BJ63" s="11" t="s">
        <v>66</v>
      </c>
    </row>
    <row r="64" spans="1:62" ht="28.5" customHeight="1">
      <c r="A64" s="39" t="s">
        <v>139</v>
      </c>
      <c r="B64" s="11" t="s">
        <v>66</v>
      </c>
      <c r="C64" s="32"/>
      <c r="D64" s="32"/>
      <c r="E64" s="32"/>
      <c r="F64" s="32"/>
      <c r="G64" s="32"/>
      <c r="H64" s="32"/>
      <c r="I64" s="32"/>
      <c r="J64" s="33"/>
      <c r="K64" s="32"/>
      <c r="L64" s="32"/>
      <c r="M64" s="32"/>
      <c r="N64" s="32"/>
      <c r="O64" s="32"/>
      <c r="P64" s="32"/>
      <c r="Q64" s="32"/>
      <c r="R64" s="32"/>
      <c r="S64" s="38"/>
      <c r="T64" s="32" t="s">
        <v>101</v>
      </c>
      <c r="U64" s="32">
        <v>1</v>
      </c>
      <c r="V64" s="32" t="s">
        <v>101</v>
      </c>
      <c r="W64" s="32" t="s">
        <v>101</v>
      </c>
      <c r="X64" s="32"/>
      <c r="Y64" s="38">
        <v>1</v>
      </c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8"/>
      <c r="AS64" s="32"/>
      <c r="AT64" s="38">
        <v>1</v>
      </c>
      <c r="AU64" s="32"/>
      <c r="AV64" s="32"/>
      <c r="AW64" s="32"/>
      <c r="AX64" s="38"/>
      <c r="AY64" s="32"/>
      <c r="AZ64" s="38"/>
      <c r="BA64" s="32"/>
      <c r="BB64" s="38"/>
      <c r="BC64" s="38"/>
      <c r="BD64" s="38"/>
      <c r="BE64" s="38"/>
      <c r="BF64" s="38"/>
      <c r="BG64" s="38"/>
      <c r="BH64" s="38"/>
      <c r="BI64" s="9">
        <f t="shared" si="0"/>
        <v>3</v>
      </c>
      <c r="BJ64" s="11" t="s">
        <v>66</v>
      </c>
    </row>
    <row r="65" spans="1:62" ht="28.5" customHeight="1">
      <c r="A65" s="39" t="s">
        <v>140</v>
      </c>
      <c r="B65" s="11" t="s">
        <v>66</v>
      </c>
      <c r="C65" s="32"/>
      <c r="D65" s="32"/>
      <c r="E65" s="32"/>
      <c r="F65" s="32"/>
      <c r="G65" s="32"/>
      <c r="H65" s="32"/>
      <c r="I65" s="32"/>
      <c r="J65" s="33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>
        <v>4</v>
      </c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9">
        <f t="shared" si="0"/>
        <v>4</v>
      </c>
      <c r="BJ65" s="11" t="s">
        <v>66</v>
      </c>
    </row>
    <row r="66" spans="1:62" ht="28.5" customHeight="1">
      <c r="A66" s="39" t="s">
        <v>141</v>
      </c>
      <c r="B66" s="11" t="s">
        <v>66</v>
      </c>
      <c r="C66" s="32"/>
      <c r="D66" s="32"/>
      <c r="E66" s="32"/>
      <c r="F66" s="32"/>
      <c r="G66" s="32"/>
      <c r="H66" s="32"/>
      <c r="I66" s="32"/>
      <c r="J66" s="33"/>
      <c r="K66" s="32"/>
      <c r="L66" s="32"/>
      <c r="M66" s="32"/>
      <c r="N66" s="32"/>
      <c r="O66" s="32"/>
      <c r="P66" s="32"/>
      <c r="Q66" s="32"/>
      <c r="R66" s="32"/>
      <c r="S66" s="32"/>
      <c r="T66" s="34"/>
      <c r="U66" s="32"/>
      <c r="V66" s="34"/>
      <c r="W66" s="32"/>
      <c r="X66" s="34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>
        <v>5</v>
      </c>
      <c r="BB66" s="32"/>
      <c r="BC66" s="32"/>
      <c r="BD66" s="32"/>
      <c r="BE66" s="32"/>
      <c r="BF66" s="32"/>
      <c r="BG66" s="32"/>
      <c r="BH66" s="32"/>
      <c r="BI66" s="9">
        <f t="shared" si="0"/>
        <v>5</v>
      </c>
      <c r="BJ66" s="11" t="s">
        <v>66</v>
      </c>
    </row>
    <row r="67" spans="1:62" ht="28.5" customHeight="1">
      <c r="A67" s="39" t="s">
        <v>142</v>
      </c>
      <c r="B67" s="11" t="s">
        <v>66</v>
      </c>
      <c r="C67" s="32">
        <f>4.4*3.3+4.2*3.4+4.2*1+4.7*3.4</f>
        <v>48.980000000000004</v>
      </c>
      <c r="D67" s="32">
        <f>6.5*2.5+6.7*4+4.8*3.1</f>
        <v>57.929999999999993</v>
      </c>
      <c r="E67" s="32">
        <f>3*2.8+2.6*3.4+3*2.8+4.25*2.65+4.7*2.7+2.5*2.8</f>
        <v>56.592500000000001</v>
      </c>
      <c r="F67" s="32">
        <f>4.3*2.7+4.3*2.7+4.3*2.7+4.3*2.7</f>
        <v>46.44</v>
      </c>
      <c r="G67" s="32"/>
      <c r="H67" s="32"/>
      <c r="I67" s="32"/>
      <c r="J67" s="33"/>
      <c r="K67" s="32">
        <f>14.9*2</f>
        <v>29.8</v>
      </c>
      <c r="L67" s="32">
        <f>3.2*2.7</f>
        <v>8.64</v>
      </c>
      <c r="M67" s="32"/>
      <c r="N67" s="32"/>
      <c r="O67" s="32"/>
      <c r="P67" s="32">
        <f>3.5*3*2</f>
        <v>21</v>
      </c>
      <c r="Q67" s="32">
        <f>3.5*3*2</f>
        <v>21</v>
      </c>
      <c r="R67" s="32"/>
      <c r="S67" s="32">
        <v>35.1</v>
      </c>
      <c r="T67" s="34">
        <v>21</v>
      </c>
      <c r="U67" s="32">
        <v>40</v>
      </c>
      <c r="V67" s="34">
        <v>20</v>
      </c>
      <c r="W67" s="32"/>
      <c r="X67" s="34">
        <v>32</v>
      </c>
      <c r="Y67" s="32">
        <v>20</v>
      </c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9">
        <f t="shared" si="0"/>
        <v>458.48250000000002</v>
      </c>
      <c r="BJ67" s="11" t="s">
        <v>66</v>
      </c>
    </row>
    <row r="68" spans="1:62" ht="28.5" customHeight="1">
      <c r="A68" s="39" t="s">
        <v>143</v>
      </c>
      <c r="B68" s="11" t="s">
        <v>81</v>
      </c>
      <c r="C68" s="32"/>
      <c r="D68" s="32"/>
      <c r="E68" s="32"/>
      <c r="F68" s="32"/>
      <c r="G68" s="32"/>
      <c r="H68" s="32"/>
      <c r="I68" s="32"/>
      <c r="J68" s="33"/>
      <c r="K68" s="32"/>
      <c r="L68" s="32"/>
      <c r="M68" s="32"/>
      <c r="N68" s="32"/>
      <c r="O68" s="32"/>
      <c r="P68" s="32"/>
      <c r="Q68" s="32"/>
      <c r="R68" s="32"/>
      <c r="S68" s="32"/>
      <c r="T68" s="34"/>
      <c r="U68" s="32"/>
      <c r="V68" s="34"/>
      <c r="W68" s="32"/>
      <c r="X68" s="34"/>
      <c r="Y68" s="32"/>
      <c r="Z68" s="32"/>
      <c r="AA68" s="32"/>
      <c r="AB68" s="32"/>
      <c r="AC68" s="32">
        <v>18</v>
      </c>
      <c r="AD68" s="32">
        <v>18</v>
      </c>
      <c r="AE68" s="32"/>
      <c r="AF68" s="32"/>
      <c r="AG68" s="32"/>
      <c r="AH68" s="32">
        <v>18</v>
      </c>
      <c r="AI68" s="32">
        <v>18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>
        <v>6</v>
      </c>
      <c r="BI68" s="9">
        <f t="shared" si="0"/>
        <v>78</v>
      </c>
      <c r="BJ68" s="11" t="s">
        <v>81</v>
      </c>
    </row>
    <row r="69" spans="1:62" ht="28.5" customHeight="1">
      <c r="A69" s="39" t="s">
        <v>144</v>
      </c>
      <c r="B69" s="11" t="s">
        <v>81</v>
      </c>
      <c r="C69" s="32"/>
      <c r="D69" s="32"/>
      <c r="E69" s="32"/>
      <c r="F69" s="32"/>
      <c r="G69" s="32"/>
      <c r="H69" s="32"/>
      <c r="I69" s="32"/>
      <c r="J69" s="33"/>
      <c r="K69" s="32"/>
      <c r="L69" s="32"/>
      <c r="M69" s="32"/>
      <c r="N69" s="32"/>
      <c r="O69" s="32"/>
      <c r="P69" s="32"/>
      <c r="Q69" s="32"/>
      <c r="R69" s="32"/>
      <c r="S69" s="32"/>
      <c r="T69" s="34"/>
      <c r="U69" s="32"/>
      <c r="V69" s="34"/>
      <c r="W69" s="32"/>
      <c r="X69" s="34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>
        <v>48</v>
      </c>
      <c r="BC69" s="32"/>
      <c r="BD69" s="32">
        <v>29</v>
      </c>
      <c r="BE69" s="32">
        <v>92</v>
      </c>
      <c r="BF69" s="32">
        <v>124</v>
      </c>
      <c r="BG69" s="32"/>
      <c r="BH69" s="32">
        <v>138</v>
      </c>
      <c r="BI69" s="9">
        <f t="shared" si="0"/>
        <v>431</v>
      </c>
      <c r="BJ69" s="11" t="s">
        <v>81</v>
      </c>
    </row>
    <row r="70" spans="1:62" ht="28.5" customHeight="1">
      <c r="A70" s="39" t="s">
        <v>145</v>
      </c>
      <c r="B70" s="11" t="s">
        <v>66</v>
      </c>
      <c r="C70" s="32"/>
      <c r="D70" s="32"/>
      <c r="E70" s="32"/>
      <c r="F70" s="32"/>
      <c r="G70" s="32">
        <v>28</v>
      </c>
      <c r="H70" s="32">
        <v>15</v>
      </c>
      <c r="I70" s="32">
        <v>15</v>
      </c>
      <c r="J70" s="33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>
        <v>40</v>
      </c>
      <c r="AD70" s="32">
        <v>40</v>
      </c>
      <c r="AE70" s="32"/>
      <c r="AF70" s="32"/>
      <c r="AG70" s="32"/>
      <c r="AH70" s="32">
        <v>8</v>
      </c>
      <c r="AI70" s="32">
        <v>40</v>
      </c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>
        <v>1056</v>
      </c>
      <c r="BC70" s="32"/>
      <c r="BD70" s="32"/>
      <c r="BE70" s="32"/>
      <c r="BF70" s="32"/>
      <c r="BG70" s="32"/>
      <c r="BH70" s="32"/>
      <c r="BI70" s="9">
        <f t="shared" si="0"/>
        <v>1242</v>
      </c>
      <c r="BJ70" s="11" t="s">
        <v>66</v>
      </c>
    </row>
    <row r="71" spans="1:62" ht="28.5" customHeight="1">
      <c r="A71" s="39" t="s">
        <v>146</v>
      </c>
      <c r="B71" s="11" t="s">
        <v>66</v>
      </c>
      <c r="C71" s="32"/>
      <c r="D71" s="32"/>
      <c r="E71" s="32"/>
      <c r="F71" s="32"/>
      <c r="G71" s="32"/>
      <c r="H71" s="32"/>
      <c r="I71" s="32"/>
      <c r="J71" s="33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>
        <v>6</v>
      </c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9">
        <f t="shared" si="0"/>
        <v>6</v>
      </c>
      <c r="BJ71" s="11" t="s">
        <v>66</v>
      </c>
    </row>
    <row r="72" spans="1:62" ht="28.5" customHeight="1">
      <c r="A72" s="39" t="s">
        <v>147</v>
      </c>
      <c r="B72" s="11" t="s">
        <v>66</v>
      </c>
      <c r="C72" s="32"/>
      <c r="D72" s="32"/>
      <c r="E72" s="32"/>
      <c r="F72" s="32"/>
      <c r="G72" s="32"/>
      <c r="H72" s="32"/>
      <c r="I72" s="32"/>
      <c r="J72" s="33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>
        <v>4</v>
      </c>
      <c r="AD72" s="32">
        <v>4</v>
      </c>
      <c r="AE72" s="32"/>
      <c r="AF72" s="32"/>
      <c r="AG72" s="32"/>
      <c r="AH72" s="32"/>
      <c r="AI72" s="32">
        <v>4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>
        <v>48</v>
      </c>
      <c r="BC72" s="32"/>
      <c r="BD72" s="32"/>
      <c r="BE72" s="32">
        <v>2</v>
      </c>
      <c r="BF72" s="32">
        <v>4</v>
      </c>
      <c r="BG72" s="32">
        <v>2</v>
      </c>
      <c r="BH72" s="32">
        <v>8</v>
      </c>
      <c r="BI72" s="9">
        <f t="shared" si="0"/>
        <v>76</v>
      </c>
      <c r="BJ72" s="11" t="s">
        <v>66</v>
      </c>
    </row>
    <row r="73" spans="1:62" ht="28.5" customHeight="1">
      <c r="A73" s="39" t="s">
        <v>148</v>
      </c>
      <c r="B73" s="11" t="s">
        <v>81</v>
      </c>
      <c r="C73" s="32"/>
      <c r="D73" s="32"/>
      <c r="E73" s="32"/>
      <c r="F73" s="32"/>
      <c r="G73" s="32"/>
      <c r="H73" s="32"/>
      <c r="I73" s="32"/>
      <c r="J73" s="33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>
        <v>22</v>
      </c>
      <c r="AC73" s="32"/>
      <c r="AD73" s="32"/>
      <c r="AE73" s="32">
        <v>40</v>
      </c>
      <c r="AF73" s="32">
        <v>47</v>
      </c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9">
        <f t="shared" si="0"/>
        <v>109</v>
      </c>
      <c r="BJ73" s="11" t="s">
        <v>81</v>
      </c>
    </row>
    <row r="74" spans="1:62" ht="28.5" customHeight="1">
      <c r="A74" s="39" t="s">
        <v>149</v>
      </c>
      <c r="B74" s="11" t="s">
        <v>66</v>
      </c>
      <c r="C74" s="32"/>
      <c r="D74" s="32">
        <f>38+81+88+24+16+24+28+16+14</f>
        <v>329</v>
      </c>
      <c r="E74" s="32">
        <f>3+14+13+22+3+7+43+45+73+(14+30+17+19+16+15)+(7+14+16+7+19+21+7+7+9+6)</f>
        <v>447</v>
      </c>
      <c r="F74" s="32">
        <f>12+10+41+82+82+34+10+11</f>
        <v>282</v>
      </c>
      <c r="G74" s="32"/>
      <c r="H74" s="32"/>
      <c r="I74" s="32"/>
      <c r="J74" s="33"/>
      <c r="K74" s="32">
        <f>13+4+11+16*2*2+3</f>
        <v>95</v>
      </c>
      <c r="L74" s="32">
        <f>24+24+4+16</f>
        <v>68</v>
      </c>
      <c r="M74" s="32"/>
      <c r="N74" s="32">
        <v>25</v>
      </c>
      <c r="O74" s="32">
        <v>138</v>
      </c>
      <c r="P74" s="32">
        <v>31</v>
      </c>
      <c r="Q74" s="32">
        <v>31</v>
      </c>
      <c r="R74" s="32">
        <v>61</v>
      </c>
      <c r="S74" s="38">
        <v>20</v>
      </c>
      <c r="T74" s="34">
        <v>8</v>
      </c>
      <c r="U74" s="32">
        <v>22</v>
      </c>
      <c r="V74" s="34">
        <v>12</v>
      </c>
      <c r="W74" s="32">
        <v>41</v>
      </c>
      <c r="X74" s="34">
        <v>18</v>
      </c>
      <c r="Y74" s="38">
        <v>15</v>
      </c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>
        <v>25</v>
      </c>
      <c r="AP74" s="32">
        <v>12</v>
      </c>
      <c r="AQ74" s="32">
        <v>31</v>
      </c>
      <c r="AR74" s="38">
        <v>5</v>
      </c>
      <c r="AS74" s="32">
        <v>20</v>
      </c>
      <c r="AT74" s="38">
        <v>54</v>
      </c>
      <c r="AU74" s="32">
        <v>14</v>
      </c>
      <c r="AV74" s="32">
        <v>25</v>
      </c>
      <c r="AW74" s="32">
        <v>12</v>
      </c>
      <c r="AX74" s="38">
        <v>12</v>
      </c>
      <c r="AY74" s="32">
        <v>20</v>
      </c>
      <c r="AZ74" s="38"/>
      <c r="BA74" s="32">
        <v>24</v>
      </c>
      <c r="BB74" s="38"/>
      <c r="BC74" s="38"/>
      <c r="BD74" s="38"/>
      <c r="BE74" s="38"/>
      <c r="BF74" s="38"/>
      <c r="BG74" s="38"/>
      <c r="BH74" s="38"/>
      <c r="BI74" s="9">
        <f t="shared" si="0"/>
        <v>1897</v>
      </c>
      <c r="BJ74" s="11" t="s">
        <v>66</v>
      </c>
    </row>
    <row r="75" spans="1:62" ht="28.5" customHeight="1">
      <c r="A75" s="39" t="s">
        <v>150</v>
      </c>
      <c r="B75" s="11" t="s">
        <v>66</v>
      </c>
      <c r="C75" s="32"/>
      <c r="D75" s="32"/>
      <c r="E75" s="32"/>
      <c r="F75" s="32"/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9">
        <f t="shared" si="0"/>
        <v>0</v>
      </c>
      <c r="BJ75" s="11" t="s">
        <v>66</v>
      </c>
    </row>
    <row r="76" spans="1:62" ht="28.5" customHeight="1">
      <c r="A76" s="39" t="s">
        <v>151</v>
      </c>
      <c r="B76" s="11" t="s">
        <v>66</v>
      </c>
      <c r="C76" s="32"/>
      <c r="D76" s="32"/>
      <c r="E76" s="32"/>
      <c r="F76" s="32"/>
      <c r="G76" s="32"/>
      <c r="H76" s="32"/>
      <c r="I76" s="32"/>
      <c r="J76" s="33"/>
      <c r="K76" s="32"/>
      <c r="L76" s="32"/>
      <c r="M76" s="32"/>
      <c r="N76" s="32"/>
      <c r="O76" s="32"/>
      <c r="P76" s="32"/>
      <c r="Q76" s="32"/>
      <c r="R76" s="32"/>
      <c r="S76" s="38"/>
      <c r="T76" s="32"/>
      <c r="U76" s="32"/>
      <c r="V76" s="32"/>
      <c r="W76" s="32"/>
      <c r="X76" s="32"/>
      <c r="Y76" s="38">
        <v>1</v>
      </c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8"/>
      <c r="AS76" s="32"/>
      <c r="AT76" s="38"/>
      <c r="AU76" s="32"/>
      <c r="AV76" s="32"/>
      <c r="AW76" s="32"/>
      <c r="AX76" s="38"/>
      <c r="AY76" s="32"/>
      <c r="AZ76" s="38"/>
      <c r="BA76" s="32"/>
      <c r="BB76" s="38"/>
      <c r="BC76" s="38"/>
      <c r="BD76" s="38"/>
      <c r="BE76" s="38"/>
      <c r="BF76" s="38"/>
      <c r="BG76" s="38"/>
      <c r="BH76" s="38"/>
      <c r="BI76" s="9">
        <f t="shared" si="0"/>
        <v>1</v>
      </c>
      <c r="BJ76" s="11" t="s">
        <v>66</v>
      </c>
    </row>
    <row r="77" spans="1:62" ht="28.5" customHeight="1">
      <c r="A77" s="39" t="s">
        <v>152</v>
      </c>
      <c r="B77" s="11" t="s">
        <v>66</v>
      </c>
      <c r="C77" s="32"/>
      <c r="D77" s="32"/>
      <c r="E77" s="32"/>
      <c r="F77" s="32"/>
      <c r="G77" s="32"/>
      <c r="H77" s="32"/>
      <c r="I77" s="32"/>
      <c r="J77" s="33"/>
      <c r="K77" s="32"/>
      <c r="L77" s="32"/>
      <c r="M77" s="32"/>
      <c r="N77" s="32">
        <v>8</v>
      </c>
      <c r="O77" s="32">
        <v>5</v>
      </c>
      <c r="P77" s="32">
        <v>8</v>
      </c>
      <c r="Q77" s="32">
        <v>8</v>
      </c>
      <c r="R77" s="32">
        <v>10</v>
      </c>
      <c r="S77" s="32">
        <v>7</v>
      </c>
      <c r="T77" s="34" t="s">
        <v>124</v>
      </c>
      <c r="U77" s="32">
        <v>8</v>
      </c>
      <c r="V77" s="34" t="s">
        <v>90</v>
      </c>
      <c r="W77" s="32">
        <v>5</v>
      </c>
      <c r="X77" s="34" t="s">
        <v>136</v>
      </c>
      <c r="Y77" s="32">
        <v>5</v>
      </c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>
        <v>17</v>
      </c>
      <c r="AP77" s="32">
        <v>3</v>
      </c>
      <c r="AQ77" s="32">
        <v>12</v>
      </c>
      <c r="AR77" s="32">
        <v>10</v>
      </c>
      <c r="AS77" s="32">
        <v>10</v>
      </c>
      <c r="AT77" s="32">
        <v>5</v>
      </c>
      <c r="AU77" s="32">
        <v>5</v>
      </c>
      <c r="AV77" s="32">
        <v>5</v>
      </c>
      <c r="AW77" s="32">
        <v>5</v>
      </c>
      <c r="AX77" s="32">
        <v>5</v>
      </c>
      <c r="AY77" s="32">
        <v>7</v>
      </c>
      <c r="AZ77" s="32">
        <v>8</v>
      </c>
      <c r="BA77" s="32"/>
      <c r="BB77" s="32"/>
      <c r="BC77" s="32"/>
      <c r="BD77" s="32"/>
      <c r="BE77" s="32"/>
      <c r="BF77" s="32"/>
      <c r="BG77" s="32"/>
      <c r="BH77" s="32"/>
      <c r="BI77" s="9">
        <f t="shared" si="0"/>
        <v>156</v>
      </c>
      <c r="BJ77" s="11" t="s">
        <v>66</v>
      </c>
    </row>
    <row r="78" spans="1:62" ht="28.5" customHeight="1" thickBot="1">
      <c r="A78" s="40" t="s">
        <v>153</v>
      </c>
      <c r="B78" s="23" t="s">
        <v>66</v>
      </c>
      <c r="C78" s="36">
        <v>3</v>
      </c>
      <c r="D78" s="36">
        <v>3</v>
      </c>
      <c r="E78" s="36">
        <v>3</v>
      </c>
      <c r="F78" s="36">
        <v>1</v>
      </c>
      <c r="G78" s="36"/>
      <c r="H78" s="36"/>
      <c r="I78" s="36"/>
      <c r="J78" s="37"/>
      <c r="K78" s="36">
        <v>10</v>
      </c>
      <c r="L78" s="36">
        <v>22</v>
      </c>
      <c r="M78" s="36"/>
      <c r="N78" s="36">
        <v>16</v>
      </c>
      <c r="O78" s="36">
        <v>5</v>
      </c>
      <c r="P78" s="36">
        <v>15</v>
      </c>
      <c r="Q78" s="36">
        <v>15</v>
      </c>
      <c r="R78" s="36">
        <v>20</v>
      </c>
      <c r="S78" s="36">
        <v>11</v>
      </c>
      <c r="T78" s="36">
        <v>8</v>
      </c>
      <c r="U78" s="36">
        <v>18</v>
      </c>
      <c r="V78" s="36">
        <v>6</v>
      </c>
      <c r="W78" s="36">
        <v>7</v>
      </c>
      <c r="X78" s="36">
        <v>8</v>
      </c>
      <c r="Y78" s="36">
        <v>7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>
        <v>23</v>
      </c>
      <c r="AP78" s="36">
        <v>6</v>
      </c>
      <c r="AQ78" s="36">
        <v>26</v>
      </c>
      <c r="AR78" s="36">
        <v>24</v>
      </c>
      <c r="AS78" s="36">
        <v>12</v>
      </c>
      <c r="AT78" s="36">
        <v>6</v>
      </c>
      <c r="AU78" s="36">
        <v>10</v>
      </c>
      <c r="AV78" s="36">
        <v>5</v>
      </c>
      <c r="AW78" s="36">
        <v>7</v>
      </c>
      <c r="AX78" s="36">
        <v>8</v>
      </c>
      <c r="AY78" s="36">
        <v>16</v>
      </c>
      <c r="AZ78" s="36">
        <v>11</v>
      </c>
      <c r="BA78" s="36">
        <v>12</v>
      </c>
      <c r="BB78" s="36"/>
      <c r="BC78" s="36"/>
      <c r="BD78" s="36"/>
      <c r="BE78" s="36"/>
      <c r="BF78" s="36"/>
      <c r="BG78" s="36"/>
      <c r="BH78" s="36"/>
      <c r="BI78" s="9">
        <f t="shared" ref="BI78" si="1">SUM(C78:BH78)</f>
        <v>344</v>
      </c>
      <c r="BJ78" s="23" t="s">
        <v>66</v>
      </c>
    </row>
    <row r="79" spans="1:62" ht="28.5" customHeight="1">
      <c r="C79" s="25"/>
      <c r="D79" s="25"/>
      <c r="E79" s="25"/>
      <c r="F79" s="25"/>
      <c r="G79" s="25"/>
      <c r="H79" s="25"/>
      <c r="I79" s="25"/>
      <c r="J79" s="24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</row>
    <row r="80" spans="1:62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</sheetData>
  <sortState xmlns:xlrd2="http://schemas.microsoft.com/office/spreadsheetml/2017/richdata2" ref="BB6:BH6">
    <sortCondition ref="BB5:BB6"/>
  </sortState>
  <mergeCells count="2">
    <mergeCell ref="BI5:BI7"/>
    <mergeCell ref="BJ5:BJ7"/>
  </mergeCells>
  <pageMargins left="0.74803149606299213" right="0.74803149606299213" top="0.98425196850393704" bottom="0.98425196850393704" header="0.51181102362204722" footer="0.51181102362204722"/>
  <pageSetup paperSize="9" scale="34" fitToWidth="0" pageOrder="overThenDown" orientation="portrait" horizontalDpi="4294967292" verticalDpi="4294967292" r:id="rId1"/>
  <headerFooter>
    <oddHeader>&amp;L&amp;"Verdana,Standaard"&amp;36Totaaloverzicht elementen Amstelveenlijn, Oost- en Ringlijn</oddHeader>
    <oddFooter>&amp;L&amp;"Verdana,Standaard"&amp;F
&amp;D&amp;R&amp;"Verdana,Standaard"ATIR b.v.®</oddFooter>
  </headerFooter>
  <colBreaks count="1" manualBreakCount="1">
    <brk id="42" min="4" max="7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714b43-610b-4bf1-8f96-b5c8a38cd7ea" xsi:nil="true"/>
    <lcf76f155ced4ddcb4097134ff3c332f xmlns="eb50f811-0cc2-4fbd-b9a6-9c8d3b73ef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A3C2C34553B4AA0B13D78C9735CDA" ma:contentTypeVersion="18" ma:contentTypeDescription="Een nieuw document maken." ma:contentTypeScope="" ma:versionID="135f4eaf2d3ff73d871c135e97982074">
  <xsd:schema xmlns:xsd="http://www.w3.org/2001/XMLSchema" xmlns:xs="http://www.w3.org/2001/XMLSchema" xmlns:p="http://schemas.microsoft.com/office/2006/metadata/properties" xmlns:ns2="eb50f811-0cc2-4fbd-b9a6-9c8d3b73eff0" xmlns:ns3="5369c8c0-e3aa-48e6-9f6d-519510a25555" xmlns:ns4="95714b43-610b-4bf1-8f96-b5c8a38cd7ea" targetNamespace="http://schemas.microsoft.com/office/2006/metadata/properties" ma:root="true" ma:fieldsID="c863136cba9e260ccc2ee8cdd8aeb37d" ns2:_="" ns3:_="" ns4:_="">
    <xsd:import namespace="eb50f811-0cc2-4fbd-b9a6-9c8d3b73eff0"/>
    <xsd:import namespace="5369c8c0-e3aa-48e6-9f6d-519510a25555"/>
    <xsd:import namespace="95714b43-610b-4bf1-8f96-b5c8a38cd7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0f811-0cc2-4fbd-b9a6-9c8d3b73e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cec6e1-74e5-426d-9676-d3f0f119fa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c8c0-e3aa-48e6-9f6d-519510a25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14b43-610b-4bf1-8f96-b5c8a38cd7e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c74217d-ad85-42b7-bc60-250f305ca96d}" ma:internalName="TaxCatchAll" ma:showField="CatchAllData" ma:web="5369c8c0-e3aa-48e6-9f6d-519510a25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90CFA0-DFF9-4398-BC87-5353DFC02A7D}"/>
</file>

<file path=customXml/itemProps2.xml><?xml version="1.0" encoding="utf-8"?>
<ds:datastoreItem xmlns:ds="http://schemas.openxmlformats.org/officeDocument/2006/customXml" ds:itemID="{449BD757-E797-4451-88D5-2B2DD2A9E0BE}"/>
</file>

<file path=customXml/itemProps3.xml><?xml version="1.0" encoding="utf-8"?>
<ds:datastoreItem xmlns:ds="http://schemas.openxmlformats.org/officeDocument/2006/customXml" ds:itemID="{DFDA0809-8645-4476-AA3B-197214497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</dc:creator>
  <cp:keywords/>
  <dc:description/>
  <cp:lastModifiedBy>Rob Toorenburgh | Contrastcompany</cp:lastModifiedBy>
  <cp:revision/>
  <dcterms:created xsi:type="dcterms:W3CDTF">2013-02-19T20:05:48Z</dcterms:created>
  <dcterms:modified xsi:type="dcterms:W3CDTF">2024-09-26T11:48:01Z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0x010100EB7A3C2C34553B4AA0B13D78C9735CDA</vt:lpwstr>
  </property>
  <property fmtid="{D5CDD505-2E9C-101B-9397-08002B2CF9AE}" pid="3" name="MediaServiceImageTags">
    <vt:lpwstr/>
  </property>
</Properties>
</file>