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asgvo.sharepoint.com/sites/SB-Inkoop-Aanbestedingaccountantsdiensten2025/Gedeelde documenten/te publiceren/"/>
    </mc:Choice>
  </mc:AlternateContent>
  <xr:revisionPtr revIDLastSave="482" documentId="8_{0E2C9734-100A-4C6B-935C-244B2FD2321D}" xr6:coauthVersionLast="47" xr6:coauthVersionMax="47" xr10:uidLastSave="{0DB65610-95F2-4B7F-8278-ED4CD7E4F3A7}"/>
  <bookViews>
    <workbookView xWindow="-28920" yWindow="-705" windowWidth="29040" windowHeight="15720" xr2:uid="{DD630729-767F-4DCC-BC09-205DED6A63B2}"/>
  </bookViews>
  <sheets>
    <sheet name="Waardes" sheetId="3" r:id="rId1"/>
    <sheet name="uitwerking voorbeeld"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L3" i="5"/>
  <c r="L7" i="5"/>
  <c r="L9" i="5"/>
  <c r="L8" i="5"/>
  <c r="K8" i="5"/>
  <c r="K7" i="5"/>
  <c r="L4" i="5"/>
  <c r="L2" i="5"/>
  <c r="K2" i="5"/>
  <c r="K3" i="5"/>
  <c r="H8" i="5"/>
  <c r="H9" i="5"/>
  <c r="H7" i="5"/>
  <c r="H2" i="5"/>
  <c r="H4" i="5"/>
  <c r="G3" i="3"/>
  <c r="G4" i="3" l="1"/>
  <c r="D14" i="3" l="1"/>
  <c r="D4" i="3"/>
  <c r="C4" i="3"/>
  <c r="B4" i="3"/>
  <c r="C7" i="3"/>
  <c r="E7" i="3"/>
  <c r="B7" i="3"/>
  <c r="D7" i="3"/>
  <c r="F4" i="3"/>
  <c r="E4" i="3"/>
  <c r="F7" i="3"/>
  <c r="E5" i="3" l="1"/>
  <c r="F5" i="3"/>
  <c r="B5" i="3"/>
  <c r="C5" i="3"/>
  <c r="J7" i="5" s="1"/>
  <c r="D5" i="3"/>
  <c r="J2" i="5" l="1"/>
  <c r="J4" i="5"/>
  <c r="J9" i="5"/>
  <c r="J3" i="5"/>
  <c r="J8" i="5"/>
</calcChain>
</file>

<file path=xl/sharedStrings.xml><?xml version="1.0" encoding="utf-8"?>
<sst xmlns="http://schemas.openxmlformats.org/spreadsheetml/2006/main" count="80" uniqueCount="42">
  <si>
    <t>Sub-gunningscriteria + bijbehorende waarde beoordeling</t>
  </si>
  <si>
    <t>SCORE</t>
  </si>
  <si>
    <t xml:space="preserve">1. Opstarten dienstverlening. </t>
  </si>
  <si>
    <t>2. Controleteam</t>
  </si>
  <si>
    <t>3. Inrichting van de controle</t>
  </si>
  <si>
    <t>4. Natuurlijke adviesfunctie</t>
  </si>
  <si>
    <t>5. Presentatie</t>
  </si>
  <si>
    <t>Totaal:</t>
  </si>
  <si>
    <t>Percentage</t>
  </si>
  <si>
    <t>Uitmuntend</t>
  </si>
  <si>
    <t>Goed</t>
  </si>
  <si>
    <t>Voldoende</t>
  </si>
  <si>
    <t>Matig</t>
  </si>
  <si>
    <t>Onvoldoende</t>
  </si>
  <si>
    <t>KO</t>
  </si>
  <si>
    <t>Score</t>
  </si>
  <si>
    <t>NB: indien inschrijver op de beantwoording van de open vragen driemaal of meer matig scoort zal deze inschrijver worden uitgesloten</t>
  </si>
  <si>
    <t>% voor waardering kwaliteit</t>
  </si>
  <si>
    <t>Totaal kwaliteit:</t>
  </si>
  <si>
    <t>Kwaliteit domineert in dit gunningsmodel. Naar verwachting zal het prijsverschil niet groter zijn dan 10%</t>
  </si>
  <si>
    <t>Stel:</t>
  </si>
  <si>
    <t xml:space="preserve">prijs </t>
  </si>
  <si>
    <t>ficiteve prijs GOW</t>
  </si>
  <si>
    <t>Punten bij eertse 2 inschrijvers</t>
  </si>
  <si>
    <t>Punten bij 3 inschrijvers</t>
  </si>
  <si>
    <t>Inschrijver 1</t>
  </si>
  <si>
    <t>uitmuntend</t>
  </si>
  <si>
    <t>goed</t>
  </si>
  <si>
    <t>Inschrijver 2</t>
  </si>
  <si>
    <t>Inschrijver 3</t>
  </si>
  <si>
    <t xml:space="preserve">goed </t>
  </si>
  <si>
    <t>voldoende</t>
  </si>
  <si>
    <t>In het eerste voorbeeld wint de goedkoopste inschrijver bij beide systemen, omdat de kwaliteit gelijk is aan de 2e iets duurdere  inschrijver</t>
  </si>
  <si>
    <t xml:space="preserve">In het tweede voorbeeld zou in het punten systeem nog steeds de goedkoopste winnen. 
</t>
  </si>
  <si>
    <t>Maar bij gunnen op waarde komt eruit dat zij een voldoende scoren op iets wat wij heel belangrijk vinden en daar gaat de score uit elkaar lopen en wint de 2e</t>
  </si>
  <si>
    <t>Bij punten toekenning wordt vaak een rapportcijfer gegeven:</t>
  </si>
  <si>
    <t>Konck out</t>
  </si>
  <si>
    <t>Dit betekent dat je bij een slechte score nog steeds pinten krijgt.</t>
  </si>
  <si>
    <t>Bij gunnen op waarde ben je niet bereid extra te betalen voor een voldoende kwaliteit.</t>
  </si>
  <si>
    <t>Daarnaast levert een matige kwaliteit fictief hogere kosten op</t>
  </si>
  <si>
    <t>En als de kwaliteit op enig punt onvoldoende is, dan ligt die partij eruit.</t>
  </si>
  <si>
    <t>Geraamde omvang (per jaar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</si>
</sst>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quot;€&quot;\ #,##0"/>
    <numFmt numFmtId="166" formatCode="_ * #,##0.0_ ;_ * \-#,##0.0_ ;_ * &quot;-&quot;??_ ;_ @_ "/>
  </numFmts>
  <fonts count="11" x14ac:knownFonts="1">
    <font>
      <sz val="11"/>
      <color theme="1"/>
      <name val="Aptos Narrow"/>
      <family val="2"/>
      <scheme val="minor"/>
    </font>
    <font>
      <sz val="11"/>
      <color theme="1"/>
      <name val="Aptos Narrow"/>
      <family val="2"/>
      <scheme val="minor"/>
    </font>
    <font>
      <b/>
      <sz val="8"/>
      <color rgb="FF000000"/>
      <name val="Verdana"/>
      <family val="2"/>
    </font>
    <font>
      <b/>
      <sz val="8"/>
      <color theme="0"/>
      <name val="Verdana"/>
      <family val="2"/>
    </font>
    <font>
      <b/>
      <sz val="8"/>
      <color theme="1"/>
      <name val="Aptos Narrow"/>
      <family val="2"/>
      <scheme val="minor"/>
    </font>
    <font>
      <sz val="8"/>
      <color theme="1"/>
      <name val="Aptos Narrow"/>
      <family val="2"/>
      <scheme val="minor"/>
    </font>
    <font>
      <sz val="8"/>
      <color theme="1"/>
      <name val="Verdana"/>
      <family val="2"/>
    </font>
    <font>
      <sz val="8"/>
      <color rgb="FF000000"/>
      <name val="Verdana"/>
      <family val="2"/>
    </font>
    <font>
      <b/>
      <sz val="8"/>
      <color rgb="FFFF0000"/>
      <name val="Verdana"/>
      <family val="2"/>
    </font>
    <font>
      <sz val="8"/>
      <color rgb="FFFF0000"/>
      <name val="Aptos Narrow"/>
      <family val="2"/>
      <scheme val="minor"/>
    </font>
    <font>
      <sz val="8"/>
      <color theme="0"/>
      <name val="Aptos Narrow"/>
      <family val="2"/>
      <scheme val="minor"/>
    </font>
  </fonts>
  <fills count="8">
    <fill>
      <patternFill patternType="none"/>
    </fill>
    <fill>
      <patternFill patternType="gray125"/>
    </fill>
    <fill>
      <patternFill patternType="solid">
        <fgColor rgb="FFBFBFBF"/>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9"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vertical="center" wrapText="1"/>
    </xf>
    <xf numFmtId="0" fontId="4" fillId="0" borderId="0" xfId="0" applyFont="1"/>
    <xf numFmtId="0" fontId="5" fillId="0" borderId="0" xfId="0" applyFont="1"/>
    <xf numFmtId="0" fontId="2" fillId="2" borderId="1" xfId="0" applyFont="1" applyFill="1" applyBorder="1" applyAlignment="1">
      <alignment horizontal="justify" vertical="center" wrapText="1"/>
    </xf>
    <xf numFmtId="0" fontId="2" fillId="4" borderId="1" xfId="0" applyFont="1" applyFill="1" applyBorder="1" applyAlignment="1">
      <alignment horizontal="justify" vertical="center" wrapText="1"/>
    </xf>
    <xf numFmtId="9" fontId="2" fillId="4" borderId="1" xfId="2" applyFont="1" applyFill="1" applyBorder="1" applyAlignment="1">
      <alignment horizontal="center" vertical="center" wrapText="1"/>
    </xf>
    <xf numFmtId="9" fontId="6" fillId="5" borderId="1" xfId="0" applyNumberFormat="1" applyFont="1" applyFill="1" applyBorder="1" applyAlignment="1">
      <alignment horizontal="center" vertical="center"/>
    </xf>
    <xf numFmtId="165" fontId="7" fillId="6" borderId="4" xfId="1" applyNumberFormat="1" applyFont="1" applyFill="1" applyBorder="1" applyAlignment="1">
      <alignment horizontal="center" vertical="center" wrapText="1"/>
    </xf>
    <xf numFmtId="165" fontId="6" fillId="7" borderId="1" xfId="1" applyNumberFormat="1" applyFont="1" applyFill="1" applyBorder="1" applyAlignment="1">
      <alignment horizontal="center" vertical="center"/>
    </xf>
    <xf numFmtId="165" fontId="5" fillId="0" borderId="0" xfId="0" applyNumberFormat="1" applyFont="1"/>
    <xf numFmtId="165" fontId="6" fillId="5" borderId="1" xfId="1" applyNumberFormat="1" applyFont="1" applyFill="1" applyBorder="1" applyAlignment="1">
      <alignment horizontal="center" vertical="center"/>
    </xf>
    <xf numFmtId="165" fontId="8" fillId="6" borderId="4" xfId="1"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0" borderId="0" xfId="0" applyFont="1" applyAlignment="1">
      <alignment horizontal="center" vertical="center"/>
    </xf>
    <xf numFmtId="165" fontId="5" fillId="7" borderId="1" xfId="0" applyNumberFormat="1" applyFont="1" applyFill="1" applyBorder="1" applyAlignment="1">
      <alignment vertical="center"/>
    </xf>
    <xf numFmtId="164" fontId="5" fillId="0" borderId="0" xfId="0" applyNumberFormat="1" applyFont="1"/>
    <xf numFmtId="0" fontId="2" fillId="2" borderId="5" xfId="0" applyFont="1" applyFill="1" applyBorder="1" applyAlignment="1">
      <alignment horizontal="justify" vertical="center" wrapText="1"/>
    </xf>
    <xf numFmtId="165" fontId="5" fillId="0" borderId="1" xfId="0" applyNumberFormat="1" applyFont="1" applyBorder="1" applyAlignment="1">
      <alignment vertical="center"/>
    </xf>
    <xf numFmtId="0" fontId="9" fillId="0" borderId="0" xfId="0" applyFont="1"/>
    <xf numFmtId="43" fontId="5" fillId="0" borderId="0" xfId="1" applyFont="1"/>
    <xf numFmtId="0" fontId="5" fillId="0" borderId="2" xfId="0" applyFont="1" applyBorder="1"/>
    <xf numFmtId="9" fontId="5" fillId="0" borderId="2" xfId="0" applyNumberFormat="1" applyFont="1" applyBorder="1"/>
    <xf numFmtId="0" fontId="0" fillId="0" borderId="0" xfId="0" applyAlignment="1">
      <alignment wrapText="1"/>
    </xf>
    <xf numFmtId="0" fontId="10" fillId="0" borderId="0" xfId="0" applyFont="1"/>
    <xf numFmtId="43" fontId="0" fillId="0" borderId="0" xfId="1" applyFont="1"/>
    <xf numFmtId="166" fontId="0" fillId="0" borderId="0" xfId="1" applyNumberFormat="1" applyFont="1"/>
    <xf numFmtId="9" fontId="0" fillId="0" borderId="0" xfId="0" applyNumberFormat="1"/>
    <xf numFmtId="0" fontId="3" fillId="3" borderId="3" xfId="0" applyFont="1" applyFill="1" applyBorder="1" applyAlignment="1">
      <alignment horizontal="left" vertical="center" wrapText="1"/>
    </xf>
    <xf numFmtId="0" fontId="3" fillId="3" borderId="0" xfId="0" applyFont="1" applyFill="1" applyAlignment="1">
      <alignment horizontal="left" vertical="center"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A0BB-8FF3-42C2-89EF-F80668A9DF23}">
  <dimension ref="A1:J14"/>
  <sheetViews>
    <sheetView tabSelected="1" zoomScale="110" zoomScaleNormal="110" workbookViewId="0">
      <selection activeCell="H4" sqref="H4"/>
    </sheetView>
  </sheetViews>
  <sheetFormatPr defaultColWidth="12.28515625" defaultRowHeight="11.25" x14ac:dyDescent="0.2"/>
  <cols>
    <col min="1" max="1" width="27.7109375" style="3" customWidth="1"/>
    <col min="2" max="6" width="22.7109375" style="3" customWidth="1"/>
    <col min="7" max="7" width="22.7109375" style="15" customWidth="1"/>
    <col min="8" max="9" width="22.7109375" style="3" customWidth="1"/>
    <col min="10" max="10" width="26.28515625" style="3" customWidth="1"/>
    <col min="11" max="11" width="24" style="3" customWidth="1"/>
    <col min="12" max="16384" width="12.28515625" style="3"/>
  </cols>
  <sheetData>
    <row r="1" spans="1:10" ht="12" thickBot="1" x14ac:dyDescent="0.25">
      <c r="A1" s="29" t="s">
        <v>0</v>
      </c>
      <c r="B1" s="30"/>
      <c r="C1" s="30"/>
      <c r="D1" s="30"/>
      <c r="E1" s="30"/>
      <c r="F1" s="30"/>
      <c r="G1" s="30"/>
      <c r="H1" s="2"/>
      <c r="I1" s="2"/>
      <c r="J1" s="2"/>
    </row>
    <row r="2" spans="1:10" s="2" customFormat="1" ht="21.75" thickBot="1" x14ac:dyDescent="0.25">
      <c r="A2" s="4" t="s">
        <v>1</v>
      </c>
      <c r="B2" s="1" t="s">
        <v>2</v>
      </c>
      <c r="C2" s="1" t="s">
        <v>3</v>
      </c>
      <c r="D2" s="1" t="s">
        <v>4</v>
      </c>
      <c r="E2" s="1" t="s">
        <v>5</v>
      </c>
      <c r="F2" s="1" t="s">
        <v>6</v>
      </c>
      <c r="G2" s="1" t="s">
        <v>7</v>
      </c>
    </row>
    <row r="3" spans="1:10" ht="12" thickBot="1" x14ac:dyDescent="0.25">
      <c r="A3" s="5" t="s">
        <v>8</v>
      </c>
      <c r="B3" s="6">
        <v>0.1</v>
      </c>
      <c r="C3" s="6">
        <v>0.2</v>
      </c>
      <c r="D3" s="6">
        <v>0.3</v>
      </c>
      <c r="E3" s="6">
        <v>0.2</v>
      </c>
      <c r="F3" s="6">
        <v>0.2</v>
      </c>
      <c r="G3" s="7">
        <f>SUM(B3:F3)</f>
        <v>1</v>
      </c>
    </row>
    <row r="4" spans="1:10" ht="12" thickBot="1" x14ac:dyDescent="0.25">
      <c r="A4" s="4" t="s">
        <v>9</v>
      </c>
      <c r="B4" s="8">
        <f>$G$4*B3</f>
        <v>12750</v>
      </c>
      <c r="C4" s="8">
        <f>$G$4*C3</f>
        <v>25500</v>
      </c>
      <c r="D4" s="8">
        <f>$G$4*D3</f>
        <v>38250</v>
      </c>
      <c r="E4" s="8">
        <f>$G$4*E3</f>
        <v>25500</v>
      </c>
      <c r="F4" s="8">
        <f>$G$4*F3</f>
        <v>25500</v>
      </c>
      <c r="G4" s="9">
        <f>B13</f>
        <v>127500</v>
      </c>
      <c r="H4" s="10"/>
    </row>
    <row r="5" spans="1:10" ht="12" thickBot="1" x14ac:dyDescent="0.25">
      <c r="A5" s="4" t="s">
        <v>10</v>
      </c>
      <c r="B5" s="8">
        <f>B4*0.8</f>
        <v>10200</v>
      </c>
      <c r="C5" s="8">
        <f>C4*0.8</f>
        <v>20400</v>
      </c>
      <c r="D5" s="8">
        <f>D4*0.8</f>
        <v>30600</v>
      </c>
      <c r="E5" s="8">
        <f>E4*0.8</f>
        <v>20400</v>
      </c>
      <c r="F5" s="8">
        <f>F4*0.8</f>
        <v>20400</v>
      </c>
      <c r="G5" s="11"/>
    </row>
    <row r="6" spans="1:10" ht="12" thickBot="1" x14ac:dyDescent="0.25">
      <c r="A6" s="4" t="s">
        <v>11</v>
      </c>
      <c r="B6" s="8">
        <v>0</v>
      </c>
      <c r="C6" s="8">
        <v>0</v>
      </c>
      <c r="D6" s="8">
        <v>0</v>
      </c>
      <c r="E6" s="8">
        <v>0</v>
      </c>
      <c r="F6" s="8">
        <v>0</v>
      </c>
      <c r="G6" s="11"/>
    </row>
    <row r="7" spans="1:10" ht="12" thickBot="1" x14ac:dyDescent="0.25">
      <c r="A7" s="4" t="s">
        <v>12</v>
      </c>
      <c r="B7" s="12">
        <f>-$G$4*B3</f>
        <v>-12750</v>
      </c>
      <c r="C7" s="12">
        <f>-$G$4*C3</f>
        <v>-25500</v>
      </c>
      <c r="D7" s="12">
        <f>-$G$4*D3</f>
        <v>-38250</v>
      </c>
      <c r="E7" s="12">
        <f>-$G$4*E3</f>
        <v>-25500</v>
      </c>
      <c r="F7" s="12">
        <f>-$G$4*F3</f>
        <v>-25500</v>
      </c>
      <c r="G7" s="11"/>
    </row>
    <row r="8" spans="1:10" ht="12" thickBot="1" x14ac:dyDescent="0.25">
      <c r="A8" s="4" t="s">
        <v>13</v>
      </c>
      <c r="B8" s="13" t="s">
        <v>14</v>
      </c>
      <c r="C8" s="13" t="s">
        <v>14</v>
      </c>
      <c r="D8" s="13" t="s">
        <v>14</v>
      </c>
      <c r="E8" s="13" t="s">
        <v>14</v>
      </c>
      <c r="F8" s="13" t="s">
        <v>14</v>
      </c>
      <c r="G8" s="14"/>
    </row>
    <row r="9" spans="1:10" x14ac:dyDescent="0.2">
      <c r="A9" s="25" t="s">
        <v>15</v>
      </c>
    </row>
    <row r="10" spans="1:10" ht="12" thickBot="1" x14ac:dyDescent="0.25"/>
    <row r="11" spans="1:10" ht="21" x14ac:dyDescent="0.2">
      <c r="A11" s="18" t="s">
        <v>41</v>
      </c>
      <c r="B11" s="19">
        <v>170000</v>
      </c>
      <c r="C11" s="17"/>
      <c r="D11" s="20" t="s">
        <v>16</v>
      </c>
    </row>
    <row r="12" spans="1:10" x14ac:dyDescent="0.2">
      <c r="A12" s="22" t="s">
        <v>17</v>
      </c>
      <c r="B12" s="23">
        <v>0.75</v>
      </c>
      <c r="C12" s="17"/>
      <c r="D12" s="20"/>
    </row>
    <row r="13" spans="1:10" x14ac:dyDescent="0.2">
      <c r="A13" s="4" t="s">
        <v>18</v>
      </c>
      <c r="B13" s="16">
        <f>B11*B12</f>
        <v>127500</v>
      </c>
      <c r="D13" s="3" t="s">
        <v>19</v>
      </c>
    </row>
    <row r="14" spans="1:10" x14ac:dyDescent="0.2">
      <c r="D14" s="21" t="str">
        <f>"De maximaal te behalen score op kwaliteit bedraagt € "&amp;B13/1000&amp;"k met een onderwaarde van maximaal minus "&amp;B13/1000&amp;"k,  waardoor kwaliteit domineert met "&amp;(2*B13/1000)&amp;"k ten opzichte van"&amp;B11*0.1/1000&amp;"k prijs"</f>
        <v>De maximaal te behalen score op kwaliteit bedraagt € 127,5k met een onderwaarde van maximaal minus 127,5k,  waardoor kwaliteit domineert met 255k ten opzichte van17k prijs</v>
      </c>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4AC7-9879-4B02-BEFA-084BC1CBB0CB}">
  <dimension ref="B1:L26"/>
  <sheetViews>
    <sheetView workbookViewId="0">
      <selection activeCell="J7" sqref="J7"/>
    </sheetView>
  </sheetViews>
  <sheetFormatPr defaultRowHeight="15" x14ac:dyDescent="0.25"/>
  <cols>
    <col min="2" max="2" width="13.140625" customWidth="1"/>
    <col min="3" max="8" width="11.28515625" customWidth="1"/>
    <col min="10" max="10" width="12.42578125" customWidth="1"/>
    <col min="11" max="11" width="14.28515625" customWidth="1"/>
    <col min="12" max="12" width="10.7109375" customWidth="1"/>
  </cols>
  <sheetData>
    <row r="1" spans="2:12" ht="60" x14ac:dyDescent="0.25">
      <c r="B1" t="s">
        <v>20</v>
      </c>
      <c r="C1">
        <v>1</v>
      </c>
      <c r="D1">
        <v>2</v>
      </c>
      <c r="E1">
        <v>3</v>
      </c>
      <c r="F1">
        <v>4</v>
      </c>
      <c r="G1">
        <v>5</v>
      </c>
      <c r="H1" t="s">
        <v>21</v>
      </c>
      <c r="J1" s="24" t="s">
        <v>22</v>
      </c>
      <c r="K1" s="24" t="s">
        <v>23</v>
      </c>
      <c r="L1" s="24" t="s">
        <v>24</v>
      </c>
    </row>
    <row r="2" spans="2:12" x14ac:dyDescent="0.25">
      <c r="B2" t="s">
        <v>25</v>
      </c>
      <c r="C2" t="s">
        <v>26</v>
      </c>
      <c r="D2" t="s">
        <v>27</v>
      </c>
      <c r="E2" t="s">
        <v>27</v>
      </c>
      <c r="F2" t="s">
        <v>26</v>
      </c>
      <c r="G2" t="s">
        <v>26</v>
      </c>
      <c r="H2">
        <f>H3*1.1</f>
        <v>187000.00000000003</v>
      </c>
      <c r="J2" s="26">
        <f>H2-(Waardes!B4+Waardes!C5+Waardes!D5+Waardes!E4+Waardes!F4)</f>
        <v>72250.000000000029</v>
      </c>
      <c r="K2" s="27">
        <f>C18+2*C19+3*C19+2*C18+2*C18+H3/H2*100</f>
        <v>180.90909090909088</v>
      </c>
      <c r="L2" s="27">
        <f>C18+2*C19+3*C19+2*C18+2*C18+H4/H2*100</f>
        <v>171.81818181818181</v>
      </c>
    </row>
    <row r="3" spans="2:12" x14ac:dyDescent="0.25">
      <c r="B3" t="s">
        <v>28</v>
      </c>
      <c r="C3" t="s">
        <v>27</v>
      </c>
      <c r="D3" t="s">
        <v>27</v>
      </c>
      <c r="E3" t="s">
        <v>27</v>
      </c>
      <c r="F3" t="s">
        <v>27</v>
      </c>
      <c r="G3" t="s">
        <v>27</v>
      </c>
      <c r="H3">
        <v>170000</v>
      </c>
      <c r="J3" s="26">
        <f>H3-(Waardes!B5+Waardes!C5+Waardes!D5+Waardes!E5+Waardes!F5)</f>
        <v>68000</v>
      </c>
      <c r="K3" s="27">
        <f>C19+2*C19+3*C19+2*C19+2*C19+H3/H3*100</f>
        <v>180</v>
      </c>
      <c r="L3" s="27">
        <f>C19+2*C19+3*C19+2*C19+2*C19+H4/H3*100</f>
        <v>170</v>
      </c>
    </row>
    <row r="4" spans="2:12" x14ac:dyDescent="0.25">
      <c r="B4" t="s">
        <v>29</v>
      </c>
      <c r="C4" t="s">
        <v>30</v>
      </c>
      <c r="D4" t="s">
        <v>27</v>
      </c>
      <c r="E4" t="s">
        <v>27</v>
      </c>
      <c r="F4" t="s">
        <v>27</v>
      </c>
      <c r="G4" t="s">
        <v>27</v>
      </c>
      <c r="H4">
        <f>H3*0.9</f>
        <v>153000</v>
      </c>
      <c r="J4" s="26">
        <f>H4-(Waardes!B5+Waardes!C5+Waardes!D5+Waardes!E5+Waardes!F5)</f>
        <v>51000</v>
      </c>
      <c r="K4" s="27"/>
      <c r="L4" s="27">
        <f>C19+2*C19+3*C19+2*C19+2*C19+H4/H4*100</f>
        <v>180</v>
      </c>
    </row>
    <row r="7" spans="2:12" x14ac:dyDescent="0.25">
      <c r="B7" t="s">
        <v>25</v>
      </c>
      <c r="C7" t="s">
        <v>26</v>
      </c>
      <c r="D7" t="s">
        <v>27</v>
      </c>
      <c r="E7" t="s">
        <v>26</v>
      </c>
      <c r="F7" t="s">
        <v>27</v>
      </c>
      <c r="G7" t="s">
        <v>26</v>
      </c>
      <c r="H7">
        <f>H2</f>
        <v>187000.00000000003</v>
      </c>
      <c r="J7" s="26">
        <f>H7-(Waardes!B4+Waardes!C5+Waardes!D4+Waardes!E5+Waardes!F4)</f>
        <v>69700.000000000029</v>
      </c>
      <c r="K7" s="27">
        <f>C18+2*C19+3*C18+2*C19+2*C18+H8/H7*100</f>
        <v>182.90909090909088</v>
      </c>
      <c r="L7" s="27">
        <f>C18+2*C19+3*C18+2*C19+2*C18+H9/H7*100</f>
        <v>173.81818181818181</v>
      </c>
    </row>
    <row r="8" spans="2:12" x14ac:dyDescent="0.25">
      <c r="B8" t="s">
        <v>28</v>
      </c>
      <c r="C8" t="s">
        <v>27</v>
      </c>
      <c r="D8" t="s">
        <v>27</v>
      </c>
      <c r="E8" t="s">
        <v>27</v>
      </c>
      <c r="F8" t="s">
        <v>27</v>
      </c>
      <c r="G8" t="s">
        <v>27</v>
      </c>
      <c r="H8">
        <f t="shared" ref="H8:H9" si="0">H3</f>
        <v>170000</v>
      </c>
      <c r="J8" s="26">
        <f>H8-(Waardes!B5+Waardes!C5+Waardes!D5+Waardes!E5+Waardes!F5)</f>
        <v>68000</v>
      </c>
      <c r="K8" s="27">
        <f>C19+2*C19+3*C19+2*C19+2*C19+H8/H8*100</f>
        <v>180</v>
      </c>
      <c r="L8" s="27">
        <f>C19+2*C19+3*C19+2*C19+2*C19+H9/H8*100</f>
        <v>170</v>
      </c>
    </row>
    <row r="9" spans="2:12" x14ac:dyDescent="0.25">
      <c r="B9" t="s">
        <v>29</v>
      </c>
      <c r="C9" t="s">
        <v>30</v>
      </c>
      <c r="D9" t="s">
        <v>27</v>
      </c>
      <c r="E9" t="s">
        <v>31</v>
      </c>
      <c r="F9" t="s">
        <v>27</v>
      </c>
      <c r="G9" t="s">
        <v>27</v>
      </c>
      <c r="H9">
        <f t="shared" si="0"/>
        <v>153000</v>
      </c>
      <c r="J9" s="26">
        <f>H9-(Waardes!B5+Waardes!C5+Waardes!D6+Waardes!E5+Waardes!F5)</f>
        <v>81600</v>
      </c>
      <c r="K9" s="27"/>
      <c r="L9" s="27">
        <f>C19+2*C19+3*C20+2*C19+2*C19+H9/H9*100</f>
        <v>174</v>
      </c>
    </row>
    <row r="12" spans="2:12" x14ac:dyDescent="0.25">
      <c r="B12" t="s">
        <v>32</v>
      </c>
    </row>
    <row r="13" spans="2:12" ht="12.6" customHeight="1" x14ac:dyDescent="0.25">
      <c r="B13" t="s">
        <v>33</v>
      </c>
    </row>
    <row r="14" spans="2:12" x14ac:dyDescent="0.25">
      <c r="B14" t="s">
        <v>34</v>
      </c>
    </row>
    <row r="17" spans="2:4" x14ac:dyDescent="0.25">
      <c r="B17" t="s">
        <v>35</v>
      </c>
    </row>
    <row r="18" spans="2:4" x14ac:dyDescent="0.25">
      <c r="B18" t="s">
        <v>9</v>
      </c>
      <c r="C18">
        <v>10</v>
      </c>
      <c r="D18" s="28">
        <v>1</v>
      </c>
    </row>
    <row r="19" spans="2:4" x14ac:dyDescent="0.25">
      <c r="B19" t="s">
        <v>10</v>
      </c>
      <c r="C19">
        <v>8</v>
      </c>
      <c r="D19" s="28">
        <v>0.8</v>
      </c>
    </row>
    <row r="20" spans="2:4" x14ac:dyDescent="0.25">
      <c r="B20" t="s">
        <v>11</v>
      </c>
      <c r="C20">
        <v>6</v>
      </c>
      <c r="D20">
        <v>0</v>
      </c>
    </row>
    <row r="21" spans="2:4" x14ac:dyDescent="0.25">
      <c r="B21" t="s">
        <v>12</v>
      </c>
      <c r="C21">
        <v>4</v>
      </c>
      <c r="D21" s="28">
        <v>-1</v>
      </c>
    </row>
    <row r="22" spans="2:4" x14ac:dyDescent="0.25">
      <c r="B22" t="s">
        <v>13</v>
      </c>
      <c r="C22">
        <v>2</v>
      </c>
      <c r="D22" t="s">
        <v>36</v>
      </c>
    </row>
    <row r="23" spans="2:4" x14ac:dyDescent="0.25">
      <c r="B23" t="s">
        <v>37</v>
      </c>
    </row>
    <row r="24" spans="2:4" x14ac:dyDescent="0.25">
      <c r="B24" t="s">
        <v>38</v>
      </c>
    </row>
    <row r="25" spans="2:4" x14ac:dyDescent="0.25">
      <c r="B25" t="s">
        <v>39</v>
      </c>
    </row>
    <row r="26" spans="2:4" x14ac:dyDescent="0.25">
      <c r="B26"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A9DD979FD2D46B0AB4433B2254348" ma:contentTypeVersion="8" ma:contentTypeDescription="Een nieuw document maken." ma:contentTypeScope="" ma:versionID="4711425d04f3d011019f870580734b7b">
  <xsd:schema xmlns:xsd="http://www.w3.org/2001/XMLSchema" xmlns:xs="http://www.w3.org/2001/XMLSchema" xmlns:p="http://schemas.microsoft.com/office/2006/metadata/properties" xmlns:ns2="166c6d2d-73fa-4920-ac92-4efccc4c34a3" targetNamespace="http://schemas.microsoft.com/office/2006/metadata/properties" ma:root="true" ma:fieldsID="777fc1da47b75f2ed264197a14d30654" ns2:_="">
    <xsd:import namespace="166c6d2d-73fa-4920-ac92-4efccc4c3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c6d2d-73fa-4920-ac92-4efccc4c3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deb370a-edd8-4389-8828-0270d1b2620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6c6d2d-73fa-4920-ac92-4efccc4c34a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E8ECC7-1069-445B-9A46-08CB5E04E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c6d2d-73fa-4920-ac92-4efccc4c3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7FF59-3747-454C-AC04-FB82482C09C9}">
  <ds:schemaRefs>
    <ds:schemaRef ds:uri="http://schemas.microsoft.com/office/2006/metadata/properties"/>
    <ds:schemaRef ds:uri="http://schemas.microsoft.com/office/infopath/2007/PartnerControls"/>
    <ds:schemaRef ds:uri="166c6d2d-73fa-4920-ac92-4efccc4c34a3"/>
  </ds:schemaRefs>
</ds:datastoreItem>
</file>

<file path=customXml/itemProps3.xml><?xml version="1.0" encoding="utf-8"?>
<ds:datastoreItem xmlns:ds="http://schemas.openxmlformats.org/officeDocument/2006/customXml" ds:itemID="{0FA1A2F9-0E71-4759-98E8-65CFC5AE70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Waardes</vt:lpstr>
      <vt:lpstr>uitwerking voorbeeld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Postma - Theebe</dc:creator>
  <cp:keywords/>
  <dc:description/>
  <cp:lastModifiedBy>Janine Postma - Theebe</cp:lastModifiedBy>
  <cp:revision/>
  <dcterms:created xsi:type="dcterms:W3CDTF">2024-06-23T07:10:51Z</dcterms:created>
  <dcterms:modified xsi:type="dcterms:W3CDTF">2024-07-16T14:57:55Z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0x010100A13A9DD979FD2D46B0AB4433B2254348</vt:lpwstr>
  </property>
  <property fmtid="{D5CDD505-2E9C-101B-9397-08002B2CF9AE}" pid="3" name="MediaServiceImageTags">
    <vt:lpwstr/>
  </property>
</Properties>
</file>