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G:\ppo\IC\PPOICMGLB\3. In- Uitslag transport zout\31179710 Logistiek wegenzout 2024 - 2027\Aanbesteding\PVE\Check Excel\"/>
    </mc:Choice>
  </mc:AlternateContent>
  <xr:revisionPtr revIDLastSave="0" documentId="13_ncr:1_{4A49832B-A430-423C-B773-3B2F78934F6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KI" sheetId="1" r:id="rId1"/>
  </sheets>
  <definedNames>
    <definedName name="_xlnm._FilterDatabase" localSheetId="0" hidden="1">MKI!$A$1:$N$1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0" i="1" l="1"/>
  <c r="N2" i="1"/>
  <c r="P8" i="1" l="1"/>
  <c r="P7" i="1"/>
  <c r="P5" i="1"/>
  <c r="P4" i="1"/>
  <c r="P37" i="1" l="1"/>
  <c r="P38" i="1"/>
  <c r="P36" i="1"/>
  <c r="P39" i="1" s="1"/>
  <c r="P31" i="1"/>
  <c r="P32" i="1"/>
  <c r="P30" i="1"/>
  <c r="P3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" i="1"/>
  <c r="P33" i="1" l="1"/>
  <c r="P24" i="1"/>
  <c r="L38" i="1"/>
  <c r="L37" i="1"/>
  <c r="L36" i="1"/>
  <c r="L32" i="1"/>
  <c r="L31" i="1"/>
  <c r="L30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8" i="1"/>
  <c r="N7" i="1"/>
  <c r="N5" i="1"/>
  <c r="N4" i="1"/>
  <c r="N3" i="1"/>
  <c r="L39" i="1" l="1"/>
  <c r="L33" i="1"/>
  <c r="N6" i="1"/>
  <c r="N9" i="1"/>
  <c r="N24" i="1" l="1"/>
  <c r="H42" i="1" s="1"/>
  <c r="H44" i="1" s="1"/>
  <c r="I3" i="1"/>
  <c r="I4" i="1"/>
  <c r="I7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" i="1"/>
  <c r="H43" i="1" l="1"/>
</calcChain>
</file>

<file path=xl/sharedStrings.xml><?xml version="1.0" encoding="utf-8"?>
<sst xmlns="http://schemas.openxmlformats.org/spreadsheetml/2006/main" count="158" uniqueCount="108">
  <si>
    <t>Nr.</t>
  </si>
  <si>
    <t>Steunpunt</t>
  </si>
  <si>
    <t>Adres</t>
  </si>
  <si>
    <t>Postcode + plaats</t>
  </si>
  <si>
    <t>reguliere loods</t>
  </si>
  <si>
    <t>Opslagcapaciteit zoutloods (ton)</t>
  </si>
  <si>
    <t>Minimalebestelhoeveelheid</t>
  </si>
  <si>
    <t>Joure</t>
  </si>
  <si>
    <t>Sewei 1</t>
  </si>
  <si>
    <t>8501 SP Joure</t>
  </si>
  <si>
    <t>Kampen</t>
  </si>
  <si>
    <t>Drachten</t>
  </si>
  <si>
    <t>Noorderend 15</t>
  </si>
  <si>
    <t>9207 AK Drachten</t>
  </si>
  <si>
    <t>Harlingen</t>
  </si>
  <si>
    <t>Celciusstraat 10</t>
  </si>
  <si>
    <t>8861 NE Harlingen</t>
  </si>
  <si>
    <t>Zuidbroek</t>
  </si>
  <si>
    <t>Europaweg 28</t>
  </si>
  <si>
    <t>9636 HT Zuidbroek</t>
  </si>
  <si>
    <t>Leek</t>
  </si>
  <si>
    <t>Pas-op 11-1</t>
  </si>
  <si>
    <t>9355 TG Midwolde</t>
  </si>
  <si>
    <t>Assen</t>
  </si>
  <si>
    <t>Hoofdvaartsweg 93</t>
  </si>
  <si>
    <t>9405 AC Assen</t>
  </si>
  <si>
    <t>Hoogeveen</t>
  </si>
  <si>
    <t>Buitenvaart 1005</t>
  </si>
  <si>
    <t>7905 SC Hoogeveen</t>
  </si>
  <si>
    <t>Erm</t>
  </si>
  <si>
    <t>Oostereind 4</t>
  </si>
  <si>
    <t>7843 PH Erm</t>
  </si>
  <si>
    <t>Markelo</t>
  </si>
  <si>
    <t>Holterweg 30a</t>
  </si>
  <si>
    <t>7475 RV Markelo</t>
  </si>
  <si>
    <t>Hengelo</t>
  </si>
  <si>
    <t>Brugginksweg 4</t>
  </si>
  <si>
    <t>7555 PB Hengelo</t>
  </si>
  <si>
    <t>Hardenberg</t>
  </si>
  <si>
    <t>Bosweg 2</t>
  </si>
  <si>
    <t>7796 HS Heemserveen</t>
  </si>
  <si>
    <t>Zwolle</t>
  </si>
  <si>
    <t>Ordelseweg 2</t>
  </si>
  <si>
    <t>8035 PB Zwolle</t>
  </si>
  <si>
    <t>Staphorst</t>
  </si>
  <si>
    <t>Rijksparallelweg 37a</t>
  </si>
  <si>
    <t>7951 KB Staphorst</t>
  </si>
  <si>
    <t>Apeldoorn</t>
  </si>
  <si>
    <t>Zutphensestraat 228</t>
  </si>
  <si>
    <t>7325 VW Apeldoorn</t>
  </si>
  <si>
    <t>’t Harde</t>
  </si>
  <si>
    <t>Eperweg 100</t>
  </si>
  <si>
    <t>8084 HK t Harde</t>
  </si>
  <si>
    <t>Lelystad</t>
  </si>
  <si>
    <t>Pascallaan 2</t>
  </si>
  <si>
    <t>8218 NJ Lelystad</t>
  </si>
  <si>
    <t>Emmeloord</t>
  </si>
  <si>
    <t>Hooiveld 2</t>
  </si>
  <si>
    <t>8302 AN Emmeloord</t>
  </si>
  <si>
    <t>Wieringerwerf</t>
  </si>
  <si>
    <t>Medemblikkerweg 2</t>
  </si>
  <si>
    <t>1771 SC Wieringerwerf</t>
  </si>
  <si>
    <t>** Afstanden berekend volgens www.routenet.nl trucks 40 ton optimaal van PC vertrek tot PC aankomst</t>
  </si>
  <si>
    <t>Provincie Flevoland</t>
  </si>
  <si>
    <t>Emmeloord (noord)</t>
  </si>
  <si>
    <t xml:space="preserve">Barrakenweg 4 </t>
  </si>
  <si>
    <t xml:space="preserve">8305 AC Emmeloord </t>
  </si>
  <si>
    <t>Houtwijk (oost)</t>
  </si>
  <si>
    <t xml:space="preserve">Houtwijk 20 </t>
  </si>
  <si>
    <t xml:space="preserve">8251 GD Dronten </t>
  </si>
  <si>
    <t>Zeewolde (zuid)</t>
  </si>
  <si>
    <t>Gooimeerdijk 12</t>
  </si>
  <si>
    <t>3896 LG Zeewolde</t>
  </si>
  <si>
    <t>Provincie Overijssel</t>
  </si>
  <si>
    <t>Rayon Noordwest</t>
  </si>
  <si>
    <t>Zomerdijk 20b</t>
  </si>
  <si>
    <t>7946 LZ Wanneperveen</t>
  </si>
  <si>
    <t>Rayon Salland</t>
  </si>
  <si>
    <t>Heetenseweg 2</t>
  </si>
  <si>
    <t>8102 PE Raalte</t>
  </si>
  <si>
    <t>Rayon Twente</t>
  </si>
  <si>
    <t>Almeloseweg 67</t>
  </si>
  <si>
    <t>7651 ND Tubbergen</t>
  </si>
  <si>
    <t>Haatlandhaven 19, 8263 AS Kampen</t>
  </si>
  <si>
    <t>Binnenvaartschip (ton)</t>
  </si>
  <si>
    <t>Vrachtwagen EURO 6 (ton)</t>
  </si>
  <si>
    <t>MKI</t>
  </si>
  <si>
    <t>Industrieweg 17 Zuidbroek</t>
  </si>
  <si>
    <t>Europaweg Zuidbroek</t>
  </si>
  <si>
    <t>Port of harlingen</t>
  </si>
  <si>
    <t>Waddenpromenade 9</t>
  </si>
  <si>
    <t>Vrachtwagen waterstof (ton)</t>
  </si>
  <si>
    <t xml:space="preserve">MKI-W </t>
  </si>
  <si>
    <t>gemiddelde MKI / tonkm</t>
  </si>
  <si>
    <t>MKI 1</t>
  </si>
  <si>
    <t>MKI 2</t>
  </si>
  <si>
    <t>MKI 3</t>
  </si>
  <si>
    <t>MKI-waarde totaal</t>
  </si>
  <si>
    <t>tonkm</t>
  </si>
  <si>
    <t>tonkm 1</t>
  </si>
  <si>
    <t>tonkm 2</t>
  </si>
  <si>
    <t>tonmk 3</t>
  </si>
  <si>
    <t>tonkm tot</t>
  </si>
  <si>
    <t>Vrachtwagen elektrisch (ton)</t>
  </si>
  <si>
    <t>Afstanden berekend volgens www.blueroadmap.nl</t>
  </si>
  <si>
    <t>Afstand**</t>
  </si>
  <si>
    <t>Geleverd tonnage</t>
  </si>
  <si>
    <t>Dit Excelbestand dient pas ingevuld te worden in de uitvoering.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</si>
</sst>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&quot;€&quot;\ #,##0.00000"/>
  </numFmts>
  <fonts count="8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b/>
      <sz val="8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sz val="8"/>
      <color indexed="8"/>
      <name val="Verdana"/>
      <family val="2"/>
    </font>
    <font>
      <sz val="14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3" fontId="0" fillId="0" borderId="3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3" xfId="0" applyBorder="1"/>
    <xf numFmtId="4" fontId="0" fillId="0" borderId="10" xfId="0" applyNumberFormat="1" applyBorder="1"/>
    <xf numFmtId="3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4" xfId="0" applyFill="1" applyBorder="1"/>
    <xf numFmtId="4" fontId="0" fillId="2" borderId="11" xfId="0" applyNumberFormat="1" applyFill="1" applyBorder="1"/>
    <xf numFmtId="3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4" fontId="0" fillId="0" borderId="11" xfId="0" applyNumberFormat="1" applyBorder="1"/>
    <xf numFmtId="3" fontId="0" fillId="3" borderId="4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" fontId="0" fillId="3" borderId="11" xfId="0" applyNumberFormat="1" applyFill="1" applyBorder="1"/>
    <xf numFmtId="4" fontId="0" fillId="2" borderId="12" xfId="0" applyNumberFormat="1" applyFill="1" applyBorder="1"/>
    <xf numFmtId="0" fontId="4" fillId="0" borderId="0" xfId="0" applyFont="1"/>
    <xf numFmtId="4" fontId="0" fillId="4" borderId="7" xfId="0" applyNumberFormat="1" applyFill="1" applyBorder="1"/>
    <xf numFmtId="0" fontId="1" fillId="0" borderId="0" xfId="0" applyFont="1"/>
    <xf numFmtId="4" fontId="0" fillId="0" borderId="0" xfId="0" applyNumberFormat="1"/>
    <xf numFmtId="4" fontId="0" fillId="2" borderId="11" xfId="0" applyNumberFormat="1" applyFill="1" applyBorder="1" applyProtection="1"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64" fontId="1" fillId="4" borderId="0" xfId="0" applyNumberFormat="1" applyFont="1" applyFill="1"/>
    <xf numFmtId="164" fontId="1" fillId="5" borderId="0" xfId="0" applyNumberFormat="1" applyFont="1" applyFill="1"/>
    <xf numFmtId="165" fontId="1" fillId="2" borderId="0" xfId="0" applyNumberFormat="1" applyFont="1" applyFill="1"/>
    <xf numFmtId="0" fontId="0" fillId="0" borderId="13" xfId="0" applyBorder="1"/>
    <xf numFmtId="0" fontId="0" fillId="0" borderId="10" xfId="0" applyBorder="1"/>
    <xf numFmtId="0" fontId="0" fillId="0" borderId="14" xfId="0" applyBorder="1"/>
    <xf numFmtId="3" fontId="4" fillId="0" borderId="0" xfId="0" applyNumberFormat="1" applyFont="1"/>
    <xf numFmtId="3" fontId="4" fillId="0" borderId="15" xfId="0" applyNumberFormat="1" applyFont="1" applyBorder="1"/>
    <xf numFmtId="4" fontId="0" fillId="0" borderId="17" xfId="0" applyNumberFormat="1" applyBorder="1" applyAlignment="1">
      <alignment horizontal="center" vertical="center"/>
    </xf>
    <xf numFmtId="4" fontId="0" fillId="2" borderId="18" xfId="0" applyNumberFormat="1" applyFill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4" fontId="0" fillId="4" borderId="16" xfId="0" applyNumberFormat="1" applyFill="1" applyBorder="1"/>
    <xf numFmtId="0" fontId="3" fillId="0" borderId="0" xfId="0" applyFont="1" applyAlignment="1">
      <alignment wrapText="1"/>
    </xf>
    <xf numFmtId="3" fontId="0" fillId="0" borderId="0" xfId="0" applyNumberFormat="1" applyAlignment="1">
      <alignment horizontal="center" vertical="center"/>
    </xf>
    <xf numFmtId="0" fontId="3" fillId="7" borderId="1" xfId="0" applyFont="1" applyFill="1" applyBorder="1" applyAlignment="1">
      <alignment wrapText="1"/>
    </xf>
    <xf numFmtId="0" fontId="3" fillId="7" borderId="2" xfId="0" applyFont="1" applyFill="1" applyBorder="1" applyAlignment="1">
      <alignment wrapText="1"/>
    </xf>
    <xf numFmtId="0" fontId="3" fillId="7" borderId="5" xfId="0" applyFont="1" applyFill="1" applyBorder="1" applyAlignment="1">
      <alignment wrapText="1"/>
    </xf>
    <xf numFmtId="0" fontId="3" fillId="7" borderId="6" xfId="0" applyFont="1" applyFill="1" applyBorder="1" applyAlignment="1">
      <alignment wrapText="1"/>
    </xf>
    <xf numFmtId="0" fontId="3" fillId="7" borderId="7" xfId="0" applyFont="1" applyFill="1" applyBorder="1" applyAlignment="1">
      <alignment wrapText="1"/>
    </xf>
    <xf numFmtId="0" fontId="1" fillId="6" borderId="20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</cellXfs>
  <cellStyles count="1">
    <cellStyle name="Standaard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workbookViewId="0">
      <selection activeCell="M27" sqref="M27"/>
    </sheetView>
  </sheetViews>
  <sheetFormatPr defaultRowHeight="11.25" x14ac:dyDescent="0.15"/>
  <cols>
    <col min="1" max="1" width="4" customWidth="1"/>
    <col min="2" max="2" width="18.875" customWidth="1"/>
    <col min="3" max="3" width="24" customWidth="1"/>
    <col min="4" max="4" width="24.125" customWidth="1"/>
    <col min="5" max="5" width="13.875" hidden="1" customWidth="1"/>
    <col min="6" max="7" width="11.75" customWidth="1"/>
    <col min="8" max="8" width="15.125" customWidth="1"/>
  </cols>
  <sheetData>
    <row r="1" spans="1:16" ht="48" customHeight="1" thickBot="1" x14ac:dyDescent="0.2">
      <c r="A1" s="61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105</v>
      </c>
      <c r="G1" s="62" t="s">
        <v>106</v>
      </c>
      <c r="H1" s="63" t="s">
        <v>5</v>
      </c>
      <c r="I1" s="64" t="s">
        <v>6</v>
      </c>
      <c r="J1" s="62" t="s">
        <v>84</v>
      </c>
      <c r="K1" s="62" t="s">
        <v>85</v>
      </c>
      <c r="L1" s="64" t="s">
        <v>91</v>
      </c>
      <c r="M1" s="63" t="s">
        <v>103</v>
      </c>
      <c r="N1" s="65" t="s">
        <v>86</v>
      </c>
      <c r="P1" s="65" t="s">
        <v>98</v>
      </c>
    </row>
    <row r="2" spans="1:16" ht="15" customHeight="1" x14ac:dyDescent="0.15">
      <c r="A2" s="1">
        <v>1</v>
      </c>
      <c r="B2" s="2" t="s">
        <v>7</v>
      </c>
      <c r="C2" s="3" t="s">
        <v>8</v>
      </c>
      <c r="D2" s="4" t="s">
        <v>9</v>
      </c>
      <c r="E2" s="5" t="s">
        <v>10</v>
      </c>
      <c r="F2" s="1">
        <v>50</v>
      </c>
      <c r="G2" s="16"/>
      <c r="H2" s="24">
        <v>1800</v>
      </c>
      <c r="I2" s="24">
        <f>(H2/100)*30</f>
        <v>540</v>
      </c>
      <c r="J2" s="25"/>
      <c r="K2" s="16"/>
      <c r="L2" s="46"/>
      <c r="M2" s="17"/>
      <c r="N2" s="27">
        <f>(F2*0.011581*K2)+(F2*0.010081*L2)+(F2*0.007862*M2)</f>
        <v>0</v>
      </c>
      <c r="P2" s="50">
        <f>F2*G2</f>
        <v>0</v>
      </c>
    </row>
    <row r="3" spans="1:16" ht="15" customHeight="1" x14ac:dyDescent="0.15">
      <c r="A3" s="6">
        <v>2</v>
      </c>
      <c r="B3" s="15" t="s">
        <v>11</v>
      </c>
      <c r="C3" s="7" t="s">
        <v>12</v>
      </c>
      <c r="D3" s="7" t="s">
        <v>13</v>
      </c>
      <c r="E3" s="8" t="s">
        <v>10</v>
      </c>
      <c r="F3" s="6">
        <v>79</v>
      </c>
      <c r="G3" s="18"/>
      <c r="H3" s="29">
        <v>800</v>
      </c>
      <c r="I3" s="29">
        <f t="shared" ref="I3:I23" si="0">(H3/100)*30</f>
        <v>240</v>
      </c>
      <c r="J3" s="30"/>
      <c r="K3" s="18"/>
      <c r="L3" s="23"/>
      <c r="M3" s="19"/>
      <c r="N3" s="32">
        <f>(F3*0.011581*K3)+(F3*0.010081*L3)+(F3*0.007862*M3)</f>
        <v>0</v>
      </c>
      <c r="P3" s="50">
        <f t="shared" ref="P3:P23" si="1">F3*G3</f>
        <v>0</v>
      </c>
    </row>
    <row r="4" spans="1:16" ht="15" customHeight="1" x14ac:dyDescent="0.15">
      <c r="A4" s="9">
        <v>3</v>
      </c>
      <c r="B4" s="10" t="s">
        <v>14</v>
      </c>
      <c r="C4" s="11" t="s">
        <v>15</v>
      </c>
      <c r="D4" s="11" t="s">
        <v>16</v>
      </c>
      <c r="E4" s="12" t="s">
        <v>10</v>
      </c>
      <c r="F4" s="9">
        <v>94</v>
      </c>
      <c r="G4" s="20"/>
      <c r="H4" s="34">
        <v>1600</v>
      </c>
      <c r="I4" s="34">
        <f t="shared" si="0"/>
        <v>480</v>
      </c>
      <c r="J4" s="30"/>
      <c r="K4" s="20"/>
      <c r="L4" s="22"/>
      <c r="M4" s="21"/>
      <c r="N4" s="36">
        <f>(F4*0.011581*K4)+(F4*0.010081*L4)+(F4*0.007862*M4)</f>
        <v>0</v>
      </c>
      <c r="P4" s="50">
        <f>(F4*K4)+(F4*L4)+(F4*M4)</f>
        <v>0</v>
      </c>
    </row>
    <row r="5" spans="1:16" ht="15" customHeight="1" x14ac:dyDescent="0.15">
      <c r="A5" s="9"/>
      <c r="B5" s="10" t="s">
        <v>89</v>
      </c>
      <c r="C5" s="11" t="s">
        <v>90</v>
      </c>
      <c r="D5" s="11"/>
      <c r="E5" s="12"/>
      <c r="F5" s="9">
        <v>91</v>
      </c>
      <c r="G5" s="33"/>
      <c r="H5" s="34"/>
      <c r="I5" s="34"/>
      <c r="J5" s="22"/>
      <c r="K5" s="20"/>
      <c r="L5" s="22"/>
      <c r="M5" s="21"/>
      <c r="N5" s="36">
        <f>(F5*0.007257*J5)+(F6*0.011581*K5)+(F6*0.010081*L5)+(F6*0.007862*M5)</f>
        <v>0</v>
      </c>
      <c r="P5" s="50">
        <f>(F5*J5)+(F6*K5)+(F6*L5)+(F6*M5)</f>
        <v>0</v>
      </c>
    </row>
    <row r="6" spans="1:16" ht="15" customHeight="1" x14ac:dyDescent="0.15">
      <c r="A6" s="9"/>
      <c r="B6" s="10" t="s">
        <v>15</v>
      </c>
      <c r="C6" s="11"/>
      <c r="D6" s="11"/>
      <c r="E6" s="12"/>
      <c r="F6" s="9">
        <v>5</v>
      </c>
      <c r="G6" s="33"/>
      <c r="H6" s="34"/>
      <c r="I6" s="34"/>
      <c r="J6" s="30"/>
      <c r="K6" s="37"/>
      <c r="L6" s="30"/>
      <c r="M6" s="38"/>
      <c r="N6" s="39">
        <f>(F6*0.011581*K6)+(F6*0.007862*M6)</f>
        <v>0</v>
      </c>
      <c r="P6" s="50"/>
    </row>
    <row r="7" spans="1:16" ht="15" customHeight="1" x14ac:dyDescent="0.15">
      <c r="A7" s="6">
        <v>4</v>
      </c>
      <c r="B7" s="7" t="s">
        <v>17</v>
      </c>
      <c r="C7" s="7" t="s">
        <v>18</v>
      </c>
      <c r="D7" s="13" t="s">
        <v>19</v>
      </c>
      <c r="E7" s="8" t="s">
        <v>10</v>
      </c>
      <c r="F7" s="6">
        <v>136</v>
      </c>
      <c r="G7" s="18"/>
      <c r="H7" s="29">
        <v>2540</v>
      </c>
      <c r="I7" s="29">
        <f t="shared" si="0"/>
        <v>762</v>
      </c>
      <c r="J7" s="30"/>
      <c r="K7" s="18"/>
      <c r="L7" s="23"/>
      <c r="M7" s="19"/>
      <c r="N7" s="45">
        <f>(F7*0.011581*K7)+(F7*0.010081*L7)+(F7*0.007862*M7)</f>
        <v>0</v>
      </c>
      <c r="P7" s="50">
        <f>(F7*K7)+(F7*L7)+(F7*M7)</f>
        <v>0</v>
      </c>
    </row>
    <row r="8" spans="1:16" ht="18.75" customHeight="1" x14ac:dyDescent="0.15">
      <c r="A8" s="6"/>
      <c r="B8" s="7" t="s">
        <v>87</v>
      </c>
      <c r="C8" s="7"/>
      <c r="D8" s="13"/>
      <c r="E8" s="8"/>
      <c r="F8" s="6">
        <v>163</v>
      </c>
      <c r="G8" s="28"/>
      <c r="H8" s="29"/>
      <c r="I8" s="29"/>
      <c r="J8" s="23"/>
      <c r="K8" s="18"/>
      <c r="L8" s="23"/>
      <c r="M8" s="19"/>
      <c r="N8" s="45">
        <f>(F8*0.007257*J8)+(F9*0.011581*K8)+(F9*0.010081*L8)+(F9*0.007862*M8)</f>
        <v>0</v>
      </c>
      <c r="P8" s="50">
        <f>(F8*J8)+(F9*K8)+(F9*L8)+(F9*M8)</f>
        <v>0</v>
      </c>
    </row>
    <row r="9" spans="1:16" ht="15" customHeight="1" x14ac:dyDescent="0.15">
      <c r="A9" s="6"/>
      <c r="B9" s="7" t="s">
        <v>88</v>
      </c>
      <c r="C9" s="7"/>
      <c r="D9" s="13"/>
      <c r="E9" s="8"/>
      <c r="F9" s="6">
        <v>3</v>
      </c>
      <c r="G9" s="28"/>
      <c r="H9" s="29"/>
      <c r="I9" s="29"/>
      <c r="J9" s="30"/>
      <c r="K9" s="37"/>
      <c r="L9" s="30"/>
      <c r="M9" s="38"/>
      <c r="N9" s="39">
        <f>(F9*0.011581*K9)+(F9*0.007862*M9)</f>
        <v>0</v>
      </c>
      <c r="P9" s="50"/>
    </row>
    <row r="10" spans="1:16" ht="15" customHeight="1" x14ac:dyDescent="0.15">
      <c r="A10" s="9">
        <v>5</v>
      </c>
      <c r="B10" s="11" t="s">
        <v>20</v>
      </c>
      <c r="C10" s="11" t="s">
        <v>21</v>
      </c>
      <c r="D10" s="14" t="s">
        <v>22</v>
      </c>
      <c r="E10" s="12" t="s">
        <v>10</v>
      </c>
      <c r="F10" s="9">
        <v>97</v>
      </c>
      <c r="G10" s="20"/>
      <c r="H10" s="34">
        <v>1200</v>
      </c>
      <c r="I10" s="34">
        <f t="shared" si="0"/>
        <v>360</v>
      </c>
      <c r="J10" s="30"/>
      <c r="K10" s="20"/>
      <c r="L10" s="22"/>
      <c r="M10" s="21"/>
      <c r="N10" s="36">
        <f t="shared" ref="N10:N23" si="2">(F10*0.011581*K10)+(F10*0.010081*L10)+(F10*0.007862*M10)</f>
        <v>0</v>
      </c>
      <c r="P10" s="50">
        <f t="shared" si="1"/>
        <v>0</v>
      </c>
    </row>
    <row r="11" spans="1:16" ht="15" customHeight="1" x14ac:dyDescent="0.15">
      <c r="A11" s="6">
        <v>6</v>
      </c>
      <c r="B11" s="7" t="s">
        <v>23</v>
      </c>
      <c r="C11" s="7" t="s">
        <v>24</v>
      </c>
      <c r="D11" s="13" t="s">
        <v>25</v>
      </c>
      <c r="E11" s="8" t="s">
        <v>10</v>
      </c>
      <c r="F11" s="6">
        <v>99</v>
      </c>
      <c r="G11" s="18"/>
      <c r="H11" s="29">
        <v>1600</v>
      </c>
      <c r="I11" s="29">
        <f t="shared" si="0"/>
        <v>480</v>
      </c>
      <c r="J11" s="30"/>
      <c r="K11" s="18"/>
      <c r="L11" s="23"/>
      <c r="M11" s="19"/>
      <c r="N11" s="32">
        <f t="shared" si="2"/>
        <v>0</v>
      </c>
      <c r="P11" s="50">
        <f t="shared" si="1"/>
        <v>0</v>
      </c>
    </row>
    <row r="12" spans="1:16" ht="15" customHeight="1" x14ac:dyDescent="0.15">
      <c r="A12" s="9">
        <v>7</v>
      </c>
      <c r="B12" s="11" t="s">
        <v>26</v>
      </c>
      <c r="C12" s="11" t="s">
        <v>27</v>
      </c>
      <c r="D12" s="14" t="s">
        <v>28</v>
      </c>
      <c r="E12" s="12" t="s">
        <v>10</v>
      </c>
      <c r="F12" s="9">
        <v>69</v>
      </c>
      <c r="G12" s="20"/>
      <c r="H12" s="34">
        <v>1200</v>
      </c>
      <c r="I12" s="34">
        <f t="shared" si="0"/>
        <v>360</v>
      </c>
      <c r="J12" s="30"/>
      <c r="K12" s="20"/>
      <c r="L12" s="22"/>
      <c r="M12" s="21"/>
      <c r="N12" s="36">
        <f t="shared" si="2"/>
        <v>0</v>
      </c>
      <c r="P12" s="50">
        <f t="shared" si="1"/>
        <v>0</v>
      </c>
    </row>
    <row r="13" spans="1:16" ht="15" customHeight="1" x14ac:dyDescent="0.15">
      <c r="A13" s="6">
        <v>8</v>
      </c>
      <c r="B13" s="7" t="s">
        <v>29</v>
      </c>
      <c r="C13" s="7" t="s">
        <v>30</v>
      </c>
      <c r="D13" s="13" t="s">
        <v>31</v>
      </c>
      <c r="E13" s="8" t="s">
        <v>10</v>
      </c>
      <c r="F13" s="6">
        <v>91</v>
      </c>
      <c r="G13" s="18"/>
      <c r="H13" s="29">
        <v>1200</v>
      </c>
      <c r="I13" s="29">
        <f t="shared" si="0"/>
        <v>360</v>
      </c>
      <c r="J13" s="30"/>
      <c r="K13" s="18"/>
      <c r="L13" s="23"/>
      <c r="M13" s="19"/>
      <c r="N13" s="32">
        <f t="shared" si="2"/>
        <v>0</v>
      </c>
      <c r="P13" s="50">
        <f t="shared" si="1"/>
        <v>0</v>
      </c>
    </row>
    <row r="14" spans="1:16" ht="15" customHeight="1" x14ac:dyDescent="0.15">
      <c r="A14" s="9">
        <v>9</v>
      </c>
      <c r="B14" s="11" t="s">
        <v>32</v>
      </c>
      <c r="C14" s="11" t="s">
        <v>33</v>
      </c>
      <c r="D14" s="14" t="s">
        <v>34</v>
      </c>
      <c r="E14" s="12" t="s">
        <v>10</v>
      </c>
      <c r="F14" s="9">
        <v>82</v>
      </c>
      <c r="G14" s="20"/>
      <c r="H14" s="34">
        <v>1500</v>
      </c>
      <c r="I14" s="34">
        <f t="shared" si="0"/>
        <v>450</v>
      </c>
      <c r="J14" s="30"/>
      <c r="K14" s="20"/>
      <c r="L14" s="22"/>
      <c r="M14" s="21"/>
      <c r="N14" s="36">
        <f t="shared" si="2"/>
        <v>0</v>
      </c>
      <c r="P14" s="50">
        <f t="shared" si="1"/>
        <v>0</v>
      </c>
    </row>
    <row r="15" spans="1:16" ht="15" customHeight="1" x14ac:dyDescent="0.15">
      <c r="A15" s="6">
        <v>10</v>
      </c>
      <c r="B15" s="7" t="s">
        <v>35</v>
      </c>
      <c r="C15" s="7" t="s">
        <v>36</v>
      </c>
      <c r="D15" s="13" t="s">
        <v>37</v>
      </c>
      <c r="E15" s="8" t="s">
        <v>10</v>
      </c>
      <c r="F15" s="6">
        <v>81</v>
      </c>
      <c r="G15" s="18"/>
      <c r="H15" s="29">
        <v>1500</v>
      </c>
      <c r="I15" s="29">
        <f t="shared" si="0"/>
        <v>450</v>
      </c>
      <c r="J15" s="30"/>
      <c r="K15" s="18"/>
      <c r="L15" s="23"/>
      <c r="M15" s="19"/>
      <c r="N15" s="32">
        <f t="shared" si="2"/>
        <v>0</v>
      </c>
      <c r="P15" s="50">
        <f t="shared" si="1"/>
        <v>0</v>
      </c>
    </row>
    <row r="16" spans="1:16" ht="15" customHeight="1" x14ac:dyDescent="0.15">
      <c r="A16" s="9">
        <v>11</v>
      </c>
      <c r="B16" s="11" t="s">
        <v>38</v>
      </c>
      <c r="C16" s="11" t="s">
        <v>39</v>
      </c>
      <c r="D16" s="14" t="s">
        <v>40</v>
      </c>
      <c r="E16" s="12" t="s">
        <v>10</v>
      </c>
      <c r="F16" s="9">
        <v>64</v>
      </c>
      <c r="G16" s="20"/>
      <c r="H16" s="34">
        <v>570</v>
      </c>
      <c r="I16" s="34">
        <f t="shared" si="0"/>
        <v>171</v>
      </c>
      <c r="J16" s="30"/>
      <c r="K16" s="20"/>
      <c r="L16" s="22"/>
      <c r="M16" s="21"/>
      <c r="N16" s="36">
        <f t="shared" si="2"/>
        <v>0</v>
      </c>
      <c r="P16" s="50">
        <f t="shared" si="1"/>
        <v>0</v>
      </c>
    </row>
    <row r="17" spans="1:16" ht="15" customHeight="1" x14ac:dyDescent="0.15">
      <c r="A17" s="6">
        <v>12</v>
      </c>
      <c r="B17" s="7" t="s">
        <v>41</v>
      </c>
      <c r="C17" s="7" t="s">
        <v>42</v>
      </c>
      <c r="D17" s="7" t="s">
        <v>43</v>
      </c>
      <c r="E17" s="8" t="s">
        <v>10</v>
      </c>
      <c r="F17" s="6">
        <v>29</v>
      </c>
      <c r="G17" s="18"/>
      <c r="H17" s="29">
        <v>5000</v>
      </c>
      <c r="I17" s="29">
        <f t="shared" si="0"/>
        <v>1500</v>
      </c>
      <c r="J17" s="30"/>
      <c r="K17" s="18"/>
      <c r="L17" s="23"/>
      <c r="M17" s="19"/>
      <c r="N17" s="32">
        <f t="shared" si="2"/>
        <v>0</v>
      </c>
      <c r="P17" s="50">
        <f t="shared" si="1"/>
        <v>0</v>
      </c>
    </row>
    <row r="18" spans="1:16" ht="15" customHeight="1" x14ac:dyDescent="0.15">
      <c r="A18" s="9">
        <v>13</v>
      </c>
      <c r="B18" s="11" t="s">
        <v>44</v>
      </c>
      <c r="C18" s="11" t="s">
        <v>45</v>
      </c>
      <c r="D18" s="14" t="s">
        <v>46</v>
      </c>
      <c r="E18" s="12" t="s">
        <v>10</v>
      </c>
      <c r="F18" s="9">
        <v>44</v>
      </c>
      <c r="G18" s="20"/>
      <c r="H18" s="34">
        <v>500</v>
      </c>
      <c r="I18" s="34">
        <f t="shared" si="0"/>
        <v>150</v>
      </c>
      <c r="J18" s="30"/>
      <c r="K18" s="20"/>
      <c r="L18" s="22"/>
      <c r="M18" s="21"/>
      <c r="N18" s="36">
        <f t="shared" si="2"/>
        <v>0</v>
      </c>
      <c r="P18" s="50">
        <f t="shared" si="1"/>
        <v>0</v>
      </c>
    </row>
    <row r="19" spans="1:16" ht="15" customHeight="1" x14ac:dyDescent="0.15">
      <c r="A19" s="6">
        <v>18</v>
      </c>
      <c r="B19" s="7" t="s">
        <v>47</v>
      </c>
      <c r="C19" s="7" t="s">
        <v>48</v>
      </c>
      <c r="D19" s="13" t="s">
        <v>49</v>
      </c>
      <c r="E19" s="8" t="s">
        <v>10</v>
      </c>
      <c r="F19" s="6">
        <v>52</v>
      </c>
      <c r="G19" s="18"/>
      <c r="H19" s="29">
        <v>1250</v>
      </c>
      <c r="I19" s="29">
        <f t="shared" si="0"/>
        <v>375</v>
      </c>
      <c r="J19" s="30"/>
      <c r="K19" s="18"/>
      <c r="L19" s="23"/>
      <c r="M19" s="19"/>
      <c r="N19" s="32">
        <f t="shared" si="2"/>
        <v>0</v>
      </c>
      <c r="P19" s="50">
        <f t="shared" si="1"/>
        <v>0</v>
      </c>
    </row>
    <row r="20" spans="1:16" ht="15" customHeight="1" x14ac:dyDescent="0.15">
      <c r="A20" s="9">
        <v>19</v>
      </c>
      <c r="B20" s="11" t="s">
        <v>50</v>
      </c>
      <c r="C20" s="11" t="s">
        <v>51</v>
      </c>
      <c r="D20" s="14" t="s">
        <v>52</v>
      </c>
      <c r="E20" s="12" t="s">
        <v>10</v>
      </c>
      <c r="F20" s="9">
        <v>30</v>
      </c>
      <c r="G20" s="20"/>
      <c r="H20" s="34">
        <v>1500</v>
      </c>
      <c r="I20" s="34">
        <f t="shared" si="0"/>
        <v>450</v>
      </c>
      <c r="J20" s="30"/>
      <c r="K20" s="20"/>
      <c r="L20" s="22"/>
      <c r="M20" s="21"/>
      <c r="N20" s="36">
        <f t="shared" si="2"/>
        <v>0</v>
      </c>
      <c r="P20" s="50">
        <f t="shared" si="1"/>
        <v>0</v>
      </c>
    </row>
    <row r="21" spans="1:16" ht="15" customHeight="1" x14ac:dyDescent="0.15">
      <c r="A21" s="6">
        <v>21</v>
      </c>
      <c r="B21" s="7" t="s">
        <v>53</v>
      </c>
      <c r="C21" s="7" t="s">
        <v>54</v>
      </c>
      <c r="D21" s="13" t="s">
        <v>55</v>
      </c>
      <c r="E21" s="8" t="s">
        <v>10</v>
      </c>
      <c r="F21" s="6">
        <v>39</v>
      </c>
      <c r="G21" s="18"/>
      <c r="H21" s="29">
        <v>650</v>
      </c>
      <c r="I21" s="29">
        <f t="shared" si="0"/>
        <v>195</v>
      </c>
      <c r="J21" s="30"/>
      <c r="K21" s="18"/>
      <c r="L21" s="23"/>
      <c r="M21" s="19"/>
      <c r="N21" s="32">
        <f t="shared" si="2"/>
        <v>0</v>
      </c>
      <c r="P21" s="50">
        <f t="shared" si="1"/>
        <v>0</v>
      </c>
    </row>
    <row r="22" spans="1:16" ht="15" customHeight="1" x14ac:dyDescent="0.15">
      <c r="A22" s="9">
        <v>22</v>
      </c>
      <c r="B22" s="11" t="s">
        <v>56</v>
      </c>
      <c r="C22" s="11" t="s">
        <v>57</v>
      </c>
      <c r="D22" s="14" t="s">
        <v>58</v>
      </c>
      <c r="E22" s="12" t="s">
        <v>10</v>
      </c>
      <c r="F22" s="9">
        <v>22</v>
      </c>
      <c r="G22" s="20"/>
      <c r="H22" s="34">
        <v>800</v>
      </c>
      <c r="I22" s="34">
        <f t="shared" si="0"/>
        <v>240</v>
      </c>
      <c r="J22" s="30"/>
      <c r="K22" s="20"/>
      <c r="L22" s="22"/>
      <c r="M22" s="21"/>
      <c r="N22" s="36">
        <f t="shared" si="2"/>
        <v>0</v>
      </c>
      <c r="P22" s="50">
        <f t="shared" si="1"/>
        <v>0</v>
      </c>
    </row>
    <row r="23" spans="1:16" ht="15" customHeight="1" thickBot="1" x14ac:dyDescent="0.2">
      <c r="A23" s="6">
        <v>28</v>
      </c>
      <c r="B23" s="7" t="s">
        <v>59</v>
      </c>
      <c r="C23" s="7" t="s">
        <v>60</v>
      </c>
      <c r="D23" s="13" t="s">
        <v>61</v>
      </c>
      <c r="E23" s="8" t="s">
        <v>10</v>
      </c>
      <c r="F23" s="6">
        <v>92</v>
      </c>
      <c r="G23" s="18"/>
      <c r="H23" s="29">
        <v>1200</v>
      </c>
      <c r="I23" s="29">
        <f t="shared" si="0"/>
        <v>360</v>
      </c>
      <c r="J23" s="30"/>
      <c r="K23" s="18"/>
      <c r="L23" s="23"/>
      <c r="M23" s="19"/>
      <c r="N23" s="40">
        <f t="shared" si="2"/>
        <v>0</v>
      </c>
      <c r="P23" s="51">
        <f t="shared" si="1"/>
        <v>0</v>
      </c>
    </row>
    <row r="24" spans="1:16" ht="12" thickBot="1" x14ac:dyDescent="0.2">
      <c r="A24" s="41"/>
      <c r="B24" s="41"/>
      <c r="C24" s="41"/>
      <c r="D24" s="41"/>
      <c r="F24" s="41"/>
      <c r="G24" s="53"/>
      <c r="M24" t="s">
        <v>94</v>
      </c>
      <c r="N24" s="42">
        <f>SUM(N2:N23)</f>
        <v>0</v>
      </c>
      <c r="O24" t="s">
        <v>99</v>
      </c>
      <c r="P24" s="52">
        <f>SUM(P2:P23)</f>
        <v>0</v>
      </c>
    </row>
    <row r="25" spans="1:16" x14ac:dyDescent="0.15">
      <c r="A25" s="41" t="s">
        <v>62</v>
      </c>
      <c r="B25" s="41"/>
      <c r="C25" s="41"/>
      <c r="D25" s="41"/>
    </row>
    <row r="26" spans="1:16" x14ac:dyDescent="0.15">
      <c r="A26" s="72" t="s">
        <v>104</v>
      </c>
      <c r="B26" s="72"/>
      <c r="C26" s="72"/>
      <c r="D26" s="72"/>
    </row>
    <row r="28" spans="1:16" ht="12" thickBot="1" x14ac:dyDescent="0.2">
      <c r="A28" s="73" t="s">
        <v>63</v>
      </c>
      <c r="B28" s="73"/>
      <c r="C28" s="73"/>
      <c r="D28" s="73"/>
    </row>
    <row r="29" spans="1:16" ht="42.75" thickBot="1" x14ac:dyDescent="0.2">
      <c r="A29" s="61" t="s">
        <v>0</v>
      </c>
      <c r="B29" s="62" t="s">
        <v>1</v>
      </c>
      <c r="C29" s="62" t="s">
        <v>2</v>
      </c>
      <c r="D29" s="62" t="s">
        <v>3</v>
      </c>
      <c r="E29" s="62" t="s">
        <v>4</v>
      </c>
      <c r="F29" s="62" t="s">
        <v>105</v>
      </c>
      <c r="G29" s="62" t="s">
        <v>106</v>
      </c>
      <c r="H29" s="64" t="s">
        <v>6</v>
      </c>
      <c r="I29" s="62" t="s">
        <v>85</v>
      </c>
      <c r="J29" s="64" t="s">
        <v>91</v>
      </c>
      <c r="K29" s="63" t="s">
        <v>103</v>
      </c>
      <c r="L29" s="65" t="s">
        <v>86</v>
      </c>
      <c r="M29" s="59"/>
      <c r="P29" s="65" t="s">
        <v>98</v>
      </c>
    </row>
    <row r="30" spans="1:16" x14ac:dyDescent="0.15">
      <c r="A30" s="26">
        <v>1</v>
      </c>
      <c r="B30" s="26" t="s">
        <v>64</v>
      </c>
      <c r="C30" s="26" t="s">
        <v>65</v>
      </c>
      <c r="D30" s="26" t="s">
        <v>66</v>
      </c>
      <c r="E30" s="26" t="s">
        <v>10</v>
      </c>
      <c r="F30" s="24">
        <v>23</v>
      </c>
      <c r="G30" s="16"/>
      <c r="H30" s="24">
        <v>148</v>
      </c>
      <c r="I30" s="16"/>
      <c r="J30" s="46"/>
      <c r="K30" s="17"/>
      <c r="L30" s="55">
        <f>(F30*0.011581*I30)+(F30*0.010081*J30)+(F30*0.007862*K30)</f>
        <v>0</v>
      </c>
      <c r="M30" s="60"/>
      <c r="P30" s="50">
        <f>F30*G30</f>
        <v>0</v>
      </c>
    </row>
    <row r="31" spans="1:16" x14ac:dyDescent="0.15">
      <c r="A31" s="31">
        <v>2</v>
      </c>
      <c r="B31" s="31" t="s">
        <v>67</v>
      </c>
      <c r="C31" s="31" t="s">
        <v>68</v>
      </c>
      <c r="D31" s="31" t="s">
        <v>69</v>
      </c>
      <c r="E31" s="31" t="s">
        <v>10</v>
      </c>
      <c r="F31" s="29">
        <v>15</v>
      </c>
      <c r="G31" s="18"/>
      <c r="H31" s="29">
        <v>185</v>
      </c>
      <c r="I31" s="18"/>
      <c r="J31" s="23"/>
      <c r="K31" s="19"/>
      <c r="L31" s="56">
        <f>(F31*0.011581*I31)+(F31*0.010081*J31)+(F31*0.007862*K31)</f>
        <v>0</v>
      </c>
      <c r="M31" s="60"/>
      <c r="P31" s="50">
        <f t="shared" ref="P31:P32" si="3">F31*G31</f>
        <v>0</v>
      </c>
    </row>
    <row r="32" spans="1:16" ht="12" thickBot="1" x14ac:dyDescent="0.2">
      <c r="A32" s="35">
        <v>3</v>
      </c>
      <c r="B32" s="35" t="s">
        <v>70</v>
      </c>
      <c r="C32" s="35" t="s">
        <v>71</v>
      </c>
      <c r="D32" s="35" t="s">
        <v>72</v>
      </c>
      <c r="E32" s="35" t="s">
        <v>10</v>
      </c>
      <c r="F32" s="34">
        <v>54</v>
      </c>
      <c r="G32" s="20"/>
      <c r="H32" s="34">
        <v>222</v>
      </c>
      <c r="I32" s="20"/>
      <c r="J32" s="22"/>
      <c r="K32" s="21"/>
      <c r="L32" s="57">
        <f>(F32*0.011581*I32)+(F32*0.010081*J32)+(F32*0.007862*K32)</f>
        <v>0</v>
      </c>
      <c r="M32" s="60"/>
      <c r="P32" s="51">
        <f t="shared" si="3"/>
        <v>0</v>
      </c>
    </row>
    <row r="33" spans="1:16" ht="12" thickBot="1" x14ac:dyDescent="0.2">
      <c r="F33" s="41"/>
      <c r="G33" s="53"/>
      <c r="K33" t="s">
        <v>95</v>
      </c>
      <c r="L33" s="58">
        <f>SUM(L30:L32)</f>
        <v>0</v>
      </c>
      <c r="O33" t="s">
        <v>100</v>
      </c>
      <c r="P33" s="52">
        <f>SUM(P30:P32)</f>
        <v>0</v>
      </c>
    </row>
    <row r="34" spans="1:16" ht="12" thickBot="1" x14ac:dyDescent="0.2">
      <c r="A34" s="43" t="s">
        <v>73</v>
      </c>
    </row>
    <row r="35" spans="1:16" ht="42.75" thickBot="1" x14ac:dyDescent="0.2">
      <c r="A35" s="61" t="s">
        <v>0</v>
      </c>
      <c r="B35" s="62" t="s">
        <v>1</v>
      </c>
      <c r="C35" s="62" t="s">
        <v>2</v>
      </c>
      <c r="D35" s="62" t="s">
        <v>3</v>
      </c>
      <c r="E35" s="62" t="s">
        <v>4</v>
      </c>
      <c r="F35" s="62" t="s">
        <v>105</v>
      </c>
      <c r="G35" s="62" t="s">
        <v>106</v>
      </c>
      <c r="H35" s="64" t="s">
        <v>6</v>
      </c>
      <c r="I35" s="62" t="s">
        <v>85</v>
      </c>
      <c r="J35" s="64" t="s">
        <v>91</v>
      </c>
      <c r="K35" s="63" t="s">
        <v>103</v>
      </c>
      <c r="L35" s="65" t="s">
        <v>86</v>
      </c>
      <c r="M35" s="59"/>
      <c r="P35" s="65" t="s">
        <v>98</v>
      </c>
    </row>
    <row r="36" spans="1:16" x14ac:dyDescent="0.15">
      <c r="A36" s="26">
        <v>1</v>
      </c>
      <c r="B36" s="26" t="s">
        <v>74</v>
      </c>
      <c r="C36" s="26" t="s">
        <v>75</v>
      </c>
      <c r="D36" s="26" t="s">
        <v>76</v>
      </c>
      <c r="E36" s="26" t="s">
        <v>10</v>
      </c>
      <c r="F36" s="24">
        <v>39</v>
      </c>
      <c r="G36" s="16"/>
      <c r="H36" s="24">
        <v>37</v>
      </c>
      <c r="I36" s="16"/>
      <c r="J36" s="46"/>
      <c r="K36" s="17"/>
      <c r="L36" s="55">
        <f>(F36*0.011581*I36)+(F36*0.010081*J36)+(F36*0.007862*K36)</f>
        <v>0</v>
      </c>
      <c r="M36" s="60"/>
      <c r="P36" s="50">
        <f>F36*G36</f>
        <v>0</v>
      </c>
    </row>
    <row r="37" spans="1:16" x14ac:dyDescent="0.15">
      <c r="A37" s="31">
        <v>2</v>
      </c>
      <c r="B37" s="31" t="s">
        <v>77</v>
      </c>
      <c r="C37" s="31" t="s">
        <v>78</v>
      </c>
      <c r="D37" s="31" t="s">
        <v>79</v>
      </c>
      <c r="E37" s="31" t="s">
        <v>10</v>
      </c>
      <c r="F37" s="29">
        <v>46</v>
      </c>
      <c r="G37" s="18"/>
      <c r="H37" s="29">
        <v>37</v>
      </c>
      <c r="I37" s="18"/>
      <c r="J37" s="23"/>
      <c r="K37" s="19"/>
      <c r="L37" s="56">
        <f>(F37*0.011581*I37)+(F37*0.010081*J37)+(F37*0.007862*K37)</f>
        <v>0</v>
      </c>
      <c r="M37" s="60"/>
      <c r="P37" s="50">
        <f t="shared" ref="P37:P38" si="4">F37*G37</f>
        <v>0</v>
      </c>
    </row>
    <row r="38" spans="1:16" ht="12" thickBot="1" x14ac:dyDescent="0.2">
      <c r="A38" s="35">
        <v>3</v>
      </c>
      <c r="B38" s="35" t="s">
        <v>80</v>
      </c>
      <c r="C38" s="35" t="s">
        <v>81</v>
      </c>
      <c r="D38" s="35" t="s">
        <v>82</v>
      </c>
      <c r="E38" s="35" t="s">
        <v>10</v>
      </c>
      <c r="F38" s="34">
        <v>87</v>
      </c>
      <c r="G38" s="20"/>
      <c r="H38" s="34">
        <v>37</v>
      </c>
      <c r="I38" s="20"/>
      <c r="J38" s="22"/>
      <c r="K38" s="21"/>
      <c r="L38" s="57">
        <f>(F38*0.011581*I38)+(F38*0.010081*J38)+(F38*0.007862*K38)</f>
        <v>0</v>
      </c>
      <c r="M38" s="60"/>
      <c r="P38" s="51">
        <f t="shared" si="4"/>
        <v>0</v>
      </c>
    </row>
    <row r="39" spans="1:16" ht="12" thickBot="1" x14ac:dyDescent="0.2">
      <c r="F39" s="41"/>
      <c r="G39" s="54"/>
      <c r="K39" t="s">
        <v>96</v>
      </c>
      <c r="L39" s="42">
        <f>SUM(L36:L38)</f>
        <v>0</v>
      </c>
      <c r="O39" t="s">
        <v>101</v>
      </c>
      <c r="P39" s="52">
        <f>SUM(P36:P38)</f>
        <v>0</v>
      </c>
    </row>
    <row r="40" spans="1:16" x14ac:dyDescent="0.15">
      <c r="F40" s="41"/>
      <c r="G40" s="53"/>
      <c r="L40" s="44"/>
      <c r="O40" t="s">
        <v>102</v>
      </c>
      <c r="P40">
        <f>P39+P33+P24</f>
        <v>0</v>
      </c>
    </row>
    <row r="42" spans="1:16" x14ac:dyDescent="0.15">
      <c r="F42" s="74" t="s">
        <v>97</v>
      </c>
      <c r="G42" s="74"/>
      <c r="H42" s="47">
        <f>L39+L33+N24</f>
        <v>0</v>
      </c>
    </row>
    <row r="43" spans="1:16" x14ac:dyDescent="0.15">
      <c r="F43" s="78" t="s">
        <v>92</v>
      </c>
      <c r="G43" s="78"/>
      <c r="H43" s="48">
        <f>H42*8</f>
        <v>0</v>
      </c>
    </row>
    <row r="44" spans="1:16" x14ac:dyDescent="0.15">
      <c r="F44" s="77" t="s">
        <v>93</v>
      </c>
      <c r="G44" s="77"/>
      <c r="H44" s="49" t="e">
        <f>H42/P40</f>
        <v>#DIV/0!</v>
      </c>
    </row>
    <row r="45" spans="1:16" x14ac:dyDescent="0.15">
      <c r="A45" s="75" t="s">
        <v>83</v>
      </c>
      <c r="B45" s="76"/>
      <c r="C45" s="76"/>
      <c r="D45" s="76"/>
    </row>
    <row r="46" spans="1:16" x14ac:dyDescent="0.15">
      <c r="A46" s="76"/>
      <c r="B46" s="76"/>
      <c r="C46" s="76"/>
      <c r="D46" s="76"/>
    </row>
    <row r="47" spans="1:16" x14ac:dyDescent="0.15">
      <c r="A47" s="76"/>
      <c r="B47" s="76"/>
      <c r="C47" s="76"/>
      <c r="D47" s="76"/>
    </row>
    <row r="48" spans="1:16" ht="12" thickBot="1" x14ac:dyDescent="0.2"/>
    <row r="49" spans="1:4" x14ac:dyDescent="0.15">
      <c r="A49" s="66" t="s">
        <v>107</v>
      </c>
      <c r="B49" s="67"/>
      <c r="C49" s="67"/>
      <c r="D49" s="68"/>
    </row>
    <row r="50" spans="1:4" ht="12" thickBot="1" x14ac:dyDescent="0.2">
      <c r="A50" s="69"/>
      <c r="B50" s="70"/>
      <c r="C50" s="70"/>
      <c r="D50" s="71"/>
    </row>
  </sheetData>
  <sheetProtection algorithmName="SHA-512" hashValue="tEDBAFhg/Gjb/QBygxFMq54T+T74WIQ43MzzZXd9lhh/9b+EJACD+Sn8jLT1va8/rLzxdkGWl6HiE2bG5+Ltpg==" saltValue="J90L6hlAlcWZmxxS3NVa+A==" spinCount="100000" sheet="1" objects="1" scenarios="1" autoFilter="0"/>
  <mergeCells count="7">
    <mergeCell ref="A49:D50"/>
    <mergeCell ref="A26:D26"/>
    <mergeCell ref="A28:D28"/>
    <mergeCell ref="F42:G42"/>
    <mergeCell ref="A45:D47"/>
    <mergeCell ref="F44:G44"/>
    <mergeCell ref="F43:G43"/>
  </mergeCells>
  <conditionalFormatting sqref="M30">
    <cfRule type="cellIs" dxfId="5" priority="6" operator="equal">
      <formula>3750</formula>
    </cfRule>
  </conditionalFormatting>
  <conditionalFormatting sqref="M31">
    <cfRule type="cellIs" dxfId="4" priority="5" operator="equal">
      <formula>3560</formula>
    </cfRule>
  </conditionalFormatting>
  <conditionalFormatting sqref="M32">
    <cfRule type="cellIs" dxfId="3" priority="4" operator="equal">
      <formula>3380</formula>
    </cfRule>
  </conditionalFormatting>
  <conditionalFormatting sqref="M36">
    <cfRule type="cellIs" dxfId="2" priority="3" operator="equal">
      <formula>3750</formula>
    </cfRule>
  </conditionalFormatting>
  <conditionalFormatting sqref="M37">
    <cfRule type="cellIs" dxfId="1" priority="2" operator="equal">
      <formula>3560</formula>
    </cfRule>
  </conditionalFormatting>
  <conditionalFormatting sqref="M38">
    <cfRule type="cellIs" dxfId="0" priority="1" operator="equal">
      <formula>3370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MKI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Schijndel, Wendy van (PPO)</dc:creator>
  <cp:lastModifiedBy>Schijndel, Wendy van (RWS VWM)</cp:lastModifiedBy>
  <dcterms:created xsi:type="dcterms:W3CDTF">2024-06-19T10:43:35Z</dcterms:created>
  <dcterms:modified xsi:type="dcterms:W3CDTF">2024-10-03T10:16:39Z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31179710 Perceel 2 Kampen MKI Uitvoering.xlsx</vt:lpwstr>
  </property>
</Properties>
</file>