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M:\DATA\EXTERN\Graafschapcollege\Aanbesteding 2024\Uitlever_20240412 (NVI3)\"/>
    </mc:Choice>
  </mc:AlternateContent>
  <xr:revisionPtr revIDLastSave="0" documentId="13_ncr:1_{B14CC641-7FBE-4034-BD16-A328E10B5876}" xr6:coauthVersionLast="47" xr6:coauthVersionMax="47" xr10:uidLastSave="{00000000-0000-0000-0000-000000000000}"/>
  <bookViews>
    <workbookView xWindow="-108" yWindow="-108" windowWidth="30936" windowHeight="16776" activeTab="2" xr2:uid="{60F59927-C059-4F20-92A8-AE3B041F2092}"/>
  </bookViews>
  <sheets>
    <sheet name="Omreken" sheetId="1" r:id="rId1"/>
    <sheet name="Toelichting" sheetId="6" r:id="rId2"/>
    <sheet name="Leveringen" sheetId="2" r:id="rId3"/>
    <sheet name="Totaal" sheetId="3" r:id="rId4"/>
    <sheet name="Keuzes" sheetId="4" state="hidden" r:id="rId5"/>
  </sheets>
  <definedNames>
    <definedName name="_xlnm.Print_Titles" localSheetId="2">Leveringen!$1:$6</definedName>
    <definedName name="_xlnm.Print_Titles" localSheetId="3">Totaal!$1:$3</definedName>
    <definedName name="dagenperjaar1">Omreken!$B$9</definedName>
    <definedName name="dagenperjaar2">Omreken!$E$9</definedName>
    <definedName name="dagenperjaar3">Omreken!$H$9</definedName>
    <definedName name="dagenperweek1">Omreken!$B$10</definedName>
    <definedName name="dagenperweek2">Omreken!$E$10</definedName>
    <definedName name="dagenperweek3">Omreken!$H$10</definedName>
    <definedName name="dagsoorttabel1">Omreken!$A$13:$B$24</definedName>
    <definedName name="dagsoorttabel2">Omreken!$D$13:$E$24</definedName>
    <definedName name="dagsoorttabel3">Omreken!$G$13:$H$15</definedName>
    <definedName name="prijsjaarleveringen">Leveringen!$M$27</definedName>
    <definedName name="prijsjaarleveringen1">Leveringen!$M$25</definedName>
    <definedName name="tabeltype">Omreken!$B$5:$B$5</definedName>
    <definedName name="uurtarief0">Leveringen!$K$24</definedName>
    <definedName name="uurtarief1">Leveringen!$K$9</definedName>
    <definedName name="uurtarief10">Leveringen!$K$18</definedName>
    <definedName name="uurtarief11">Leveringen!$K$19</definedName>
    <definedName name="uurtarief12">Leveringen!$K$20</definedName>
    <definedName name="uurtarief13">Leveringen!$K$21</definedName>
    <definedName name="uurtarief14">Leveringen!$K$22</definedName>
    <definedName name="uurtarief2">Leveringen!$K$10</definedName>
    <definedName name="uurtarief3">Leveringen!$K$11</definedName>
    <definedName name="uurtarief4">Leveringen!$K$12</definedName>
    <definedName name="uurtarief5">Leveringen!$K$13</definedName>
    <definedName name="uurtarief6">Leveringen!$K$14</definedName>
    <definedName name="uurtarief7">Leveringen!$K$15</definedName>
    <definedName name="uurtarief8">Leveringen!$K$16</definedName>
    <definedName name="uurtarief9">Leveringen!$K$17</definedName>
    <definedName name="vp_variant">Totaal!#REF!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2" l="1"/>
  <c r="F10" i="2" l="1"/>
  <c r="A1" i="2"/>
  <c r="K11" i="2" l="1"/>
  <c r="K24" i="2"/>
  <c r="K23" i="2"/>
  <c r="K22" i="2"/>
  <c r="K21" i="2"/>
  <c r="K20" i="2"/>
  <c r="K19" i="2"/>
  <c r="K18" i="2"/>
  <c r="K17" i="2"/>
  <c r="K16" i="2"/>
  <c r="K15" i="2"/>
  <c r="K14" i="2"/>
  <c r="K13" i="2"/>
  <c r="K12" i="2"/>
  <c r="K10" i="2"/>
  <c r="K9" i="2"/>
  <c r="F3" i="2" l="1"/>
  <c r="H9" i="2"/>
  <c r="A1" i="3"/>
  <c r="L24" i="2"/>
  <c r="L23" i="2"/>
  <c r="L22" i="2"/>
  <c r="L21" i="2"/>
  <c r="L20" i="2"/>
  <c r="L19" i="2"/>
  <c r="L18" i="2"/>
  <c r="L17" i="2"/>
  <c r="L16" i="2"/>
  <c r="L15" i="2"/>
  <c r="L14" i="2"/>
  <c r="L13" i="2"/>
  <c r="L12" i="2"/>
  <c r="L11" i="2"/>
  <c r="L10" i="2"/>
  <c r="L9" i="2"/>
  <c r="H15" i="1"/>
  <c r="H14" i="1"/>
  <c r="H13" i="1"/>
  <c r="E24" i="1"/>
  <c r="E23" i="1"/>
  <c r="E22" i="1"/>
  <c r="E21" i="1"/>
  <c r="E20" i="1"/>
  <c r="E19" i="1"/>
  <c r="E18" i="1"/>
  <c r="E17" i="1"/>
  <c r="E16" i="1"/>
  <c r="E15" i="1"/>
  <c r="E14" i="1"/>
  <c r="E13" i="1"/>
  <c r="B24" i="1"/>
  <c r="B23" i="1"/>
  <c r="B22" i="1"/>
  <c r="B21" i="1"/>
  <c r="B20" i="1"/>
  <c r="B19" i="1"/>
  <c r="B18" i="1"/>
  <c r="B17" i="1"/>
  <c r="B16" i="1"/>
  <c r="B15" i="1"/>
  <c r="B14" i="1"/>
  <c r="B13" i="1"/>
  <c r="C24" i="2" l="1"/>
  <c r="M24" i="2" s="1"/>
  <c r="C23" i="2"/>
  <c r="M23" i="2" s="1"/>
  <c r="C22" i="2"/>
  <c r="M22" i="2" s="1"/>
  <c r="C21" i="2"/>
  <c r="M21" i="2" s="1"/>
  <c r="C20" i="2"/>
  <c r="M20" i="2" s="1"/>
  <c r="C19" i="2"/>
  <c r="M19" i="2" s="1"/>
  <c r="C18" i="2"/>
  <c r="M18" i="2" s="1"/>
  <c r="C17" i="2"/>
  <c r="M17" i="2" s="1"/>
  <c r="C16" i="2"/>
  <c r="M16" i="2" s="1"/>
  <c r="C15" i="2"/>
  <c r="M15" i="2" s="1"/>
  <c r="C14" i="2"/>
  <c r="M14" i="2" s="1"/>
  <c r="C13" i="2"/>
  <c r="M13" i="2" s="1"/>
  <c r="C12" i="2"/>
  <c r="M12" i="2" s="1"/>
  <c r="C11" i="2"/>
  <c r="M11" i="2" s="1"/>
  <c r="C10" i="2"/>
  <c r="M10" i="2" s="1"/>
  <c r="C9" i="2"/>
  <c r="M9" i="2" s="1"/>
  <c r="M25" i="2" s="1"/>
  <c r="M27" i="2" s="1"/>
  <c r="B4" i="3" s="1"/>
  <c r="C4" i="3" l="1"/>
  <c r="C6" i="3" s="1"/>
</calcChain>
</file>

<file path=xl/sharedStrings.xml><?xml version="1.0" encoding="utf-8"?>
<sst xmlns="http://schemas.openxmlformats.org/spreadsheetml/2006/main" count="157" uniqueCount="97">
  <si>
    <t>Blad 'Omreken'</t>
  </si>
  <si>
    <t>Dit blad mag niet worden gewijzigd!</t>
  </si>
  <si>
    <t>Type:</t>
  </si>
  <si>
    <t>Invultabel</t>
  </si>
  <si>
    <t xml:space="preserve">werkdag             </t>
  </si>
  <si>
    <t xml:space="preserve">per jaar: </t>
  </si>
  <si>
    <t xml:space="preserve">per week: </t>
  </si>
  <si>
    <t>FREQ</t>
  </si>
  <si>
    <t>FACTOR</t>
  </si>
  <si>
    <t>5W</t>
  </si>
  <si>
    <t>4W</t>
  </si>
  <si>
    <t>3W</t>
  </si>
  <si>
    <t>2W</t>
  </si>
  <si>
    <t>1W</t>
  </si>
  <si>
    <t>26J</t>
  </si>
  <si>
    <t>12J</t>
  </si>
  <si>
    <t>6J</t>
  </si>
  <si>
    <t>4J</t>
  </si>
  <si>
    <t>3J</t>
  </si>
  <si>
    <t>2J</t>
  </si>
  <si>
    <t>1J</t>
  </si>
  <si>
    <t xml:space="preserve">werkdag vakantie    </t>
  </si>
  <si>
    <t xml:space="preserve">weekenddag          </t>
  </si>
  <si>
    <t>FREQ (DAGEN)</t>
  </si>
  <si>
    <t>OMSCHRIJVING</t>
  </si>
  <si>
    <t>EENHEID</t>
  </si>
  <si>
    <t xml:space="preserve">WERKDAG             </t>
  </si>
  <si>
    <t>6010</t>
  </si>
  <si>
    <t>prijs per stuk</t>
  </si>
  <si>
    <t>6015</t>
  </si>
  <si>
    <t>Handdoekautomaat (autocut)</t>
  </si>
  <si>
    <t>6020</t>
  </si>
  <si>
    <t>Handdoekautomaat (vouw)</t>
  </si>
  <si>
    <t>6030</t>
  </si>
  <si>
    <t>Poetsrol dispenser (centerfeed) midi</t>
  </si>
  <si>
    <t>6035</t>
  </si>
  <si>
    <t>Poetsrol dispenser (centerfeed) maxi</t>
  </si>
  <si>
    <t>6050</t>
  </si>
  <si>
    <t>Toiletrolautomaat (2 rollen naast elkaar)</t>
  </si>
  <si>
    <t>6070</t>
  </si>
  <si>
    <t>Toiletborstelgarnituur</t>
  </si>
  <si>
    <t>6100</t>
  </si>
  <si>
    <t>Zeepdispenser (foam)</t>
  </si>
  <si>
    <t>6110</t>
  </si>
  <si>
    <t>Zeepdispenser industrieel</t>
  </si>
  <si>
    <t>6120</t>
  </si>
  <si>
    <t>Zeepdispenser (elleboogbediening)</t>
  </si>
  <si>
    <t>6130</t>
  </si>
  <si>
    <t>Desinfectiedispenser (elleboogbediening)</t>
  </si>
  <si>
    <t>6150</t>
  </si>
  <si>
    <t>Luchtverfrisser</t>
  </si>
  <si>
    <t>6200</t>
  </si>
  <si>
    <t>Damesverbandcontainer</t>
  </si>
  <si>
    <t>6210</t>
  </si>
  <si>
    <t>Luier-incobox</t>
  </si>
  <si>
    <t>6300</t>
  </si>
  <si>
    <t>Schoonloopmat (115cm x 180cm)</t>
  </si>
  <si>
    <t>6310</t>
  </si>
  <si>
    <t>Schoonloopmat (150cm x 250cm)</t>
  </si>
  <si>
    <t xml:space="preserve">Totaal werkdag             </t>
  </si>
  <si>
    <t>Totaal leveringen excl. BTW</t>
  </si>
  <si>
    <t>Soort werk</t>
  </si>
  <si>
    <t>Bedrag per jaar excl. BTW (euro)</t>
  </si>
  <si>
    <t>Bedrag per jaar incl. BTW (euro)</t>
  </si>
  <si>
    <t>Leveringen (geschat)</t>
  </si>
  <si>
    <t>ja</t>
  </si>
  <si>
    <t>nee</t>
  </si>
  <si>
    <t>Handdoekautomaat (met terugnamesysteem)</t>
  </si>
  <si>
    <t>Is aangeboden handdoekautomaat met terugnamesysteem (6010) aanvulbaar?</t>
  </si>
  <si>
    <t>CODE</t>
  </si>
  <si>
    <t>VERGELIJKINGSPRIJS</t>
  </si>
  <si>
    <t>PRIJS/ KEER
(PRIJS/MAAND)</t>
  </si>
  <si>
    <t>PRIJS/ JAAR 
(EXCL. BTW)</t>
  </si>
  <si>
    <t>HUUR</t>
  </si>
  <si>
    <t>VERBRUIK</t>
  </si>
  <si>
    <t>TOTAAL</t>
  </si>
  <si>
    <t>Toelichting splitsing huur en verbruik</t>
  </si>
  <si>
    <t>Huur</t>
  </si>
  <si>
    <t>Verbruik</t>
  </si>
  <si>
    <t>PRIJS/ EENHEID EN PER MAAND</t>
  </si>
  <si>
    <t>In de prijs voor het verbruik dienen alle kosten met betrekking tot de bij de apparatuur behorende verbruiksartikelen te worden opgenomen en de bij de verbruiksartikelen behorende logistieke kosten.
Bij de voorzieningen toiletborstelgarnituur, luchtverfrisser, damesverbandcontainer, luier-incobox en schoonloopmatten dient u alle kosten op te nemen onder Huur.</t>
  </si>
  <si>
    <t>In de prijs voor de Huur dienen alle kosten te zijn inbegrepen die zijn benoemd in paragraaf 5.2.2 van het aanbestedingsdocument, behalve de kosten die onder Verbruik zijn benoemd.</t>
  </si>
  <si>
    <t>HOEVEELHEID AUTOMATEN /KEER</t>
  </si>
  <si>
    <t>UITGANGSPUNT BIJBEHOREND VERBRUIKSARTIKEL</t>
  </si>
  <si>
    <t>meter</t>
  </si>
  <si>
    <t>VERBRUIK/ JAAR</t>
  </si>
  <si>
    <t>liter</t>
  </si>
  <si>
    <t>meter 2)</t>
  </si>
  <si>
    <t>1)</t>
  </si>
  <si>
    <t>meter 1)</t>
  </si>
  <si>
    <t>vellen 3)</t>
  </si>
  <si>
    <t>meter 3)</t>
  </si>
  <si>
    <t>2)</t>
  </si>
  <si>
    <t>3)</t>
  </si>
  <si>
    <t>Deze hoeveelheden zijn verhoogd omdat er 7 extra automaten worden gevraagd ten opzichte van waarop de huidige verbruikscijfers van dit type automaat zijn gebaseerd</t>
  </si>
  <si>
    <t>Deze hoeveelheden zijn verhoogd met de hoeveelheden van de huidige maxi-automaten en omdat er 9 vouw automaten worden vervangen door een midi handdoekautomaat</t>
  </si>
  <si>
    <t>Deze automaten vervallen in principe, maar omdat we optionele prijzen willen hebben wordt het huidige verbruik hier opgegeven als uitgangspunt.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</si>
</sst>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2]\ * #,##0.00_-;_-[$€-2]\ * #,##0.00\-;_-[$€-2]\ * &quot;-&quot;??_-;_-@_-"/>
  </numFmts>
  <fonts count="4" x14ac:knownFonts="1">
    <font>
      <sz val="11"/>
      <color theme="1"/>
      <name val="Calibri"/>
      <family val="2"/>
      <scheme val="minor"/>
    </font>
    <font>
      <b/>
      <sz val="11"/>
      <color theme="1"/>
      <name val="Calibri"/>
      <family val="2"/>
      <scheme val="minor"/>
    </font>
    <font>
      <sz val="11"/>
      <color rgb="FFFF0000"/>
      <name val="Calibri"/>
      <family val="2"/>
      <scheme val="minor"/>
    </font>
    <font>
      <sz val="11"/>
      <color theme="1"/>
      <name val="Calibri"/>
      <family val="2"/>
      <scheme val="minor"/>
    </font>
  </fonts>
  <fills count="8">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rgb="FFFFFF99"/>
        <bgColor indexed="64"/>
      </patternFill>
    </fill>
    <fill>
      <patternFill patternType="solid">
        <fgColor theme="0" tint="-0.249977111117893"/>
        <bgColor indexed="64"/>
      </patternFill>
    </fill>
    <fill>
      <patternFill patternType="solid">
        <fgColor rgb="FFCCFFCC"/>
        <bgColor indexed="64"/>
      </patternFill>
    </fill>
  </fills>
  <borders count="15">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xf numFmtId="43" fontId="3" fillId="0" borderId="0" applyFont="0" applyFill="0" applyBorder="0" applyAlignment="0" applyProtection="0"/>
  </cellStyleXfs>
  <cellXfs count="62">
    <xf numFmtId="0" fontId="0" fillId="0" borderId="0" xfId="0"/>
    <xf numFmtId="0" fontId="1" fillId="0" borderId="0" xfId="0" applyFont="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6" xfId="0" applyFill="1" applyBorder="1"/>
    <xf numFmtId="0" fontId="0" fillId="2" borderId="7" xfId="0" applyFill="1" applyBorder="1"/>
    <xf numFmtId="49" fontId="0" fillId="3" borderId="5" xfId="0" applyNumberFormat="1" applyFill="1" applyBorder="1" applyAlignment="1">
      <alignment wrapText="1"/>
    </xf>
    <xf numFmtId="0" fontId="0" fillId="3" borderId="3" xfId="0" applyFill="1" applyBorder="1"/>
    <xf numFmtId="0" fontId="0" fillId="3" borderId="8" xfId="0" applyFill="1" applyBorder="1"/>
    <xf numFmtId="0" fontId="0" fillId="3" borderId="4" xfId="0" applyFill="1" applyBorder="1"/>
    <xf numFmtId="0" fontId="0" fillId="3" borderId="6" xfId="0" applyFill="1" applyBorder="1"/>
    <xf numFmtId="0" fontId="0" fillId="3" borderId="11" xfId="0" applyFill="1" applyBorder="1"/>
    <xf numFmtId="0" fontId="0" fillId="3" borderId="7" xfId="0" applyFill="1" applyBorder="1"/>
    <xf numFmtId="49" fontId="0" fillId="2" borderId="12" xfId="0" applyNumberFormat="1" applyFill="1" applyBorder="1"/>
    <xf numFmtId="1" fontId="0" fillId="2" borderId="12" xfId="0" applyNumberFormat="1" applyFill="1" applyBorder="1"/>
    <xf numFmtId="4" fontId="0" fillId="4" borderId="12" xfId="0" applyNumberFormat="1" applyFill="1" applyBorder="1"/>
    <xf numFmtId="164" fontId="0" fillId="0" borderId="12" xfId="0" applyNumberFormat="1" applyBorder="1" applyProtection="1">
      <protection locked="0"/>
    </xf>
    <xf numFmtId="164" fontId="0" fillId="2" borderId="12" xfId="0" applyNumberFormat="1" applyFill="1" applyBorder="1"/>
    <xf numFmtId="49" fontId="0" fillId="2" borderId="13" xfId="0" applyNumberFormat="1" applyFill="1" applyBorder="1"/>
    <xf numFmtId="1" fontId="0" fillId="2" borderId="13" xfId="0" applyNumberFormat="1" applyFill="1" applyBorder="1"/>
    <xf numFmtId="4" fontId="0" fillId="4" borderId="13" xfId="0" applyNumberFormat="1" applyFill="1" applyBorder="1"/>
    <xf numFmtId="164" fontId="0" fillId="0" borderId="13" xfId="0" applyNumberFormat="1" applyBorder="1" applyProtection="1">
      <protection locked="0"/>
    </xf>
    <xf numFmtId="164" fontId="0" fillId="2" borderId="13" xfId="0" applyNumberFormat="1" applyFill="1" applyBorder="1"/>
    <xf numFmtId="49" fontId="0" fillId="2" borderId="14" xfId="0" applyNumberFormat="1" applyFill="1" applyBorder="1"/>
    <xf numFmtId="1" fontId="0" fillId="2" borderId="14" xfId="0" applyNumberFormat="1" applyFill="1" applyBorder="1"/>
    <xf numFmtId="164" fontId="0" fillId="0" borderId="14" xfId="0" applyNumberFormat="1" applyBorder="1" applyProtection="1">
      <protection locked="0"/>
    </xf>
    <xf numFmtId="164" fontId="0" fillId="2" borderId="14" xfId="0" applyNumberFormat="1" applyFill="1" applyBorder="1"/>
    <xf numFmtId="49" fontId="0" fillId="3" borderId="9" xfId="0" applyNumberFormat="1" applyFill="1" applyBorder="1"/>
    <xf numFmtId="0" fontId="0" fillId="3" borderId="10" xfId="0" applyFill="1" applyBorder="1"/>
    <xf numFmtId="164" fontId="0" fillId="3" borderId="5" xfId="0" applyNumberFormat="1" applyFill="1" applyBorder="1"/>
    <xf numFmtId="164" fontId="0" fillId="2" borderId="5" xfId="0" applyNumberFormat="1" applyFill="1" applyBorder="1"/>
    <xf numFmtId="49" fontId="1" fillId="3" borderId="5" xfId="0" applyNumberFormat="1" applyFont="1" applyFill="1" applyBorder="1"/>
    <xf numFmtId="0" fontId="0" fillId="3" borderId="5" xfId="0" applyFill="1" applyBorder="1"/>
    <xf numFmtId="164" fontId="1" fillId="2" borderId="5" xfId="0" applyNumberFormat="1" applyFont="1" applyFill="1" applyBorder="1"/>
    <xf numFmtId="0" fontId="0" fillId="0" borderId="5" xfId="0" applyBorder="1" applyProtection="1">
      <protection locked="0"/>
    </xf>
    <xf numFmtId="0" fontId="2" fillId="0" borderId="0" xfId="0" applyFont="1"/>
    <xf numFmtId="4" fontId="0" fillId="5" borderId="13" xfId="0" applyNumberFormat="1" applyFill="1" applyBorder="1"/>
    <xf numFmtId="4" fontId="0" fillId="5" borderId="14" xfId="0" applyNumberFormat="1" applyFill="1" applyBorder="1"/>
    <xf numFmtId="164" fontId="0" fillId="2" borderId="12" xfId="0" applyNumberFormat="1" applyFill="1" applyBorder="1" applyProtection="1"/>
    <xf numFmtId="164" fontId="0" fillId="2" borderId="13" xfId="0" applyNumberFormat="1" applyFill="1" applyBorder="1" applyProtection="1"/>
    <xf numFmtId="164" fontId="0" fillId="7" borderId="13" xfId="0" applyNumberFormat="1" applyFill="1" applyBorder="1" applyProtection="1"/>
    <xf numFmtId="164" fontId="0" fillId="7" borderId="14" xfId="0" applyNumberFormat="1" applyFill="1" applyBorder="1" applyProtection="1"/>
    <xf numFmtId="0" fontId="1" fillId="0" borderId="0" xfId="0" applyFont="1" applyAlignment="1">
      <alignment vertical="top"/>
    </xf>
    <xf numFmtId="0" fontId="0" fillId="0" borderId="0" xfId="0" applyAlignment="1">
      <alignment vertical="top"/>
    </xf>
    <xf numFmtId="0" fontId="0" fillId="0" borderId="5" xfId="0" applyBorder="1" applyAlignment="1">
      <alignment vertical="top"/>
    </xf>
    <xf numFmtId="0" fontId="0" fillId="5" borderId="5" xfId="0" applyFill="1" applyBorder="1" applyAlignment="1">
      <alignment vertical="top" wrapText="1"/>
    </xf>
    <xf numFmtId="0" fontId="1" fillId="6" borderId="5" xfId="0" applyFont="1" applyFill="1" applyBorder="1" applyAlignment="1">
      <alignment vertical="top"/>
    </xf>
    <xf numFmtId="43" fontId="0" fillId="0" borderId="0" xfId="1" applyFont="1"/>
    <xf numFmtId="43" fontId="0" fillId="0" borderId="0" xfId="1" applyFont="1" applyBorder="1" applyProtection="1">
      <protection locked="0"/>
    </xf>
    <xf numFmtId="43" fontId="0" fillId="3" borderId="5" xfId="1" applyFont="1" applyFill="1" applyBorder="1" applyAlignment="1">
      <alignment wrapText="1"/>
    </xf>
    <xf numFmtId="43" fontId="0" fillId="3" borderId="8" xfId="1" applyFont="1" applyFill="1" applyBorder="1"/>
    <xf numFmtId="43" fontId="0" fillId="3" borderId="11" xfId="1" applyFont="1" applyFill="1" applyBorder="1"/>
    <xf numFmtId="43" fontId="0" fillId="5" borderId="12" xfId="1" applyFont="1" applyFill="1" applyBorder="1"/>
    <xf numFmtId="43" fontId="0" fillId="5" borderId="13" xfId="1" applyFont="1" applyFill="1" applyBorder="1"/>
    <xf numFmtId="43" fontId="0" fillId="2" borderId="13" xfId="1" applyFont="1" applyFill="1" applyBorder="1"/>
    <xf numFmtId="43" fontId="0" fillId="2" borderId="14" xfId="1" applyFont="1" applyFill="1" applyBorder="1"/>
    <xf numFmtId="43" fontId="0" fillId="3" borderId="10" xfId="1" applyFont="1" applyFill="1" applyBorder="1"/>
    <xf numFmtId="49" fontId="0" fillId="2" borderId="5" xfId="0" applyNumberFormat="1" applyFill="1" applyBorder="1" applyAlignment="1">
      <alignment horizontal="left"/>
    </xf>
    <xf numFmtId="0" fontId="0" fillId="6" borderId="5" xfId="0" applyFill="1" applyBorder="1" applyAlignment="1">
      <alignment horizontal="center"/>
    </xf>
    <xf numFmtId="43" fontId="0" fillId="6" borderId="5" xfId="1" applyFont="1" applyFill="1" applyBorder="1" applyAlignment="1">
      <alignment horizontal="center" wrapText="1"/>
    </xf>
  </cellXfs>
  <cellStyles count="2">
    <cellStyle name="Komma" xfId="1" builtinId="3"/>
    <cellStyle name="Standaard" xfId="0" builtinId="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24715-7AFE-4A77-96DE-B554B951B4D6}">
  <dimension ref="A1:H24"/>
  <sheetViews>
    <sheetView workbookViewId="0"/>
  </sheetViews>
  <sheetFormatPr defaultRowHeight="14.4" x14ac:dyDescent="0.3"/>
  <sheetData>
    <row r="1" spans="1:8" x14ac:dyDescent="0.3">
      <c r="A1" s="1" t="s">
        <v>0</v>
      </c>
    </row>
    <row r="3" spans="1:8" x14ac:dyDescent="0.3">
      <c r="A3" t="s">
        <v>1</v>
      </c>
    </row>
    <row r="5" spans="1:8" x14ac:dyDescent="0.3">
      <c r="A5" t="s">
        <v>2</v>
      </c>
      <c r="B5" t="s">
        <v>3</v>
      </c>
    </row>
    <row r="7" spans="1:8" x14ac:dyDescent="0.3">
      <c r="A7" s="4" t="s">
        <v>4</v>
      </c>
      <c r="B7" s="5"/>
      <c r="D7" s="4" t="s">
        <v>21</v>
      </c>
      <c r="E7" s="5"/>
      <c r="G7" s="4" t="s">
        <v>22</v>
      </c>
      <c r="H7" s="5"/>
    </row>
    <row r="8" spans="1:8" x14ac:dyDescent="0.3">
      <c r="A8" s="2"/>
      <c r="B8" s="3"/>
      <c r="D8" s="2"/>
      <c r="E8" s="3"/>
      <c r="G8" s="2"/>
      <c r="H8" s="3"/>
    </row>
    <row r="9" spans="1:8" x14ac:dyDescent="0.3">
      <c r="A9" s="2" t="s">
        <v>5</v>
      </c>
      <c r="B9" s="3">
        <v>210</v>
      </c>
      <c r="D9" s="2" t="s">
        <v>5</v>
      </c>
      <c r="E9" s="3">
        <v>25</v>
      </c>
      <c r="G9" s="2" t="s">
        <v>5</v>
      </c>
      <c r="H9" s="3">
        <v>102</v>
      </c>
    </row>
    <row r="10" spans="1:8" x14ac:dyDescent="0.3">
      <c r="A10" s="2" t="s">
        <v>6</v>
      </c>
      <c r="B10" s="3">
        <v>5</v>
      </c>
      <c r="D10" s="2" t="s">
        <v>6</v>
      </c>
      <c r="E10" s="3">
        <v>5</v>
      </c>
      <c r="G10" s="2" t="s">
        <v>6</v>
      </c>
      <c r="H10" s="3">
        <v>2</v>
      </c>
    </row>
    <row r="11" spans="1:8" x14ac:dyDescent="0.3">
      <c r="A11" s="2"/>
      <c r="B11" s="3"/>
      <c r="D11" s="2"/>
      <c r="E11" s="3"/>
      <c r="G11" s="2"/>
      <c r="H11" s="3"/>
    </row>
    <row r="12" spans="1:8" x14ac:dyDescent="0.3">
      <c r="A12" s="2" t="s">
        <v>7</v>
      </c>
      <c r="B12" s="3" t="s">
        <v>8</v>
      </c>
      <c r="D12" s="2" t="s">
        <v>7</v>
      </c>
      <c r="E12" s="3" t="s">
        <v>8</v>
      </c>
      <c r="G12" s="2" t="s">
        <v>7</v>
      </c>
      <c r="H12" s="3" t="s">
        <v>8</v>
      </c>
    </row>
    <row r="13" spans="1:8" x14ac:dyDescent="0.3">
      <c r="A13" s="2" t="s">
        <v>9</v>
      </c>
      <c r="B13" s="3">
        <f t="shared" ref="B13:B24" si="0">IF(A13="2½W",2.5/dagenperweek1,IF(RIGHT(A13,1)="W",VALUE(LEFT(A13,LEN(A13)-1))/dagenperweek1,IF(RIGHT(A13,1)="J",VALUE(LEFT(A13,LEN(A13)-1))/dagenperjaar1,"handmatig!")))</f>
        <v>1</v>
      </c>
      <c r="D13" s="2" t="s">
        <v>9</v>
      </c>
      <c r="E13" s="3">
        <f t="shared" ref="E13:E24" si="1">IF(D13="2½W",2.5/dagenperweek2,IF(RIGHT(D13,1)="W",VALUE(LEFT(D13,LEN(D13)-1))/dagenperweek2,IF(RIGHT(D13,1)="J",VALUE(LEFT(D13,LEN(D13)-1))/dagenperjaar2,"handmatig!")))</f>
        <v>1</v>
      </c>
      <c r="G13" s="2" t="s">
        <v>12</v>
      </c>
      <c r="H13" s="3">
        <f>IF(G13="2½W",2.5/dagenperweek3,IF(RIGHT(G13,1)="W",VALUE(LEFT(G13,LEN(G13)-1))/dagenperweek3,IF(RIGHT(G13,1)="J",VALUE(LEFT(G13,LEN(G13)-1))/dagenperjaar3,"handmatig!")))</f>
        <v>1</v>
      </c>
    </row>
    <row r="14" spans="1:8" x14ac:dyDescent="0.3">
      <c r="A14" s="2" t="s">
        <v>10</v>
      </c>
      <c r="B14" s="3">
        <f t="shared" si="0"/>
        <v>0.8</v>
      </c>
      <c r="D14" s="2" t="s">
        <v>10</v>
      </c>
      <c r="E14" s="3">
        <f t="shared" si="1"/>
        <v>0.8</v>
      </c>
      <c r="G14" s="2" t="s">
        <v>13</v>
      </c>
      <c r="H14" s="3">
        <f>IF(G14="2½W",2.5/dagenperweek3,IF(RIGHT(G14,1)="W",VALUE(LEFT(G14,LEN(G14)-1))/dagenperweek3,IF(RIGHT(G14,1)="J",VALUE(LEFT(G14,LEN(G14)-1))/dagenperjaar3,"handmatig!")))</f>
        <v>0.5</v>
      </c>
    </row>
    <row r="15" spans="1:8" x14ac:dyDescent="0.3">
      <c r="A15" s="2" t="s">
        <v>11</v>
      </c>
      <c r="B15" s="3">
        <f t="shared" si="0"/>
        <v>0.6</v>
      </c>
      <c r="D15" s="2" t="s">
        <v>11</v>
      </c>
      <c r="E15" s="3">
        <f t="shared" si="1"/>
        <v>0.6</v>
      </c>
      <c r="G15" s="6" t="s">
        <v>20</v>
      </c>
      <c r="H15" s="7">
        <f>IF(G15="2½W",2.5/dagenperweek3,IF(RIGHT(G15,1)="W",VALUE(LEFT(G15,LEN(G15)-1))/dagenperweek3,IF(RIGHT(G15,1)="J",VALUE(LEFT(G15,LEN(G15)-1))/dagenperjaar3,"handmatig!")))</f>
        <v>9.8039215686274508E-3</v>
      </c>
    </row>
    <row r="16" spans="1:8" x14ac:dyDescent="0.3">
      <c r="A16" s="2" t="s">
        <v>12</v>
      </c>
      <c r="B16" s="3">
        <f t="shared" si="0"/>
        <v>0.4</v>
      </c>
      <c r="D16" s="2" t="s">
        <v>12</v>
      </c>
      <c r="E16" s="3">
        <f t="shared" si="1"/>
        <v>0.4</v>
      </c>
    </row>
    <row r="17" spans="1:5" x14ac:dyDescent="0.3">
      <c r="A17" s="2" t="s">
        <v>13</v>
      </c>
      <c r="B17" s="3">
        <f t="shared" si="0"/>
        <v>0.2</v>
      </c>
      <c r="D17" s="2" t="s">
        <v>13</v>
      </c>
      <c r="E17" s="3">
        <f t="shared" si="1"/>
        <v>0.2</v>
      </c>
    </row>
    <row r="18" spans="1:5" x14ac:dyDescent="0.3">
      <c r="A18" s="2" t="s">
        <v>14</v>
      </c>
      <c r="B18" s="3">
        <f t="shared" si="0"/>
        <v>0.12380952380952381</v>
      </c>
      <c r="D18" s="2" t="s">
        <v>14</v>
      </c>
      <c r="E18" s="3">
        <f t="shared" si="1"/>
        <v>1.04</v>
      </c>
    </row>
    <row r="19" spans="1:5" x14ac:dyDescent="0.3">
      <c r="A19" s="2" t="s">
        <v>15</v>
      </c>
      <c r="B19" s="3">
        <f t="shared" si="0"/>
        <v>5.7142857142857141E-2</v>
      </c>
      <c r="D19" s="2" t="s">
        <v>15</v>
      </c>
      <c r="E19" s="3">
        <f t="shared" si="1"/>
        <v>0.48</v>
      </c>
    </row>
    <row r="20" spans="1:5" x14ac:dyDescent="0.3">
      <c r="A20" s="2" t="s">
        <v>16</v>
      </c>
      <c r="B20" s="3">
        <f t="shared" si="0"/>
        <v>2.8571428571428571E-2</v>
      </c>
      <c r="D20" s="2" t="s">
        <v>16</v>
      </c>
      <c r="E20" s="3">
        <f t="shared" si="1"/>
        <v>0.24</v>
      </c>
    </row>
    <row r="21" spans="1:5" x14ac:dyDescent="0.3">
      <c r="A21" s="2" t="s">
        <v>17</v>
      </c>
      <c r="B21" s="3">
        <f t="shared" si="0"/>
        <v>1.9047619047619049E-2</v>
      </c>
      <c r="D21" s="2" t="s">
        <v>17</v>
      </c>
      <c r="E21" s="3">
        <f t="shared" si="1"/>
        <v>0.16</v>
      </c>
    </row>
    <row r="22" spans="1:5" x14ac:dyDescent="0.3">
      <c r="A22" s="2" t="s">
        <v>18</v>
      </c>
      <c r="B22" s="3">
        <f t="shared" si="0"/>
        <v>1.4285714285714285E-2</v>
      </c>
      <c r="D22" s="2" t="s">
        <v>18</v>
      </c>
      <c r="E22" s="3">
        <f t="shared" si="1"/>
        <v>0.12</v>
      </c>
    </row>
    <row r="23" spans="1:5" x14ac:dyDescent="0.3">
      <c r="A23" s="2" t="s">
        <v>19</v>
      </c>
      <c r="B23" s="3">
        <f t="shared" si="0"/>
        <v>9.5238095238095247E-3</v>
      </c>
      <c r="D23" s="2" t="s">
        <v>19</v>
      </c>
      <c r="E23" s="3">
        <f t="shared" si="1"/>
        <v>0.08</v>
      </c>
    </row>
    <row r="24" spans="1:5" x14ac:dyDescent="0.3">
      <c r="A24" s="6" t="s">
        <v>20</v>
      </c>
      <c r="B24" s="7">
        <f t="shared" si="0"/>
        <v>4.7619047619047623E-3</v>
      </c>
      <c r="D24" s="6" t="s">
        <v>20</v>
      </c>
      <c r="E24" s="7">
        <f t="shared" si="1"/>
        <v>0.04</v>
      </c>
    </row>
  </sheetData>
  <sheetProtection algorithmName="SHA-512" hashValue="L7Vz8QgmJzrnNraeFepzkK4niS4/ZTtijOscVOr8yGzC2XXqKqzjGIm5fG8axpRaF0hebhQSqStsEBgv6IJsSg==" saltValue="V6dam1gOPWswhyw2nz7HV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35CC5-215C-45E9-9066-D834C21D3985}">
  <dimension ref="A1:B7"/>
  <sheetViews>
    <sheetView workbookViewId="0">
      <selection activeCell="B4" sqref="B4"/>
    </sheetView>
  </sheetViews>
  <sheetFormatPr defaultColWidth="8.88671875" defaultRowHeight="14.4" x14ac:dyDescent="0.3"/>
  <cols>
    <col min="1" max="1" width="12.5546875" style="45" customWidth="1"/>
    <col min="2" max="2" width="87.33203125" style="45" customWidth="1"/>
    <col min="3" max="16384" width="8.88671875" style="45"/>
  </cols>
  <sheetData>
    <row r="1" spans="1:2" x14ac:dyDescent="0.3">
      <c r="A1" s="44" t="s">
        <v>76</v>
      </c>
    </row>
    <row r="3" spans="1:2" ht="28.8" x14ac:dyDescent="0.3">
      <c r="A3" s="48" t="s">
        <v>77</v>
      </c>
      <c r="B3" s="47" t="s">
        <v>81</v>
      </c>
    </row>
    <row r="4" spans="1:2" ht="72" x14ac:dyDescent="0.3">
      <c r="A4" s="48" t="s">
        <v>78</v>
      </c>
      <c r="B4" s="47" t="s">
        <v>80</v>
      </c>
    </row>
    <row r="5" spans="1:2" x14ac:dyDescent="0.3">
      <c r="A5" s="46"/>
      <c r="B5" s="46"/>
    </row>
    <row r="6" spans="1:2" x14ac:dyDescent="0.3">
      <c r="A6" s="46"/>
      <c r="B6" s="46"/>
    </row>
    <row r="7" spans="1:2" x14ac:dyDescent="0.3">
      <c r="A7" s="46"/>
      <c r="B7" s="4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4A73F-C16F-40A3-AF62-A89E6E51C97B}">
  <dimension ref="A1:M31"/>
  <sheetViews>
    <sheetView tabSelected="1" workbookViewId="0">
      <pane xSplit="4" ySplit="6" topLeftCell="E7" activePane="bottomRight" state="frozen"/>
      <selection pane="topRight" activeCell="E1" sqref="E1"/>
      <selection pane="bottomLeft" activeCell="A6" sqref="A6"/>
      <selection pane="bottomRight" activeCell="I10" sqref="I10"/>
    </sheetView>
  </sheetViews>
  <sheetFormatPr defaultRowHeight="14.4" x14ac:dyDescent="0.3"/>
  <cols>
    <col min="1" max="1" width="7.77734375" customWidth="1"/>
    <col min="2" max="2" width="6.33203125" customWidth="1"/>
    <col min="3" max="3" width="8.33203125" customWidth="1"/>
    <col min="4" max="4" width="46.21875" customWidth="1"/>
    <col min="5" max="5" width="14.77734375" customWidth="1"/>
    <col min="6" max="6" width="15.88671875" style="49" customWidth="1"/>
    <col min="7" max="7" width="11.109375" style="49" customWidth="1"/>
    <col min="8" max="8" width="14.77734375" customWidth="1"/>
    <col min="9" max="11" width="11.77734375" customWidth="1"/>
    <col min="12" max="12" width="13.5546875" customWidth="1"/>
    <col min="13" max="13" width="16.33203125" customWidth="1"/>
    <col min="14" max="14" width="3.88671875" customWidth="1"/>
  </cols>
  <sheetData>
    <row r="1" spans="1:13" x14ac:dyDescent="0.3">
      <c r="A1" s="1" t="str">
        <f>CONCATENATE("Bijlage G.2.1: ",tabeltype," leveringen")</f>
        <v>Bijlage G.2.1: Invultabel leveringen</v>
      </c>
    </row>
    <row r="3" spans="1:13" x14ac:dyDescent="0.3">
      <c r="A3" s="59" t="s">
        <v>68</v>
      </c>
      <c r="B3" s="59"/>
      <c r="C3" s="59"/>
      <c r="D3" s="59"/>
      <c r="E3" s="36"/>
      <c r="F3" s="37" t="str">
        <f>IF(ISBLANK(E3),"LET OP: Cel E3 nog invullen!","")</f>
        <v>LET OP: Cel E3 nog invullen!</v>
      </c>
      <c r="G3" s="50"/>
    </row>
    <row r="5" spans="1:13" ht="30.9" customHeight="1" x14ac:dyDescent="0.3">
      <c r="F5" s="61" t="s">
        <v>83</v>
      </c>
      <c r="G5" s="61"/>
      <c r="I5" s="60" t="s">
        <v>79</v>
      </c>
      <c r="J5" s="60"/>
      <c r="K5" s="60"/>
    </row>
    <row r="6" spans="1:13" ht="43.2" x14ac:dyDescent="0.3">
      <c r="A6" s="8" t="s">
        <v>69</v>
      </c>
      <c r="B6" s="8" t="s">
        <v>7</v>
      </c>
      <c r="C6" s="8" t="s">
        <v>23</v>
      </c>
      <c r="D6" s="8" t="s">
        <v>24</v>
      </c>
      <c r="E6" s="8" t="s">
        <v>25</v>
      </c>
      <c r="F6" s="51" t="s">
        <v>85</v>
      </c>
      <c r="G6" s="51" t="s">
        <v>25</v>
      </c>
      <c r="H6" s="8" t="s">
        <v>82</v>
      </c>
      <c r="I6" s="8" t="s">
        <v>73</v>
      </c>
      <c r="J6" s="8" t="s">
        <v>74</v>
      </c>
      <c r="K6" s="8" t="s">
        <v>75</v>
      </c>
      <c r="L6" s="8" t="s">
        <v>71</v>
      </c>
      <c r="M6" s="8" t="s">
        <v>72</v>
      </c>
    </row>
    <row r="7" spans="1:13" x14ac:dyDescent="0.3">
      <c r="A7" s="9"/>
      <c r="B7" s="10"/>
      <c r="C7" s="10"/>
      <c r="D7" s="10"/>
      <c r="E7" s="10"/>
      <c r="F7" s="52"/>
      <c r="G7" s="52"/>
      <c r="H7" s="10"/>
      <c r="I7" s="10"/>
      <c r="J7" s="10"/>
      <c r="K7" s="10"/>
      <c r="L7" s="10"/>
      <c r="M7" s="11"/>
    </row>
    <row r="8" spans="1:13" x14ac:dyDescent="0.3">
      <c r="A8" s="12" t="s">
        <v>26</v>
      </c>
      <c r="B8" s="13"/>
      <c r="C8" s="13"/>
      <c r="D8" s="13"/>
      <c r="E8" s="13"/>
      <c r="F8" s="53"/>
      <c r="G8" s="53"/>
      <c r="H8" s="13"/>
      <c r="I8" s="13"/>
      <c r="J8" s="13"/>
      <c r="K8" s="13"/>
      <c r="L8" s="13"/>
      <c r="M8" s="14"/>
    </row>
    <row r="9" spans="1:13" x14ac:dyDescent="0.3">
      <c r="A9" s="15" t="s">
        <v>27</v>
      </c>
      <c r="B9" s="15" t="s">
        <v>15</v>
      </c>
      <c r="C9" s="16">
        <f t="shared" ref="C9:C24" si="0">IF(ISBLANK(B9),0,IF(ISERROR(VALUE(B9)),VLOOKUP(B9,dagsoorttabel1,2,FALSE)*dagenperjaar1,VALUE(B9)))</f>
        <v>12</v>
      </c>
      <c r="D9" s="15" t="s">
        <v>67</v>
      </c>
      <c r="E9" s="15" t="s">
        <v>28</v>
      </c>
      <c r="F9" s="54">
        <v>168476</v>
      </c>
      <c r="G9" s="54" t="s">
        <v>84</v>
      </c>
      <c r="H9" s="17">
        <f>SUM(99,IF($E$3="nee",18,0))</f>
        <v>99</v>
      </c>
      <c r="I9" s="18"/>
      <c r="J9" s="18"/>
      <c r="K9" s="40">
        <f>SUM(I9:J9)</f>
        <v>0</v>
      </c>
      <c r="L9" s="19">
        <f t="shared" ref="L9:L24" si="1">IF(ISBLANK(H9),0,H9)*ROUND(K9,2)</f>
        <v>0</v>
      </c>
      <c r="M9" s="19">
        <f t="shared" ref="M9:M24" si="2">C9*L9</f>
        <v>0</v>
      </c>
    </row>
    <row r="10" spans="1:13" x14ac:dyDescent="0.3">
      <c r="A10" s="20" t="s">
        <v>29</v>
      </c>
      <c r="B10" s="20" t="s">
        <v>15</v>
      </c>
      <c r="C10" s="21">
        <f t="shared" si="0"/>
        <v>12</v>
      </c>
      <c r="D10" s="20" t="s">
        <v>30</v>
      </c>
      <c r="E10" s="20" t="s">
        <v>28</v>
      </c>
      <c r="F10" s="55">
        <f>ROUND(151200/88*95,0)</f>
        <v>163227</v>
      </c>
      <c r="G10" s="55" t="s">
        <v>89</v>
      </c>
      <c r="H10" s="22">
        <v>95</v>
      </c>
      <c r="I10" s="23"/>
      <c r="J10" s="23"/>
      <c r="K10" s="41">
        <f t="shared" ref="K10:K24" si="3">SUM(I10:J10)</f>
        <v>0</v>
      </c>
      <c r="L10" s="24">
        <f t="shared" si="1"/>
        <v>0</v>
      </c>
      <c r="M10" s="24">
        <f t="shared" si="2"/>
        <v>0</v>
      </c>
    </row>
    <row r="11" spans="1:13" x14ac:dyDescent="0.3">
      <c r="A11" s="20" t="s">
        <v>31</v>
      </c>
      <c r="B11" s="20" t="s">
        <v>15</v>
      </c>
      <c r="C11" s="21">
        <f t="shared" si="0"/>
        <v>12</v>
      </c>
      <c r="D11" s="20" t="s">
        <v>32</v>
      </c>
      <c r="E11" s="20" t="s">
        <v>28</v>
      </c>
      <c r="F11" s="55">
        <v>54000</v>
      </c>
      <c r="G11" s="55" t="s">
        <v>90</v>
      </c>
      <c r="H11" s="22"/>
      <c r="I11" s="23"/>
      <c r="J11" s="23"/>
      <c r="K11" s="41">
        <f t="shared" si="3"/>
        <v>0</v>
      </c>
      <c r="L11" s="24">
        <f t="shared" si="1"/>
        <v>0</v>
      </c>
      <c r="M11" s="24">
        <f t="shared" si="2"/>
        <v>0</v>
      </c>
    </row>
    <row r="12" spans="1:13" x14ac:dyDescent="0.3">
      <c r="A12" s="20" t="s">
        <v>33</v>
      </c>
      <c r="B12" s="20" t="s">
        <v>15</v>
      </c>
      <c r="C12" s="21">
        <f t="shared" si="0"/>
        <v>12</v>
      </c>
      <c r="D12" s="20" t="s">
        <v>34</v>
      </c>
      <c r="E12" s="20" t="s">
        <v>28</v>
      </c>
      <c r="F12" s="55">
        <f>ROUND((46800+4200)/33*42,0)</f>
        <v>64909</v>
      </c>
      <c r="G12" s="55" t="s">
        <v>87</v>
      </c>
      <c r="H12" s="22">
        <v>42</v>
      </c>
      <c r="I12" s="23"/>
      <c r="J12" s="23"/>
      <c r="K12" s="42">
        <f t="shared" si="3"/>
        <v>0</v>
      </c>
      <c r="L12" s="24">
        <f t="shared" si="1"/>
        <v>0</v>
      </c>
      <c r="M12" s="24">
        <f t="shared" si="2"/>
        <v>0</v>
      </c>
    </row>
    <row r="13" spans="1:13" x14ac:dyDescent="0.3">
      <c r="A13" s="20" t="s">
        <v>35</v>
      </c>
      <c r="B13" s="20" t="s">
        <v>15</v>
      </c>
      <c r="C13" s="21">
        <f t="shared" si="0"/>
        <v>12</v>
      </c>
      <c r="D13" s="20" t="s">
        <v>36</v>
      </c>
      <c r="E13" s="20" t="s">
        <v>28</v>
      </c>
      <c r="F13" s="55">
        <v>4200</v>
      </c>
      <c r="G13" s="55" t="s">
        <v>91</v>
      </c>
      <c r="H13" s="22"/>
      <c r="I13" s="23"/>
      <c r="J13" s="23"/>
      <c r="K13" s="42">
        <f t="shared" si="3"/>
        <v>0</v>
      </c>
      <c r="L13" s="24">
        <f t="shared" si="1"/>
        <v>0</v>
      </c>
      <c r="M13" s="24">
        <f t="shared" si="2"/>
        <v>0</v>
      </c>
    </row>
    <row r="14" spans="1:13" x14ac:dyDescent="0.3">
      <c r="A14" s="20" t="s">
        <v>37</v>
      </c>
      <c r="B14" s="20" t="s">
        <v>15</v>
      </c>
      <c r="C14" s="21">
        <f t="shared" si="0"/>
        <v>12</v>
      </c>
      <c r="D14" s="20" t="s">
        <v>38</v>
      </c>
      <c r="E14" s="20" t="s">
        <v>28</v>
      </c>
      <c r="F14" s="55">
        <v>1225500</v>
      </c>
      <c r="G14" s="55" t="s">
        <v>84</v>
      </c>
      <c r="H14" s="22">
        <v>283</v>
      </c>
      <c r="I14" s="23"/>
      <c r="J14" s="23"/>
      <c r="K14" s="42">
        <f t="shared" si="3"/>
        <v>0</v>
      </c>
      <c r="L14" s="24">
        <f t="shared" si="1"/>
        <v>0</v>
      </c>
      <c r="M14" s="24">
        <f t="shared" si="2"/>
        <v>0</v>
      </c>
    </row>
    <row r="15" spans="1:13" x14ac:dyDescent="0.3">
      <c r="A15" s="20" t="s">
        <v>39</v>
      </c>
      <c r="B15" s="20" t="s">
        <v>15</v>
      </c>
      <c r="C15" s="21">
        <f t="shared" si="0"/>
        <v>12</v>
      </c>
      <c r="D15" s="20" t="s">
        <v>40</v>
      </c>
      <c r="E15" s="20" t="s">
        <v>28</v>
      </c>
      <c r="F15" s="56"/>
      <c r="G15" s="56"/>
      <c r="H15" s="22">
        <v>277</v>
      </c>
      <c r="I15" s="23"/>
      <c r="J15" s="42"/>
      <c r="K15" s="42">
        <f t="shared" si="3"/>
        <v>0</v>
      </c>
      <c r="L15" s="24">
        <f t="shared" si="1"/>
        <v>0</v>
      </c>
      <c r="M15" s="24">
        <f t="shared" si="2"/>
        <v>0</v>
      </c>
    </row>
    <row r="16" spans="1:13" x14ac:dyDescent="0.3">
      <c r="A16" s="20" t="s">
        <v>41</v>
      </c>
      <c r="B16" s="20" t="s">
        <v>15</v>
      </c>
      <c r="C16" s="21">
        <f t="shared" si="0"/>
        <v>12</v>
      </c>
      <c r="D16" s="20" t="s">
        <v>42</v>
      </c>
      <c r="E16" s="20" t="s">
        <v>28</v>
      </c>
      <c r="F16" s="55">
        <v>233</v>
      </c>
      <c r="G16" s="55" t="s">
        <v>86</v>
      </c>
      <c r="H16" s="22">
        <v>231</v>
      </c>
      <c r="I16" s="23"/>
      <c r="J16" s="23"/>
      <c r="K16" s="42">
        <f t="shared" si="3"/>
        <v>0</v>
      </c>
      <c r="L16" s="24">
        <f t="shared" si="1"/>
        <v>0</v>
      </c>
      <c r="M16" s="24">
        <f t="shared" si="2"/>
        <v>0</v>
      </c>
    </row>
    <row r="17" spans="1:13" x14ac:dyDescent="0.3">
      <c r="A17" s="20" t="s">
        <v>43</v>
      </c>
      <c r="B17" s="20" t="s">
        <v>15</v>
      </c>
      <c r="C17" s="21">
        <f t="shared" si="0"/>
        <v>12</v>
      </c>
      <c r="D17" s="20" t="s">
        <v>44</v>
      </c>
      <c r="E17" s="20" t="s">
        <v>28</v>
      </c>
      <c r="F17" s="55">
        <v>22</v>
      </c>
      <c r="G17" s="55" t="s">
        <v>86</v>
      </c>
      <c r="H17" s="22">
        <v>5</v>
      </c>
      <c r="I17" s="23"/>
      <c r="J17" s="23"/>
      <c r="K17" s="42">
        <f t="shared" si="3"/>
        <v>0</v>
      </c>
      <c r="L17" s="24">
        <f t="shared" si="1"/>
        <v>0</v>
      </c>
      <c r="M17" s="24">
        <f t="shared" si="2"/>
        <v>0</v>
      </c>
    </row>
    <row r="18" spans="1:13" x14ac:dyDescent="0.3">
      <c r="A18" s="20" t="s">
        <v>45</v>
      </c>
      <c r="B18" s="20" t="s">
        <v>15</v>
      </c>
      <c r="C18" s="21">
        <f t="shared" si="0"/>
        <v>12</v>
      </c>
      <c r="D18" s="20" t="s">
        <v>46</v>
      </c>
      <c r="E18" s="20" t="s">
        <v>28</v>
      </c>
      <c r="F18" s="55">
        <v>12</v>
      </c>
      <c r="G18" s="55" t="s">
        <v>86</v>
      </c>
      <c r="H18" s="22">
        <v>3</v>
      </c>
      <c r="I18" s="23"/>
      <c r="J18" s="23"/>
      <c r="K18" s="42">
        <f t="shared" si="3"/>
        <v>0</v>
      </c>
      <c r="L18" s="24">
        <f t="shared" si="1"/>
        <v>0</v>
      </c>
      <c r="M18" s="24">
        <f t="shared" si="2"/>
        <v>0</v>
      </c>
    </row>
    <row r="19" spans="1:13" x14ac:dyDescent="0.3">
      <c r="A19" s="20" t="s">
        <v>47</v>
      </c>
      <c r="B19" s="20" t="s">
        <v>15</v>
      </c>
      <c r="C19" s="21">
        <f t="shared" si="0"/>
        <v>12</v>
      </c>
      <c r="D19" s="20" t="s">
        <v>48</v>
      </c>
      <c r="E19" s="20" t="s">
        <v>28</v>
      </c>
      <c r="F19" s="55">
        <v>26</v>
      </c>
      <c r="G19" s="55" t="s">
        <v>86</v>
      </c>
      <c r="H19" s="22">
        <v>13</v>
      </c>
      <c r="I19" s="23"/>
      <c r="J19" s="23"/>
      <c r="K19" s="42">
        <f t="shared" si="3"/>
        <v>0</v>
      </c>
      <c r="L19" s="24">
        <f t="shared" si="1"/>
        <v>0</v>
      </c>
      <c r="M19" s="24">
        <f t="shared" si="2"/>
        <v>0</v>
      </c>
    </row>
    <row r="20" spans="1:13" x14ac:dyDescent="0.3">
      <c r="A20" s="20" t="s">
        <v>49</v>
      </c>
      <c r="B20" s="20" t="s">
        <v>15</v>
      </c>
      <c r="C20" s="21">
        <f t="shared" si="0"/>
        <v>12</v>
      </c>
      <c r="D20" s="20" t="s">
        <v>50</v>
      </c>
      <c r="E20" s="20" t="s">
        <v>28</v>
      </c>
      <c r="F20" s="56"/>
      <c r="G20" s="56"/>
      <c r="H20" s="22">
        <v>135</v>
      </c>
      <c r="I20" s="23"/>
      <c r="J20" s="42"/>
      <c r="K20" s="42">
        <f t="shared" si="3"/>
        <v>0</v>
      </c>
      <c r="L20" s="24">
        <f t="shared" si="1"/>
        <v>0</v>
      </c>
      <c r="M20" s="24">
        <f t="shared" si="2"/>
        <v>0</v>
      </c>
    </row>
    <row r="21" spans="1:13" x14ac:dyDescent="0.3">
      <c r="A21" s="20" t="s">
        <v>51</v>
      </c>
      <c r="B21" s="20" t="s">
        <v>15</v>
      </c>
      <c r="C21" s="21">
        <f t="shared" si="0"/>
        <v>12</v>
      </c>
      <c r="D21" s="20" t="s">
        <v>52</v>
      </c>
      <c r="E21" s="20" t="s">
        <v>28</v>
      </c>
      <c r="F21" s="56"/>
      <c r="G21" s="56"/>
      <c r="H21" s="22">
        <v>190</v>
      </c>
      <c r="I21" s="23"/>
      <c r="J21" s="42"/>
      <c r="K21" s="42">
        <f t="shared" si="3"/>
        <v>0</v>
      </c>
      <c r="L21" s="24">
        <f t="shared" si="1"/>
        <v>0</v>
      </c>
      <c r="M21" s="24">
        <f t="shared" si="2"/>
        <v>0</v>
      </c>
    </row>
    <row r="22" spans="1:13" x14ac:dyDescent="0.3">
      <c r="A22" s="20" t="s">
        <v>53</v>
      </c>
      <c r="B22" s="20" t="s">
        <v>15</v>
      </c>
      <c r="C22" s="21">
        <f t="shared" si="0"/>
        <v>12</v>
      </c>
      <c r="D22" s="20" t="s">
        <v>54</v>
      </c>
      <c r="E22" s="20" t="s">
        <v>28</v>
      </c>
      <c r="F22" s="56"/>
      <c r="G22" s="56"/>
      <c r="H22" s="22">
        <v>7</v>
      </c>
      <c r="I22" s="23"/>
      <c r="J22" s="42"/>
      <c r="K22" s="42">
        <f t="shared" si="3"/>
        <v>0</v>
      </c>
      <c r="L22" s="24">
        <f t="shared" si="1"/>
        <v>0</v>
      </c>
      <c r="M22" s="24">
        <f t="shared" si="2"/>
        <v>0</v>
      </c>
    </row>
    <row r="23" spans="1:13" x14ac:dyDescent="0.3">
      <c r="A23" s="20" t="s">
        <v>55</v>
      </c>
      <c r="B23" s="20" t="s">
        <v>15</v>
      </c>
      <c r="C23" s="21">
        <f t="shared" si="0"/>
        <v>12</v>
      </c>
      <c r="D23" s="20" t="s">
        <v>56</v>
      </c>
      <c r="E23" s="20" t="s">
        <v>28</v>
      </c>
      <c r="F23" s="56"/>
      <c r="G23" s="56"/>
      <c r="H23" s="38"/>
      <c r="I23" s="23"/>
      <c r="J23" s="42"/>
      <c r="K23" s="42">
        <f t="shared" si="3"/>
        <v>0</v>
      </c>
      <c r="L23" s="24">
        <f t="shared" si="1"/>
        <v>0</v>
      </c>
      <c r="M23" s="24">
        <f t="shared" si="2"/>
        <v>0</v>
      </c>
    </row>
    <row r="24" spans="1:13" x14ac:dyDescent="0.3">
      <c r="A24" s="25" t="s">
        <v>57</v>
      </c>
      <c r="B24" s="25" t="s">
        <v>15</v>
      </c>
      <c r="C24" s="26">
        <f t="shared" si="0"/>
        <v>12</v>
      </c>
      <c r="D24" s="25" t="s">
        <v>58</v>
      </c>
      <c r="E24" s="25" t="s">
        <v>28</v>
      </c>
      <c r="F24" s="57"/>
      <c r="G24" s="57"/>
      <c r="H24" s="39"/>
      <c r="I24" s="27"/>
      <c r="J24" s="43"/>
      <c r="K24" s="43">
        <f t="shared" si="3"/>
        <v>0</v>
      </c>
      <c r="L24" s="28">
        <f t="shared" si="1"/>
        <v>0</v>
      </c>
      <c r="M24" s="28">
        <f t="shared" si="2"/>
        <v>0</v>
      </c>
    </row>
    <row r="25" spans="1:13" x14ac:dyDescent="0.3">
      <c r="A25" s="29" t="s">
        <v>59</v>
      </c>
      <c r="B25" s="30"/>
      <c r="C25" s="30"/>
      <c r="D25" s="30"/>
      <c r="E25" s="30"/>
      <c r="F25" s="58"/>
      <c r="G25" s="58"/>
      <c r="H25" s="30"/>
      <c r="I25" s="30"/>
      <c r="J25" s="30"/>
      <c r="K25" s="30"/>
      <c r="L25" s="30"/>
      <c r="M25" s="31">
        <f>SUM(M9:M24)</f>
        <v>0</v>
      </c>
    </row>
    <row r="27" spans="1:13" x14ac:dyDescent="0.3">
      <c r="A27" s="29" t="s">
        <v>60</v>
      </c>
      <c r="B27" s="30"/>
      <c r="C27" s="30"/>
      <c r="D27" s="30"/>
      <c r="E27" s="30"/>
      <c r="F27" s="58"/>
      <c r="G27" s="58"/>
      <c r="H27" s="30"/>
      <c r="I27" s="30"/>
      <c r="J27" s="30"/>
      <c r="K27" s="30"/>
      <c r="L27" s="30"/>
      <c r="M27" s="31">
        <f>prijsjaarleveringen1</f>
        <v>0</v>
      </c>
    </row>
    <row r="29" spans="1:13" x14ac:dyDescent="0.3">
      <c r="A29" t="s">
        <v>88</v>
      </c>
      <c r="B29" t="s">
        <v>94</v>
      </c>
    </row>
    <row r="30" spans="1:13" x14ac:dyDescent="0.3">
      <c r="A30" t="s">
        <v>92</v>
      </c>
      <c r="B30" t="s">
        <v>95</v>
      </c>
    </row>
    <row r="31" spans="1:13" x14ac:dyDescent="0.3">
      <c r="A31" t="s">
        <v>93</v>
      </c>
      <c r="B31" t="s">
        <v>96</v>
      </c>
    </row>
  </sheetData>
  <sheetProtection sheet="1" objects="1" scenarios="1" autoFilter="0"/>
  <mergeCells count="3">
    <mergeCell ref="A3:D3"/>
    <mergeCell ref="I5:K5"/>
    <mergeCell ref="F5:G5"/>
  </mergeCells>
  <pageMargins left="0.7" right="0.7" top="0.75" bottom="0.75" header="0.3" footer="0.3"/>
  <pageSetup paperSize="9" scale="65" orientation="landscape" r:id="rId1"/>
  <headerFooter>
    <oddFooter>&amp;LGraafschap College                                          &amp;ROpmaakdatum: 09-02-2024
Intexso - De Start 5 - Leusden
+31 (33) 2778485</oddFooter>
  </headerFooter>
  <extLst>
    <ext xmlns:x14="http://schemas.microsoft.com/office/spreadsheetml/2009/9/main" uri="{CCE6A557-97BC-4b89-ADB6-D9C93CAAB3DF}">
      <x14:dataValidations xmlns:xm="http://schemas.microsoft.com/office/excel/2006/main" count="1">
        <x14:dataValidation type="list" showInputMessage="1" showErrorMessage="1" errorTitle="Keuze" error="U kan alleen ja of nee kiezen" promptTitle="Keuze" prompt="Kies ja of nee" xr:uid="{68DFC14F-FAA4-4368-B458-61BD1864361E}">
          <x14:formula1>
            <xm:f>Keuzes!$A$2:$A$3</xm:f>
          </x14:formula1>
          <xm:sqref>E3:G3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F4626-D6F1-4DE1-A44A-DF7791191438}">
  <dimension ref="A1:C6"/>
  <sheetViews>
    <sheetView workbookViewId="0">
      <selection activeCell="C7" sqref="C7"/>
    </sheetView>
  </sheetViews>
  <sheetFormatPr defaultRowHeight="14.4" x14ac:dyDescent="0.3"/>
  <cols>
    <col min="1" max="1" width="30.77734375" customWidth="1"/>
    <col min="2" max="3" width="20.77734375" customWidth="1"/>
  </cols>
  <sheetData>
    <row r="1" spans="1:3" x14ac:dyDescent="0.3">
      <c r="A1" s="1" t="str">
        <f>CONCATENATE("Bijlage G.2.2: ",tabeltype," totaalblad sanitaire voorzieningen")</f>
        <v>Bijlage G.2.2: Invultabel totaalblad sanitaire voorzieningen</v>
      </c>
    </row>
    <row r="3" spans="1:3" ht="28.8" x14ac:dyDescent="0.3">
      <c r="A3" s="8" t="s">
        <v>61</v>
      </c>
      <c r="B3" s="8" t="s">
        <v>62</v>
      </c>
      <c r="C3" s="8" t="s">
        <v>63</v>
      </c>
    </row>
    <row r="4" spans="1:3" x14ac:dyDescent="0.3">
      <c r="A4" s="8" t="s">
        <v>64</v>
      </c>
      <c r="B4" s="32">
        <f>prijsjaarleveringen</f>
        <v>0</v>
      </c>
      <c r="C4" s="32">
        <f>B4*1.21</f>
        <v>0</v>
      </c>
    </row>
    <row r="6" spans="1:3" x14ac:dyDescent="0.3">
      <c r="A6" s="33" t="s">
        <v>70</v>
      </c>
      <c r="B6" s="34"/>
      <c r="C6" s="35">
        <f>SUM(C4:C5)</f>
        <v>0</v>
      </c>
    </row>
  </sheetData>
  <pageMargins left="0.7" right="0.7" top="0.75" bottom="0.75" header="0.3" footer="0.3"/>
  <pageSetup paperSize="9" scale="70" orientation="landscape" r:id="rId1"/>
  <headerFooter>
    <oddFooter>&amp;LGraafschap College                                          &amp;ROpmaakdatum: 09-02-2024
Intexso - De Start 5 - Leusden
+31 (33) 2778485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DE8FF-3173-4999-97DF-6B396F65F074}">
  <dimension ref="A2:A3"/>
  <sheetViews>
    <sheetView workbookViewId="0">
      <selection activeCell="C36" sqref="C36"/>
    </sheetView>
  </sheetViews>
  <sheetFormatPr defaultRowHeight="14.4" x14ac:dyDescent="0.3"/>
  <sheetData>
    <row r="2" spans="1:1" x14ac:dyDescent="0.3">
      <c r="A2" t="s">
        <v>65</v>
      </c>
    </row>
    <row r="3" spans="1:1" x14ac:dyDescent="0.3">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29</vt:i4>
      </vt:variant>
    </vt:vector>
  </HeadingPairs>
  <TitlesOfParts>
    <vt:vector size="34" baseType="lpstr">
      <vt:lpstr>Omreken</vt:lpstr>
      <vt:lpstr>Toelichting</vt:lpstr>
      <vt:lpstr>Leveringen</vt:lpstr>
      <vt:lpstr>Totaal</vt:lpstr>
      <vt:lpstr>Keuzes</vt:lpstr>
      <vt:lpstr>Leveringen!Afdruktitels</vt:lpstr>
      <vt:lpstr>Totaal!Afdruktitels</vt:lpstr>
      <vt:lpstr>dagenperjaar1</vt:lpstr>
      <vt:lpstr>dagenperjaar2</vt:lpstr>
      <vt:lpstr>dagenperjaar3</vt:lpstr>
      <vt:lpstr>dagenperweek1</vt:lpstr>
      <vt:lpstr>dagenperweek2</vt:lpstr>
      <vt:lpstr>dagenperweek3</vt:lpstr>
      <vt:lpstr>dagsoorttabel1</vt:lpstr>
      <vt:lpstr>dagsoorttabel2</vt:lpstr>
      <vt:lpstr>dagsoorttabel3</vt:lpstr>
      <vt:lpstr>prijsjaarleveringen</vt:lpstr>
      <vt:lpstr>prijsjaarleveringen1</vt:lpstr>
      <vt:lpstr>tabeltype</vt:lpstr>
      <vt:lpstr>uurtarief0</vt:lpstr>
      <vt:lpstr>uurtarief1</vt:lpstr>
      <vt:lpstr>uurtarief10</vt:lpstr>
      <vt:lpstr>uurtarief11</vt:lpstr>
      <vt:lpstr>uurtarief12</vt:lpstr>
      <vt:lpstr>uurtarief13</vt:lpstr>
      <vt:lpstr>uurtarief14</vt:lpstr>
      <vt:lpstr>uurtarief2</vt:lpstr>
      <vt:lpstr>uurtarief3</vt:lpstr>
      <vt:lpstr>uurtarief4</vt:lpstr>
      <vt:lpstr>uurtarief5</vt:lpstr>
      <vt:lpstr>uurtarief6</vt:lpstr>
      <vt:lpstr>uurtarief7</vt:lpstr>
      <vt:lpstr>uurtarief8</vt:lpstr>
      <vt:lpstr>uurtarief9</vt:lpstr>
    </vt:vector>
  </TitlesOfParts>
  <Company>Intexso Adviesbureau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Boomsma</dc:creator>
  <cp:lastModifiedBy>Eric Boomsma</cp:lastModifiedBy>
  <dcterms:created xsi:type="dcterms:W3CDTF">2024-02-09T09:10:10Z</dcterms:created>
  <dcterms:modified xsi:type="dcterms:W3CDTF">2024-04-22T13:09:04Z</dcterms:modified>
</cp:coreProperties>
</file>