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I:\inkoop\Initiële Inkoop\2024\L-EU-24-06 Bloedgas Analyzers\2c. Aanbestedingssdocumenten (PVE)\"/>
    </mc:Choice>
  </mc:AlternateContent>
  <xr:revisionPtr revIDLastSave="0" documentId="13_ncr:1_{A935AF76-96AB-414B-9E65-2EC95B91C22E}" xr6:coauthVersionLast="47" xr6:coauthVersionMax="47" xr10:uidLastSave="{00000000-0000-0000-0000-000000000000}"/>
  <bookViews>
    <workbookView xWindow="-120" yWindow="-120" windowWidth="29040" windowHeight="17640" tabRatio="800" activeTab="1" xr2:uid="{00000000-000D-0000-FFFF-FFFF00000000}"/>
  </bookViews>
  <sheets>
    <sheet name="Instructie" sheetId="22" r:id="rId1"/>
    <sheet name="Prijzenblad" sheetId="21" r:id="rId2"/>
    <sheet name="Puntenscore TCO" sheetId="20" r:id="rId3"/>
  </sheets>
  <definedNames>
    <definedName name="MaxPnt" localSheetId="2">'Puntenscore TCO'!$B$18</definedName>
    <definedName name="MaxPnt">#REF!</definedName>
    <definedName name="PrIn" localSheetId="2">'Puntenscore TCO'!$B$21</definedName>
    <definedName name="PrIn">#REF!</definedName>
    <definedName name="PrKn" localSheetId="2">'Puntenscore TCO'!$B$15</definedName>
    <definedName name="PrKn">#REF!</definedName>
    <definedName name="PrMax" localSheetId="2">'Puntenscore TCO'!$B$17</definedName>
    <definedName name="PrMax">#REF!</definedName>
    <definedName name="PuKn" localSheetId="2">'Puntenscore TCO'!$B$16</definedName>
    <definedName name="PuK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21" l="1"/>
  <c r="D28" i="21" s="1"/>
  <c r="G14" i="21" l="1"/>
  <c r="C28" i="21" l="1"/>
  <c r="F28" i="21" l="1"/>
  <c r="E11" i="21"/>
  <c r="F11" i="21" l="1"/>
  <c r="F31" i="21" s="1"/>
  <c r="E31" i="21"/>
  <c r="G28" i="21"/>
  <c r="I28" i="21" s="1"/>
  <c r="F32" i="21" s="1"/>
  <c r="H28" i="21"/>
  <c r="E32" i="21" s="1"/>
  <c r="F33" i="21" l="1"/>
  <c r="B21" i="20" s="1"/>
  <c r="E33" i="21"/>
  <c r="C28" i="20"/>
  <c r="B28" i="20"/>
  <c r="C27" i="20"/>
  <c r="B27" i="20"/>
  <c r="M19" i="20"/>
  <c r="L19" i="20"/>
  <c r="N18" i="20"/>
  <c r="M18" i="20"/>
  <c r="J16" i="20"/>
  <c r="I16" i="20"/>
  <c r="K15" i="20"/>
  <c r="J15" i="20"/>
  <c r="A31" i="20" l="1"/>
  <c r="M16" i="20" s="1"/>
  <c r="M15" i="20"/>
</calcChain>
</file>

<file path=xl/sharedStrings.xml><?xml version="1.0" encoding="utf-8"?>
<sst xmlns="http://schemas.openxmlformats.org/spreadsheetml/2006/main" count="81" uniqueCount="77">
  <si>
    <t>Prijsknippunt</t>
  </si>
  <si>
    <t>Puntenknippunt</t>
  </si>
  <si>
    <t>Maximale prijs</t>
  </si>
  <si>
    <t>Inschrijvingsprijs</t>
  </si>
  <si>
    <t>x</t>
  </si>
  <si>
    <t>y</t>
  </si>
  <si>
    <t>euro</t>
  </si>
  <si>
    <t>punten</t>
  </si>
  <si>
    <t>Gegevens perceel</t>
  </si>
  <si>
    <t>Gegevens inschrijver</t>
  </si>
  <si>
    <t>Berekende gegevens grafiek</t>
  </si>
  <si>
    <t>Deel 1</t>
  </si>
  <si>
    <t>Deel 2</t>
  </si>
  <si>
    <t>A</t>
  </si>
  <si>
    <t>B</t>
  </si>
  <si>
    <t>Score</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</si>
  <si>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</si>
  <si>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Maximum pnt</t>
  </si>
  <si>
    <t>Naam</t>
  </si>
  <si>
    <t>PrKn</t>
  </si>
  <si>
    <t>PuKn</t>
  </si>
  <si>
    <t>PrMax</t>
  </si>
  <si>
    <r>
      <t xml:space="preserve">Inschrijvers dienen </t>
    </r>
    <r>
      <rPr>
        <b/>
        <sz val="10"/>
        <color theme="1"/>
        <rFont val="Calibri"/>
        <family val="2"/>
        <scheme val="minor"/>
      </rPr>
      <t>alle gevraagde prijzen volledig in te vullen</t>
    </r>
    <r>
      <rPr>
        <sz val="10"/>
        <color theme="1"/>
        <rFont val="Calibri"/>
        <family val="2"/>
        <scheme val="minor"/>
      </rPr>
      <t xml:space="preserve"> met gebruikmaking van dit prijzenblad. </t>
    </r>
  </si>
  <si>
    <t>De prijzen zoals geoffreerd in het prijzenblad prevaleren boven een eventueel separaat toegevoegde offerte.</t>
  </si>
  <si>
    <t>Het indienen van negatieve prijzen, is niet toegestaan op straffe van uitsluiting.</t>
  </si>
  <si>
    <t>De opgegeven prijzen dienen op maximaal twee cijfers achter de komma te worden afgerond.</t>
  </si>
  <si>
    <t>Handtekening rechtsgeldig vertegenwoordiger:</t>
  </si>
  <si>
    <t>Naam:</t>
  </si>
  <si>
    <t>Functie:</t>
  </si>
  <si>
    <t>Datum:</t>
  </si>
  <si>
    <t>Naam Inschrijver:</t>
  </si>
  <si>
    <t>Bijlage 1 Prijzenblad</t>
  </si>
  <si>
    <t>Merk + Type aangeboden analyzer</t>
  </si>
  <si>
    <t>Prijs per stuk (excl BTW)</t>
  </si>
  <si>
    <t>Aantal benodigde analyzers</t>
  </si>
  <si>
    <t>Totaal benodigde apparatuur Excl BTW</t>
  </si>
  <si>
    <t>Aantal testen op jaarbasis</t>
  </si>
  <si>
    <t>Totaal PPR op jaarbasis
Excl BTW</t>
  </si>
  <si>
    <t>Totaal PPR op jaarbasis
Incl BTW</t>
  </si>
  <si>
    <t>Prijs Per Resultaat*</t>
  </si>
  <si>
    <t>Exploitatie Bloedgas Analyzer</t>
  </si>
  <si>
    <t>Totaal PPR op basis  van 10 jaar
Excl BTW</t>
  </si>
  <si>
    <t>Totaal PPR op basis van 10 jaar
Incl BTW</t>
  </si>
  <si>
    <t>Aanschaf Bloedgas Analyzers</t>
  </si>
  <si>
    <t xml:space="preserve">Aanschaf Bloedgas Analyzers*
</t>
  </si>
  <si>
    <t>Prijs Per Resultaat</t>
  </si>
  <si>
    <t>Prijs verbruiksartikelen , reagentia en/of cartridges per jaar</t>
  </si>
  <si>
    <t>Exploitatiekosten per jaar Excl. BTW</t>
  </si>
  <si>
    <t>Exploitatiekosten per jaar incl. BTW</t>
  </si>
  <si>
    <t>Prijs all inclusief onderhoud per jaar (op basis van 15 stuks analyzers)</t>
  </si>
  <si>
    <r>
      <rPr>
        <b/>
        <i/>
        <sz val="10"/>
        <rFont val="Calibri"/>
        <family val="2"/>
        <scheme val="minor"/>
      </rPr>
      <t>Total Cost of Ownership</t>
    </r>
    <r>
      <rPr>
        <i/>
        <sz val="10"/>
        <rFont val="Calibri"/>
        <family val="2"/>
        <scheme val="minor"/>
      </rPr>
      <t xml:space="preserve">
Voor de berekening van de Total Cost of Ownership wordt uitgegaan van een looptijd van 10 jaar. Dit totaal is de Inschrijfprijs ten behoeve van het Gunningscriterium Prijs in deze aanbesteding. De Inschrijfprijs wordt niet als zodanig in rekening gebracht bij het LUMC, dit gebeurt naar aanleiding van de Prijs Per Resultaat.</t>
    </r>
  </si>
  <si>
    <t>Prijs Per Resultaat (PPR)*</t>
  </si>
  <si>
    <t>Uw artikelcode</t>
  </si>
  <si>
    <t>Uw artikelomschrijving</t>
  </si>
  <si>
    <t>Netto prijs per stuk</t>
  </si>
  <si>
    <t>Levertijd in dagen</t>
  </si>
  <si>
    <t>Prijs afnamematerialen (bloedgasspuiten en -capillairen)</t>
  </si>
  <si>
    <t xml:space="preserve">* Deze prijs staat vast gedurende contractperiode. Dit is Prijs Per Resultaat die u maandelijks achteraf in rekening brengt bij het LUMC gedurende de contractperiode. Deze Prijs Per Resultaat is inclusief:
- All inclusief Onderhoud
- Ge- en verbruiksartikelen
- Reagens en/of cartridges
- Bloedgasspuiten en capillairen
- Jaarlijkse IT Licenties
</t>
  </si>
  <si>
    <t>Jaarlijkse fee IT licenties*</t>
  </si>
  <si>
    <t>Bruto prijs per stuk</t>
  </si>
  <si>
    <t>Totaal benodigde apparatuur 
Incl BTW*(Max €230.000,00)</t>
  </si>
  <si>
    <t>* Prijs investering Bloedgas Analyzers is Inclusief:
- Levering DDP Leiden
- Plaatsing- en installatiekosten
- Koppeling middleware, randapparatuur, ICT hardware en alle ICT koppelingen
- Kosten training medewerkers</t>
  </si>
  <si>
    <t>Prijs Per Resultaat (PPR Garantiejaar)</t>
  </si>
  <si>
    <t>De prijsopgave dient in Euro’s en Inclusief BTW te geschieden.</t>
  </si>
  <si>
    <t>Inschrijven met € 0,00 of anderzijds een irrealistische inschrijving, zulks ter beoordeling van LUMC, is niet toegestaan.</t>
  </si>
  <si>
    <t>Inschrijver geeft voor de bepalingen inclusief full service onderhoud van de apparatuur een prijs per resultaat (PPR)
 gebaseerd op volledige analyses conform het Programma van Eisen</t>
  </si>
  <si>
    <r>
      <t>Het prijzenblad gaat uit van een berekening van de prijzen over een looptijd van</t>
    </r>
    <r>
      <rPr>
        <b/>
        <sz val="10"/>
        <rFont val="Calibri"/>
        <family val="2"/>
        <scheme val="minor"/>
      </rPr>
      <t xml:space="preserve"> 10 jaar (120 maanden, initiële contractduur inclusief optionele verlengingen</t>
    </r>
    <r>
      <rPr>
        <sz val="10"/>
        <rFont val="Calibri"/>
        <family val="2"/>
        <scheme val="minor"/>
      </rPr>
      <t xml:space="preserve">) (TCO-berekening). 
De som van de subtotalen vormt de fictieve TCO. Het is een fictieve TCO omdat de benoemde volumes slechts indicatief zijn en er met fictieve aantallen/jaren (evt maanden) als wegingsfactor wordt gewerkt. </t>
    </r>
  </si>
  <si>
    <t>De prijzen dienen alle kosten te bevatten die nodig zijn voor het uitvoeren van de werkzaamheden, zoals, maar niet gelimiteerd tot: overhead, uitvoeringskosten, reiskosten, algemene kosten, winst en risico, afschrijvingskosten en dergelijke. 
Leveringen geschieden conform incoterms 2010 DDP, zonder enigerlei van bijkomende kosten. Kosten welke niet in de template zijn opgenomen kunnen niet bij het LUMC in rekening worden gebracht.</t>
  </si>
  <si>
    <t>Alle prijzen dienen zowel bij Inschrijving als tijdens de looptijd van de overeenkomsten op zichzelf marktconform te zijn. 
Marktconformiteit kan tijdens de procedure en na gunning worden getoetst aan de gehanteerde prijsniveaus binnen de EG-lidstaten én de inkoopcombinatie(s) waar het LUMC deel van uitmaakt en/of zal uitmaken.</t>
  </si>
  <si>
    <t>Het verkeerd interpreteren van het prijzenblad komt voor verantwoordelijkheid van Inschrijver. Vragen omtrent dit prijzenblad kunnen gesteld worden, conform de mogelijkheden die staan beschreven in het Beschrijvend document</t>
  </si>
  <si>
    <t>Merk en Type bloedgasspuit/Capilair/Reagentia/Cartridges. Waarbij verhouding afnamemateriaal capilair 10%, veneus 10% arterieel 80%. 
* Aangeven wat er inbegrepen zit in de IT licenties</t>
  </si>
  <si>
    <t>Rekenblad gunningscriterium</t>
  </si>
  <si>
    <t xml:space="preserve"> Toelichting:
- U wordt verzocht de witte cellen in dit prijzenblad in te vullen voor de genoemde onderdelen; wijziging van de lay-out van dit prijzenblad is niet toegestaan en kan Leiden tot uitsluiting van de aanbesteding. Eventuele vragen over dit prijzenblad dient U kenbaar te maken door hierover een vraag te stellen bij de Nota van Inlichtingen.
- In uw prijsstelling is inbegrepen het voldoen aan alle gestelde vereisten in de aanbestedingsdocumenten en uw beantwoording van de wensen en toelichting. Kosten, die niet staan vermeld in dit Prijzenblad, kunnen niet in rekening worden gebracht bij Opdrachtgever.
</t>
  </si>
  <si>
    <t>Inclusief BTW</t>
  </si>
  <si>
    <t>Exclusief BTW</t>
  </si>
  <si>
    <r>
      <t xml:space="preserve">Algemene opmerkingen:
- Uit dit prijzenblad volgt een Inschrijfprijs. Deze Inschrijfprijs wordt berekend ten behoeve van het Gunningscriterium Prijs in de aanbesteding;
- Inschrijver kan op geen enkele wijze rechten ontlenen aan de benoemde aantallen per prijsitem, deze aantallen zijn indicatief en gebaseerd op de afgelopen jaren;
- Daarnaast wordt een Prijs Per Resultaat berekend. Dit is de daadwerkelijke prijs die u maandelijks in rekening brengt aan het LUMC op basis van het daadwerkelijke aantal </t>
    </r>
    <r>
      <rPr>
        <b/>
        <sz val="10"/>
        <color rgb="FFFF0000"/>
        <rFont val="Calibri"/>
        <family val="2"/>
        <scheme val="minor"/>
      </rPr>
      <t>(correcte)</t>
    </r>
    <r>
      <rPr>
        <b/>
        <sz val="10"/>
        <rFont val="Calibri"/>
        <family val="2"/>
        <scheme val="minor"/>
      </rPr>
      <t xml:space="preserve"> Resultaten gedurende de desbetreffende maand. Betaling 30 dagen netto, Indexatie conform NZA met een max. van 2% na jaar 3 van de overeenkomst op basis van het voorgaande jaar.</t>
    </r>
  </si>
  <si>
    <t>De PPR (Prijs Per Resultaat) betreft een prijs per gerapporteerd patiëntresultaat, waarbij alle metingen en berekeningen van één en hetzelfde patiëntmonster gelden als één resultaat. De PPR wordt op basis van de exploitatiekosten en full-service onderhoudskosten per configuratie automatisch berekend.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</si>
</sst>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_-&quot;€&quot;\ * #,##0.00\-;_-&quot;€&quot;\ * &quot;-&quot;??_-;_-@_-"/>
    <numFmt numFmtId="164" formatCode="0.00000"/>
    <numFmt numFmtId="165" formatCode="0.000"/>
    <numFmt numFmtId="166" formatCode="&quot;€&quot;\ #,##0.00_-"/>
  </numFmts>
  <fonts count="15" x14ac:knownFonts="1">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b/>
      <sz val="22"/>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b/>
      <sz val="14"/>
      <color theme="1"/>
      <name val="Calibri"/>
      <family val="2"/>
      <scheme val="minor"/>
    </font>
    <font>
      <sz val="11"/>
      <color theme="1"/>
      <name val="Calibri"/>
      <family val="2"/>
      <scheme val="minor"/>
    </font>
    <font>
      <i/>
      <sz val="10"/>
      <name val="Calibri"/>
      <family val="2"/>
      <scheme val="minor"/>
    </font>
    <font>
      <b/>
      <sz val="10"/>
      <color rgb="FFFF0000"/>
      <name val="Calibri"/>
      <family val="2"/>
      <scheme val="minor"/>
    </font>
    <font>
      <b/>
      <i/>
      <sz val="10"/>
      <name val="Calibri"/>
      <family val="2"/>
      <scheme val="minor"/>
    </font>
    <font>
      <sz val="10"/>
      <name val="Tahoma"/>
      <family val="2"/>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FF00"/>
        <bgColor indexed="64"/>
      </patternFill>
    </fill>
    <fill>
      <patternFill patternType="solid">
        <fgColor theme="3" tint="0.39997558519241921"/>
        <bgColor indexed="64"/>
      </patternFill>
    </fill>
    <fill>
      <patternFill patternType="solid">
        <fgColor indexed="42"/>
        <bgColor indexed="64"/>
      </patternFill>
    </fill>
    <fill>
      <patternFill patternType="solid">
        <fgColor indexed="22"/>
        <bgColor indexed="64"/>
      </patternFill>
    </fill>
    <fill>
      <patternFill patternType="solid">
        <fgColor theme="0"/>
        <bgColor indexed="64"/>
      </patternFill>
    </fill>
    <fill>
      <patternFill patternType="solid">
        <fgColor rgb="FFFFC000"/>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4" fontId="10" fillId="0" borderId="0" applyFont="0" applyFill="0" applyBorder="0" applyAlignment="0" applyProtection="0"/>
  </cellStyleXfs>
  <cellXfs count="52">
    <xf numFmtId="0" fontId="0" fillId="0" borderId="0" xfId="0"/>
    <xf numFmtId="0" fontId="1" fillId="0" borderId="0" xfId="0" applyFont="1" applyFill="1" applyAlignment="1" applyProtection="1"/>
    <xf numFmtId="0" fontId="0" fillId="0" borderId="0" xfId="0" applyFill="1" applyProtection="1"/>
    <xf numFmtId="0" fontId="1" fillId="3" borderId="0" xfId="0" applyFont="1" applyFill="1" applyProtection="1"/>
    <xf numFmtId="0" fontId="0" fillId="0" borderId="0" xfId="0" applyProtection="1"/>
    <xf numFmtId="0" fontId="1" fillId="0" borderId="0" xfId="0" applyFont="1" applyFill="1" applyProtection="1"/>
    <xf numFmtId="0" fontId="0" fillId="2" borderId="0" xfId="0" applyFill="1" applyProtection="1"/>
    <xf numFmtId="0" fontId="0" fillId="0" borderId="0" xfId="0" applyAlignment="1" applyProtection="1">
      <alignment horizontal="right"/>
    </xf>
    <xf numFmtId="1" fontId="0" fillId="0" borderId="0" xfId="0" applyNumberFormat="1" applyProtection="1"/>
    <xf numFmtId="0" fontId="3" fillId="0" borderId="0" xfId="0" applyFont="1" applyAlignment="1" applyProtection="1">
      <alignment horizontal="center"/>
    </xf>
    <xf numFmtId="164" fontId="1" fillId="4" borderId="0" xfId="0" applyNumberFormat="1" applyFont="1" applyFill="1" applyProtection="1"/>
    <xf numFmtId="0" fontId="5" fillId="0" borderId="4" xfId="0" applyFont="1" applyBorder="1" applyAlignment="1">
      <alignment horizontal="center" vertical="center" wrapText="1"/>
    </xf>
    <xf numFmtId="0" fontId="0" fillId="0" borderId="0" xfId="0" applyFont="1"/>
    <xf numFmtId="0" fontId="8" fillId="7" borderId="4" xfId="0" applyFont="1" applyFill="1" applyBorder="1" applyAlignment="1">
      <alignment wrapText="1"/>
    </xf>
    <xf numFmtId="0" fontId="8" fillId="6" borderId="4" xfId="0" applyFont="1" applyFill="1" applyBorder="1" applyAlignment="1">
      <alignment wrapText="1"/>
    </xf>
    <xf numFmtId="0" fontId="11" fillId="6" borderId="4" xfId="0" applyFont="1" applyFill="1" applyBorder="1" applyAlignment="1">
      <alignment wrapText="1"/>
    </xf>
    <xf numFmtId="44" fontId="8" fillId="6" borderId="4" xfId="1" applyFont="1" applyFill="1" applyBorder="1" applyAlignment="1">
      <alignment wrapText="1"/>
    </xf>
    <xf numFmtId="44" fontId="0" fillId="0" borderId="0" xfId="0" applyNumberFormat="1" applyFont="1"/>
    <xf numFmtId="44" fontId="8" fillId="6" borderId="4" xfId="0" applyNumberFormat="1" applyFont="1" applyFill="1" applyBorder="1" applyAlignment="1">
      <alignment wrapText="1"/>
    </xf>
    <xf numFmtId="0" fontId="5" fillId="8" borderId="4" xfId="0" applyFont="1" applyFill="1" applyBorder="1" applyAlignment="1">
      <alignment horizontal="center" vertical="center" wrapText="1"/>
    </xf>
    <xf numFmtId="0" fontId="0" fillId="8" borderId="0" xfId="0" applyFill="1"/>
    <xf numFmtId="0" fontId="11" fillId="9" borderId="4" xfId="0" applyFont="1" applyFill="1" applyBorder="1" applyAlignment="1">
      <alignment wrapText="1"/>
    </xf>
    <xf numFmtId="44" fontId="0" fillId="9" borderId="4" xfId="1" applyFont="1" applyFill="1" applyBorder="1"/>
    <xf numFmtId="0" fontId="8" fillId="9" borderId="4" xfId="0" applyFont="1" applyFill="1" applyBorder="1" applyAlignment="1">
      <alignment wrapText="1"/>
    </xf>
    <xf numFmtId="44" fontId="8" fillId="9" borderId="4" xfId="0" applyNumberFormat="1" applyFont="1" applyFill="1" applyBorder="1" applyAlignment="1">
      <alignment wrapText="1"/>
    </xf>
    <xf numFmtId="0" fontId="8" fillId="6" borderId="8" xfId="0" applyFont="1" applyFill="1" applyBorder="1" applyAlignment="1">
      <alignment wrapText="1"/>
    </xf>
    <xf numFmtId="0" fontId="14" fillId="0" borderId="6" xfId="0" applyFont="1" applyBorder="1" applyAlignment="1" applyProtection="1">
      <alignment wrapText="1"/>
      <protection locked="0"/>
    </xf>
    <xf numFmtId="44" fontId="14" fillId="0" borderId="7" xfId="1" applyFont="1" applyFill="1" applyBorder="1" applyAlignment="1" applyProtection="1">
      <alignment horizontal="left" vertical="top"/>
      <protection locked="0"/>
    </xf>
    <xf numFmtId="44" fontId="8" fillId="0" borderId="4" xfId="1" applyFont="1" applyFill="1" applyBorder="1" applyAlignment="1" applyProtection="1">
      <alignment wrapText="1"/>
      <protection locked="0"/>
    </xf>
    <xf numFmtId="44" fontId="0" fillId="0" borderId="0" xfId="1" applyFont="1" applyProtection="1">
      <protection locked="0"/>
    </xf>
    <xf numFmtId="0" fontId="5" fillId="0" borderId="1" xfId="0" applyFont="1" applyBorder="1" applyAlignment="1" applyProtection="1">
      <alignment wrapText="1"/>
      <protection locked="0"/>
    </xf>
    <xf numFmtId="44" fontId="0" fillId="0" borderId="4" xfId="1" applyFont="1" applyBorder="1" applyProtection="1">
      <protection locked="0"/>
    </xf>
    <xf numFmtId="0" fontId="5" fillId="0" borderId="3" xfId="0" applyFont="1" applyBorder="1" applyAlignment="1" applyProtection="1">
      <alignment wrapText="1"/>
      <protection locked="0"/>
    </xf>
    <xf numFmtId="166" fontId="0" fillId="5" borderId="0" xfId="0" applyNumberFormat="1" applyFill="1" applyProtection="1"/>
    <xf numFmtId="0" fontId="7" fillId="0" borderId="4"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8" fillId="6" borderId="1" xfId="0" applyFont="1" applyFill="1" applyBorder="1" applyAlignment="1">
      <alignment horizontal="left" wrapText="1"/>
    </xf>
    <xf numFmtId="0" fontId="8" fillId="6" borderId="3" xfId="0" applyFont="1" applyFill="1" applyBorder="1" applyAlignment="1">
      <alignment horizontal="left" wrapText="1"/>
    </xf>
    <xf numFmtId="0" fontId="9" fillId="0" borderId="5" xfId="0" applyFont="1" applyBorder="1" applyAlignment="1">
      <alignment horizontal="center"/>
    </xf>
    <xf numFmtId="0" fontId="0" fillId="3" borderId="0" xfId="0" applyFill="1" applyAlignment="1" applyProtection="1">
      <alignment horizontal="center"/>
    </xf>
    <xf numFmtId="0" fontId="1" fillId="3" borderId="0" xfId="0" applyFont="1" applyFill="1" applyAlignment="1" applyProtection="1">
      <alignment horizontal="center"/>
    </xf>
    <xf numFmtId="165" fontId="4" fillId="4" borderId="0" xfId="0" applyNumberFormat="1" applyFont="1" applyFill="1" applyAlignment="1" applyProtection="1">
      <alignment horizontal="center" vertical="center"/>
    </xf>
    <xf numFmtId="1" fontId="4" fillId="0" borderId="0" xfId="0" applyNumberFormat="1" applyFont="1" applyFill="1" applyAlignment="1" applyProtection="1">
      <alignment horizontal="center" vertical="center"/>
    </xf>
    <xf numFmtId="0" fontId="0" fillId="0" borderId="0" xfId="0" applyAlignment="1" applyProtection="1">
      <alignment horizontal="left" vertical="top" wrapText="1"/>
    </xf>
    <xf numFmtId="0" fontId="1" fillId="2" borderId="0" xfId="0" applyFont="1" applyFill="1" applyAlignment="1" applyProtection="1">
      <alignment horizontal="right"/>
      <protection locked="0"/>
    </xf>
    <xf numFmtId="0" fontId="1" fillId="0" borderId="0" xfId="0" applyFont="1" applyFill="1" applyAlignment="1" applyProtection="1">
      <alignment horizontal="right"/>
    </xf>
  </cellXfs>
  <cellStyles count="2">
    <cellStyle name="Standaard" xfId="0" builtinId="0"/>
    <cellStyle name="Valuta" xfId="1" builtinId="4"/>
  </cellStyles>
  <dxfs count="1">
    <dxf>
      <fill>
        <patternFill>
          <bgColor rgb="FF00FF00"/>
        </patternFill>
      </fill>
    </dxf>
  </dxfs>
  <tableStyles count="0" defaultTableStyle="TableStyleMedium2" defaultPivotStyle="PivotStyleLight16"/>
  <colors>
    <mruColors>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6F89-4126-925E-51A2DBED1749}"/>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'Puntenscore TCO'!$I$15:$J$15</c:f>
              <c:numCache>
                <c:formatCode>General</c:formatCode>
                <c:ptCount val="2"/>
                <c:pt idx="0">
                  <c:v>0</c:v>
                </c:pt>
                <c:pt idx="1">
                  <c:v>1800000</c:v>
                </c:pt>
              </c:numCache>
            </c:numRef>
          </c:xVal>
          <c:yVal>
            <c:numRef>
              <c:f>'Puntenscore TCO'!$I$16:$J$16</c:f>
              <c:numCache>
                <c:formatCode>General</c:formatCode>
                <c:ptCount val="2"/>
                <c:pt idx="0">
                  <c:v>300</c:v>
                </c:pt>
                <c:pt idx="1">
                  <c:v>300</c:v>
                </c:pt>
              </c:numCache>
            </c:numRef>
          </c:yVal>
          <c:smooth val="0"/>
          <c:extLst>
            <c:ext xmlns:c16="http://schemas.microsoft.com/office/drawing/2014/chart" uri="{C3380CC4-5D6E-409C-BE32-E72D297353CC}">
              <c16:uniqueId val="{00000001-6F89-4126-925E-51A2DBED1749}"/>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6F89-4126-925E-51A2DBED1749}"/>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'Puntenscore TCO'!$J$15:$K$15</c:f>
              <c:numCache>
                <c:formatCode>General</c:formatCode>
                <c:ptCount val="2"/>
                <c:pt idx="0">
                  <c:v>1800000</c:v>
                </c:pt>
                <c:pt idx="1">
                  <c:v>2400000</c:v>
                </c:pt>
              </c:numCache>
            </c:numRef>
          </c:xVal>
          <c:yVal>
            <c:numRef>
              <c:f>'Puntenscore TCO'!$J$16:$K$16</c:f>
              <c:numCache>
                <c:formatCode>General</c:formatCode>
                <c:ptCount val="2"/>
                <c:pt idx="0">
                  <c:v>300</c:v>
                </c:pt>
                <c:pt idx="1">
                  <c:v>0</c:v>
                </c:pt>
              </c:numCache>
            </c:numRef>
          </c:yVal>
          <c:smooth val="0"/>
          <c:extLst>
            <c:ext xmlns:c16="http://schemas.microsoft.com/office/drawing/2014/chart" uri="{C3380CC4-5D6E-409C-BE32-E72D297353CC}">
              <c16:uniqueId val="{00000003-6F89-4126-925E-51A2DBED1749}"/>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6F89-4126-925E-51A2DBED1749}"/>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6F89-4126-925E-51A2DBED1749}"/>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'Puntenscore TCO'!$M$15</c:f>
              <c:numCache>
                <c:formatCode>General</c:formatCode>
                <c:ptCount val="1"/>
                <c:pt idx="0">
                  <c:v>0</c:v>
                </c:pt>
              </c:numCache>
            </c:numRef>
          </c:xVal>
          <c:yVal>
            <c:numRef>
              <c:f>'Puntenscore TCO'!$M$16</c:f>
              <c:numCache>
                <c:formatCode>0</c:formatCode>
                <c:ptCount val="1"/>
                <c:pt idx="0">
                  <c:v>300</c:v>
                </c:pt>
              </c:numCache>
            </c:numRef>
          </c:yVal>
          <c:smooth val="0"/>
          <c:extLst>
            <c:ext xmlns:c16="http://schemas.microsoft.com/office/drawing/2014/chart" uri="{C3380CC4-5D6E-409C-BE32-E72D297353CC}">
              <c16:uniqueId val="{00000005-6F89-4126-925E-51A2DBED1749}"/>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'Puntenscore TCO'!$L$18:$M$18</c:f>
              <c:numCache>
                <c:formatCode>General</c:formatCode>
                <c:ptCount val="2"/>
                <c:pt idx="0">
                  <c:v>0</c:v>
                </c:pt>
                <c:pt idx="1">
                  <c:v>1800000</c:v>
                </c:pt>
              </c:numCache>
            </c:numRef>
          </c:xVal>
          <c:yVal>
            <c:numRef>
              <c:f>'Puntenscore TCO'!$L$19:$M$19</c:f>
              <c:numCache>
                <c:formatCode>General</c:formatCode>
                <c:ptCount val="2"/>
                <c:pt idx="0">
                  <c:v>300</c:v>
                </c:pt>
                <c:pt idx="1">
                  <c:v>300</c:v>
                </c:pt>
              </c:numCache>
            </c:numRef>
          </c:yVal>
          <c:smooth val="0"/>
          <c:extLst>
            <c:ext xmlns:c16="http://schemas.microsoft.com/office/drawing/2014/chart" uri="{C3380CC4-5D6E-409C-BE32-E72D297353CC}">
              <c16:uniqueId val="{00000006-6F89-4126-925E-51A2DBED1749}"/>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'Puntenscore TCO'!$M$18:$N$18</c:f>
              <c:numCache>
                <c:formatCode>General</c:formatCode>
                <c:ptCount val="2"/>
                <c:pt idx="0">
                  <c:v>1800000</c:v>
                </c:pt>
                <c:pt idx="1">
                  <c:v>1800000</c:v>
                </c:pt>
              </c:numCache>
            </c:numRef>
          </c:xVal>
          <c:yVal>
            <c:numRef>
              <c:f>'Puntenscore TCO'!$M$19:$N$19</c:f>
              <c:numCache>
                <c:formatCode>General</c:formatCode>
                <c:ptCount val="2"/>
                <c:pt idx="0">
                  <c:v>300</c:v>
                </c:pt>
                <c:pt idx="1">
                  <c:v>0</c:v>
                </c:pt>
              </c:numCache>
            </c:numRef>
          </c:yVal>
          <c:smooth val="0"/>
          <c:extLst>
            <c:ext xmlns:c16="http://schemas.microsoft.com/office/drawing/2014/chart" uri="{C3380CC4-5D6E-409C-BE32-E72D297353CC}">
              <c16:uniqueId val="{00000007-6F89-4126-925E-51A2DBED1749}"/>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33336</xdr:colOff>
      <xdr:row>10</xdr:row>
      <xdr:rowOff>0</xdr:rowOff>
    </xdr:from>
    <xdr:to>
      <xdr:col>15</xdr:col>
      <xdr:colOff>609599</xdr:colOff>
      <xdr:row>34</xdr:row>
      <xdr:rowOff>19050</xdr:rowOff>
    </xdr:to>
    <xdr:graphicFrame macro="">
      <xdr:nvGraphicFramePr>
        <xdr:cNvPr id="2" name="Grafiek 1">
          <a:extLst>
            <a:ext uri="{FF2B5EF4-FFF2-40B4-BE49-F238E27FC236}">
              <a16:creationId xmlns:a16="http://schemas.microsoft.com/office/drawing/2014/main" id="{0BBF7284-C295-4876-ADDA-19646A9CF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B6ED9-052F-4485-8E62-A191F8398B30}">
  <dimension ref="A1:D12"/>
  <sheetViews>
    <sheetView workbookViewId="0">
      <selection activeCell="B31" sqref="B31"/>
    </sheetView>
  </sheetViews>
  <sheetFormatPr defaultRowHeight="15" x14ac:dyDescent="0.25"/>
  <cols>
    <col min="1" max="1" width="3" bestFit="1" customWidth="1"/>
    <col min="2" max="2" width="167.5703125" customWidth="1"/>
    <col min="3" max="3" width="23.28515625" customWidth="1"/>
    <col min="4" max="4" width="19.140625" hidden="1" customWidth="1"/>
    <col min="5" max="5" width="20.5703125" customWidth="1"/>
    <col min="6" max="6" width="23.28515625" customWidth="1"/>
  </cols>
  <sheetData>
    <row r="1" spans="1:4" s="20" customFormat="1" x14ac:dyDescent="0.25">
      <c r="A1" s="19">
        <v>1</v>
      </c>
      <c r="B1" s="35" t="s">
        <v>22</v>
      </c>
      <c r="C1" s="35"/>
      <c r="D1" s="35"/>
    </row>
    <row r="2" spans="1:4" x14ac:dyDescent="0.25">
      <c r="A2" s="11">
        <v>2</v>
      </c>
      <c r="B2" s="36" t="s">
        <v>65</v>
      </c>
      <c r="C2" s="37"/>
      <c r="D2" s="38"/>
    </row>
    <row r="3" spans="1:4" ht="27.75" customHeight="1" x14ac:dyDescent="0.25">
      <c r="A3" s="11">
        <v>3</v>
      </c>
      <c r="B3" s="34" t="s">
        <v>66</v>
      </c>
      <c r="C3" s="34"/>
      <c r="D3" s="34"/>
    </row>
    <row r="4" spans="1:4" ht="27.75" customHeight="1" x14ac:dyDescent="0.25">
      <c r="A4" s="11">
        <v>4</v>
      </c>
      <c r="B4" s="39" t="s">
        <v>76</v>
      </c>
      <c r="C4" s="40"/>
      <c r="D4" s="41"/>
    </row>
    <row r="5" spans="1:4" x14ac:dyDescent="0.25">
      <c r="A5" s="11">
        <v>5</v>
      </c>
      <c r="B5" s="39" t="s">
        <v>23</v>
      </c>
      <c r="C5" s="40"/>
      <c r="D5" s="41"/>
    </row>
    <row r="6" spans="1:4" ht="27" customHeight="1" x14ac:dyDescent="0.25">
      <c r="A6" s="11">
        <v>6</v>
      </c>
      <c r="B6" s="35" t="s">
        <v>67</v>
      </c>
      <c r="C6" s="35"/>
      <c r="D6" s="35"/>
    </row>
    <row r="7" spans="1:4" x14ac:dyDescent="0.25">
      <c r="A7" s="11">
        <v>7</v>
      </c>
      <c r="B7" s="35" t="s">
        <v>63</v>
      </c>
      <c r="C7" s="35"/>
      <c r="D7" s="35"/>
    </row>
    <row r="8" spans="1:4" x14ac:dyDescent="0.25">
      <c r="A8" s="11">
        <v>8</v>
      </c>
      <c r="B8" s="35" t="s">
        <v>24</v>
      </c>
      <c r="C8" s="35"/>
      <c r="D8" s="35"/>
    </row>
    <row r="9" spans="1:4" x14ac:dyDescent="0.25">
      <c r="A9" s="11">
        <v>9</v>
      </c>
      <c r="B9" s="35" t="s">
        <v>64</v>
      </c>
      <c r="C9" s="35"/>
      <c r="D9" s="35"/>
    </row>
    <row r="10" spans="1:4" x14ac:dyDescent="0.25">
      <c r="A10" s="11">
        <v>10</v>
      </c>
      <c r="B10" s="35" t="s">
        <v>25</v>
      </c>
      <c r="C10" s="35"/>
      <c r="D10" s="35"/>
    </row>
    <row r="11" spans="1:4" ht="25.5" customHeight="1" x14ac:dyDescent="0.25">
      <c r="A11" s="11">
        <v>11</v>
      </c>
      <c r="B11" s="35" t="s">
        <v>68</v>
      </c>
      <c r="C11" s="35"/>
      <c r="D11" s="35"/>
    </row>
    <row r="12" spans="1:4" ht="27.75" customHeight="1" x14ac:dyDescent="0.25">
      <c r="A12" s="11">
        <v>12</v>
      </c>
      <c r="B12" s="35" t="s">
        <v>69</v>
      </c>
      <c r="C12" s="35"/>
      <c r="D12" s="35"/>
    </row>
  </sheetData>
  <sheetProtection algorithmName="SHA-512" hashValue="8iwzcY12OWXBgcg5F0iH0ac9PZSsXcI3I7vq1wkE652GffqRzS1dnZbTK0QIkdWr4wTPA1JG97KoQZZiBjYAkw==" saltValue="siPKGLCws1N5vqBiYxOEMg==" spinCount="100000" sheet="1" objects="1" scenarios="1"/>
  <mergeCells count="12">
    <mergeCell ref="B3:D3"/>
    <mergeCell ref="B1:D1"/>
    <mergeCell ref="B2:D2"/>
    <mergeCell ref="B12:D12"/>
    <mergeCell ref="B5:D5"/>
    <mergeCell ref="B6:D6"/>
    <mergeCell ref="B7:D7"/>
    <mergeCell ref="B8:D8"/>
    <mergeCell ref="B10:D10"/>
    <mergeCell ref="B11:D11"/>
    <mergeCell ref="B9:D9"/>
    <mergeCell ref="B4:D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AF1F7-5D37-4BA0-A833-17BE2FE51BE1}">
  <dimension ref="A1:I33"/>
  <sheetViews>
    <sheetView tabSelected="1" zoomScaleNormal="100" workbookViewId="0">
      <selection activeCell="F33" sqref="F33"/>
    </sheetView>
  </sheetViews>
  <sheetFormatPr defaultRowHeight="15" x14ac:dyDescent="0.25"/>
  <cols>
    <col min="1" max="1" width="40" customWidth="1"/>
    <col min="2" max="2" width="60.140625" customWidth="1"/>
    <col min="3" max="3" width="22.7109375" bestFit="1" customWidth="1"/>
    <col min="4" max="4" width="31.5703125" bestFit="1" customWidth="1"/>
    <col min="5" max="5" width="28.5703125" bestFit="1" customWidth="1"/>
    <col min="6" max="6" width="29.42578125" customWidth="1"/>
    <col min="7" max="7" width="18.28515625" bestFit="1" customWidth="1"/>
    <col min="8" max="8" width="15.85546875" bestFit="1" customWidth="1"/>
    <col min="9" max="9" width="13.7109375" bestFit="1" customWidth="1"/>
    <col min="10" max="10" width="46.28515625" customWidth="1"/>
    <col min="11" max="11" width="26.140625" customWidth="1"/>
    <col min="12" max="12" width="25.140625" customWidth="1"/>
    <col min="13" max="13" width="29.7109375" customWidth="1"/>
    <col min="14" max="14" width="16.7109375" customWidth="1"/>
  </cols>
  <sheetData>
    <row r="1" spans="1:7" ht="18.75" x14ac:dyDescent="0.3">
      <c r="A1" s="44" t="s">
        <v>31</v>
      </c>
      <c r="B1" s="44"/>
    </row>
    <row r="2" spans="1:7" ht="101.25" customHeight="1" x14ac:dyDescent="0.25">
      <c r="A2" s="42" t="s">
        <v>75</v>
      </c>
      <c r="B2" s="43"/>
    </row>
    <row r="3" spans="1:7" ht="105.75" customHeight="1" x14ac:dyDescent="0.25">
      <c r="A3" s="42" t="s">
        <v>72</v>
      </c>
      <c r="B3" s="43"/>
      <c r="C3" s="12"/>
      <c r="D3" s="12"/>
      <c r="E3" s="12"/>
      <c r="F3" s="12"/>
    </row>
    <row r="4" spans="1:7" x14ac:dyDescent="0.25">
      <c r="A4" s="13" t="s">
        <v>30</v>
      </c>
      <c r="B4" s="32"/>
      <c r="C4" s="12"/>
      <c r="D4" s="12"/>
      <c r="E4" s="12"/>
      <c r="F4" s="12"/>
    </row>
    <row r="5" spans="1:7" ht="41.25" customHeight="1" x14ac:dyDescent="0.25">
      <c r="A5" s="13" t="s">
        <v>26</v>
      </c>
      <c r="B5" s="32"/>
      <c r="C5" s="12"/>
      <c r="D5" s="12"/>
      <c r="E5" s="12"/>
      <c r="F5" s="12"/>
    </row>
    <row r="6" spans="1:7" x14ac:dyDescent="0.25">
      <c r="A6" s="13" t="s">
        <v>27</v>
      </c>
      <c r="B6" s="32"/>
      <c r="C6" s="12"/>
      <c r="D6" s="12"/>
      <c r="E6" s="12"/>
      <c r="F6" s="12"/>
    </row>
    <row r="7" spans="1:7" x14ac:dyDescent="0.25">
      <c r="A7" s="13" t="s">
        <v>28</v>
      </c>
      <c r="B7" s="32"/>
      <c r="C7" s="12"/>
      <c r="D7" s="12"/>
      <c r="E7" s="12"/>
      <c r="F7" s="12"/>
    </row>
    <row r="8" spans="1:7" x14ac:dyDescent="0.25">
      <c r="A8" s="13" t="s">
        <v>29</v>
      </c>
      <c r="B8" s="32"/>
      <c r="C8" s="12"/>
      <c r="D8" s="12"/>
      <c r="E8" s="12"/>
      <c r="F8" s="12"/>
    </row>
    <row r="9" spans="1:7" x14ac:dyDescent="0.25">
      <c r="A9" s="12"/>
      <c r="B9" s="12"/>
      <c r="C9" s="12"/>
      <c r="D9" s="12"/>
      <c r="E9" s="12"/>
      <c r="F9" s="12"/>
    </row>
    <row r="10" spans="1:7" ht="26.25" customHeight="1" x14ac:dyDescent="0.25">
      <c r="A10" s="14" t="s">
        <v>44</v>
      </c>
      <c r="B10" s="14" t="s">
        <v>32</v>
      </c>
      <c r="C10" s="14" t="s">
        <v>33</v>
      </c>
      <c r="D10" s="14" t="s">
        <v>34</v>
      </c>
      <c r="E10" s="14" t="s">
        <v>35</v>
      </c>
      <c r="F10" s="14" t="s">
        <v>60</v>
      </c>
    </row>
    <row r="11" spans="1:7" ht="77.25" x14ac:dyDescent="0.25">
      <c r="A11" s="15" t="s">
        <v>61</v>
      </c>
      <c r="B11" s="30"/>
      <c r="C11" s="31"/>
      <c r="D11" s="14">
        <v>15</v>
      </c>
      <c r="E11" s="16">
        <f>D11*C11</f>
        <v>0</v>
      </c>
      <c r="F11" s="16">
        <f>E11*1.21</f>
        <v>0</v>
      </c>
    </row>
    <row r="12" spans="1:7" x14ac:dyDescent="0.25">
      <c r="A12" s="12"/>
      <c r="B12" s="12"/>
      <c r="C12" s="17"/>
      <c r="D12" s="17"/>
      <c r="E12" s="12"/>
      <c r="F12" s="12"/>
    </row>
    <row r="13" spans="1:7" ht="39" x14ac:dyDescent="0.25">
      <c r="A13" s="14" t="s">
        <v>40</v>
      </c>
      <c r="B13" s="14" t="s">
        <v>56</v>
      </c>
      <c r="C13" s="14" t="s">
        <v>46</v>
      </c>
      <c r="D13" s="14" t="s">
        <v>49</v>
      </c>
      <c r="E13" s="14" t="s">
        <v>58</v>
      </c>
      <c r="F13" s="14" t="s">
        <v>47</v>
      </c>
      <c r="G13" s="14" t="s">
        <v>48</v>
      </c>
    </row>
    <row r="14" spans="1:7" x14ac:dyDescent="0.25">
      <c r="A14" s="14"/>
      <c r="B14" s="28"/>
      <c r="C14" s="28"/>
      <c r="D14" s="28"/>
      <c r="E14" s="29"/>
      <c r="F14" s="16">
        <f>SUM(A14:E14)</f>
        <v>0</v>
      </c>
      <c r="G14" s="16">
        <f>F14*1.21</f>
        <v>0</v>
      </c>
    </row>
    <row r="15" spans="1:7" ht="77.25" x14ac:dyDescent="0.25">
      <c r="A15" s="14" t="s">
        <v>70</v>
      </c>
      <c r="B15" s="14" t="s">
        <v>52</v>
      </c>
      <c r="C15" s="14" t="s">
        <v>53</v>
      </c>
      <c r="D15" s="25" t="s">
        <v>59</v>
      </c>
      <c r="E15" s="14" t="s">
        <v>54</v>
      </c>
      <c r="F15" s="14" t="s">
        <v>55</v>
      </c>
    </row>
    <row r="16" spans="1:7" x14ac:dyDescent="0.25">
      <c r="A16" s="26"/>
      <c r="B16" s="26"/>
      <c r="C16" s="26"/>
      <c r="D16" s="27"/>
      <c r="E16" s="27"/>
      <c r="F16" s="26"/>
    </row>
    <row r="17" spans="1:9" x14ac:dyDescent="0.25">
      <c r="A17" s="26"/>
      <c r="B17" s="26"/>
      <c r="C17" s="26"/>
      <c r="D17" s="27"/>
      <c r="E17" s="27"/>
      <c r="F17" s="26"/>
    </row>
    <row r="18" spans="1:9" ht="15" customHeight="1" x14ac:dyDescent="0.25">
      <c r="A18" s="26"/>
      <c r="B18" s="26"/>
      <c r="C18" s="26"/>
      <c r="D18" s="27"/>
      <c r="E18" s="27"/>
      <c r="F18" s="26"/>
    </row>
    <row r="19" spans="1:9" x14ac:dyDescent="0.25">
      <c r="A19" s="26"/>
      <c r="B19" s="26"/>
      <c r="C19" s="26"/>
      <c r="D19" s="27"/>
      <c r="E19" s="27"/>
      <c r="F19" s="26"/>
    </row>
    <row r="20" spans="1:9" x14ac:dyDescent="0.25">
      <c r="A20" s="26"/>
      <c r="B20" s="26"/>
      <c r="C20" s="26"/>
      <c r="D20" s="27"/>
      <c r="E20" s="27"/>
      <c r="F20" s="26"/>
    </row>
    <row r="21" spans="1:9" x14ac:dyDescent="0.25">
      <c r="A21" s="26"/>
      <c r="B21" s="26"/>
      <c r="C21" s="26"/>
      <c r="D21" s="27"/>
      <c r="E21" s="27"/>
      <c r="F21" s="26"/>
    </row>
    <row r="22" spans="1:9" x14ac:dyDescent="0.25">
      <c r="A22" s="26"/>
      <c r="B22" s="26"/>
      <c r="C22" s="26"/>
      <c r="D22" s="27"/>
      <c r="E22" s="27"/>
      <c r="F22" s="26"/>
    </row>
    <row r="23" spans="1:9" x14ac:dyDescent="0.25">
      <c r="A23" s="26"/>
      <c r="B23" s="26"/>
      <c r="C23" s="26"/>
      <c r="D23" s="27"/>
      <c r="E23" s="27"/>
      <c r="F23" s="26"/>
    </row>
    <row r="24" spans="1:9" x14ac:dyDescent="0.25">
      <c r="A24" s="26"/>
      <c r="B24" s="26"/>
      <c r="C24" s="26"/>
      <c r="D24" s="27"/>
      <c r="E24" s="27"/>
      <c r="F24" s="26"/>
    </row>
    <row r="25" spans="1:9" x14ac:dyDescent="0.25">
      <c r="A25" s="26"/>
      <c r="B25" s="26"/>
      <c r="C25" s="26"/>
      <c r="D25" s="27"/>
      <c r="E25" s="27"/>
      <c r="F25" s="26"/>
    </row>
    <row r="26" spans="1:9" x14ac:dyDescent="0.25">
      <c r="A26" s="12"/>
      <c r="B26" s="12"/>
      <c r="C26" s="17"/>
      <c r="D26" s="17"/>
      <c r="E26" s="12"/>
      <c r="F26" s="12"/>
    </row>
    <row r="27" spans="1:9" ht="39" x14ac:dyDescent="0.25">
      <c r="A27" s="23" t="s">
        <v>39</v>
      </c>
      <c r="B27" s="14"/>
      <c r="C27" s="23" t="s">
        <v>51</v>
      </c>
      <c r="D27" s="14" t="s">
        <v>62</v>
      </c>
      <c r="E27" s="14" t="s">
        <v>36</v>
      </c>
      <c r="F27" s="14" t="s">
        <v>37</v>
      </c>
      <c r="G27" s="14" t="s">
        <v>38</v>
      </c>
      <c r="H27" s="14" t="s">
        <v>41</v>
      </c>
      <c r="I27" s="14" t="s">
        <v>42</v>
      </c>
    </row>
    <row r="28" spans="1:9" ht="117" customHeight="1" x14ac:dyDescent="0.25">
      <c r="A28" s="21" t="s">
        <v>57</v>
      </c>
      <c r="B28" s="15"/>
      <c r="C28" s="22">
        <f>F14/E28</f>
        <v>0</v>
      </c>
      <c r="D28" s="16">
        <f>(F14-D14)/E28</f>
        <v>0</v>
      </c>
      <c r="E28" s="14">
        <v>90000</v>
      </c>
      <c r="F28" s="18">
        <f>C28*E28</f>
        <v>0</v>
      </c>
      <c r="G28" s="18">
        <f>F28*1.21</f>
        <v>0</v>
      </c>
      <c r="H28" s="18">
        <f>F28*10</f>
        <v>0</v>
      </c>
      <c r="I28" s="18">
        <f>G28*10</f>
        <v>0</v>
      </c>
    </row>
    <row r="29" spans="1:9" x14ac:dyDescent="0.25">
      <c r="A29" s="12"/>
      <c r="B29" s="12"/>
      <c r="C29" s="12"/>
      <c r="D29" s="12"/>
    </row>
    <row r="30" spans="1:9" x14ac:dyDescent="0.25">
      <c r="A30" s="12"/>
      <c r="B30" s="12"/>
      <c r="C30" s="12"/>
      <c r="D30" s="12"/>
      <c r="E30" s="14" t="s">
        <v>74</v>
      </c>
      <c r="F30" s="14" t="s">
        <v>73</v>
      </c>
    </row>
    <row r="31" spans="1:9" x14ac:dyDescent="0.25">
      <c r="A31" s="14" t="s">
        <v>43</v>
      </c>
      <c r="B31" s="14"/>
      <c r="C31" s="14"/>
      <c r="D31" s="14"/>
      <c r="E31" s="18">
        <f>E11</f>
        <v>0</v>
      </c>
      <c r="F31" s="18">
        <f>F11</f>
        <v>0</v>
      </c>
    </row>
    <row r="32" spans="1:9" x14ac:dyDescent="0.25">
      <c r="A32" s="14" t="s">
        <v>45</v>
      </c>
      <c r="B32" s="14"/>
      <c r="C32" s="14"/>
      <c r="D32" s="14"/>
      <c r="E32" s="18">
        <f>H28</f>
        <v>0</v>
      </c>
      <c r="F32" s="18">
        <f>I28</f>
        <v>0</v>
      </c>
    </row>
    <row r="33" spans="1:6" ht="104.25" customHeight="1" x14ac:dyDescent="0.25">
      <c r="A33" s="21" t="s">
        <v>50</v>
      </c>
      <c r="B33" s="15"/>
      <c r="C33" s="15"/>
      <c r="D33" s="14"/>
      <c r="E33" s="24">
        <f>SUM(E31:E32)</f>
        <v>0</v>
      </c>
      <c r="F33" s="24">
        <f>SUM(F31:F32)</f>
        <v>0</v>
      </c>
    </row>
  </sheetData>
  <sheetProtection algorithmName="SHA-512" hashValue="mnaiKoc+6s/IVJTqYpMuvXLv0G916wsEo0Z5VbSD2f5FxruBVybjtqT/2q+vLCBWpH5BLwm4gO8Wz+pXKEywFw==" saltValue="uXnLd+XmjNlW7Ga+kkTb7Q==" spinCount="100000" sheet="1" objects="1" scenarios="1"/>
  <mergeCells count="3">
    <mergeCell ref="A3:B3"/>
    <mergeCell ref="A2:B2"/>
    <mergeCell ref="A1:B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90E07-7A2B-46F6-B9F2-07A58222893D}">
  <sheetPr>
    <pageSetUpPr fitToPage="1"/>
  </sheetPr>
  <dimension ref="A1:T34"/>
  <sheetViews>
    <sheetView workbookViewId="0">
      <selection activeCell="B21" sqref="B21"/>
    </sheetView>
  </sheetViews>
  <sheetFormatPr defaultColWidth="9.140625" defaultRowHeight="15" x14ac:dyDescent="0.25"/>
  <cols>
    <col min="1" max="1" width="15.5703125" style="4" customWidth="1"/>
    <col min="2" max="3" width="13.7109375" style="4" customWidth="1"/>
    <col min="4" max="4" width="9.140625" style="4"/>
    <col min="5" max="5" width="4.140625" style="4" customWidth="1"/>
    <col min="6" max="16384" width="9.140625" style="4"/>
  </cols>
  <sheetData>
    <row r="1" spans="1:20" x14ac:dyDescent="0.25">
      <c r="A1" s="49"/>
      <c r="B1" s="49"/>
      <c r="C1" s="49"/>
      <c r="D1" s="49"/>
      <c r="E1" s="49"/>
      <c r="F1" s="49"/>
      <c r="G1" s="49"/>
      <c r="H1" s="49"/>
      <c r="I1" s="49"/>
      <c r="J1" s="49"/>
      <c r="K1" s="49"/>
      <c r="L1" s="49"/>
      <c r="M1" s="49"/>
      <c r="N1" s="49"/>
      <c r="O1" s="49"/>
      <c r="P1" s="49"/>
    </row>
    <row r="2" spans="1:20" x14ac:dyDescent="0.25">
      <c r="A2" s="49"/>
      <c r="B2" s="49"/>
      <c r="C2" s="49"/>
      <c r="D2" s="49"/>
      <c r="E2" s="49"/>
      <c r="F2" s="49"/>
      <c r="G2" s="49"/>
      <c r="H2" s="49"/>
      <c r="I2" s="49"/>
      <c r="J2" s="49"/>
      <c r="K2" s="49"/>
      <c r="L2" s="49"/>
      <c r="M2" s="49"/>
      <c r="N2" s="49"/>
      <c r="O2" s="49"/>
      <c r="P2" s="49"/>
    </row>
    <row r="3" spans="1:20" x14ac:dyDescent="0.25">
      <c r="A3" s="49"/>
      <c r="B3" s="49"/>
      <c r="C3" s="49"/>
      <c r="D3" s="49"/>
      <c r="E3" s="49"/>
      <c r="F3" s="49"/>
      <c r="G3" s="49"/>
      <c r="H3" s="49"/>
      <c r="I3" s="49"/>
      <c r="J3" s="49"/>
      <c r="K3" s="49"/>
      <c r="L3" s="49"/>
      <c r="M3" s="49"/>
      <c r="N3" s="49"/>
      <c r="O3" s="49"/>
      <c r="P3" s="49"/>
    </row>
    <row r="4" spans="1:20" x14ac:dyDescent="0.25">
      <c r="A4" s="49"/>
      <c r="B4" s="49"/>
      <c r="C4" s="49"/>
      <c r="D4" s="49"/>
      <c r="E4" s="49"/>
      <c r="F4" s="49"/>
      <c r="G4" s="49"/>
      <c r="H4" s="49"/>
      <c r="I4" s="49"/>
      <c r="J4" s="49"/>
      <c r="K4" s="49"/>
      <c r="L4" s="49"/>
      <c r="M4" s="49"/>
      <c r="N4" s="49"/>
      <c r="O4" s="49"/>
      <c r="P4" s="49"/>
    </row>
    <row r="5" spans="1:20" x14ac:dyDescent="0.25">
      <c r="A5" s="49"/>
      <c r="B5" s="49"/>
      <c r="C5" s="49"/>
      <c r="D5" s="49"/>
      <c r="E5" s="49"/>
      <c r="F5" s="49"/>
      <c r="G5" s="49"/>
      <c r="H5" s="49"/>
      <c r="I5" s="49"/>
      <c r="J5" s="49"/>
      <c r="K5" s="49"/>
      <c r="L5" s="49"/>
      <c r="M5" s="49"/>
      <c r="N5" s="49"/>
      <c r="O5" s="49"/>
      <c r="P5" s="49"/>
    </row>
    <row r="6" spans="1:20" x14ac:dyDescent="0.25">
      <c r="A6" s="49"/>
      <c r="B6" s="49"/>
      <c r="C6" s="49"/>
      <c r="D6" s="49"/>
      <c r="E6" s="49"/>
      <c r="F6" s="49"/>
      <c r="G6" s="49"/>
      <c r="H6" s="49"/>
      <c r="I6" s="49"/>
      <c r="J6" s="49"/>
      <c r="K6" s="49"/>
      <c r="L6" s="49"/>
      <c r="M6" s="49"/>
      <c r="N6" s="49"/>
      <c r="O6" s="49"/>
      <c r="P6" s="49"/>
    </row>
    <row r="9" spans="1:20" s="2" customFormat="1" x14ac:dyDescent="0.25">
      <c r="A9" s="46" t="s">
        <v>71</v>
      </c>
      <c r="B9" s="46"/>
      <c r="C9" s="46"/>
      <c r="D9" s="46"/>
      <c r="E9" s="46"/>
      <c r="F9" s="46"/>
      <c r="G9" s="46"/>
      <c r="H9" s="46"/>
      <c r="I9" s="46"/>
      <c r="J9" s="46"/>
      <c r="K9" s="46"/>
      <c r="L9" s="46"/>
      <c r="M9" s="46"/>
      <c r="N9" s="46"/>
      <c r="O9" s="46"/>
      <c r="P9" s="46"/>
      <c r="Q9" s="1"/>
      <c r="R9" s="1"/>
      <c r="S9" s="1"/>
      <c r="T9" s="1"/>
    </row>
    <row r="11" spans="1:20" x14ac:dyDescent="0.25">
      <c r="A11" s="3" t="s">
        <v>18</v>
      </c>
      <c r="B11" s="50"/>
      <c r="C11" s="50"/>
      <c r="D11" s="50"/>
      <c r="E11" s="2"/>
    </row>
    <row r="12" spans="1:20" x14ac:dyDescent="0.25">
      <c r="A12" s="5"/>
      <c r="B12" s="51"/>
      <c r="C12" s="51"/>
      <c r="D12" s="51"/>
      <c r="E12" s="2"/>
    </row>
    <row r="13" spans="1:20" x14ac:dyDescent="0.25">
      <c r="E13" s="2"/>
    </row>
    <row r="14" spans="1:20" x14ac:dyDescent="0.25">
      <c r="A14" s="45" t="s">
        <v>8</v>
      </c>
      <c r="B14" s="45"/>
      <c r="C14" s="45"/>
      <c r="D14" s="45"/>
      <c r="E14" s="2"/>
      <c r="I14" s="4" t="s">
        <v>4</v>
      </c>
      <c r="J14" s="4" t="s">
        <v>5</v>
      </c>
    </row>
    <row r="15" spans="1:20" x14ac:dyDescent="0.25">
      <c r="A15" s="4" t="s">
        <v>0</v>
      </c>
      <c r="B15" s="6">
        <v>1800000</v>
      </c>
      <c r="C15" s="7" t="s">
        <v>6</v>
      </c>
      <c r="D15" s="4" t="s">
        <v>19</v>
      </c>
      <c r="E15" s="2"/>
      <c r="I15" s="4">
        <v>0</v>
      </c>
      <c r="J15" s="4">
        <f>PrKn</f>
        <v>1800000</v>
      </c>
      <c r="K15" s="4">
        <f>PrMax</f>
        <v>2400000</v>
      </c>
      <c r="M15" s="4">
        <f>PrIn</f>
        <v>0</v>
      </c>
    </row>
    <row r="16" spans="1:20" x14ac:dyDescent="0.25">
      <c r="A16" s="4" t="s">
        <v>1</v>
      </c>
      <c r="B16" s="6">
        <v>300</v>
      </c>
      <c r="C16" s="7" t="s">
        <v>7</v>
      </c>
      <c r="D16" s="4" t="s">
        <v>20</v>
      </c>
      <c r="E16" s="2"/>
      <c r="I16" s="4">
        <f>MaxPnt</f>
        <v>300</v>
      </c>
      <c r="J16" s="4">
        <f>PuKn</f>
        <v>300</v>
      </c>
      <c r="K16" s="4">
        <v>0</v>
      </c>
      <c r="M16" s="8">
        <f>IF(PrIn&lt;=PrMax,A31,0)</f>
        <v>300</v>
      </c>
    </row>
    <row r="17" spans="1:14" x14ac:dyDescent="0.25">
      <c r="A17" s="4" t="s">
        <v>2</v>
      </c>
      <c r="B17" s="6">
        <v>2400000</v>
      </c>
      <c r="C17" s="7" t="s">
        <v>6</v>
      </c>
      <c r="D17" s="4" t="s">
        <v>21</v>
      </c>
      <c r="E17" s="2"/>
    </row>
    <row r="18" spans="1:14" x14ac:dyDescent="0.25">
      <c r="A18" s="4" t="s">
        <v>17</v>
      </c>
      <c r="B18" s="6">
        <v>300</v>
      </c>
      <c r="C18" s="7" t="s">
        <v>7</v>
      </c>
      <c r="E18" s="2"/>
      <c r="L18" s="4">
        <v>0</v>
      </c>
      <c r="M18" s="4">
        <f>PrKn</f>
        <v>1800000</v>
      </c>
      <c r="N18" s="4">
        <f>PrKn</f>
        <v>1800000</v>
      </c>
    </row>
    <row r="19" spans="1:14" x14ac:dyDescent="0.25">
      <c r="E19" s="2"/>
      <c r="L19" s="4">
        <f>PuKn</f>
        <v>300</v>
      </c>
      <c r="M19" s="4">
        <f>PuKn</f>
        <v>300</v>
      </c>
      <c r="N19" s="4">
        <v>0</v>
      </c>
    </row>
    <row r="20" spans="1:14" x14ac:dyDescent="0.25">
      <c r="A20" s="45" t="s">
        <v>9</v>
      </c>
      <c r="B20" s="45"/>
      <c r="C20" s="45"/>
      <c r="D20" s="45"/>
      <c r="E20" s="2"/>
    </row>
    <row r="21" spans="1:14" x14ac:dyDescent="0.25">
      <c r="A21" s="4" t="s">
        <v>3</v>
      </c>
      <c r="B21" s="33">
        <f>Prijzenblad!F33</f>
        <v>0</v>
      </c>
      <c r="C21" s="7" t="s">
        <v>6</v>
      </c>
      <c r="E21" s="2"/>
    </row>
    <row r="22" spans="1:14" x14ac:dyDescent="0.25">
      <c r="E22" s="2"/>
    </row>
    <row r="23" spans="1:14" x14ac:dyDescent="0.25">
      <c r="A23" s="45" t="s">
        <v>10</v>
      </c>
      <c r="B23" s="45"/>
      <c r="C23" s="45"/>
      <c r="D23" s="45"/>
      <c r="E23" s="2"/>
    </row>
    <row r="24" spans="1:14" x14ac:dyDescent="0.25">
      <c r="A24" s="4" t="s">
        <v>16</v>
      </c>
      <c r="E24" s="2"/>
    </row>
    <row r="25" spans="1:14" x14ac:dyDescent="0.25">
      <c r="E25" s="2"/>
    </row>
    <row r="26" spans="1:14" x14ac:dyDescent="0.25">
      <c r="B26" s="9" t="s">
        <v>13</v>
      </c>
      <c r="C26" s="9" t="s">
        <v>14</v>
      </c>
      <c r="E26" s="2"/>
    </row>
    <row r="27" spans="1:14" x14ac:dyDescent="0.25">
      <c r="A27" s="4" t="s">
        <v>11</v>
      </c>
      <c r="B27" s="10">
        <f>(PuKn-MaxPnt)/PrKn</f>
        <v>0</v>
      </c>
      <c r="C27" s="10">
        <f>MaxPnt</f>
        <v>300</v>
      </c>
      <c r="E27" s="2"/>
    </row>
    <row r="28" spans="1:14" x14ac:dyDescent="0.25">
      <c r="A28" s="4" t="s">
        <v>12</v>
      </c>
      <c r="B28" s="10">
        <f>(0-PuKn)/(PrMax-PrKn)</f>
        <v>-5.0000000000000001E-4</v>
      </c>
      <c r="C28" s="10">
        <f>PrMax*PuKn/(PrMax-PrKn)</f>
        <v>1200</v>
      </c>
      <c r="E28" s="2"/>
    </row>
    <row r="29" spans="1:14" x14ac:dyDescent="0.25">
      <c r="E29" s="2"/>
    </row>
    <row r="30" spans="1:14" x14ac:dyDescent="0.25">
      <c r="A30" s="46" t="s">
        <v>15</v>
      </c>
      <c r="B30" s="46"/>
      <c r="C30" s="46"/>
      <c r="D30" s="46"/>
      <c r="E30" s="2"/>
    </row>
    <row r="31" spans="1:14" x14ac:dyDescent="0.25">
      <c r="A31" s="47">
        <f>IF(PrIn&lt;=PrKn,ROUND((PuKn-MaxPnt)/PrKn*PrIn+MaxPnt,3),IF(PrIn&gt;=PrMax,"0",ROUND(((0-PuKn)/(PrMax-PrKn))*PrIn+PrMax*PuKn/(PrMax-PrKn),3)))</f>
        <v>300</v>
      </c>
      <c r="B31" s="47"/>
      <c r="C31" s="47"/>
      <c r="D31" s="47"/>
      <c r="E31" s="2"/>
    </row>
    <row r="32" spans="1:14" ht="15" customHeight="1" x14ac:dyDescent="0.25">
      <c r="A32" s="47"/>
      <c r="B32" s="47"/>
      <c r="C32" s="47"/>
      <c r="D32" s="47"/>
      <c r="E32" s="2"/>
    </row>
    <row r="33" spans="1:5" ht="15" customHeight="1" x14ac:dyDescent="0.25">
      <c r="A33" s="48" t="s">
        <v>7</v>
      </c>
      <c r="B33" s="48"/>
      <c r="C33" s="48"/>
      <c r="D33" s="48"/>
      <c r="E33" s="2"/>
    </row>
    <row r="34" spans="1:5" ht="15" customHeight="1" x14ac:dyDescent="0.25">
      <c r="A34" s="48"/>
      <c r="B34" s="48"/>
      <c r="C34" s="48"/>
      <c r="D34" s="48"/>
      <c r="E34" s="2"/>
    </row>
  </sheetData>
  <sheetProtection algorithmName="SHA-512" hashValue="riRy3moT+8SMannvRGC3QbkXKN2D8uisPLIo2cil2LGLZRTmr5LzjPWY+10tIF9yQKc7TRuvUloCtOjzacq3Zg==" saltValue="meFnaoKlabtKFTsSjCEufQ==" spinCount="100000" sheet="1" objects="1" scenarios="1"/>
  <mergeCells count="10">
    <mergeCell ref="A23:D23"/>
    <mergeCell ref="A30:D30"/>
    <mergeCell ref="A31:D32"/>
    <mergeCell ref="A33:D34"/>
    <mergeCell ref="A1:P6"/>
    <mergeCell ref="A9:P9"/>
    <mergeCell ref="B11:D11"/>
    <mergeCell ref="B12:D12"/>
    <mergeCell ref="A14:D14"/>
    <mergeCell ref="A20:D20"/>
  </mergeCells>
  <conditionalFormatting sqref="A33:D34">
    <cfRule type="containsText" dxfId="0" priority="1" operator="containsText" text="punten">
      <formula>NOT(ISERROR(SEARCH("punten",A33)))</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Instructie</vt:lpstr>
      <vt:lpstr>Prijzenblad</vt:lpstr>
      <vt:lpstr>Puntenscore TCO</vt:lpstr>
      <vt:lpstr>'Puntenscore TCO'!MaxPnt</vt:lpstr>
      <vt:lpstr>'Puntenscore TCO'!PrIn</vt:lpstr>
      <vt:lpstr>'Puntenscore TCO'!PrKn</vt:lpstr>
      <vt:lpstr>'Puntenscore TCO'!PrMax</vt:lpstr>
      <vt:lpstr>'Puntenscore TCO'!PuKn</vt:lpstr>
    </vt:vector>
  </TitlesOfParts>
  <Company>Stanislascollege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diederik.bauw@inkopenvoor.nl</dc:creator>
  <cp:lastModifiedBy>Berg, P.J. van den (FB-INKOOP)</cp:lastModifiedBy>
  <cp:lastPrinted>2015-01-20T17:54:55Z</cp:lastPrinted>
  <dcterms:created xsi:type="dcterms:W3CDTF">2015-01-19T14:52:11Z</dcterms:created>
  <dcterms:modified xsi:type="dcterms:W3CDTF">2024-07-11T13:25:03Z</dcterms:modified>
</cp:coreProperties>
</file>