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9500\"/>
    </mc:Choice>
  </mc:AlternateContent>
  <xr:revisionPtr revIDLastSave="0" documentId="13_ncr:1_{96664391-F450-4DDB-8E1A-676297C2CF4D}" xr6:coauthVersionLast="47" xr6:coauthVersionMax="47" xr10:uidLastSave="{00000000-0000-0000-0000-000000000000}"/>
  <bookViews>
    <workbookView xWindow="-28920" yWindow="-120" windowWidth="29040" windowHeight="15720" tabRatio="821" activeTab="4" xr2:uid="{F90F6C03-498D-471C-A024-75FB08C87E43}"/>
  </bookViews>
  <sheets>
    <sheet name="basisgegevens" sheetId="1" r:id="rId1"/>
    <sheet name="uurtariefopbouw" sheetId="103" r:id="rId2"/>
    <sheet name="Kosten VSR (her)controles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r:id="rId35"/>
    <sheet name="16a" sheetId="135" r:id="rId36"/>
    <sheet name="17" sheetId="136" r:id="rId37"/>
    <sheet name="17a" sheetId="137" r:id="rId38"/>
    <sheet name="18" sheetId="138" r:id="rId39"/>
    <sheet name="18a" sheetId="139" r:id="rId40"/>
    <sheet name="19" sheetId="140" r:id="rId41"/>
    <sheet name="19a" sheetId="141" r:id="rId42"/>
    <sheet name="20" sheetId="142" state="hidden" r:id="rId43"/>
    <sheet name="20a" sheetId="143" state="hidden" r:id="rId44"/>
    <sheet name="21" sheetId="144" state="hidden" r:id="rId45"/>
    <sheet name="21a" sheetId="145" state="hidden" r:id="rId46"/>
    <sheet name="22" sheetId="146" state="hidden" r:id="rId47"/>
    <sheet name="22a" sheetId="147" state="hidden" r:id="rId48"/>
    <sheet name="23" sheetId="148" state="hidden" r:id="rId49"/>
    <sheet name="23a" sheetId="149" state="hidden" r:id="rId50"/>
    <sheet name="24" sheetId="150" state="hidden" r:id="rId51"/>
    <sheet name="24a" sheetId="151" state="hidden" r:id="rId52"/>
    <sheet name="25" sheetId="153" state="hidden" r:id="rId53"/>
    <sheet name="25a" sheetId="154" state="hidden" r:id="rId54"/>
    <sheet name="26" sheetId="155" state="hidden" r:id="rId55"/>
    <sheet name="26a" sheetId="156" state="hidden" r:id="rId56"/>
    <sheet name="27" sheetId="157" state="hidden" r:id="rId57"/>
    <sheet name="27a" sheetId="158" state="hidden" r:id="rId58"/>
    <sheet name="28" sheetId="159" state="hidden" r:id="rId59"/>
    <sheet name="28a" sheetId="160" state="hidden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</sheet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#REF!</definedName>
    <definedName name="besteknr">#REF!</definedName>
    <definedName name="directtoezicht">#REF!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13" l="1"/>
  <c r="I41" i="107"/>
  <c r="I41" i="109"/>
  <c r="I41" i="111"/>
  <c r="I41" i="113"/>
  <c r="I41" i="115"/>
  <c r="I41" i="117"/>
  <c r="I41" i="119"/>
  <c r="I41" i="121"/>
  <c r="I41" i="123"/>
  <c r="I41" i="125"/>
  <c r="I41" i="127"/>
  <c r="I41" i="152"/>
  <c r="I41" i="130"/>
  <c r="I41" i="132"/>
  <c r="I41" i="134"/>
  <c r="I41" i="136"/>
  <c r="I41" i="138"/>
  <c r="I41" i="140"/>
  <c r="I41" i="3"/>
  <c r="I22" i="3"/>
  <c r="N8" i="122"/>
  <c r="L495" i="108"/>
  <c r="M495" i="108"/>
  <c r="N495" i="108"/>
  <c r="M495" i="141"/>
  <c r="N495" i="141"/>
  <c r="N495" i="139"/>
  <c r="N495" i="137"/>
  <c r="N495" i="135"/>
  <c r="N495" i="133"/>
  <c r="M495" i="129"/>
  <c r="N495" i="129"/>
  <c r="L495" i="128"/>
  <c r="M495" i="128"/>
  <c r="N495" i="128"/>
  <c r="L495" i="126"/>
  <c r="M495" i="126"/>
  <c r="N7" i="126"/>
  <c r="N10" i="126"/>
  <c r="N13" i="126"/>
  <c r="N15" i="126"/>
  <c r="N19" i="126"/>
  <c r="N22" i="126"/>
  <c r="N27" i="126"/>
  <c r="N30" i="126"/>
  <c r="N31" i="126"/>
  <c r="N34" i="126"/>
  <c r="N36" i="126"/>
  <c r="N39" i="126"/>
  <c r="N40" i="126"/>
  <c r="N17" i="126"/>
  <c r="N495" i="126"/>
  <c r="M494" i="124"/>
  <c r="N5" i="124"/>
  <c r="N6" i="124"/>
  <c r="N7" i="124"/>
  <c r="N8" i="124"/>
  <c r="N9" i="124"/>
  <c r="N10" i="124"/>
  <c r="N11" i="124"/>
  <c r="N12" i="124"/>
  <c r="N13" i="124"/>
  <c r="N14" i="124"/>
  <c r="N16" i="124"/>
  <c r="N17" i="124"/>
  <c r="N18" i="124"/>
  <c r="N19" i="124"/>
  <c r="N20" i="124"/>
  <c r="N21" i="124"/>
  <c r="N22" i="124"/>
  <c r="N23" i="124"/>
  <c r="N494" i="124"/>
  <c r="K496" i="122"/>
  <c r="L496" i="122"/>
  <c r="M496" i="122"/>
  <c r="N5" i="122"/>
  <c r="N6" i="122"/>
  <c r="N7" i="122"/>
  <c r="N9" i="122"/>
  <c r="N10" i="122"/>
  <c r="N12" i="122"/>
  <c r="N13" i="122"/>
  <c r="N14" i="122"/>
  <c r="N15" i="122"/>
  <c r="N16" i="122"/>
  <c r="N17" i="122"/>
  <c r="N18" i="122"/>
  <c r="N20" i="122"/>
  <c r="N21" i="122"/>
  <c r="N22" i="122"/>
  <c r="N23" i="122"/>
  <c r="N24" i="122"/>
  <c r="N25" i="122"/>
  <c r="N26" i="122"/>
  <c r="N27" i="122"/>
  <c r="N496" i="122"/>
  <c r="M495" i="120"/>
  <c r="N7" i="120"/>
  <c r="N495" i="120"/>
  <c r="M495" i="116"/>
  <c r="N495" i="116"/>
  <c r="M495" i="114"/>
  <c r="N495" i="114"/>
  <c r="L495" i="112"/>
  <c r="M495" i="112"/>
  <c r="N495" i="112"/>
  <c r="M495" i="110"/>
  <c r="N12" i="110"/>
  <c r="N495" i="110"/>
  <c r="M495" i="131"/>
  <c r="M491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491" i="4"/>
  <c r="O24" i="135"/>
  <c r="O23" i="135"/>
  <c r="N24" i="135"/>
  <c r="B14" i="106"/>
  <c r="B15" i="106"/>
  <c r="F496" i="118"/>
  <c r="O62" i="4"/>
  <c r="O63" i="4"/>
  <c r="P63" i="4"/>
  <c r="A1" i="129"/>
  <c r="I37" i="3"/>
  <c r="I35" i="3"/>
  <c r="I36" i="3"/>
  <c r="C9" i="103"/>
  <c r="C10" i="103"/>
  <c r="C11" i="103"/>
  <c r="C12" i="103"/>
  <c r="C14" i="103"/>
  <c r="C15" i="103"/>
  <c r="C16" i="103"/>
  <c r="C17" i="103"/>
  <c r="C19" i="103"/>
  <c r="H11" i="142"/>
  <c r="H11" i="144"/>
  <c r="H11" i="146"/>
  <c r="H11" i="148"/>
  <c r="H11" i="150"/>
  <c r="H11" i="153"/>
  <c r="H11" i="155"/>
  <c r="H11" i="157"/>
  <c r="H11" i="159"/>
  <c r="H11" i="161"/>
  <c r="H11" i="163"/>
  <c r="H11" i="165"/>
  <c r="H11" i="167"/>
  <c r="H11" i="169"/>
  <c r="H11" i="171"/>
  <c r="H11" i="173"/>
  <c r="H11" i="175"/>
  <c r="H11" i="177"/>
  <c r="H11" i="179"/>
  <c r="H11" i="181"/>
  <c r="H11" i="183"/>
  <c r="H11" i="185"/>
  <c r="H11" i="187"/>
  <c r="H11" i="189"/>
  <c r="H11" i="191"/>
  <c r="H11" i="193"/>
  <c r="H11" i="195"/>
  <c r="H11" i="197"/>
  <c r="H11" i="199"/>
  <c r="H11" i="201"/>
  <c r="H11" i="203"/>
  <c r="H11" i="205"/>
  <c r="H11" i="211"/>
  <c r="H11" i="212"/>
  <c r="H11" i="213"/>
  <c r="H11" i="214"/>
  <c r="H11" i="215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H55" i="2" a="1"/>
  <c r="H55" i="2"/>
  <c r="J55" i="2"/>
  <c r="I52" i="140"/>
  <c r="F22" i="106"/>
  <c r="I52" i="138"/>
  <c r="F21" i="106"/>
  <c r="I52" i="136"/>
  <c r="F20" i="106"/>
  <c r="I52" i="134"/>
  <c r="F19" i="106"/>
  <c r="I52" i="132"/>
  <c r="F18" i="106"/>
  <c r="I52" i="130"/>
  <c r="F17" i="106"/>
  <c r="I52" i="152"/>
  <c r="F16" i="106"/>
  <c r="I52" i="127"/>
  <c r="F15" i="106"/>
  <c r="I52" i="125"/>
  <c r="F14" i="106"/>
  <c r="I52" i="123"/>
  <c r="F13" i="106"/>
  <c r="I52" i="121"/>
  <c r="F12" i="106"/>
  <c r="I52" i="119"/>
  <c r="F11" i="106"/>
  <c r="I52" i="117"/>
  <c r="F10" i="106"/>
  <c r="I52" i="115"/>
  <c r="F9" i="106"/>
  <c r="I52" i="113"/>
  <c r="F8" i="106"/>
  <c r="I52" i="111"/>
  <c r="I52" i="109"/>
  <c r="F6" i="106"/>
  <c r="I52" i="107"/>
  <c r="F5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B4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1"/>
  <c r="B5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5" i="214"/>
  <c r="B4" i="214"/>
  <c r="I52" i="213"/>
  <c r="G27" i="213"/>
  <c r="I27" i="213"/>
  <c r="E8" i="213"/>
  <c r="H5" i="213"/>
  <c r="B5" i="213"/>
  <c r="I52" i="212"/>
  <c r="G27" i="212"/>
  <c r="I27" i="212"/>
  <c r="E8" i="212"/>
  <c r="H5" i="212"/>
  <c r="B6" i="212"/>
  <c r="B4" i="212"/>
  <c r="I52" i="211"/>
  <c r="G27" i="211"/>
  <c r="I27" i="211"/>
  <c r="E8" i="211"/>
  <c r="B55" i="2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D2" i="206"/>
  <c r="I52" i="205"/>
  <c r="E31" i="205"/>
  <c r="G31" i="205"/>
  <c r="I31" i="205"/>
  <c r="G27" i="205"/>
  <c r="I27" i="205"/>
  <c r="E8" i="205"/>
  <c r="B5" i="205"/>
  <c r="B4" i="205"/>
  <c r="D2" i="205"/>
  <c r="B6" i="20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6" i="203"/>
  <c r="H5" i="201"/>
  <c r="D2" i="201"/>
  <c r="H5" i="199"/>
  <c r="H5" i="197"/>
  <c r="B6" i="197"/>
  <c r="H5" i="195"/>
  <c r="H6" i="195"/>
  <c r="H5" i="193"/>
  <c r="H5" i="191"/>
  <c r="A1" i="192"/>
  <c r="H5" i="189"/>
  <c r="H5" i="187"/>
  <c r="H5" i="185"/>
  <c r="H5" i="183"/>
  <c r="H5" i="181"/>
  <c r="A1" i="182"/>
  <c r="H5" i="179"/>
  <c r="B4" i="179"/>
  <c r="H5" i="177"/>
  <c r="H5" i="175"/>
  <c r="B6" i="175"/>
  <c r="H5" i="173"/>
  <c r="B6" i="173"/>
  <c r="H5" i="171"/>
  <c r="B6" i="171"/>
  <c r="H5" i="169"/>
  <c r="H5" i="167"/>
  <c r="H5" i="165"/>
  <c r="H5" i="163"/>
  <c r="H5" i="161"/>
  <c r="H5" i="159"/>
  <c r="H5" i="157"/>
  <c r="B6" i="157"/>
  <c r="H5" i="155"/>
  <c r="B4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D2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B5" i="181"/>
  <c r="B4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5" i="175"/>
  <c r="B4" i="175"/>
  <c r="N3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B5" i="167"/>
  <c r="B4" i="167"/>
  <c r="D2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B6" i="165"/>
  <c r="B4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A1" i="164"/>
  <c r="D1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H6" i="163"/>
  <c r="B6" i="163"/>
  <c r="B5" i="163"/>
  <c r="B4" i="163"/>
  <c r="D2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A1" i="160"/>
  <c r="D2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H6" i="159"/>
  <c r="B6" i="159"/>
  <c r="B5" i="159"/>
  <c r="B4" i="159"/>
  <c r="D2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B6" i="153"/>
  <c r="A1" i="154"/>
  <c r="D2" i="154"/>
  <c r="H5" i="150"/>
  <c r="H5" i="148"/>
  <c r="H5" i="146"/>
  <c r="A1" i="147"/>
  <c r="H5" i="144"/>
  <c r="D2" i="144"/>
  <c r="H5" i="142"/>
  <c r="H5" i="140"/>
  <c r="H5" i="138"/>
  <c r="H5" i="136"/>
  <c r="H5" i="134"/>
  <c r="H6" i="134"/>
  <c r="H5" i="132"/>
  <c r="H5" i="130"/>
  <c r="H6" i="130"/>
  <c r="G27" i="152"/>
  <c r="E8" i="152"/>
  <c r="B6" i="152"/>
  <c r="H6" i="152"/>
  <c r="B4" i="152"/>
  <c r="H5" i="127"/>
  <c r="H5" i="125"/>
  <c r="B6" i="125"/>
  <c r="H5" i="123"/>
  <c r="B5" i="123"/>
  <c r="H5" i="121"/>
  <c r="H5" i="119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A1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H6" i="148"/>
  <c r="B6" i="148"/>
  <c r="B5" i="148"/>
  <c r="B4" i="148"/>
  <c r="D2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H530" i="145" a="1"/>
  <c r="H530" i="145"/>
  <c r="F530" i="145" a="1"/>
  <c r="F530" i="145"/>
  <c r="C530" i="145"/>
  <c r="M529" i="145" a="1"/>
  <c r="M529" i="145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L510" i="145"/>
  <c r="L510" i="145" a="1"/>
  <c r="K510" i="145" a="1"/>
  <c r="K510" i="145"/>
  <c r="J510" i="145" a="1"/>
  <c r="J510" i="145"/>
  <c r="I510" i="145" a="1"/>
  <c r="I510" i="145"/>
  <c r="H510" i="145"/>
  <c r="N510" i="145"/>
  <c r="H510" i="145" a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M512" i="145"/>
  <c r="L499" i="145" a="1"/>
  <c r="L499" i="145"/>
  <c r="L512" i="145"/>
  <c r="K499" i="145" a="1"/>
  <c r="K499" i="145"/>
  <c r="J499" i="145"/>
  <c r="J499" i="145" a="1"/>
  <c r="I499" i="145" a="1"/>
  <c r="I499" i="145"/>
  <c r="I512" i="145"/>
  <c r="H499" i="145"/>
  <c r="H499" i="145" a="1"/>
  <c r="G499" i="145" a="1"/>
  <c r="G499" i="145"/>
  <c r="G512" i="145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P494" i="145"/>
  <c r="O494" i="145"/>
  <c r="N494" i="145"/>
  <c r="P493" i="145"/>
  <c r="O493" i="145"/>
  <c r="N493" i="145"/>
  <c r="O492" i="145"/>
  <c r="N492" i="145"/>
  <c r="P492" i="145"/>
  <c r="O491" i="145"/>
  <c r="N491" i="145"/>
  <c r="P490" i="145"/>
  <c r="O490" i="145"/>
  <c r="N490" i="145"/>
  <c r="O489" i="145"/>
  <c r="P489" i="145"/>
  <c r="N489" i="145"/>
  <c r="P488" i="145"/>
  <c r="O488" i="145"/>
  <c r="N488" i="145"/>
  <c r="O487" i="145"/>
  <c r="N487" i="145"/>
  <c r="P487" i="145"/>
  <c r="O486" i="145"/>
  <c r="N486" i="145"/>
  <c r="P486" i="145"/>
  <c r="P485" i="145"/>
  <c r="O485" i="145"/>
  <c r="N485" i="145"/>
  <c r="O484" i="145"/>
  <c r="P484" i="145"/>
  <c r="N484" i="145"/>
  <c r="O483" i="145"/>
  <c r="N483" i="145"/>
  <c r="P482" i="145"/>
  <c r="O482" i="145"/>
  <c r="N482" i="145"/>
  <c r="O481" i="145"/>
  <c r="P481" i="145"/>
  <c r="N481" i="145"/>
  <c r="O480" i="145"/>
  <c r="N480" i="145"/>
  <c r="P480" i="145"/>
  <c r="O479" i="145"/>
  <c r="N479" i="145"/>
  <c r="P479" i="145"/>
  <c r="P478" i="145"/>
  <c r="O478" i="145"/>
  <c r="N478" i="145"/>
  <c r="P477" i="145"/>
  <c r="O477" i="145"/>
  <c r="N477" i="145"/>
  <c r="O476" i="145"/>
  <c r="N476" i="145"/>
  <c r="O475" i="145"/>
  <c r="N475" i="145"/>
  <c r="P474" i="145"/>
  <c r="O474" i="145"/>
  <c r="N474" i="145"/>
  <c r="O473" i="145"/>
  <c r="P473" i="145"/>
  <c r="N473" i="145"/>
  <c r="O472" i="145"/>
  <c r="N472" i="145"/>
  <c r="P472" i="145"/>
  <c r="O471" i="145"/>
  <c r="N471" i="145"/>
  <c r="O470" i="145"/>
  <c r="N470" i="145"/>
  <c r="P470" i="145"/>
  <c r="P469" i="145"/>
  <c r="O469" i="145"/>
  <c r="N469" i="145"/>
  <c r="O468" i="145"/>
  <c r="P468" i="145"/>
  <c r="N468" i="145"/>
  <c r="O467" i="145"/>
  <c r="N467" i="145"/>
  <c r="P467" i="145"/>
  <c r="P466" i="145"/>
  <c r="O466" i="145"/>
  <c r="N466" i="145"/>
  <c r="O465" i="145"/>
  <c r="P465" i="145"/>
  <c r="N465" i="145"/>
  <c r="O464" i="145"/>
  <c r="N464" i="145"/>
  <c r="P464" i="145"/>
  <c r="O463" i="145"/>
  <c r="N463" i="145"/>
  <c r="P463" i="145"/>
  <c r="P462" i="145"/>
  <c r="O462" i="145"/>
  <c r="N462" i="145"/>
  <c r="O461" i="145"/>
  <c r="P461" i="145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N454" i="145"/>
  <c r="P454" i="145"/>
  <c r="P453" i="145"/>
  <c r="O453" i="145"/>
  <c r="N453" i="145"/>
  <c r="P452" i="145"/>
  <c r="O452" i="145"/>
  <c r="N452" i="145"/>
  <c r="O451" i="145"/>
  <c r="N451" i="145"/>
  <c r="P451" i="145"/>
  <c r="O450" i="145"/>
  <c r="N450" i="145"/>
  <c r="P450" i="145"/>
  <c r="P449" i="145"/>
  <c r="O449" i="145"/>
  <c r="N449" i="145"/>
  <c r="O448" i="145"/>
  <c r="P448" i="145"/>
  <c r="N448" i="145"/>
  <c r="O447" i="145"/>
  <c r="N447" i="145"/>
  <c r="P447" i="145"/>
  <c r="P446" i="145"/>
  <c r="O446" i="145"/>
  <c r="N446" i="145"/>
  <c r="O445" i="145"/>
  <c r="P445" i="145"/>
  <c r="N445" i="145"/>
  <c r="O444" i="145"/>
  <c r="N444" i="145"/>
  <c r="P444" i="145"/>
  <c r="O443" i="145"/>
  <c r="N443" i="145"/>
  <c r="O442" i="145"/>
  <c r="N442" i="145"/>
  <c r="P442" i="145"/>
  <c r="O441" i="145"/>
  <c r="P441" i="145"/>
  <c r="N441" i="145"/>
  <c r="P440" i="145"/>
  <c r="O440" i="145"/>
  <c r="N440" i="145"/>
  <c r="O439" i="145"/>
  <c r="N439" i="145"/>
  <c r="P439" i="145"/>
  <c r="O438" i="145"/>
  <c r="N438" i="145"/>
  <c r="P438" i="145"/>
  <c r="P437" i="145"/>
  <c r="O437" i="145"/>
  <c r="N437" i="145"/>
  <c r="P436" i="145"/>
  <c r="O436" i="145"/>
  <c r="N436" i="145"/>
  <c r="O435" i="145"/>
  <c r="N435" i="145"/>
  <c r="O434" i="145"/>
  <c r="N434" i="145"/>
  <c r="P434" i="145"/>
  <c r="P433" i="145"/>
  <c r="O433" i="145"/>
  <c r="N433" i="145"/>
  <c r="P432" i="145"/>
  <c r="O432" i="145"/>
  <c r="N432" i="145"/>
  <c r="O431" i="145"/>
  <c r="N431" i="145"/>
  <c r="P431" i="145"/>
  <c r="P430" i="145"/>
  <c r="O430" i="145"/>
  <c r="N430" i="145"/>
  <c r="P429" i="145"/>
  <c r="O429" i="145"/>
  <c r="N429" i="145"/>
  <c r="O428" i="145"/>
  <c r="N428" i="145"/>
  <c r="P428" i="145"/>
  <c r="O427" i="145"/>
  <c r="N427" i="145"/>
  <c r="P426" i="145"/>
  <c r="O426" i="145"/>
  <c r="N426" i="145"/>
  <c r="O425" i="145"/>
  <c r="P425" i="145"/>
  <c r="N425" i="145"/>
  <c r="P424" i="145"/>
  <c r="O424" i="145"/>
  <c r="N424" i="145"/>
  <c r="O423" i="145"/>
  <c r="N423" i="145"/>
  <c r="P423" i="145"/>
  <c r="O422" i="145"/>
  <c r="N422" i="145"/>
  <c r="P422" i="145"/>
  <c r="P421" i="145"/>
  <c r="O421" i="145"/>
  <c r="N421" i="145"/>
  <c r="O420" i="145"/>
  <c r="P420" i="145"/>
  <c r="N420" i="145"/>
  <c r="O419" i="145"/>
  <c r="N419" i="145"/>
  <c r="P418" i="145"/>
  <c r="O418" i="145"/>
  <c r="N418" i="145"/>
  <c r="O417" i="145"/>
  <c r="P417" i="145"/>
  <c r="N417" i="145"/>
  <c r="O416" i="145"/>
  <c r="N416" i="145"/>
  <c r="P416" i="145"/>
  <c r="O415" i="145"/>
  <c r="N415" i="145"/>
  <c r="P415" i="145"/>
  <c r="P414" i="145"/>
  <c r="O414" i="145"/>
  <c r="N414" i="145"/>
  <c r="P413" i="145"/>
  <c r="O413" i="145"/>
  <c r="N413" i="145"/>
  <c r="O412" i="145"/>
  <c r="N412" i="145"/>
  <c r="O411" i="145"/>
  <c r="N411" i="145"/>
  <c r="P410" i="145"/>
  <c r="O410" i="145"/>
  <c r="N410" i="145"/>
  <c r="O409" i="145"/>
  <c r="P409" i="145"/>
  <c r="N409" i="145"/>
  <c r="O408" i="145"/>
  <c r="N408" i="145"/>
  <c r="P408" i="145"/>
  <c r="O407" i="145"/>
  <c r="N407" i="145"/>
  <c r="O406" i="145"/>
  <c r="N406" i="145"/>
  <c r="P406" i="145"/>
  <c r="P405" i="145"/>
  <c r="O405" i="145"/>
  <c r="N405" i="145"/>
  <c r="O404" i="145"/>
  <c r="P404" i="145"/>
  <c r="N404" i="145"/>
  <c r="O403" i="145"/>
  <c r="N403" i="145"/>
  <c r="P403" i="145"/>
  <c r="P402" i="145"/>
  <c r="O402" i="145"/>
  <c r="N402" i="145"/>
  <c r="O401" i="145"/>
  <c r="P401" i="145"/>
  <c r="N401" i="145"/>
  <c r="O400" i="145"/>
  <c r="N400" i="145"/>
  <c r="P400" i="145"/>
  <c r="O399" i="145"/>
  <c r="N399" i="145"/>
  <c r="P399" i="145"/>
  <c r="P398" i="145"/>
  <c r="O398" i="145"/>
  <c r="N398" i="145"/>
  <c r="O397" i="145"/>
  <c r="P397" i="145"/>
  <c r="N397" i="145"/>
  <c r="O396" i="145"/>
  <c r="N396" i="145"/>
  <c r="O395" i="145"/>
  <c r="N395" i="145"/>
  <c r="O394" i="145"/>
  <c r="N394" i="145"/>
  <c r="P394" i="145"/>
  <c r="O393" i="145"/>
  <c r="P393" i="145"/>
  <c r="N393" i="145"/>
  <c r="O392" i="145"/>
  <c r="N392" i="145"/>
  <c r="P392" i="145"/>
  <c r="O391" i="145"/>
  <c r="N391" i="145"/>
  <c r="O390" i="145"/>
  <c r="N390" i="145"/>
  <c r="P390" i="145"/>
  <c r="P389" i="145"/>
  <c r="O389" i="145"/>
  <c r="N389" i="145"/>
  <c r="P388" i="145"/>
  <c r="O388" i="145"/>
  <c r="N388" i="145"/>
  <c r="O387" i="145"/>
  <c r="N387" i="145"/>
  <c r="P387" i="145"/>
  <c r="O386" i="145"/>
  <c r="N386" i="145"/>
  <c r="P386" i="145"/>
  <c r="P385" i="145"/>
  <c r="O385" i="145"/>
  <c r="N385" i="145"/>
  <c r="O384" i="145"/>
  <c r="P384" i="145"/>
  <c r="N384" i="145"/>
  <c r="O383" i="145"/>
  <c r="N383" i="145"/>
  <c r="P383" i="145"/>
  <c r="P382" i="145"/>
  <c r="O382" i="145"/>
  <c r="N382" i="145"/>
  <c r="O381" i="145"/>
  <c r="P381" i="145"/>
  <c r="N381" i="145"/>
  <c r="O380" i="145"/>
  <c r="N380" i="145"/>
  <c r="P380" i="145"/>
  <c r="O379" i="145"/>
  <c r="N379" i="145"/>
  <c r="O378" i="145"/>
  <c r="N378" i="145"/>
  <c r="P378" i="145"/>
  <c r="O377" i="145"/>
  <c r="P377" i="145"/>
  <c r="N377" i="145"/>
  <c r="P376" i="145"/>
  <c r="O376" i="145"/>
  <c r="N376" i="145"/>
  <c r="O375" i="145"/>
  <c r="N375" i="145"/>
  <c r="P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N370" i="145"/>
  <c r="P370" i="145"/>
  <c r="P369" i="145"/>
  <c r="O369" i="145"/>
  <c r="N369" i="145"/>
  <c r="P368" i="145"/>
  <c r="O368" i="145"/>
  <c r="N368" i="145"/>
  <c r="O367" i="145"/>
  <c r="N367" i="145"/>
  <c r="P367" i="145"/>
  <c r="P366" i="145"/>
  <c r="O366" i="145"/>
  <c r="N366" i="145"/>
  <c r="P365" i="145"/>
  <c r="O365" i="145"/>
  <c r="N365" i="145"/>
  <c r="O364" i="145"/>
  <c r="N364" i="145"/>
  <c r="P364" i="145"/>
  <c r="O363" i="145"/>
  <c r="N363" i="145"/>
  <c r="P362" i="145"/>
  <c r="O362" i="145"/>
  <c r="N362" i="145"/>
  <c r="O361" i="145"/>
  <c r="P361" i="145"/>
  <c r="N361" i="145"/>
  <c r="P360" i="145"/>
  <c r="O360" i="145"/>
  <c r="N360" i="145"/>
  <c r="O359" i="145"/>
  <c r="N359" i="145"/>
  <c r="P359" i="145"/>
  <c r="O358" i="145"/>
  <c r="N358" i="145"/>
  <c r="P358" i="145"/>
  <c r="P357" i="145"/>
  <c r="O357" i="145"/>
  <c r="N357" i="145"/>
  <c r="O356" i="145"/>
  <c r="P356" i="145"/>
  <c r="N356" i="145"/>
  <c r="O355" i="145"/>
  <c r="N355" i="145"/>
  <c r="O354" i="145"/>
  <c r="N354" i="145"/>
  <c r="P354" i="145"/>
  <c r="O353" i="145"/>
  <c r="P353" i="145"/>
  <c r="N353" i="145"/>
  <c r="P352" i="145"/>
  <c r="O352" i="145"/>
  <c r="N352" i="145"/>
  <c r="O351" i="145"/>
  <c r="N351" i="145"/>
  <c r="P351" i="145"/>
  <c r="P350" i="145"/>
  <c r="O350" i="145"/>
  <c r="N350" i="145"/>
  <c r="P349" i="145"/>
  <c r="O349" i="145"/>
  <c r="N349" i="145"/>
  <c r="O348" i="145"/>
  <c r="N348" i="145"/>
  <c r="O347" i="145"/>
  <c r="N347" i="145"/>
  <c r="P346" i="145"/>
  <c r="O346" i="145"/>
  <c r="N346" i="145"/>
  <c r="O345" i="145"/>
  <c r="P345" i="145"/>
  <c r="N345" i="145"/>
  <c r="P344" i="145"/>
  <c r="O344" i="145"/>
  <c r="N344" i="145"/>
  <c r="O343" i="145"/>
  <c r="N343" i="145"/>
  <c r="O342" i="145"/>
  <c r="N342" i="145"/>
  <c r="P342" i="145"/>
  <c r="P341" i="145"/>
  <c r="O341" i="145"/>
  <c r="N341" i="145"/>
  <c r="O340" i="145"/>
  <c r="P340" i="145"/>
  <c r="N340" i="145"/>
  <c r="O339" i="145"/>
  <c r="N339" i="145"/>
  <c r="P339" i="145"/>
  <c r="P338" i="145"/>
  <c r="O338" i="145"/>
  <c r="N338" i="145"/>
  <c r="O337" i="145"/>
  <c r="P337" i="145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/>
  <c r="N333" i="145"/>
  <c r="O332" i="145"/>
  <c r="N332" i="145"/>
  <c r="O331" i="145"/>
  <c r="N331" i="145"/>
  <c r="P330" i="145"/>
  <c r="O330" i="145"/>
  <c r="N330" i="145"/>
  <c r="O329" i="145"/>
  <c r="P329" i="145"/>
  <c r="N329" i="145"/>
  <c r="O328" i="145"/>
  <c r="N328" i="145"/>
  <c r="P328" i="145"/>
  <c r="O327" i="145"/>
  <c r="N327" i="145"/>
  <c r="O326" i="145"/>
  <c r="N326" i="145"/>
  <c r="P326" i="145"/>
  <c r="P325" i="145"/>
  <c r="O325" i="145"/>
  <c r="N325" i="145"/>
  <c r="P324" i="145"/>
  <c r="O324" i="145"/>
  <c r="N324" i="145"/>
  <c r="O323" i="145"/>
  <c r="N323" i="145"/>
  <c r="P323" i="145"/>
  <c r="P322" i="145"/>
  <c r="O322" i="145"/>
  <c r="N322" i="145"/>
  <c r="P321" i="145"/>
  <c r="O321" i="145"/>
  <c r="N321" i="145"/>
  <c r="O320" i="145"/>
  <c r="N320" i="145"/>
  <c r="P320" i="145"/>
  <c r="O319" i="145"/>
  <c r="N319" i="145"/>
  <c r="P319" i="145"/>
  <c r="P318" i="145"/>
  <c r="O318" i="145"/>
  <c r="N318" i="145"/>
  <c r="O317" i="145"/>
  <c r="P317" i="145"/>
  <c r="N317" i="145"/>
  <c r="O316" i="145"/>
  <c r="N316" i="145"/>
  <c r="P316" i="145"/>
  <c r="O315" i="145"/>
  <c r="N315" i="145"/>
  <c r="O314" i="145"/>
  <c r="N314" i="145"/>
  <c r="P314" i="145"/>
  <c r="O313" i="145"/>
  <c r="P313" i="145"/>
  <c r="N313" i="145"/>
  <c r="O312" i="145"/>
  <c r="N312" i="145"/>
  <c r="P312" i="145"/>
  <c r="O311" i="145"/>
  <c r="N311" i="145"/>
  <c r="P311" i="145"/>
  <c r="O310" i="145"/>
  <c r="N310" i="145"/>
  <c r="P310" i="145"/>
  <c r="P309" i="145"/>
  <c r="O309" i="145"/>
  <c r="N309" i="145"/>
  <c r="P308" i="145"/>
  <c r="O308" i="145"/>
  <c r="N308" i="145"/>
  <c r="O307" i="145"/>
  <c r="N307" i="145"/>
  <c r="O306" i="145"/>
  <c r="N306" i="145"/>
  <c r="P306" i="145"/>
  <c r="P305" i="145"/>
  <c r="O305" i="145"/>
  <c r="N305" i="145"/>
  <c r="P304" i="145"/>
  <c r="O304" i="145"/>
  <c r="N304" i="145"/>
  <c r="O303" i="145"/>
  <c r="N303" i="145"/>
  <c r="P303" i="145"/>
  <c r="P302" i="145"/>
  <c r="O302" i="145"/>
  <c r="N302" i="145"/>
  <c r="P301" i="145"/>
  <c r="O301" i="145"/>
  <c r="N301" i="145"/>
  <c r="O300" i="145"/>
  <c r="N300" i="145"/>
  <c r="P300" i="145"/>
  <c r="O299" i="145"/>
  <c r="N299" i="145"/>
  <c r="O298" i="145"/>
  <c r="N298" i="145"/>
  <c r="P298" i="145"/>
  <c r="O297" i="145"/>
  <c r="P297" i="145"/>
  <c r="N297" i="145"/>
  <c r="P296" i="145"/>
  <c r="O296" i="145"/>
  <c r="N296" i="145"/>
  <c r="O295" i="145"/>
  <c r="N295" i="145"/>
  <c r="P295" i="145"/>
  <c r="O294" i="145"/>
  <c r="N294" i="145"/>
  <c r="P294" i="145"/>
  <c r="P293" i="145"/>
  <c r="O293" i="145"/>
  <c r="N293" i="145"/>
  <c r="O292" i="145"/>
  <c r="P292" i="145"/>
  <c r="N292" i="145"/>
  <c r="O291" i="145"/>
  <c r="N291" i="145"/>
  <c r="O290" i="145"/>
  <c r="N290" i="145"/>
  <c r="P290" i="145"/>
  <c r="O289" i="145"/>
  <c r="P289" i="145"/>
  <c r="N289" i="145"/>
  <c r="P288" i="145"/>
  <c r="O288" i="145"/>
  <c r="N288" i="145"/>
  <c r="O287" i="145"/>
  <c r="N287" i="145"/>
  <c r="P287" i="145"/>
  <c r="P286" i="145"/>
  <c r="O286" i="145"/>
  <c r="N286" i="145"/>
  <c r="P285" i="145"/>
  <c r="O285" i="145"/>
  <c r="N285" i="145"/>
  <c r="O284" i="145"/>
  <c r="N284" i="145"/>
  <c r="O283" i="145"/>
  <c r="N283" i="145"/>
  <c r="P282" i="145"/>
  <c r="O282" i="145"/>
  <c r="N282" i="145"/>
  <c r="O281" i="145"/>
  <c r="P281" i="145"/>
  <c r="N281" i="145"/>
  <c r="P280" i="145"/>
  <c r="O280" i="145"/>
  <c r="N280" i="145"/>
  <c r="O279" i="145"/>
  <c r="N279" i="145"/>
  <c r="O278" i="145"/>
  <c r="N278" i="145"/>
  <c r="P278" i="145"/>
  <c r="P277" i="145"/>
  <c r="O277" i="145"/>
  <c r="N277" i="145"/>
  <c r="O276" i="145"/>
  <c r="P276" i="145"/>
  <c r="N276" i="145"/>
  <c r="O275" i="145"/>
  <c r="N275" i="145"/>
  <c r="P275" i="145"/>
  <c r="P274" i="145"/>
  <c r="O274" i="145"/>
  <c r="N274" i="145"/>
  <c r="O273" i="145"/>
  <c r="P273" i="145"/>
  <c r="N273" i="145"/>
  <c r="O272" i="145"/>
  <c r="N272" i="145"/>
  <c r="P272" i="145"/>
  <c r="O271" i="145"/>
  <c r="N271" i="145"/>
  <c r="P271" i="145"/>
  <c r="P270" i="145"/>
  <c r="O270" i="145"/>
  <c r="N270" i="145"/>
  <c r="O269" i="145"/>
  <c r="P269" i="145"/>
  <c r="N269" i="145"/>
  <c r="O268" i="145"/>
  <c r="N268" i="145"/>
  <c r="O267" i="145"/>
  <c r="N267" i="145"/>
  <c r="P266" i="145"/>
  <c r="O266" i="145"/>
  <c r="N266" i="145"/>
  <c r="O265" i="145"/>
  <c r="N265" i="145"/>
  <c r="O264" i="145"/>
  <c r="N264" i="145"/>
  <c r="P264" i="145"/>
  <c r="P263" i="145"/>
  <c r="O263" i="145"/>
  <c r="N263" i="145"/>
  <c r="P262" i="145"/>
  <c r="O262" i="145"/>
  <c r="N262" i="145"/>
  <c r="O261" i="145"/>
  <c r="N261" i="145"/>
  <c r="P261" i="145"/>
  <c r="P260" i="145"/>
  <c r="O260" i="145"/>
  <c r="N260" i="145"/>
  <c r="P259" i="145"/>
  <c r="O259" i="145"/>
  <c r="N259" i="145"/>
  <c r="O258" i="145"/>
  <c r="N258" i="145"/>
  <c r="P258" i="145"/>
  <c r="O257" i="145"/>
  <c r="N257" i="145"/>
  <c r="P257" i="145"/>
  <c r="P256" i="145"/>
  <c r="O256" i="145"/>
  <c r="N256" i="145"/>
  <c r="O255" i="145"/>
  <c r="P255" i="145"/>
  <c r="N255" i="145"/>
  <c r="O254" i="145"/>
  <c r="N254" i="145"/>
  <c r="P254" i="145"/>
  <c r="O253" i="145"/>
  <c r="N253" i="145"/>
  <c r="O252" i="145"/>
  <c r="N252" i="145"/>
  <c r="P252" i="145"/>
  <c r="O251" i="145"/>
  <c r="P251" i="145"/>
  <c r="N251" i="145"/>
  <c r="P250" i="145"/>
  <c r="O250" i="145"/>
  <c r="N250" i="145"/>
  <c r="O249" i="145"/>
  <c r="N249" i="145"/>
  <c r="O248" i="145"/>
  <c r="N248" i="145"/>
  <c r="P248" i="145"/>
  <c r="P247" i="145"/>
  <c r="O247" i="145"/>
  <c r="N247" i="145"/>
  <c r="P246" i="145"/>
  <c r="O246" i="145"/>
  <c r="N246" i="145"/>
  <c r="O245" i="145"/>
  <c r="N245" i="145"/>
  <c r="P245" i="145"/>
  <c r="P244" i="145"/>
  <c r="O244" i="145"/>
  <c r="N244" i="145"/>
  <c r="P243" i="145"/>
  <c r="O243" i="145"/>
  <c r="N243" i="145"/>
  <c r="O242" i="145"/>
  <c r="N242" i="145"/>
  <c r="P242" i="145"/>
  <c r="O241" i="145"/>
  <c r="N241" i="145"/>
  <c r="P241" i="145"/>
  <c r="P240" i="145"/>
  <c r="O240" i="145"/>
  <c r="N240" i="145"/>
  <c r="O239" i="145"/>
  <c r="P239" i="145"/>
  <c r="N239" i="145"/>
  <c r="O238" i="145"/>
  <c r="N238" i="145"/>
  <c r="P238" i="145"/>
  <c r="O237" i="145"/>
  <c r="N237" i="145"/>
  <c r="O236" i="145"/>
  <c r="N236" i="145"/>
  <c r="P236" i="145"/>
  <c r="O235" i="145"/>
  <c r="P235" i="145"/>
  <c r="N235" i="145"/>
  <c r="P234" i="145"/>
  <c r="O234" i="145"/>
  <c r="N234" i="145"/>
  <c r="O233" i="145"/>
  <c r="N233" i="145"/>
  <c r="O232" i="145"/>
  <c r="N232" i="145"/>
  <c r="P232" i="145"/>
  <c r="P231" i="145"/>
  <c r="O231" i="145"/>
  <c r="N231" i="145"/>
  <c r="P230" i="145"/>
  <c r="O230" i="145"/>
  <c r="N230" i="145"/>
  <c r="O229" i="145"/>
  <c r="N229" i="145"/>
  <c r="P229" i="145"/>
  <c r="P228" i="145"/>
  <c r="O228" i="145"/>
  <c r="N228" i="145"/>
  <c r="P227" i="145"/>
  <c r="O227" i="145"/>
  <c r="N227" i="145"/>
  <c r="O226" i="145"/>
  <c r="N226" i="145"/>
  <c r="P226" i="145"/>
  <c r="O225" i="145"/>
  <c r="N225" i="145"/>
  <c r="P225" i="145"/>
  <c r="P224" i="145"/>
  <c r="O224" i="145"/>
  <c r="N224" i="145"/>
  <c r="O223" i="145"/>
  <c r="P223" i="145"/>
  <c r="N223" i="145"/>
  <c r="O222" i="145"/>
  <c r="N222" i="145"/>
  <c r="P222" i="145"/>
  <c r="O221" i="145"/>
  <c r="N221" i="145"/>
  <c r="O220" i="145"/>
  <c r="N220" i="145"/>
  <c r="O219" i="145"/>
  <c r="N219" i="145"/>
  <c r="P219" i="145"/>
  <c r="P218" i="145"/>
  <c r="O218" i="145"/>
  <c r="N218" i="145"/>
  <c r="P217" i="145"/>
  <c r="O217" i="145"/>
  <c r="N217" i="145"/>
  <c r="O216" i="145"/>
  <c r="N216" i="145"/>
  <c r="O215" i="145"/>
  <c r="N215" i="145"/>
  <c r="P215" i="145"/>
  <c r="P214" i="145"/>
  <c r="O214" i="145"/>
  <c r="N214" i="145"/>
  <c r="P213" i="145"/>
  <c r="O213" i="145"/>
  <c r="N213" i="145"/>
  <c r="O212" i="145"/>
  <c r="N212" i="145"/>
  <c r="O211" i="145"/>
  <c r="N211" i="145"/>
  <c r="P211" i="145"/>
  <c r="P210" i="145"/>
  <c r="O210" i="145"/>
  <c r="N210" i="145"/>
  <c r="P209" i="145"/>
  <c r="O209" i="145"/>
  <c r="N209" i="145"/>
  <c r="O208" i="145"/>
  <c r="N208" i="145"/>
  <c r="O207" i="145"/>
  <c r="N207" i="145"/>
  <c r="P207" i="145"/>
  <c r="P206" i="145"/>
  <c r="O206" i="145"/>
  <c r="N206" i="145"/>
  <c r="P205" i="145"/>
  <c r="O205" i="145"/>
  <c r="N205" i="145"/>
  <c r="O204" i="145"/>
  <c r="N204" i="145"/>
  <c r="O203" i="145"/>
  <c r="N203" i="145"/>
  <c r="P203" i="145"/>
  <c r="P202" i="145"/>
  <c r="O202" i="145"/>
  <c r="N202" i="145"/>
  <c r="P201" i="145"/>
  <c r="O201" i="145"/>
  <c r="N201" i="145"/>
  <c r="O200" i="145"/>
  <c r="N200" i="145"/>
  <c r="O199" i="145"/>
  <c r="N199" i="145"/>
  <c r="P199" i="145"/>
  <c r="P198" i="145"/>
  <c r="O198" i="145"/>
  <c r="N198" i="145"/>
  <c r="P197" i="145"/>
  <c r="O197" i="145"/>
  <c r="N197" i="145"/>
  <c r="O196" i="145"/>
  <c r="N196" i="145"/>
  <c r="O195" i="145"/>
  <c r="N195" i="145"/>
  <c r="P195" i="145"/>
  <c r="P194" i="145"/>
  <c r="O194" i="145"/>
  <c r="N194" i="145"/>
  <c r="P193" i="145"/>
  <c r="O193" i="145"/>
  <c r="N193" i="145"/>
  <c r="O192" i="145"/>
  <c r="N192" i="145"/>
  <c r="O191" i="145"/>
  <c r="N191" i="145"/>
  <c r="P191" i="145"/>
  <c r="P190" i="145"/>
  <c r="O190" i="145"/>
  <c r="N190" i="145"/>
  <c r="P189" i="145"/>
  <c r="O189" i="145"/>
  <c r="N189" i="145"/>
  <c r="O188" i="145"/>
  <c r="N188" i="145"/>
  <c r="O187" i="145"/>
  <c r="N187" i="145"/>
  <c r="P187" i="145"/>
  <c r="P186" i="145"/>
  <c r="O186" i="145"/>
  <c r="N186" i="145"/>
  <c r="P185" i="145"/>
  <c r="O185" i="145"/>
  <c r="N185" i="145"/>
  <c r="O184" i="145"/>
  <c r="N184" i="145"/>
  <c r="O183" i="145"/>
  <c r="N183" i="145"/>
  <c r="P183" i="145"/>
  <c r="P182" i="145"/>
  <c r="O182" i="145"/>
  <c r="N182" i="145"/>
  <c r="P181" i="145"/>
  <c r="O181" i="145"/>
  <c r="N181" i="145"/>
  <c r="O180" i="145"/>
  <c r="N180" i="145"/>
  <c r="O179" i="145"/>
  <c r="N179" i="145"/>
  <c r="P179" i="145"/>
  <c r="P178" i="145"/>
  <c r="O178" i="145"/>
  <c r="N178" i="145"/>
  <c r="P177" i="145"/>
  <c r="O177" i="145"/>
  <c r="N177" i="145"/>
  <c r="O176" i="145"/>
  <c r="N176" i="145"/>
  <c r="O175" i="145"/>
  <c r="N175" i="145"/>
  <c r="P175" i="145"/>
  <c r="P174" i="145"/>
  <c r="O174" i="145"/>
  <c r="N174" i="145"/>
  <c r="P173" i="145"/>
  <c r="O173" i="145"/>
  <c r="N173" i="145"/>
  <c r="O172" i="145"/>
  <c r="N172" i="145"/>
  <c r="O171" i="145"/>
  <c r="N171" i="145"/>
  <c r="P171" i="145"/>
  <c r="P170" i="145"/>
  <c r="O170" i="145"/>
  <c r="N170" i="145"/>
  <c r="P169" i="145"/>
  <c r="O169" i="145"/>
  <c r="N169" i="145"/>
  <c r="O168" i="145"/>
  <c r="N168" i="145"/>
  <c r="O167" i="145"/>
  <c r="N167" i="145"/>
  <c r="P167" i="145"/>
  <c r="P166" i="145"/>
  <c r="O166" i="145"/>
  <c r="N166" i="145"/>
  <c r="P165" i="145"/>
  <c r="O165" i="145"/>
  <c r="N165" i="145"/>
  <c r="O164" i="145"/>
  <c r="N164" i="145"/>
  <c r="O163" i="145"/>
  <c r="N163" i="145"/>
  <c r="P163" i="145"/>
  <c r="P162" i="145"/>
  <c r="O162" i="145"/>
  <c r="N162" i="145"/>
  <c r="P161" i="145"/>
  <c r="O161" i="145"/>
  <c r="N161" i="145"/>
  <c r="O160" i="145"/>
  <c r="N160" i="145"/>
  <c r="O159" i="145"/>
  <c r="N159" i="145"/>
  <c r="P159" i="145"/>
  <c r="P158" i="145"/>
  <c r="O158" i="145"/>
  <c r="N158" i="145"/>
  <c r="P157" i="145"/>
  <c r="O157" i="145"/>
  <c r="N157" i="145"/>
  <c r="O156" i="145"/>
  <c r="N156" i="145"/>
  <c r="O155" i="145"/>
  <c r="N155" i="145"/>
  <c r="P155" i="145"/>
  <c r="P154" i="145"/>
  <c r="O154" i="145"/>
  <c r="N154" i="145"/>
  <c r="P153" i="145"/>
  <c r="O153" i="145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N147" i="145"/>
  <c r="P147" i="145"/>
  <c r="P146" i="145"/>
  <c r="O146" i="145"/>
  <c r="N146" i="145"/>
  <c r="P145" i="145"/>
  <c r="O145" i="145"/>
  <c r="N145" i="145"/>
  <c r="O144" i="145"/>
  <c r="N144" i="145"/>
  <c r="O143" i="145"/>
  <c r="N143" i="145"/>
  <c r="P143" i="145"/>
  <c r="P142" i="145"/>
  <c r="O142" i="145"/>
  <c r="N142" i="145"/>
  <c r="P141" i="145"/>
  <c r="O141" i="145"/>
  <c r="N141" i="145"/>
  <c r="O140" i="145"/>
  <c r="N140" i="145"/>
  <c r="O139" i="145"/>
  <c r="N139" i="145"/>
  <c r="P139" i="145"/>
  <c r="P138" i="145"/>
  <c r="O138" i="145"/>
  <c r="N138" i="145"/>
  <c r="P137" i="145"/>
  <c r="O137" i="145"/>
  <c r="N137" i="145"/>
  <c r="O136" i="145"/>
  <c r="N136" i="145"/>
  <c r="O135" i="145"/>
  <c r="N135" i="145"/>
  <c r="P135" i="145"/>
  <c r="P134" i="145"/>
  <c r="O134" i="145"/>
  <c r="N134" i="145"/>
  <c r="P133" i="145"/>
  <c r="O133" i="145"/>
  <c r="N133" i="145"/>
  <c r="O132" i="145"/>
  <c r="N132" i="145"/>
  <c r="O131" i="145"/>
  <c r="N131" i="145"/>
  <c r="P131" i="145"/>
  <c r="P130" i="145"/>
  <c r="O130" i="145"/>
  <c r="N130" i="145"/>
  <c r="P129" i="145"/>
  <c r="O129" i="145"/>
  <c r="N129" i="145"/>
  <c r="O128" i="145"/>
  <c r="N128" i="145"/>
  <c r="O127" i="145"/>
  <c r="N127" i="145"/>
  <c r="P127" i="145"/>
  <c r="P126" i="145"/>
  <c r="O126" i="145"/>
  <c r="N126" i="145"/>
  <c r="P125" i="145"/>
  <c r="O125" i="145"/>
  <c r="N125" i="145"/>
  <c r="O124" i="145"/>
  <c r="N124" i="145"/>
  <c r="O123" i="145"/>
  <c r="N123" i="145"/>
  <c r="P123" i="145"/>
  <c r="P122" i="145"/>
  <c r="O122" i="145"/>
  <c r="N122" i="145"/>
  <c r="P121" i="145"/>
  <c r="O121" i="145"/>
  <c r="N121" i="145"/>
  <c r="O120" i="145"/>
  <c r="N120" i="145"/>
  <c r="O119" i="145"/>
  <c r="N119" i="145"/>
  <c r="P119" i="145"/>
  <c r="P118" i="145"/>
  <c r="O118" i="145"/>
  <c r="N118" i="145"/>
  <c r="P117" i="145"/>
  <c r="O117" i="145"/>
  <c r="N117" i="145"/>
  <c r="O116" i="145"/>
  <c r="N116" i="145"/>
  <c r="O115" i="145"/>
  <c r="N115" i="145"/>
  <c r="P115" i="145"/>
  <c r="P114" i="145"/>
  <c r="O114" i="145"/>
  <c r="N114" i="145"/>
  <c r="P113" i="145"/>
  <c r="O113" i="145"/>
  <c r="N113" i="145"/>
  <c r="O112" i="145"/>
  <c r="N112" i="145"/>
  <c r="O111" i="145"/>
  <c r="N111" i="145"/>
  <c r="P111" i="145"/>
  <c r="P110" i="145"/>
  <c r="O110" i="145"/>
  <c r="N110" i="145"/>
  <c r="P109" i="145"/>
  <c r="O109" i="145"/>
  <c r="N109" i="145"/>
  <c r="O108" i="145"/>
  <c r="N108" i="145"/>
  <c r="O107" i="145"/>
  <c r="N107" i="145"/>
  <c r="P107" i="145"/>
  <c r="P106" i="145"/>
  <c r="O106" i="145"/>
  <c r="N106" i="145"/>
  <c r="P105" i="145"/>
  <c r="O105" i="145"/>
  <c r="N105" i="145"/>
  <c r="O104" i="145"/>
  <c r="N104" i="145"/>
  <c r="O103" i="145"/>
  <c r="N103" i="145"/>
  <c r="P103" i="145"/>
  <c r="P102" i="145"/>
  <c r="O102" i="145"/>
  <c r="N102" i="145"/>
  <c r="P101" i="145"/>
  <c r="O101" i="145"/>
  <c r="N101" i="145"/>
  <c r="O100" i="145"/>
  <c r="N100" i="145"/>
  <c r="O99" i="145"/>
  <c r="N99" i="145"/>
  <c r="P99" i="145"/>
  <c r="P98" i="145"/>
  <c r="O98" i="145"/>
  <c r="N98" i="145"/>
  <c r="P97" i="145"/>
  <c r="O97" i="145"/>
  <c r="N97" i="145"/>
  <c r="O96" i="145"/>
  <c r="N96" i="145"/>
  <c r="O95" i="145"/>
  <c r="N95" i="145"/>
  <c r="P95" i="145"/>
  <c r="P94" i="145"/>
  <c r="O94" i="145"/>
  <c r="N94" i="145"/>
  <c r="P93" i="145"/>
  <c r="O93" i="145"/>
  <c r="N93" i="145"/>
  <c r="O92" i="145"/>
  <c r="N92" i="145"/>
  <c r="O91" i="145"/>
  <c r="N91" i="145"/>
  <c r="P91" i="145"/>
  <c r="P90" i="145"/>
  <c r="O90" i="145"/>
  <c r="N90" i="145"/>
  <c r="P89" i="145"/>
  <c r="O89" i="145"/>
  <c r="N89" i="145"/>
  <c r="O88" i="145"/>
  <c r="N88" i="145"/>
  <c r="O87" i="145"/>
  <c r="N87" i="145"/>
  <c r="P87" i="145"/>
  <c r="P86" i="145"/>
  <c r="O86" i="145"/>
  <c r="N86" i="145"/>
  <c r="P85" i="145"/>
  <c r="O85" i="145"/>
  <c r="N85" i="145"/>
  <c r="O84" i="145"/>
  <c r="N84" i="145"/>
  <c r="O83" i="145"/>
  <c r="N83" i="145"/>
  <c r="P83" i="145"/>
  <c r="P82" i="145"/>
  <c r="O82" i="145"/>
  <c r="N82" i="145"/>
  <c r="P81" i="145"/>
  <c r="O81" i="145"/>
  <c r="N81" i="145"/>
  <c r="O80" i="145"/>
  <c r="N80" i="145"/>
  <c r="O79" i="145"/>
  <c r="N79" i="145"/>
  <c r="P79" i="145"/>
  <c r="P78" i="145"/>
  <c r="O78" i="145"/>
  <c r="N78" i="145"/>
  <c r="P77" i="145"/>
  <c r="O77" i="145"/>
  <c r="N77" i="145"/>
  <c r="O76" i="145"/>
  <c r="N76" i="145"/>
  <c r="O75" i="145"/>
  <c r="N75" i="145"/>
  <c r="P75" i="145"/>
  <c r="P74" i="145"/>
  <c r="O74" i="145"/>
  <c r="N74" i="145"/>
  <c r="P73" i="145"/>
  <c r="O73" i="145"/>
  <c r="N73" i="145"/>
  <c r="O72" i="145"/>
  <c r="N72" i="145"/>
  <c r="O71" i="145"/>
  <c r="N71" i="145"/>
  <c r="P71" i="145"/>
  <c r="P70" i="145"/>
  <c r="O70" i="145"/>
  <c r="N70" i="145"/>
  <c r="P69" i="145"/>
  <c r="O69" i="145"/>
  <c r="N69" i="145"/>
  <c r="O68" i="145"/>
  <c r="N68" i="145"/>
  <c r="O67" i="145"/>
  <c r="N67" i="145"/>
  <c r="P67" i="145"/>
  <c r="P66" i="145"/>
  <c r="O66" i="145"/>
  <c r="N66" i="145"/>
  <c r="P65" i="145"/>
  <c r="O65" i="145"/>
  <c r="N65" i="145"/>
  <c r="O64" i="145"/>
  <c r="N64" i="145"/>
  <c r="O63" i="145"/>
  <c r="N63" i="145"/>
  <c r="P63" i="145"/>
  <c r="P62" i="145"/>
  <c r="O62" i="145"/>
  <c r="N62" i="145"/>
  <c r="P61" i="145"/>
  <c r="O61" i="145"/>
  <c r="N61" i="145"/>
  <c r="O60" i="145"/>
  <c r="N60" i="145"/>
  <c r="O59" i="145"/>
  <c r="N59" i="145"/>
  <c r="P59" i="145"/>
  <c r="P58" i="145"/>
  <c r="O58" i="145"/>
  <c r="N58" i="145"/>
  <c r="P57" i="145"/>
  <c r="O57" i="145"/>
  <c r="N57" i="145"/>
  <c r="O56" i="145"/>
  <c r="N56" i="145"/>
  <c r="O55" i="145"/>
  <c r="N55" i="145"/>
  <c r="P55" i="145"/>
  <c r="P54" i="145"/>
  <c r="O54" i="145"/>
  <c r="N54" i="145"/>
  <c r="P53" i="145"/>
  <c r="O53" i="145"/>
  <c r="N53" i="145"/>
  <c r="O52" i="145"/>
  <c r="N52" i="145"/>
  <c r="O51" i="145"/>
  <c r="N51" i="145"/>
  <c r="P51" i="145"/>
  <c r="P50" i="145"/>
  <c r="O50" i="145"/>
  <c r="N50" i="145"/>
  <c r="P49" i="145"/>
  <c r="O49" i="145"/>
  <c r="N49" i="145"/>
  <c r="O48" i="145"/>
  <c r="N48" i="145"/>
  <c r="O47" i="145"/>
  <c r="N47" i="145"/>
  <c r="P47" i="145"/>
  <c r="P46" i="145"/>
  <c r="O46" i="145"/>
  <c r="N46" i="145"/>
  <c r="P45" i="145"/>
  <c r="O45" i="145"/>
  <c r="N45" i="145"/>
  <c r="O44" i="145"/>
  <c r="N44" i="145"/>
  <c r="O43" i="145"/>
  <c r="N43" i="145"/>
  <c r="P43" i="145"/>
  <c r="P42" i="145"/>
  <c r="O42" i="145"/>
  <c r="N42" i="145"/>
  <c r="P41" i="145"/>
  <c r="O41" i="145"/>
  <c r="N41" i="145"/>
  <c r="O40" i="145"/>
  <c r="N40" i="145"/>
  <c r="O39" i="145"/>
  <c r="N39" i="145"/>
  <c r="P39" i="145"/>
  <c r="P38" i="145"/>
  <c r="O38" i="145"/>
  <c r="N38" i="145"/>
  <c r="P37" i="145"/>
  <c r="O37" i="145"/>
  <c r="N37" i="145"/>
  <c r="O36" i="145"/>
  <c r="N36" i="145"/>
  <c r="O35" i="145"/>
  <c r="N35" i="145"/>
  <c r="P35" i="145"/>
  <c r="P34" i="145"/>
  <c r="O34" i="145"/>
  <c r="N34" i="145"/>
  <c r="P33" i="145"/>
  <c r="O33" i="145"/>
  <c r="N33" i="145"/>
  <c r="O32" i="145"/>
  <c r="N32" i="145"/>
  <c r="O31" i="145"/>
  <c r="N31" i="145"/>
  <c r="P31" i="145"/>
  <c r="P30" i="145"/>
  <c r="O30" i="145"/>
  <c r="N30" i="145"/>
  <c r="P29" i="145"/>
  <c r="O29" i="145"/>
  <c r="N29" i="145"/>
  <c r="O28" i="145"/>
  <c r="N28" i="145"/>
  <c r="O27" i="145"/>
  <c r="N27" i="145"/>
  <c r="P27" i="145"/>
  <c r="P26" i="145"/>
  <c r="O26" i="145"/>
  <c r="N26" i="145"/>
  <c r="P25" i="145"/>
  <c r="O25" i="145"/>
  <c r="N25" i="145"/>
  <c r="O24" i="145"/>
  <c r="N24" i="145"/>
  <c r="O23" i="145"/>
  <c r="N23" i="145"/>
  <c r="P23" i="145"/>
  <c r="P22" i="145"/>
  <c r="O22" i="145"/>
  <c r="N22" i="145"/>
  <c r="P21" i="145"/>
  <c r="O21" i="145"/>
  <c r="N21" i="145"/>
  <c r="O20" i="145"/>
  <c r="N20" i="145"/>
  <c r="O19" i="145"/>
  <c r="N19" i="145"/>
  <c r="P19" i="145"/>
  <c r="P18" i="145"/>
  <c r="O18" i="145"/>
  <c r="N18" i="145"/>
  <c r="P17" i="145"/>
  <c r="O17" i="145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P10" i="145"/>
  <c r="O10" i="145"/>
  <c r="N10" i="145"/>
  <c r="P9" i="145"/>
  <c r="O9" i="145"/>
  <c r="N9" i="145"/>
  <c r="O8" i="145"/>
  <c r="N8" i="145"/>
  <c r="O7" i="145"/>
  <c r="N7" i="145"/>
  <c r="P7" i="145"/>
  <c r="P6" i="145"/>
  <c r="O6" i="145"/>
  <c r="N6" i="145"/>
  <c r="P5" i="145"/>
  <c r="O5" i="145"/>
  <c r="N5" i="145"/>
  <c r="O4" i="145"/>
  <c r="N4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25" i="144"/>
  <c r="G25" i="144"/>
  <c r="I25" i="144"/>
  <c r="G22" i="144"/>
  <c r="I22" i="144"/>
  <c r="E22" i="144"/>
  <c r="E24" i="144"/>
  <c r="G24" i="144"/>
  <c r="I24" i="144"/>
  <c r="E8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N493" i="143"/>
  <c r="P493" i="143"/>
  <c r="O492" i="143"/>
  <c r="P492" i="143"/>
  <c r="N492" i="143"/>
  <c r="P491" i="143"/>
  <c r="O491" i="143"/>
  <c r="N491" i="143"/>
  <c r="O490" i="143"/>
  <c r="N490" i="143"/>
  <c r="P490" i="143"/>
  <c r="P489" i="143"/>
  <c r="O489" i="143"/>
  <c r="N489" i="143"/>
  <c r="P488" i="143"/>
  <c r="O488" i="143"/>
  <c r="N488" i="143"/>
  <c r="O487" i="143"/>
  <c r="N487" i="143"/>
  <c r="O486" i="143"/>
  <c r="N486" i="143"/>
  <c r="P485" i="143"/>
  <c r="O485" i="143"/>
  <c r="N485" i="143"/>
  <c r="O484" i="143"/>
  <c r="P484" i="143"/>
  <c r="N484" i="143"/>
  <c r="O483" i="143"/>
  <c r="N483" i="143"/>
  <c r="P483" i="143"/>
  <c r="O482" i="143"/>
  <c r="N482" i="143"/>
  <c r="P482" i="143"/>
  <c r="O481" i="143"/>
  <c r="N481" i="143"/>
  <c r="P481" i="143"/>
  <c r="P480" i="143"/>
  <c r="O480" i="143"/>
  <c r="N480" i="143"/>
  <c r="O479" i="143"/>
  <c r="P479" i="143"/>
  <c r="N479" i="143"/>
  <c r="O478" i="143"/>
  <c r="N478" i="143"/>
  <c r="O477" i="143"/>
  <c r="N477" i="143"/>
  <c r="P477" i="143"/>
  <c r="O476" i="143"/>
  <c r="P476" i="143"/>
  <c r="N476" i="143"/>
  <c r="P475" i="143"/>
  <c r="O475" i="143"/>
  <c r="N475" i="143"/>
  <c r="O474" i="143"/>
  <c r="N474" i="143"/>
  <c r="P474" i="143"/>
  <c r="P473" i="143"/>
  <c r="O473" i="143"/>
  <c r="N473" i="143"/>
  <c r="P472" i="143"/>
  <c r="O472" i="143"/>
  <c r="N472" i="143"/>
  <c r="O471" i="143"/>
  <c r="N471" i="143"/>
  <c r="O470" i="143"/>
  <c r="N470" i="143"/>
  <c r="P469" i="143"/>
  <c r="O469" i="143"/>
  <c r="N469" i="143"/>
  <c r="O468" i="143"/>
  <c r="P468" i="143"/>
  <c r="N468" i="143"/>
  <c r="O467" i="143"/>
  <c r="N467" i="143"/>
  <c r="P467" i="143"/>
  <c r="O466" i="143"/>
  <c r="N466" i="143"/>
  <c r="P466" i="143"/>
  <c r="O465" i="143"/>
  <c r="N465" i="143"/>
  <c r="P465" i="143"/>
  <c r="P464" i="143"/>
  <c r="O464" i="143"/>
  <c r="N464" i="143"/>
  <c r="O463" i="143"/>
  <c r="P463" i="143"/>
  <c r="N463" i="143"/>
  <c r="O462" i="143"/>
  <c r="N462" i="143"/>
  <c r="O461" i="143"/>
  <c r="N461" i="143"/>
  <c r="P461" i="143"/>
  <c r="O460" i="143"/>
  <c r="P460" i="143"/>
  <c r="N460" i="143"/>
  <c r="P459" i="143"/>
  <c r="O459" i="143"/>
  <c r="N459" i="143"/>
  <c r="O458" i="143"/>
  <c r="N458" i="143"/>
  <c r="P458" i="143"/>
  <c r="P457" i="143"/>
  <c r="O457" i="143"/>
  <c r="N457" i="143"/>
  <c r="P456" i="143"/>
  <c r="O456" i="143"/>
  <c r="N456" i="143"/>
  <c r="O455" i="143"/>
  <c r="N455" i="143"/>
  <c r="P455" i="143"/>
  <c r="O454" i="143"/>
  <c r="N454" i="143"/>
  <c r="P453" i="143"/>
  <c r="O453" i="143"/>
  <c r="N453" i="143"/>
  <c r="O452" i="143"/>
  <c r="P452" i="143"/>
  <c r="N452" i="143"/>
  <c r="O451" i="143"/>
  <c r="N451" i="143"/>
  <c r="P451" i="143"/>
  <c r="O450" i="143"/>
  <c r="N450" i="143"/>
  <c r="P450" i="143"/>
  <c r="O449" i="143"/>
  <c r="N449" i="143"/>
  <c r="P449" i="143"/>
  <c r="P448" i="143"/>
  <c r="O448" i="143"/>
  <c r="N448" i="143"/>
  <c r="O447" i="143"/>
  <c r="P447" i="143"/>
  <c r="N447" i="143"/>
  <c r="O446" i="143"/>
  <c r="N446" i="143"/>
  <c r="O445" i="143"/>
  <c r="N445" i="143"/>
  <c r="P445" i="143"/>
  <c r="O444" i="143"/>
  <c r="P444" i="143"/>
  <c r="N444" i="143"/>
  <c r="P443" i="143"/>
  <c r="O443" i="143"/>
  <c r="N443" i="143"/>
  <c r="O442" i="143"/>
  <c r="N442" i="143"/>
  <c r="P442" i="143"/>
  <c r="P441" i="143"/>
  <c r="O441" i="143"/>
  <c r="N441" i="143"/>
  <c r="P440" i="143"/>
  <c r="O440" i="143"/>
  <c r="N440" i="143"/>
  <c r="O439" i="143"/>
  <c r="N439" i="143"/>
  <c r="P439" i="143"/>
  <c r="O438" i="143"/>
  <c r="N438" i="143"/>
  <c r="P437" i="143"/>
  <c r="O437" i="143"/>
  <c r="N437" i="143"/>
  <c r="O436" i="143"/>
  <c r="P436" i="143"/>
  <c r="N436" i="143"/>
  <c r="O435" i="143"/>
  <c r="N435" i="143"/>
  <c r="P435" i="143"/>
  <c r="O434" i="143"/>
  <c r="N434" i="143"/>
  <c r="P434" i="143"/>
  <c r="O433" i="143"/>
  <c r="N433" i="143"/>
  <c r="P433" i="143"/>
  <c r="P432" i="143"/>
  <c r="O432" i="143"/>
  <c r="N432" i="143"/>
  <c r="O431" i="143"/>
  <c r="P431" i="143"/>
  <c r="N431" i="143"/>
  <c r="O430" i="143"/>
  <c r="N430" i="143"/>
  <c r="O429" i="143"/>
  <c r="N429" i="143"/>
  <c r="P429" i="143"/>
  <c r="O428" i="143"/>
  <c r="P428" i="143"/>
  <c r="N428" i="143"/>
  <c r="P427" i="143"/>
  <c r="O427" i="143"/>
  <c r="N427" i="143"/>
  <c r="O426" i="143"/>
  <c r="N426" i="143"/>
  <c r="P426" i="143"/>
  <c r="P425" i="143"/>
  <c r="O425" i="143"/>
  <c r="N425" i="143"/>
  <c r="P424" i="143"/>
  <c r="O424" i="143"/>
  <c r="N424" i="143"/>
  <c r="O423" i="143"/>
  <c r="N423" i="143"/>
  <c r="O422" i="143"/>
  <c r="N422" i="143"/>
  <c r="P421" i="143"/>
  <c r="O421" i="143"/>
  <c r="N421" i="143"/>
  <c r="O420" i="143"/>
  <c r="P420" i="143"/>
  <c r="N420" i="143"/>
  <c r="O419" i="143"/>
  <c r="N419" i="143"/>
  <c r="P419" i="143"/>
  <c r="O418" i="143"/>
  <c r="N418" i="143"/>
  <c r="P418" i="143"/>
  <c r="O417" i="143"/>
  <c r="N417" i="143"/>
  <c r="P417" i="143"/>
  <c r="P416" i="143"/>
  <c r="O416" i="143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P411" i="143"/>
  <c r="O411" i="143"/>
  <c r="N411" i="143"/>
  <c r="O410" i="143"/>
  <c r="N410" i="143"/>
  <c r="P410" i="143"/>
  <c r="P409" i="143"/>
  <c r="O409" i="143"/>
  <c r="N409" i="143"/>
  <c r="P408" i="143"/>
  <c r="O408" i="143"/>
  <c r="N408" i="143"/>
  <c r="O407" i="143"/>
  <c r="N407" i="143"/>
  <c r="O406" i="143"/>
  <c r="N406" i="143"/>
  <c r="P405" i="143"/>
  <c r="O405" i="143"/>
  <c r="N405" i="143"/>
  <c r="O404" i="143"/>
  <c r="P404" i="143"/>
  <c r="N404" i="143"/>
  <c r="O403" i="143"/>
  <c r="N403" i="143"/>
  <c r="P403" i="143"/>
  <c r="O402" i="143"/>
  <c r="N402" i="143"/>
  <c r="P402" i="143"/>
  <c r="O401" i="143"/>
  <c r="N401" i="143"/>
  <c r="P401" i="143"/>
  <c r="P400" i="143"/>
  <c r="O400" i="143"/>
  <c r="N400" i="143"/>
  <c r="O399" i="143"/>
  <c r="P399" i="143"/>
  <c r="N399" i="143"/>
  <c r="O398" i="143"/>
  <c r="N398" i="143"/>
  <c r="O397" i="143"/>
  <c r="N397" i="143"/>
  <c r="P397" i="143"/>
  <c r="O396" i="143"/>
  <c r="P396" i="143"/>
  <c r="N396" i="143"/>
  <c r="P395" i="143"/>
  <c r="O395" i="143"/>
  <c r="N395" i="143"/>
  <c r="O394" i="143"/>
  <c r="N394" i="143"/>
  <c r="P394" i="143"/>
  <c r="P393" i="143"/>
  <c r="O393" i="143"/>
  <c r="N393" i="143"/>
  <c r="P392" i="143"/>
  <c r="O392" i="143"/>
  <c r="N392" i="143"/>
  <c r="O391" i="143"/>
  <c r="N391" i="143"/>
  <c r="P391" i="143"/>
  <c r="O390" i="143"/>
  <c r="N390" i="143"/>
  <c r="P389" i="143"/>
  <c r="O389" i="143"/>
  <c r="N389" i="143"/>
  <c r="O388" i="143"/>
  <c r="P388" i="143"/>
  <c r="N388" i="143"/>
  <c r="O387" i="143"/>
  <c r="N387" i="143"/>
  <c r="P387" i="143"/>
  <c r="O386" i="143"/>
  <c r="N386" i="143"/>
  <c r="P386" i="143"/>
  <c r="O385" i="143"/>
  <c r="N385" i="143"/>
  <c r="P385" i="143"/>
  <c r="P384" i="143"/>
  <c r="O384" i="143"/>
  <c r="N384" i="143"/>
  <c r="O383" i="143"/>
  <c r="P383" i="143"/>
  <c r="N383" i="143"/>
  <c r="O382" i="143"/>
  <c r="N382" i="143"/>
  <c r="O381" i="143"/>
  <c r="N381" i="143"/>
  <c r="P381" i="143"/>
  <c r="O380" i="143"/>
  <c r="P380" i="143"/>
  <c r="N380" i="143"/>
  <c r="P379" i="143"/>
  <c r="O379" i="143"/>
  <c r="N379" i="143"/>
  <c r="O378" i="143"/>
  <c r="N378" i="143"/>
  <c r="P378" i="143"/>
  <c r="P377" i="143"/>
  <c r="O377" i="143"/>
  <c r="N377" i="143"/>
  <c r="P376" i="143"/>
  <c r="O376" i="143"/>
  <c r="N376" i="143"/>
  <c r="O375" i="143"/>
  <c r="N375" i="143"/>
  <c r="P375" i="143"/>
  <c r="O374" i="143"/>
  <c r="N374" i="143"/>
  <c r="P373" i="143"/>
  <c r="O373" i="143"/>
  <c r="N373" i="143"/>
  <c r="O372" i="143"/>
  <c r="P372" i="143"/>
  <c r="N372" i="143"/>
  <c r="O371" i="143"/>
  <c r="N371" i="143"/>
  <c r="P371" i="143"/>
  <c r="O370" i="143"/>
  <c r="N370" i="143"/>
  <c r="P370" i="143"/>
  <c r="O369" i="143"/>
  <c r="N369" i="143"/>
  <c r="P369" i="143"/>
  <c r="P368" i="143"/>
  <c r="O368" i="143"/>
  <c r="N368" i="143"/>
  <c r="O367" i="143"/>
  <c r="P367" i="143"/>
  <c r="N367" i="143"/>
  <c r="O366" i="143"/>
  <c r="N366" i="143"/>
  <c r="O365" i="143"/>
  <c r="N365" i="143"/>
  <c r="P365" i="143"/>
  <c r="O364" i="143"/>
  <c r="P364" i="143"/>
  <c r="N364" i="143"/>
  <c r="P363" i="143"/>
  <c r="O363" i="143"/>
  <c r="N363" i="143"/>
  <c r="O362" i="143"/>
  <c r="N362" i="143"/>
  <c r="P362" i="143"/>
  <c r="P361" i="143"/>
  <c r="O361" i="143"/>
  <c r="N361" i="143"/>
  <c r="P360" i="143"/>
  <c r="O360" i="143"/>
  <c r="N360" i="143"/>
  <c r="O359" i="143"/>
  <c r="N359" i="143"/>
  <c r="O358" i="143"/>
  <c r="N358" i="143"/>
  <c r="P357" i="143"/>
  <c r="O357" i="143"/>
  <c r="N357" i="143"/>
  <c r="O356" i="143"/>
  <c r="P356" i="143"/>
  <c r="N356" i="143"/>
  <c r="O355" i="143"/>
  <c r="N355" i="143"/>
  <c r="P355" i="143"/>
  <c r="O354" i="143"/>
  <c r="N354" i="143"/>
  <c r="P354" i="143"/>
  <c r="O353" i="143"/>
  <c r="N353" i="143"/>
  <c r="P353" i="143"/>
  <c r="P352" i="143"/>
  <c r="O352" i="143"/>
  <c r="N352" i="143"/>
  <c r="O351" i="143"/>
  <c r="P351" i="143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N346" i="143"/>
  <c r="P346" i="143"/>
  <c r="P345" i="143"/>
  <c r="O345" i="143"/>
  <c r="N345" i="143"/>
  <c r="P344" i="143"/>
  <c r="O344" i="143"/>
  <c r="N344" i="143"/>
  <c r="O343" i="143"/>
  <c r="N343" i="143"/>
  <c r="O342" i="143"/>
  <c r="N342" i="143"/>
  <c r="P341" i="143"/>
  <c r="O341" i="143"/>
  <c r="N341" i="143"/>
  <c r="O340" i="143"/>
  <c r="P340" i="143"/>
  <c r="N340" i="143"/>
  <c r="O339" i="143"/>
  <c r="N339" i="143"/>
  <c r="P339" i="143"/>
  <c r="O338" i="143"/>
  <c r="N338" i="143"/>
  <c r="P338" i="143"/>
  <c r="O337" i="143"/>
  <c r="N337" i="143"/>
  <c r="P337" i="143"/>
  <c r="P336" i="143"/>
  <c r="O336" i="143"/>
  <c r="N336" i="143"/>
  <c r="O335" i="143"/>
  <c r="P335" i="143"/>
  <c r="N335" i="143"/>
  <c r="O334" i="143"/>
  <c r="N334" i="143"/>
  <c r="O333" i="143"/>
  <c r="N333" i="143"/>
  <c r="P333" i="143"/>
  <c r="O332" i="143"/>
  <c r="P332" i="143"/>
  <c r="N332" i="143"/>
  <c r="P331" i="143"/>
  <c r="O331" i="143"/>
  <c r="N331" i="143"/>
  <c r="O330" i="143"/>
  <c r="N330" i="143"/>
  <c r="P330" i="143"/>
  <c r="P329" i="143"/>
  <c r="O329" i="143"/>
  <c r="N329" i="143"/>
  <c r="P328" i="143"/>
  <c r="O328" i="143"/>
  <c r="N328" i="143"/>
  <c r="O327" i="143"/>
  <c r="N327" i="143"/>
  <c r="P327" i="143"/>
  <c r="O326" i="143"/>
  <c r="N326" i="143"/>
  <c r="P325" i="143"/>
  <c r="O325" i="143"/>
  <c r="N325" i="143"/>
  <c r="O324" i="143"/>
  <c r="P324" i="143"/>
  <c r="N324" i="143"/>
  <c r="O323" i="143"/>
  <c r="N323" i="143"/>
  <c r="P323" i="143"/>
  <c r="O322" i="143"/>
  <c r="N322" i="143"/>
  <c r="P322" i="143"/>
  <c r="O321" i="143"/>
  <c r="N321" i="143"/>
  <c r="P321" i="143"/>
  <c r="P320" i="143"/>
  <c r="O320" i="143"/>
  <c r="N320" i="143"/>
  <c r="O319" i="143"/>
  <c r="P319" i="143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P313" i="143"/>
  <c r="O313" i="143"/>
  <c r="N313" i="143"/>
  <c r="P312" i="143"/>
  <c r="O312" i="143"/>
  <c r="N312" i="143"/>
  <c r="O311" i="143"/>
  <c r="N311" i="143"/>
  <c r="P311" i="143"/>
  <c r="O310" i="143"/>
  <c r="N310" i="143"/>
  <c r="P309" i="143"/>
  <c r="O309" i="143"/>
  <c r="N309" i="143"/>
  <c r="O308" i="143"/>
  <c r="P308" i="143"/>
  <c r="N308" i="143"/>
  <c r="O307" i="143"/>
  <c r="N307" i="143"/>
  <c r="P307" i="143"/>
  <c r="O306" i="143"/>
  <c r="N306" i="143"/>
  <c r="P306" i="143"/>
  <c r="O305" i="143"/>
  <c r="N305" i="143"/>
  <c r="P305" i="143"/>
  <c r="P304" i="143"/>
  <c r="O304" i="143"/>
  <c r="N304" i="143"/>
  <c r="O303" i="143"/>
  <c r="P303" i="143"/>
  <c r="N303" i="143"/>
  <c r="O302" i="143"/>
  <c r="N302" i="143"/>
  <c r="O301" i="143"/>
  <c r="N301" i="143"/>
  <c r="P301" i="143"/>
  <c r="O300" i="143"/>
  <c r="P300" i="143"/>
  <c r="N300" i="143"/>
  <c r="P299" i="143"/>
  <c r="O299" i="143"/>
  <c r="N299" i="143"/>
  <c r="O298" i="143"/>
  <c r="N298" i="143"/>
  <c r="P298" i="143"/>
  <c r="P297" i="143"/>
  <c r="O297" i="143"/>
  <c r="N297" i="143"/>
  <c r="P296" i="143"/>
  <c r="O296" i="143"/>
  <c r="N296" i="143"/>
  <c r="O295" i="143"/>
  <c r="N295" i="143"/>
  <c r="O294" i="143"/>
  <c r="N294" i="143"/>
  <c r="P293" i="143"/>
  <c r="O293" i="143"/>
  <c r="N293" i="143"/>
  <c r="O292" i="143"/>
  <c r="P292" i="143"/>
  <c r="N292" i="143"/>
  <c r="O291" i="143"/>
  <c r="N291" i="143"/>
  <c r="P291" i="143"/>
  <c r="O290" i="143"/>
  <c r="N290" i="143"/>
  <c r="P290" i="143"/>
  <c r="O289" i="143"/>
  <c r="N289" i="143"/>
  <c r="P289" i="143"/>
  <c r="P288" i="143"/>
  <c r="O288" i="143"/>
  <c r="N288" i="143"/>
  <c r="O287" i="143"/>
  <c r="P287" i="143"/>
  <c r="N287" i="143"/>
  <c r="O286" i="143"/>
  <c r="N286" i="143"/>
  <c r="O285" i="143"/>
  <c r="N285" i="143"/>
  <c r="P285" i="143"/>
  <c r="O284" i="143"/>
  <c r="P284" i="143"/>
  <c r="N284" i="143"/>
  <c r="P283" i="143"/>
  <c r="O283" i="143"/>
  <c r="N283" i="143"/>
  <c r="O282" i="143"/>
  <c r="N282" i="143"/>
  <c r="P282" i="143"/>
  <c r="P281" i="143"/>
  <c r="O281" i="143"/>
  <c r="N281" i="143"/>
  <c r="P280" i="143"/>
  <c r="O280" i="143"/>
  <c r="N280" i="143"/>
  <c r="O279" i="143"/>
  <c r="N279" i="143"/>
  <c r="O278" i="143"/>
  <c r="N278" i="143"/>
  <c r="P277" i="143"/>
  <c r="O277" i="143"/>
  <c r="N277" i="143"/>
  <c r="O276" i="143"/>
  <c r="P276" i="143"/>
  <c r="N276" i="143"/>
  <c r="O275" i="143"/>
  <c r="N275" i="143"/>
  <c r="P275" i="143"/>
  <c r="O274" i="143"/>
  <c r="N274" i="143"/>
  <c r="P274" i="143"/>
  <c r="O273" i="143"/>
  <c r="N273" i="143"/>
  <c r="P273" i="143"/>
  <c r="P272" i="143"/>
  <c r="O272" i="143"/>
  <c r="N272" i="143"/>
  <c r="O271" i="143"/>
  <c r="P271" i="143"/>
  <c r="N271" i="143"/>
  <c r="O270" i="143"/>
  <c r="N270" i="143"/>
  <c r="O269" i="143"/>
  <c r="N269" i="143"/>
  <c r="P269" i="143"/>
  <c r="O268" i="143"/>
  <c r="P268" i="143"/>
  <c r="N268" i="143"/>
  <c r="P267" i="143"/>
  <c r="O267" i="143"/>
  <c r="N267" i="143"/>
  <c r="O266" i="143"/>
  <c r="N266" i="143"/>
  <c r="P266" i="143"/>
  <c r="P265" i="143"/>
  <c r="O265" i="143"/>
  <c r="N265" i="143"/>
  <c r="P264" i="143"/>
  <c r="O264" i="143"/>
  <c r="N264" i="143"/>
  <c r="O263" i="143"/>
  <c r="N263" i="143"/>
  <c r="P263" i="143"/>
  <c r="O262" i="143"/>
  <c r="N262" i="143"/>
  <c r="P261" i="143"/>
  <c r="O261" i="143"/>
  <c r="N261" i="143"/>
  <c r="O260" i="143"/>
  <c r="P260" i="143"/>
  <c r="N260" i="143"/>
  <c r="O259" i="143"/>
  <c r="N259" i="143"/>
  <c r="P259" i="143"/>
  <c r="O258" i="143"/>
  <c r="N258" i="143"/>
  <c r="P258" i="143"/>
  <c r="O257" i="143"/>
  <c r="N257" i="143"/>
  <c r="P257" i="143"/>
  <c r="P256" i="143"/>
  <c r="O256" i="143"/>
  <c r="N256" i="143"/>
  <c r="O255" i="143"/>
  <c r="P255" i="143"/>
  <c r="N255" i="143"/>
  <c r="O254" i="143"/>
  <c r="N254" i="143"/>
  <c r="O253" i="143"/>
  <c r="N253" i="143"/>
  <c r="P253" i="143"/>
  <c r="O252" i="143"/>
  <c r="P252" i="143"/>
  <c r="N252" i="143"/>
  <c r="P251" i="143"/>
  <c r="O251" i="143"/>
  <c r="N251" i="143"/>
  <c r="O250" i="143"/>
  <c r="N250" i="143"/>
  <c r="P250" i="143"/>
  <c r="P249" i="143"/>
  <c r="O249" i="143"/>
  <c r="N249" i="143"/>
  <c r="P248" i="143"/>
  <c r="O248" i="143"/>
  <c r="N248" i="143"/>
  <c r="O247" i="143"/>
  <c r="N247" i="143"/>
  <c r="P247" i="143"/>
  <c r="O246" i="143"/>
  <c r="N246" i="143"/>
  <c r="P245" i="143"/>
  <c r="O245" i="143"/>
  <c r="N245" i="143"/>
  <c r="O244" i="143"/>
  <c r="P244" i="143"/>
  <c r="N244" i="143"/>
  <c r="O243" i="143"/>
  <c r="N243" i="143"/>
  <c r="P243" i="143"/>
  <c r="O242" i="143"/>
  <c r="N242" i="143"/>
  <c r="P242" i="143"/>
  <c r="O241" i="143"/>
  <c r="N241" i="143"/>
  <c r="P241" i="143"/>
  <c r="P240" i="143"/>
  <c r="O240" i="143"/>
  <c r="N240" i="143"/>
  <c r="O239" i="143"/>
  <c r="P239" i="143"/>
  <c r="N239" i="143"/>
  <c r="O238" i="143"/>
  <c r="N238" i="143"/>
  <c r="O237" i="143"/>
  <c r="N237" i="143"/>
  <c r="P237" i="143"/>
  <c r="O236" i="143"/>
  <c r="P236" i="143"/>
  <c r="N236" i="143"/>
  <c r="P235" i="143"/>
  <c r="O235" i="143"/>
  <c r="N235" i="143"/>
  <c r="O234" i="143"/>
  <c r="N234" i="143"/>
  <c r="P234" i="143"/>
  <c r="P233" i="143"/>
  <c r="O233" i="143"/>
  <c r="N233" i="143"/>
  <c r="P232" i="143"/>
  <c r="O232" i="143"/>
  <c r="N232" i="143"/>
  <c r="O231" i="143"/>
  <c r="N231" i="143"/>
  <c r="O230" i="143"/>
  <c r="N230" i="143"/>
  <c r="P229" i="143"/>
  <c r="O229" i="143"/>
  <c r="N229" i="143"/>
  <c r="O228" i="143"/>
  <c r="P228" i="143"/>
  <c r="N228" i="143"/>
  <c r="O227" i="143"/>
  <c r="N227" i="143"/>
  <c r="P227" i="143"/>
  <c r="O226" i="143"/>
  <c r="N226" i="143"/>
  <c r="P226" i="143"/>
  <c r="O225" i="143"/>
  <c r="N225" i="143"/>
  <c r="P225" i="143"/>
  <c r="P224" i="143"/>
  <c r="O224" i="143"/>
  <c r="N224" i="143"/>
  <c r="O223" i="143"/>
  <c r="P223" i="143"/>
  <c r="N223" i="143"/>
  <c r="O222" i="143"/>
  <c r="N222" i="143"/>
  <c r="O221" i="143"/>
  <c r="N221" i="143"/>
  <c r="P221" i="143"/>
  <c r="O220" i="143"/>
  <c r="P220" i="143"/>
  <c r="N220" i="143"/>
  <c r="P219" i="143"/>
  <c r="O219" i="143"/>
  <c r="N219" i="143"/>
  <c r="O218" i="143"/>
  <c r="N218" i="143"/>
  <c r="P218" i="143"/>
  <c r="P217" i="143"/>
  <c r="O217" i="143"/>
  <c r="N217" i="143"/>
  <c r="P216" i="143"/>
  <c r="O216" i="143"/>
  <c r="N216" i="143"/>
  <c r="O215" i="143"/>
  <c r="N215" i="143"/>
  <c r="O214" i="143"/>
  <c r="N214" i="143"/>
  <c r="P213" i="143"/>
  <c r="O213" i="143"/>
  <c r="N213" i="143"/>
  <c r="O212" i="143"/>
  <c r="P212" i="143"/>
  <c r="N212" i="143"/>
  <c r="O211" i="143"/>
  <c r="N211" i="143"/>
  <c r="P211" i="143"/>
  <c r="O210" i="143"/>
  <c r="N210" i="143"/>
  <c r="P210" i="143"/>
  <c r="O209" i="143"/>
  <c r="N209" i="143"/>
  <c r="P209" i="143"/>
  <c r="P208" i="143"/>
  <c r="O208" i="143"/>
  <c r="N208" i="143"/>
  <c r="O207" i="143"/>
  <c r="P207" i="143"/>
  <c r="N207" i="143"/>
  <c r="O206" i="143"/>
  <c r="N206" i="143"/>
  <c r="O205" i="143"/>
  <c r="N205" i="143"/>
  <c r="P205" i="143"/>
  <c r="O204" i="143"/>
  <c r="P204" i="143"/>
  <c r="N204" i="143"/>
  <c r="P203" i="143"/>
  <c r="O203" i="143"/>
  <c r="N203" i="143"/>
  <c r="O202" i="143"/>
  <c r="N202" i="143"/>
  <c r="P202" i="143"/>
  <c r="P201" i="143"/>
  <c r="O201" i="143"/>
  <c r="N201" i="143"/>
  <c r="P200" i="143"/>
  <c r="O200" i="143"/>
  <c r="N200" i="143"/>
  <c r="O199" i="143"/>
  <c r="N199" i="143"/>
  <c r="P199" i="143"/>
  <c r="O198" i="143"/>
  <c r="N198" i="143"/>
  <c r="P197" i="143"/>
  <c r="O197" i="143"/>
  <c r="N197" i="143"/>
  <c r="O196" i="143"/>
  <c r="P196" i="143"/>
  <c r="N196" i="143"/>
  <c r="O195" i="143"/>
  <c r="N195" i="143"/>
  <c r="P195" i="143"/>
  <c r="O194" i="143"/>
  <c r="N194" i="143"/>
  <c r="P194" i="143"/>
  <c r="O193" i="143"/>
  <c r="N193" i="143"/>
  <c r="P193" i="143"/>
  <c r="P192" i="143"/>
  <c r="O192" i="143"/>
  <c r="N192" i="143"/>
  <c r="O191" i="143"/>
  <c r="P191" i="143"/>
  <c r="N191" i="143"/>
  <c r="O190" i="143"/>
  <c r="N190" i="143"/>
  <c r="O189" i="143"/>
  <c r="N189" i="143"/>
  <c r="P189" i="143"/>
  <c r="O188" i="143"/>
  <c r="P188" i="143"/>
  <c r="N188" i="143"/>
  <c r="P187" i="143"/>
  <c r="O187" i="143"/>
  <c r="N187" i="143"/>
  <c r="O186" i="143"/>
  <c r="N186" i="143"/>
  <c r="P186" i="143"/>
  <c r="P185" i="143"/>
  <c r="O185" i="143"/>
  <c r="N185" i="143"/>
  <c r="P184" i="143"/>
  <c r="O184" i="143"/>
  <c r="N184" i="143"/>
  <c r="O183" i="143"/>
  <c r="N183" i="143"/>
  <c r="P183" i="143"/>
  <c r="O182" i="143"/>
  <c r="N182" i="143"/>
  <c r="P181" i="143"/>
  <c r="O181" i="143"/>
  <c r="N181" i="143"/>
  <c r="O180" i="143"/>
  <c r="P180" i="143"/>
  <c r="N180" i="143"/>
  <c r="O179" i="143"/>
  <c r="N179" i="143"/>
  <c r="P179" i="143"/>
  <c r="O178" i="143"/>
  <c r="N178" i="143"/>
  <c r="P178" i="143"/>
  <c r="O177" i="143"/>
  <c r="N177" i="143"/>
  <c r="P177" i="143"/>
  <c r="P176" i="143"/>
  <c r="O176" i="143"/>
  <c r="N176" i="143"/>
  <c r="O175" i="143"/>
  <c r="P175" i="143"/>
  <c r="N175" i="143"/>
  <c r="O174" i="143"/>
  <c r="N174" i="143"/>
  <c r="O173" i="143"/>
  <c r="N173" i="143"/>
  <c r="P173" i="143"/>
  <c r="O172" i="143"/>
  <c r="P172" i="143"/>
  <c r="N172" i="143"/>
  <c r="P171" i="143"/>
  <c r="O171" i="143"/>
  <c r="N171" i="143"/>
  <c r="O170" i="143"/>
  <c r="N170" i="143"/>
  <c r="P170" i="143"/>
  <c r="P169" i="143"/>
  <c r="O169" i="143"/>
  <c r="N169" i="143"/>
  <c r="P168" i="143"/>
  <c r="O168" i="143"/>
  <c r="N168" i="143"/>
  <c r="O167" i="143"/>
  <c r="N167" i="143"/>
  <c r="O166" i="143"/>
  <c r="N166" i="143"/>
  <c r="P165" i="143"/>
  <c r="O165" i="143"/>
  <c r="N165" i="143"/>
  <c r="O164" i="143"/>
  <c r="P164" i="143"/>
  <c r="N164" i="143"/>
  <c r="O163" i="143"/>
  <c r="N163" i="143"/>
  <c r="P163" i="143"/>
  <c r="O162" i="143"/>
  <c r="N162" i="143"/>
  <c r="P162" i="143"/>
  <c r="O161" i="143"/>
  <c r="N161" i="143"/>
  <c r="P161" i="143"/>
  <c r="P160" i="143"/>
  <c r="O160" i="143"/>
  <c r="N160" i="143"/>
  <c r="O159" i="143"/>
  <c r="P159" i="143"/>
  <c r="N159" i="143"/>
  <c r="O158" i="143"/>
  <c r="N158" i="143"/>
  <c r="O157" i="143"/>
  <c r="N157" i="143"/>
  <c r="P157" i="143"/>
  <c r="O156" i="143"/>
  <c r="P156" i="143"/>
  <c r="N156" i="143"/>
  <c r="P155" i="143"/>
  <c r="O155" i="143"/>
  <c r="N155" i="143"/>
  <c r="O154" i="143"/>
  <c r="N154" i="143"/>
  <c r="P154" i="143"/>
  <c r="P153" i="143"/>
  <c r="O153" i="143"/>
  <c r="N153" i="143"/>
  <c r="P152" i="143"/>
  <c r="O152" i="143"/>
  <c r="N152" i="143"/>
  <c r="O151" i="143"/>
  <c r="N151" i="143"/>
  <c r="O150" i="143"/>
  <c r="N150" i="143"/>
  <c r="P149" i="143"/>
  <c r="O149" i="143"/>
  <c r="N149" i="143"/>
  <c r="O148" i="143"/>
  <c r="N148" i="143"/>
  <c r="O147" i="143"/>
  <c r="N147" i="143"/>
  <c r="P147" i="143"/>
  <c r="O146" i="143"/>
  <c r="P146" i="143"/>
  <c r="N146" i="143"/>
  <c r="P145" i="143"/>
  <c r="O145" i="143"/>
  <c r="N145" i="143"/>
  <c r="O144" i="143"/>
  <c r="N144" i="143"/>
  <c r="O143" i="143"/>
  <c r="N143" i="143"/>
  <c r="P143" i="143"/>
  <c r="O142" i="143"/>
  <c r="P142" i="143"/>
  <c r="N142" i="143"/>
  <c r="P141" i="143"/>
  <c r="O141" i="143"/>
  <c r="N141" i="143"/>
  <c r="O140" i="143"/>
  <c r="N140" i="143"/>
  <c r="P140" i="143"/>
  <c r="O139" i="143"/>
  <c r="N139" i="143"/>
  <c r="P139" i="143"/>
  <c r="O138" i="143"/>
  <c r="P138" i="143"/>
  <c r="N138" i="143"/>
  <c r="P137" i="143"/>
  <c r="O137" i="143"/>
  <c r="N137" i="143"/>
  <c r="O136" i="143"/>
  <c r="N136" i="143"/>
  <c r="P136" i="143"/>
  <c r="O135" i="143"/>
  <c r="N135" i="143"/>
  <c r="P135" i="143"/>
  <c r="O134" i="143"/>
  <c r="P134" i="143"/>
  <c r="N134" i="143"/>
  <c r="P133" i="143"/>
  <c r="O133" i="143"/>
  <c r="N133" i="143"/>
  <c r="O132" i="143"/>
  <c r="N132" i="143"/>
  <c r="O131" i="143"/>
  <c r="N131" i="143"/>
  <c r="P131" i="143"/>
  <c r="O130" i="143"/>
  <c r="P130" i="143"/>
  <c r="N130" i="143"/>
  <c r="P129" i="143"/>
  <c r="O129" i="143"/>
  <c r="N129" i="143"/>
  <c r="O128" i="143"/>
  <c r="N128" i="143"/>
  <c r="O127" i="143"/>
  <c r="N127" i="143"/>
  <c r="P127" i="143"/>
  <c r="O126" i="143"/>
  <c r="P126" i="143"/>
  <c r="N126" i="143"/>
  <c r="P125" i="143"/>
  <c r="O125" i="143"/>
  <c r="N125" i="143"/>
  <c r="O124" i="143"/>
  <c r="N124" i="143"/>
  <c r="P124" i="143"/>
  <c r="O123" i="143"/>
  <c r="N123" i="143"/>
  <c r="P123" i="143"/>
  <c r="O122" i="143"/>
  <c r="P122" i="143"/>
  <c r="N122" i="143"/>
  <c r="P121" i="143"/>
  <c r="O121" i="143"/>
  <c r="N121" i="143"/>
  <c r="O120" i="143"/>
  <c r="N120" i="143"/>
  <c r="P120" i="143"/>
  <c r="O119" i="143"/>
  <c r="N119" i="143"/>
  <c r="P119" i="143"/>
  <c r="O118" i="143"/>
  <c r="P118" i="143"/>
  <c r="N118" i="143"/>
  <c r="P117" i="143"/>
  <c r="O117" i="143"/>
  <c r="N117" i="143"/>
  <c r="O116" i="143"/>
  <c r="N116" i="143"/>
  <c r="O115" i="143"/>
  <c r="N115" i="143"/>
  <c r="P115" i="143"/>
  <c r="O114" i="143"/>
  <c r="P114" i="143"/>
  <c r="N114" i="143"/>
  <c r="P113" i="143"/>
  <c r="O113" i="143"/>
  <c r="N113" i="143"/>
  <c r="O112" i="143"/>
  <c r="N112" i="143"/>
  <c r="O111" i="143"/>
  <c r="N111" i="143"/>
  <c r="P111" i="143"/>
  <c r="O110" i="143"/>
  <c r="P110" i="143"/>
  <c r="N110" i="143"/>
  <c r="P109" i="143"/>
  <c r="O109" i="143"/>
  <c r="N109" i="143"/>
  <c r="O108" i="143"/>
  <c r="N108" i="143"/>
  <c r="P108" i="143"/>
  <c r="O107" i="143"/>
  <c r="N107" i="143"/>
  <c r="P107" i="143"/>
  <c r="O106" i="143"/>
  <c r="P106" i="143"/>
  <c r="N106" i="143"/>
  <c r="P105" i="143"/>
  <c r="O105" i="143"/>
  <c r="N105" i="143"/>
  <c r="O104" i="143"/>
  <c r="N104" i="143"/>
  <c r="P104" i="143"/>
  <c r="O103" i="143"/>
  <c r="N103" i="143"/>
  <c r="P103" i="143"/>
  <c r="O102" i="143"/>
  <c r="P102" i="143"/>
  <c r="N102" i="143"/>
  <c r="P101" i="143"/>
  <c r="O101" i="143"/>
  <c r="N101" i="143"/>
  <c r="O100" i="143"/>
  <c r="N100" i="143"/>
  <c r="O99" i="143"/>
  <c r="N99" i="143"/>
  <c r="P99" i="143"/>
  <c r="O98" i="143"/>
  <c r="P98" i="143"/>
  <c r="N98" i="143"/>
  <c r="P97" i="143"/>
  <c r="O97" i="143"/>
  <c r="N97" i="143"/>
  <c r="O96" i="143"/>
  <c r="N96" i="143"/>
  <c r="O95" i="143"/>
  <c r="N95" i="143"/>
  <c r="P95" i="143"/>
  <c r="O94" i="143"/>
  <c r="P94" i="143"/>
  <c r="N94" i="143"/>
  <c r="P93" i="143"/>
  <c r="O93" i="143"/>
  <c r="N93" i="143"/>
  <c r="O92" i="143"/>
  <c r="N92" i="143"/>
  <c r="P92" i="143"/>
  <c r="O91" i="143"/>
  <c r="N91" i="143"/>
  <c r="P91" i="143"/>
  <c r="O90" i="143"/>
  <c r="P90" i="143"/>
  <c r="N90" i="143"/>
  <c r="P89" i="143"/>
  <c r="O89" i="143"/>
  <c r="N89" i="143"/>
  <c r="O88" i="143"/>
  <c r="N88" i="143"/>
  <c r="P88" i="143"/>
  <c r="O87" i="143"/>
  <c r="N87" i="143"/>
  <c r="P87" i="143"/>
  <c r="O86" i="143"/>
  <c r="P86" i="143"/>
  <c r="N86" i="143"/>
  <c r="P85" i="143"/>
  <c r="O85" i="143"/>
  <c r="N85" i="143"/>
  <c r="O84" i="143"/>
  <c r="N84" i="143"/>
  <c r="O83" i="143"/>
  <c r="N83" i="143"/>
  <c r="P83" i="143"/>
  <c r="O82" i="143"/>
  <c r="P82" i="143"/>
  <c r="N82" i="143"/>
  <c r="P81" i="143"/>
  <c r="O81" i="143"/>
  <c r="N81" i="143"/>
  <c r="O80" i="143"/>
  <c r="N80" i="143"/>
  <c r="O79" i="143"/>
  <c r="N79" i="143"/>
  <c r="P79" i="143"/>
  <c r="O78" i="143"/>
  <c r="P78" i="143"/>
  <c r="N78" i="143"/>
  <c r="P77" i="143"/>
  <c r="O77" i="143"/>
  <c r="N77" i="143"/>
  <c r="O76" i="143"/>
  <c r="N76" i="143"/>
  <c r="P76" i="143"/>
  <c r="O75" i="143"/>
  <c r="N75" i="143"/>
  <c r="P75" i="143"/>
  <c r="O74" i="143"/>
  <c r="P74" i="143"/>
  <c r="N74" i="143"/>
  <c r="P73" i="143"/>
  <c r="O73" i="143"/>
  <c r="N73" i="143"/>
  <c r="O72" i="143"/>
  <c r="N72" i="143"/>
  <c r="P72" i="143"/>
  <c r="O71" i="143"/>
  <c r="N71" i="143"/>
  <c r="P71" i="143"/>
  <c r="O70" i="143"/>
  <c r="P70" i="143"/>
  <c r="N70" i="143"/>
  <c r="P69" i="143"/>
  <c r="O69" i="143"/>
  <c r="N69" i="143"/>
  <c r="O68" i="143"/>
  <c r="N68" i="143"/>
  <c r="O67" i="143"/>
  <c r="N67" i="143"/>
  <c r="P67" i="143"/>
  <c r="O66" i="143"/>
  <c r="P66" i="143"/>
  <c r="N66" i="143"/>
  <c r="P65" i="143"/>
  <c r="O65" i="143"/>
  <c r="N65" i="143"/>
  <c r="O64" i="143"/>
  <c r="N64" i="143"/>
  <c r="O63" i="143"/>
  <c r="N63" i="143"/>
  <c r="P63" i="143"/>
  <c r="O62" i="143"/>
  <c r="P62" i="143"/>
  <c r="N62" i="143"/>
  <c r="P61" i="143"/>
  <c r="O61" i="143"/>
  <c r="N61" i="143"/>
  <c r="O60" i="143"/>
  <c r="N60" i="143"/>
  <c r="P60" i="143"/>
  <c r="O59" i="143"/>
  <c r="N59" i="143"/>
  <c r="P59" i="143"/>
  <c r="O58" i="143"/>
  <c r="P58" i="143"/>
  <c r="N58" i="143"/>
  <c r="P57" i="143"/>
  <c r="O57" i="143"/>
  <c r="N57" i="143"/>
  <c r="O56" i="143"/>
  <c r="N56" i="143"/>
  <c r="P56" i="143"/>
  <c r="O55" i="143"/>
  <c r="N55" i="143"/>
  <c r="P55" i="143"/>
  <c r="O54" i="143"/>
  <c r="P54" i="143"/>
  <c r="N54" i="143"/>
  <c r="P53" i="143"/>
  <c r="O53" i="143"/>
  <c r="N53" i="143"/>
  <c r="O52" i="143"/>
  <c r="N52" i="143"/>
  <c r="O51" i="143"/>
  <c r="N51" i="143"/>
  <c r="P51" i="143"/>
  <c r="O50" i="143"/>
  <c r="P50" i="143"/>
  <c r="N50" i="143"/>
  <c r="P49" i="143"/>
  <c r="O49" i="143"/>
  <c r="N49" i="143"/>
  <c r="O48" i="143"/>
  <c r="N48" i="143"/>
  <c r="O47" i="143"/>
  <c r="N47" i="143"/>
  <c r="P47" i="143"/>
  <c r="O46" i="143"/>
  <c r="P46" i="143"/>
  <c r="N46" i="143"/>
  <c r="P45" i="143"/>
  <c r="O45" i="143"/>
  <c r="N45" i="143"/>
  <c r="O44" i="143"/>
  <c r="N44" i="143"/>
  <c r="P44" i="143"/>
  <c r="O43" i="143"/>
  <c r="N43" i="143"/>
  <c r="P43" i="143"/>
  <c r="O42" i="143"/>
  <c r="P42" i="143"/>
  <c r="N42" i="143"/>
  <c r="P41" i="143"/>
  <c r="O41" i="143"/>
  <c r="N41" i="143"/>
  <c r="O40" i="143"/>
  <c r="N40" i="143"/>
  <c r="P40" i="143"/>
  <c r="O39" i="143"/>
  <c r="N39" i="143"/>
  <c r="P39" i="143"/>
  <c r="O38" i="143"/>
  <c r="P38" i="143"/>
  <c r="N38" i="143"/>
  <c r="P37" i="143"/>
  <c r="O37" i="143"/>
  <c r="N37" i="143"/>
  <c r="O36" i="143"/>
  <c r="N36" i="143"/>
  <c r="O35" i="143"/>
  <c r="N35" i="143"/>
  <c r="P35" i="143"/>
  <c r="O34" i="143"/>
  <c r="P34" i="143"/>
  <c r="N34" i="143"/>
  <c r="P33" i="143"/>
  <c r="O33" i="143"/>
  <c r="N33" i="143"/>
  <c r="O32" i="143"/>
  <c r="N32" i="143"/>
  <c r="O31" i="143"/>
  <c r="N31" i="143"/>
  <c r="P31" i="143"/>
  <c r="O30" i="143"/>
  <c r="P30" i="143"/>
  <c r="N30" i="143"/>
  <c r="P29" i="143"/>
  <c r="O29" i="143"/>
  <c r="N29" i="143"/>
  <c r="O28" i="143"/>
  <c r="N28" i="143"/>
  <c r="P28" i="143"/>
  <c r="O27" i="143"/>
  <c r="N27" i="143"/>
  <c r="P27" i="143"/>
  <c r="O26" i="143"/>
  <c r="P26" i="143"/>
  <c r="N26" i="143"/>
  <c r="P25" i="143"/>
  <c r="O25" i="143"/>
  <c r="N25" i="143"/>
  <c r="O24" i="143"/>
  <c r="N24" i="143"/>
  <c r="P24" i="143"/>
  <c r="O23" i="143"/>
  <c r="N23" i="143"/>
  <c r="P23" i="143"/>
  <c r="O22" i="143"/>
  <c r="P22" i="143"/>
  <c r="N22" i="143"/>
  <c r="P21" i="143"/>
  <c r="O21" i="143"/>
  <c r="N21" i="143"/>
  <c r="O20" i="143"/>
  <c r="N20" i="143"/>
  <c r="O19" i="143"/>
  <c r="N19" i="143"/>
  <c r="P19" i="143"/>
  <c r="O18" i="143"/>
  <c r="P18" i="143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P13" i="143"/>
  <c r="O13" i="143"/>
  <c r="N13" i="143"/>
  <c r="O12" i="143"/>
  <c r="N12" i="143"/>
  <c r="P12" i="143"/>
  <c r="O11" i="143"/>
  <c r="N11" i="143"/>
  <c r="P11" i="143"/>
  <c r="O10" i="143"/>
  <c r="P10" i="143"/>
  <c r="N10" i="143"/>
  <c r="P9" i="143"/>
  <c r="O9" i="143"/>
  <c r="N9" i="143"/>
  <c r="O8" i="143"/>
  <c r="N8" i="143"/>
  <c r="P8" i="143"/>
  <c r="O7" i="143"/>
  <c r="N7" i="143"/>
  <c r="P7" i="143"/>
  <c r="O6" i="143"/>
  <c r="P6" i="143"/>
  <c r="N6" i="143"/>
  <c r="P5" i="143"/>
  <c r="O5" i="143"/>
  <c r="N5" i="143"/>
  <c r="O4" i="143"/>
  <c r="N4" i="143"/>
  <c r="A1" i="143"/>
  <c r="D2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H6" i="142"/>
  <c r="B6" i="142"/>
  <c r="B5" i="142"/>
  <c r="B4" i="142"/>
  <c r="D2" i="142"/>
  <c r="M514" i="141" a="1"/>
  <c r="M514" i="141"/>
  <c r="L514" i="141" a="1"/>
  <c r="L514" i="141"/>
  <c r="K514" i="141" a="1"/>
  <c r="K514" i="141"/>
  <c r="J514" i="141" a="1"/>
  <c r="J514" i="141"/>
  <c r="I514" i="141" a="1"/>
  <c r="I514" i="141"/>
  <c r="H514" i="141" a="1"/>
  <c r="H514" i="141"/>
  <c r="G514" i="141" a="1"/>
  <c r="G514" i="141"/>
  <c r="F514" i="141" a="1"/>
  <c r="F514" i="141"/>
  <c r="C511" i="141"/>
  <c r="H511" i="141" a="1"/>
  <c r="H511" i="141"/>
  <c r="C510" i="141"/>
  <c r="C529" i="141"/>
  <c r="L529" i="141" a="1"/>
  <c r="L529" i="141"/>
  <c r="C509" i="141"/>
  <c r="C528" i="141"/>
  <c r="C508" i="141"/>
  <c r="C527" i="141"/>
  <c r="K527" i="141" a="1"/>
  <c r="K527" i="141"/>
  <c r="C507" i="141"/>
  <c r="C526" i="141"/>
  <c r="K506" i="141" a="1"/>
  <c r="K506" i="141"/>
  <c r="C506" i="141"/>
  <c r="L506" i="141" a="1"/>
  <c r="L506" i="141"/>
  <c r="C505" i="141"/>
  <c r="H505" i="141" a="1"/>
  <c r="H505" i="141"/>
  <c r="C504" i="141"/>
  <c r="F504" i="141" a="1"/>
  <c r="F504" i="141"/>
  <c r="C503" i="141"/>
  <c r="H503" i="141" a="1"/>
  <c r="H503" i="141"/>
  <c r="C502" i="141"/>
  <c r="C521" i="141"/>
  <c r="L521" i="141" a="1"/>
  <c r="L521" i="141"/>
  <c r="C501" i="141"/>
  <c r="K501" i="141" a="1"/>
  <c r="K501" i="141"/>
  <c r="C500" i="141"/>
  <c r="C499" i="141"/>
  <c r="C518" i="141"/>
  <c r="W495" i="141"/>
  <c r="E34" i="140"/>
  <c r="G34" i="140"/>
  <c r="V495" i="141"/>
  <c r="E33" i="140"/>
  <c r="G33" i="140"/>
  <c r="U495" i="141"/>
  <c r="E32" i="140"/>
  <c r="G32" i="140"/>
  <c r="T495" i="141"/>
  <c r="E31" i="140"/>
  <c r="G31" i="140"/>
  <c r="I31" i="140"/>
  <c r="S495" i="141"/>
  <c r="E29" i="140"/>
  <c r="G29" i="140"/>
  <c r="I29" i="140"/>
  <c r="R495" i="141"/>
  <c r="E30" i="140"/>
  <c r="G30" i="140"/>
  <c r="I30" i="140"/>
  <c r="L495" i="141"/>
  <c r="K495" i="141"/>
  <c r="J495" i="141"/>
  <c r="I495" i="141"/>
  <c r="H495" i="141"/>
  <c r="G495" i="141"/>
  <c r="F495" i="141"/>
  <c r="O51" i="141"/>
  <c r="N51" i="141"/>
  <c r="O50" i="141"/>
  <c r="N50" i="141"/>
  <c r="O49" i="141"/>
  <c r="N49" i="141"/>
  <c r="O48" i="141"/>
  <c r="N48" i="141"/>
  <c r="O47" i="141"/>
  <c r="N47" i="141"/>
  <c r="O46" i="141"/>
  <c r="N46" i="141"/>
  <c r="O45" i="141"/>
  <c r="N45" i="141"/>
  <c r="O44" i="141"/>
  <c r="N44" i="141"/>
  <c r="O43" i="141"/>
  <c r="N43" i="141"/>
  <c r="O42" i="141"/>
  <c r="N42" i="141"/>
  <c r="O41" i="141"/>
  <c r="N41" i="141"/>
  <c r="O40" i="141"/>
  <c r="N40" i="141"/>
  <c r="O39" i="141"/>
  <c r="N39" i="141"/>
  <c r="O38" i="141"/>
  <c r="N38" i="141"/>
  <c r="O37" i="141"/>
  <c r="N37" i="141"/>
  <c r="O36" i="141"/>
  <c r="N36" i="141"/>
  <c r="O35" i="141"/>
  <c r="N35" i="141"/>
  <c r="O34" i="141"/>
  <c r="N34" i="141"/>
  <c r="O33" i="141"/>
  <c r="P33" i="141"/>
  <c r="N33" i="141"/>
  <c r="O32" i="141"/>
  <c r="N32" i="141"/>
  <c r="O31" i="141"/>
  <c r="N31" i="141"/>
  <c r="O30" i="141"/>
  <c r="P30" i="141"/>
  <c r="N30" i="141"/>
  <c r="O29" i="141"/>
  <c r="N29" i="141"/>
  <c r="O28" i="141"/>
  <c r="N28" i="141"/>
  <c r="O27" i="141"/>
  <c r="N27" i="141"/>
  <c r="O26" i="141"/>
  <c r="N26" i="141"/>
  <c r="O25" i="141"/>
  <c r="N25" i="141"/>
  <c r="O24" i="141"/>
  <c r="N24" i="141"/>
  <c r="O23" i="141"/>
  <c r="N23" i="141"/>
  <c r="O22" i="141"/>
  <c r="N22" i="141"/>
  <c r="O21" i="141"/>
  <c r="N21" i="141"/>
  <c r="O20" i="141"/>
  <c r="N20" i="141"/>
  <c r="O19" i="141"/>
  <c r="P19" i="141"/>
  <c r="N19" i="141"/>
  <c r="O18" i="141"/>
  <c r="P18" i="141"/>
  <c r="N18" i="141"/>
  <c r="O17" i="141"/>
  <c r="N17" i="141"/>
  <c r="O16" i="141"/>
  <c r="N16" i="141"/>
  <c r="O15" i="141"/>
  <c r="N15" i="141"/>
  <c r="O14" i="141"/>
  <c r="N14" i="141"/>
  <c r="O13" i="141"/>
  <c r="N13" i="141"/>
  <c r="O12" i="141"/>
  <c r="P12" i="141"/>
  <c r="N12" i="141"/>
  <c r="O11" i="141"/>
  <c r="N11" i="141"/>
  <c r="O10" i="141"/>
  <c r="P10" i="141"/>
  <c r="N10" i="141"/>
  <c r="O9" i="141"/>
  <c r="N9" i="141"/>
  <c r="O8" i="141"/>
  <c r="N8" i="141"/>
  <c r="O7" i="141"/>
  <c r="N7" i="141"/>
  <c r="O6" i="141"/>
  <c r="P6" i="141"/>
  <c r="N6" i="141"/>
  <c r="O5" i="141"/>
  <c r="N5" i="141"/>
  <c r="O4" i="141"/>
  <c r="N4" i="141"/>
  <c r="G27" i="140"/>
  <c r="E8" i="140"/>
  <c r="B6" i="140"/>
  <c r="B4" i="140"/>
  <c r="M514" i="139" a="1"/>
  <c r="M514" i="139"/>
  <c r="L514" i="139" a="1"/>
  <c r="L514" i="139"/>
  <c r="K514" i="139" a="1"/>
  <c r="K514" i="139"/>
  <c r="J514" i="139" a="1"/>
  <c r="J514" i="139"/>
  <c r="I514" i="139" a="1"/>
  <c r="I514" i="139"/>
  <c r="H514" i="139" a="1"/>
  <c r="H514" i="139"/>
  <c r="G514" i="139" a="1"/>
  <c r="G514" i="139"/>
  <c r="F514" i="139" a="1"/>
  <c r="F514" i="139"/>
  <c r="G511" i="139" a="1"/>
  <c r="G511" i="139"/>
  <c r="C511" i="139"/>
  <c r="I511" i="139" a="1"/>
  <c r="I511" i="139"/>
  <c r="C510" i="139"/>
  <c r="I510" i="139" a="1"/>
  <c r="I510" i="139"/>
  <c r="C509" i="139"/>
  <c r="M509" i="139" a="1"/>
  <c r="M509" i="139"/>
  <c r="C508" i="139"/>
  <c r="M508" i="139" a="1"/>
  <c r="M508" i="139"/>
  <c r="C507" i="139"/>
  <c r="C506" i="139"/>
  <c r="K506" i="139" a="1"/>
  <c r="K506" i="139"/>
  <c r="C505" i="139"/>
  <c r="M505" i="139" a="1"/>
  <c r="M505" i="139"/>
  <c r="C504" i="139"/>
  <c r="C503" i="139"/>
  <c r="G503" i="139" a="1"/>
  <c r="G503" i="139"/>
  <c r="C502" i="139"/>
  <c r="C501" i="139"/>
  <c r="M501" i="139" a="1"/>
  <c r="M501" i="139"/>
  <c r="G500" i="139" a="1"/>
  <c r="G500" i="139"/>
  <c r="C500" i="139"/>
  <c r="M500" i="139" a="1"/>
  <c r="M500" i="139"/>
  <c r="C499" i="139"/>
  <c r="F499" i="139" a="1"/>
  <c r="F499" i="139"/>
  <c r="W495" i="139"/>
  <c r="E34" i="138"/>
  <c r="G34" i="138"/>
  <c r="V495" i="139"/>
  <c r="E33" i="138"/>
  <c r="G33" i="138"/>
  <c r="U495" i="139"/>
  <c r="E32" i="138"/>
  <c r="G32" i="138"/>
  <c r="T495" i="139"/>
  <c r="E31" i="138"/>
  <c r="G31" i="138"/>
  <c r="I31" i="138"/>
  <c r="S495" i="139"/>
  <c r="E29" i="138"/>
  <c r="G29" i="138"/>
  <c r="I29" i="138"/>
  <c r="R495" i="139"/>
  <c r="E30" i="138"/>
  <c r="G30" i="138"/>
  <c r="I30" i="138"/>
  <c r="M495" i="139"/>
  <c r="L495" i="139"/>
  <c r="K495" i="139"/>
  <c r="J495" i="139"/>
  <c r="I495" i="139"/>
  <c r="H495" i="139"/>
  <c r="G495" i="139"/>
  <c r="F495" i="139"/>
  <c r="O39" i="139"/>
  <c r="N39" i="139"/>
  <c r="O38" i="139"/>
  <c r="N38" i="139"/>
  <c r="O37" i="139"/>
  <c r="N37" i="139"/>
  <c r="O36" i="139"/>
  <c r="N36" i="139"/>
  <c r="O35" i="139"/>
  <c r="N35" i="139"/>
  <c r="O34" i="139"/>
  <c r="N34" i="139"/>
  <c r="O33" i="139"/>
  <c r="N33" i="139"/>
  <c r="O32" i="139"/>
  <c r="N32" i="139"/>
  <c r="O31" i="139"/>
  <c r="N31" i="139"/>
  <c r="O30" i="139"/>
  <c r="N30" i="139"/>
  <c r="O29" i="139"/>
  <c r="N29" i="139"/>
  <c r="O28" i="139"/>
  <c r="N28" i="139"/>
  <c r="O27" i="139"/>
  <c r="N27" i="139"/>
  <c r="P27" i="139"/>
  <c r="O26" i="139"/>
  <c r="N26" i="139"/>
  <c r="O25" i="139"/>
  <c r="N25" i="139"/>
  <c r="O24" i="139"/>
  <c r="N24" i="139"/>
  <c r="O23" i="139"/>
  <c r="P23" i="139"/>
  <c r="N23" i="139"/>
  <c r="O22" i="139"/>
  <c r="N22" i="139"/>
  <c r="O21" i="139"/>
  <c r="N21" i="139"/>
  <c r="O20" i="139"/>
  <c r="N20" i="139"/>
  <c r="O19" i="139"/>
  <c r="N19" i="139"/>
  <c r="O18" i="139"/>
  <c r="N18" i="139"/>
  <c r="O17" i="139"/>
  <c r="N17" i="139"/>
  <c r="O16" i="139"/>
  <c r="N16" i="139"/>
  <c r="O15" i="139"/>
  <c r="P15" i="139"/>
  <c r="N15" i="139"/>
  <c r="O14" i="139"/>
  <c r="N14" i="139"/>
  <c r="O13" i="139"/>
  <c r="N13" i="139"/>
  <c r="O12" i="139"/>
  <c r="N12" i="139"/>
  <c r="O11" i="139"/>
  <c r="N11" i="139"/>
  <c r="O10" i="139"/>
  <c r="N10" i="139"/>
  <c r="O9" i="139"/>
  <c r="N9" i="139"/>
  <c r="O8" i="139"/>
  <c r="N8" i="139"/>
  <c r="O7" i="139"/>
  <c r="P7" i="139"/>
  <c r="N7" i="139"/>
  <c r="O6" i="139"/>
  <c r="N6" i="139"/>
  <c r="O5" i="139"/>
  <c r="N5" i="139"/>
  <c r="O4" i="139"/>
  <c r="N4" i="139"/>
  <c r="A1" i="139"/>
  <c r="D2" i="139"/>
  <c r="G27" i="138"/>
  <c r="E8" i="138"/>
  <c r="H6" i="138"/>
  <c r="B6" i="138"/>
  <c r="B5" i="138"/>
  <c r="B4" i="138"/>
  <c r="D2" i="138"/>
  <c r="M514" i="137" a="1"/>
  <c r="M514" i="137"/>
  <c r="L514" i="137" a="1"/>
  <c r="L514" i="137"/>
  <c r="K514" i="137" a="1"/>
  <c r="K514" i="137"/>
  <c r="J514" i="137" a="1"/>
  <c r="J514" i="137"/>
  <c r="I514" i="137" a="1"/>
  <c r="I514" i="137"/>
  <c r="H514" i="137" a="1"/>
  <c r="H514" i="137"/>
  <c r="G514" i="137" a="1"/>
  <c r="G514" i="137"/>
  <c r="F514" i="137" a="1"/>
  <c r="F514" i="137"/>
  <c r="C511" i="137"/>
  <c r="C530" i="137"/>
  <c r="C510" i="137"/>
  <c r="C529" i="137"/>
  <c r="C509" i="137"/>
  <c r="I509" i="137" a="1"/>
  <c r="I509" i="137"/>
  <c r="C508" i="137"/>
  <c r="F508" i="137" a="1"/>
  <c r="F508" i="137"/>
  <c r="C507" i="137"/>
  <c r="H507" i="137" a="1"/>
  <c r="H507" i="137"/>
  <c r="C506" i="137"/>
  <c r="C505" i="137"/>
  <c r="M505" i="137" a="1"/>
  <c r="M505" i="137"/>
  <c r="C504" i="137"/>
  <c r="K504" i="137" a="1"/>
  <c r="K504" i="137"/>
  <c r="J503" i="137" a="1"/>
  <c r="J503" i="137"/>
  <c r="C503" i="137"/>
  <c r="F503" i="137" a="1"/>
  <c r="F503" i="137"/>
  <c r="C502" i="137"/>
  <c r="C501" i="137"/>
  <c r="C500" i="137"/>
  <c r="F500" i="137" a="1"/>
  <c r="F500" i="137"/>
  <c r="C499" i="137"/>
  <c r="H499" i="137" a="1"/>
  <c r="H499" i="137"/>
  <c r="W495" i="137"/>
  <c r="E34" i="136"/>
  <c r="G34" i="136"/>
  <c r="V495" i="137"/>
  <c r="E33" i="136"/>
  <c r="G33" i="136"/>
  <c r="U495" i="137"/>
  <c r="E32" i="136"/>
  <c r="G32" i="136"/>
  <c r="T495" i="137"/>
  <c r="E31" i="136"/>
  <c r="G31" i="136"/>
  <c r="I31" i="136"/>
  <c r="S495" i="137"/>
  <c r="E29" i="136"/>
  <c r="G29" i="136"/>
  <c r="I29" i="136"/>
  <c r="R495" i="137"/>
  <c r="E30" i="136"/>
  <c r="G30" i="136"/>
  <c r="I30" i="136"/>
  <c r="M495" i="137"/>
  <c r="L495" i="137"/>
  <c r="K495" i="137"/>
  <c r="J495" i="137"/>
  <c r="I495" i="137"/>
  <c r="H495" i="137"/>
  <c r="G495" i="137"/>
  <c r="F495" i="137"/>
  <c r="O29" i="137"/>
  <c r="N29" i="137"/>
  <c r="O28" i="137"/>
  <c r="N28" i="137"/>
  <c r="O27" i="137"/>
  <c r="N27" i="137"/>
  <c r="O26" i="137"/>
  <c r="N26" i="137"/>
  <c r="O25" i="137"/>
  <c r="P25" i="137"/>
  <c r="N25" i="137"/>
  <c r="O24" i="137"/>
  <c r="N24" i="137"/>
  <c r="O23" i="137"/>
  <c r="N23" i="137"/>
  <c r="O22" i="137"/>
  <c r="N22" i="137"/>
  <c r="O21" i="137"/>
  <c r="N21" i="137"/>
  <c r="O20" i="137"/>
  <c r="N20" i="137"/>
  <c r="O19" i="137"/>
  <c r="P19" i="137"/>
  <c r="N19" i="137"/>
  <c r="O18" i="137"/>
  <c r="N18" i="137"/>
  <c r="O17" i="137"/>
  <c r="N17" i="137"/>
  <c r="O16" i="137"/>
  <c r="N16" i="137"/>
  <c r="O15" i="137"/>
  <c r="N15" i="137"/>
  <c r="O14" i="137"/>
  <c r="N14" i="137"/>
  <c r="O13" i="137"/>
  <c r="P13" i="137"/>
  <c r="N13" i="137"/>
  <c r="O12" i="137"/>
  <c r="N12" i="137"/>
  <c r="O11" i="137"/>
  <c r="N11" i="137"/>
  <c r="O10" i="137"/>
  <c r="N10" i="137"/>
  <c r="O9" i="137"/>
  <c r="N9" i="137"/>
  <c r="O8" i="137"/>
  <c r="N8" i="137"/>
  <c r="O7" i="137"/>
  <c r="N7" i="137"/>
  <c r="O6" i="137"/>
  <c r="N6" i="137"/>
  <c r="O5" i="137"/>
  <c r="N5" i="137"/>
  <c r="O4" i="137"/>
  <c r="N4" i="137"/>
  <c r="G27" i="136"/>
  <c r="E8" i="136"/>
  <c r="B6" i="136"/>
  <c r="B4" i="136"/>
  <c r="M514" i="135" a="1"/>
  <c r="M514" i="135"/>
  <c r="L514" i="135" a="1"/>
  <c r="L514" i="135"/>
  <c r="K514" i="135" a="1"/>
  <c r="K514" i="135"/>
  <c r="J514" i="135" a="1"/>
  <c r="J514" i="135"/>
  <c r="I514" i="135" a="1"/>
  <c r="I514" i="135"/>
  <c r="H514" i="135" a="1"/>
  <c r="H514" i="135"/>
  <c r="G514" i="135" a="1"/>
  <c r="G514" i="135"/>
  <c r="F514" i="135" a="1"/>
  <c r="F514" i="135"/>
  <c r="C511" i="135"/>
  <c r="C530" i="135"/>
  <c r="C510" i="135"/>
  <c r="L510" i="135" a="1"/>
  <c r="L510" i="135"/>
  <c r="C509" i="135"/>
  <c r="J509" i="135" a="1"/>
  <c r="J509" i="135"/>
  <c r="C508" i="135"/>
  <c r="J508" i="135" a="1"/>
  <c r="J508" i="135"/>
  <c r="C507" i="135"/>
  <c r="G507" i="135" a="1"/>
  <c r="G507" i="135"/>
  <c r="C506" i="135"/>
  <c r="L506" i="135" a="1"/>
  <c r="L506" i="135"/>
  <c r="C505" i="135"/>
  <c r="F505" i="135" a="1"/>
  <c r="F505" i="135"/>
  <c r="C504" i="135"/>
  <c r="J504" i="135" a="1"/>
  <c r="J504" i="135"/>
  <c r="C503" i="135"/>
  <c r="C522" i="135"/>
  <c r="L522" i="135" a="1"/>
  <c r="L522" i="135"/>
  <c r="C502" i="135"/>
  <c r="M502" i="135" a="1"/>
  <c r="M502" i="135"/>
  <c r="C501" i="135"/>
  <c r="L501" i="135" a="1"/>
  <c r="L501" i="135"/>
  <c r="C500" i="135"/>
  <c r="C519" i="135"/>
  <c r="C499" i="135"/>
  <c r="I499" i="135" a="1"/>
  <c r="I499" i="135"/>
  <c r="W495" i="135"/>
  <c r="E34" i="134"/>
  <c r="G34" i="134"/>
  <c r="V495" i="135"/>
  <c r="E33" i="134"/>
  <c r="G33" i="134"/>
  <c r="U495" i="135"/>
  <c r="E32" i="134"/>
  <c r="G32" i="134"/>
  <c r="T495" i="135"/>
  <c r="E31" i="134"/>
  <c r="G31" i="134"/>
  <c r="I31" i="134"/>
  <c r="S495" i="135"/>
  <c r="E29" i="134"/>
  <c r="G29" i="134"/>
  <c r="I29" i="134"/>
  <c r="R495" i="135"/>
  <c r="E30" i="134"/>
  <c r="G30" i="134"/>
  <c r="I30" i="134"/>
  <c r="M495" i="135"/>
  <c r="L495" i="135"/>
  <c r="K495" i="135"/>
  <c r="J495" i="135"/>
  <c r="I495" i="135"/>
  <c r="H495" i="135"/>
  <c r="G495" i="135"/>
  <c r="F495" i="135"/>
  <c r="O50" i="135"/>
  <c r="N50" i="135"/>
  <c r="O49" i="135"/>
  <c r="N49" i="135"/>
  <c r="O48" i="135"/>
  <c r="N48" i="135"/>
  <c r="O47" i="135"/>
  <c r="N47" i="135"/>
  <c r="O46" i="135"/>
  <c r="N46" i="135"/>
  <c r="O45" i="135"/>
  <c r="N45" i="135"/>
  <c r="O44" i="135"/>
  <c r="N44" i="135"/>
  <c r="O43" i="135"/>
  <c r="N43" i="135"/>
  <c r="O42" i="135"/>
  <c r="N42" i="135"/>
  <c r="O41" i="135"/>
  <c r="N41" i="135"/>
  <c r="O40" i="135"/>
  <c r="N40" i="135"/>
  <c r="O39" i="135"/>
  <c r="N39" i="135"/>
  <c r="O38" i="135"/>
  <c r="N38" i="135"/>
  <c r="O37" i="135"/>
  <c r="N37" i="135"/>
  <c r="O36" i="135"/>
  <c r="N36" i="135"/>
  <c r="O35" i="135"/>
  <c r="N35" i="135"/>
  <c r="O34" i="135"/>
  <c r="N34" i="135"/>
  <c r="O33" i="135"/>
  <c r="N33" i="135"/>
  <c r="O32" i="135"/>
  <c r="N32" i="135"/>
  <c r="O31" i="135"/>
  <c r="N31" i="135"/>
  <c r="O30" i="135"/>
  <c r="N30" i="135"/>
  <c r="O29" i="135"/>
  <c r="N29" i="135"/>
  <c r="O28" i="135"/>
  <c r="N28" i="135"/>
  <c r="O27" i="135"/>
  <c r="N27" i="135"/>
  <c r="O26" i="135"/>
  <c r="N26" i="135"/>
  <c r="O25" i="135"/>
  <c r="N25" i="135"/>
  <c r="N23" i="135"/>
  <c r="O22" i="135"/>
  <c r="N22" i="135"/>
  <c r="O21" i="135"/>
  <c r="N21" i="135"/>
  <c r="O20" i="135"/>
  <c r="N20" i="135"/>
  <c r="O19" i="135"/>
  <c r="N19" i="135"/>
  <c r="O18" i="135"/>
  <c r="N18" i="135"/>
  <c r="O17" i="135"/>
  <c r="N17" i="135"/>
  <c r="O16" i="135"/>
  <c r="N16" i="135"/>
  <c r="O15" i="135"/>
  <c r="N15" i="135"/>
  <c r="O14" i="135"/>
  <c r="N14" i="135"/>
  <c r="O13" i="135"/>
  <c r="N13" i="135"/>
  <c r="O12" i="135"/>
  <c r="N12" i="135"/>
  <c r="O11" i="135"/>
  <c r="N11" i="135"/>
  <c r="O10" i="135"/>
  <c r="N10" i="135"/>
  <c r="O9" i="135"/>
  <c r="N9" i="135"/>
  <c r="O8" i="135"/>
  <c r="N8" i="135"/>
  <c r="O7" i="135"/>
  <c r="N7" i="135"/>
  <c r="O6" i="135"/>
  <c r="N6" i="135"/>
  <c r="O5" i="135"/>
  <c r="N5" i="135"/>
  <c r="O4" i="135"/>
  <c r="N4" i="135"/>
  <c r="G27" i="134"/>
  <c r="E8" i="134"/>
  <c r="M514" i="133" a="1"/>
  <c r="M514" i="133"/>
  <c r="L514" i="133" a="1"/>
  <c r="L514" i="133"/>
  <c r="K514" i="133" a="1"/>
  <c r="K514" i="133"/>
  <c r="J514" i="133" a="1"/>
  <c r="J514" i="133"/>
  <c r="I514" i="133" a="1"/>
  <c r="I514" i="133"/>
  <c r="H514" i="133" a="1"/>
  <c r="H514" i="133"/>
  <c r="G514" i="133" a="1"/>
  <c r="G514" i="133"/>
  <c r="F514" i="133" a="1"/>
  <c r="F514" i="133"/>
  <c r="C511" i="133"/>
  <c r="F511" i="133" a="1"/>
  <c r="F511" i="133"/>
  <c r="C510" i="133"/>
  <c r="G510" i="133" a="1"/>
  <c r="G510" i="133"/>
  <c r="M509" i="133" a="1"/>
  <c r="M509" i="133"/>
  <c r="C509" i="133"/>
  <c r="C528" i="133"/>
  <c r="C508" i="133"/>
  <c r="M508" i="133" a="1"/>
  <c r="M508" i="133"/>
  <c r="C507" i="133"/>
  <c r="G506" i="133" a="1"/>
  <c r="G506" i="133"/>
  <c r="F506" i="133" a="1"/>
  <c r="F506" i="133"/>
  <c r="C506" i="133"/>
  <c r="I506" i="133" a="1"/>
  <c r="I506" i="133"/>
  <c r="C525" i="133"/>
  <c r="M505" i="133" a="1"/>
  <c r="M505" i="133"/>
  <c r="L505" i="133" a="1"/>
  <c r="L505" i="133"/>
  <c r="C505" i="133"/>
  <c r="I505" i="133" a="1"/>
  <c r="I505" i="133"/>
  <c r="C504" i="133"/>
  <c r="I504" i="133" a="1"/>
  <c r="I504" i="133"/>
  <c r="C503" i="133"/>
  <c r="J502" i="133" a="1"/>
  <c r="J502" i="133"/>
  <c r="C502" i="133"/>
  <c r="C521" i="133"/>
  <c r="L501" i="133" a="1"/>
  <c r="L501" i="133"/>
  <c r="C501" i="133"/>
  <c r="G501" i="133" a="1"/>
  <c r="G501" i="133"/>
  <c r="I500" i="133" a="1"/>
  <c r="I500" i="133"/>
  <c r="C500" i="133"/>
  <c r="L500" i="133" a="1"/>
  <c r="L500" i="133"/>
  <c r="C499" i="133"/>
  <c r="W495" i="133"/>
  <c r="E34" i="132"/>
  <c r="G34" i="132"/>
  <c r="V495" i="133"/>
  <c r="E33" i="132"/>
  <c r="G33" i="132"/>
  <c r="U495" i="133"/>
  <c r="E32" i="132"/>
  <c r="G32" i="132"/>
  <c r="T495" i="133"/>
  <c r="E31" i="132"/>
  <c r="G31" i="132"/>
  <c r="I31" i="132"/>
  <c r="S495" i="133"/>
  <c r="E29" i="132"/>
  <c r="G29" i="132"/>
  <c r="I29" i="132"/>
  <c r="R495" i="133"/>
  <c r="E30" i="132"/>
  <c r="G30" i="132"/>
  <c r="I30" i="132"/>
  <c r="M495" i="133"/>
  <c r="L495" i="133"/>
  <c r="K495" i="133"/>
  <c r="J495" i="133"/>
  <c r="I495" i="133"/>
  <c r="H495" i="133"/>
  <c r="G495" i="133"/>
  <c r="F495" i="133"/>
  <c r="O35" i="133"/>
  <c r="N35" i="133"/>
  <c r="O34" i="133"/>
  <c r="N34" i="133"/>
  <c r="O33" i="133"/>
  <c r="N33" i="133"/>
  <c r="O32" i="133"/>
  <c r="N32" i="133"/>
  <c r="O31" i="133"/>
  <c r="N31" i="133"/>
  <c r="O30" i="133"/>
  <c r="N30" i="133"/>
  <c r="O29" i="133"/>
  <c r="N29" i="133"/>
  <c r="O28" i="133"/>
  <c r="N28" i="133"/>
  <c r="O27" i="133"/>
  <c r="N27" i="133"/>
  <c r="O26" i="133"/>
  <c r="N26" i="133"/>
  <c r="P26" i="133"/>
  <c r="O25" i="133"/>
  <c r="N25" i="133"/>
  <c r="O24" i="133"/>
  <c r="N24" i="133"/>
  <c r="O23" i="133"/>
  <c r="N23" i="133"/>
  <c r="O22" i="133"/>
  <c r="N22" i="133"/>
  <c r="O21" i="133"/>
  <c r="N21" i="133"/>
  <c r="O20" i="133"/>
  <c r="N20" i="133"/>
  <c r="P20" i="133"/>
  <c r="O19" i="133"/>
  <c r="N19" i="133"/>
  <c r="O18" i="133"/>
  <c r="N18" i="133"/>
  <c r="O17" i="133"/>
  <c r="N17" i="133"/>
  <c r="O16" i="133"/>
  <c r="N16" i="133"/>
  <c r="O15" i="133"/>
  <c r="N15" i="133"/>
  <c r="O14" i="133"/>
  <c r="N14" i="133"/>
  <c r="O13" i="133"/>
  <c r="N13" i="133"/>
  <c r="O12" i="133"/>
  <c r="N12" i="133"/>
  <c r="O11" i="133"/>
  <c r="N11" i="133"/>
  <c r="O10" i="133"/>
  <c r="N10" i="133"/>
  <c r="O9" i="133"/>
  <c r="N9" i="133"/>
  <c r="O8" i="133"/>
  <c r="N8" i="133"/>
  <c r="O7" i="133"/>
  <c r="N7" i="133"/>
  <c r="O6" i="133"/>
  <c r="N6" i="133"/>
  <c r="O5" i="133"/>
  <c r="N5" i="133"/>
  <c r="O4" i="133"/>
  <c r="N4" i="133"/>
  <c r="G27" i="132"/>
  <c r="E8" i="132"/>
  <c r="A1" i="133"/>
  <c r="M514" i="131" a="1"/>
  <c r="M514" i="131"/>
  <c r="L514" i="131" a="1"/>
  <c r="L514" i="131"/>
  <c r="K514" i="131" a="1"/>
  <c r="K514" i="131"/>
  <c r="J514" i="131" a="1"/>
  <c r="J514" i="131"/>
  <c r="I514" i="131" a="1"/>
  <c r="I514" i="131"/>
  <c r="H514" i="131" a="1"/>
  <c r="H514" i="131"/>
  <c r="G514" i="131" a="1"/>
  <c r="G514" i="131"/>
  <c r="F514" i="131" a="1"/>
  <c r="F514" i="131"/>
  <c r="C511" i="131"/>
  <c r="I511" i="131" a="1"/>
  <c r="I511" i="131"/>
  <c r="C510" i="131"/>
  <c r="M510" i="131" a="1"/>
  <c r="M510" i="131"/>
  <c r="C509" i="131"/>
  <c r="J509" i="131" a="1"/>
  <c r="J509" i="131"/>
  <c r="C508" i="131"/>
  <c r="K508" i="131" a="1"/>
  <c r="K508" i="131"/>
  <c r="C507" i="131"/>
  <c r="G507" i="131" a="1"/>
  <c r="G507" i="131"/>
  <c r="C506" i="131"/>
  <c r="I506" i="131" a="1"/>
  <c r="I506" i="131"/>
  <c r="C505" i="131"/>
  <c r="M505" i="131" a="1"/>
  <c r="M505" i="131"/>
  <c r="K504" i="131" a="1"/>
  <c r="K504" i="131"/>
  <c r="C504" i="131"/>
  <c r="G504" i="131" a="1"/>
  <c r="G504" i="131"/>
  <c r="C503" i="131"/>
  <c r="K503" i="131" a="1"/>
  <c r="K503" i="131"/>
  <c r="I502" i="131" a="1"/>
  <c r="I502" i="131"/>
  <c r="G502" i="131" a="1"/>
  <c r="G502" i="131"/>
  <c r="C502" i="131"/>
  <c r="M502" i="131" a="1"/>
  <c r="M502" i="131"/>
  <c r="C501" i="131"/>
  <c r="G501" i="131" a="1"/>
  <c r="G501" i="131"/>
  <c r="C500" i="131"/>
  <c r="I500" i="131" a="1"/>
  <c r="I500" i="131"/>
  <c r="C499" i="131"/>
  <c r="F499" i="131" a="1"/>
  <c r="F499" i="131"/>
  <c r="W495" i="131"/>
  <c r="E34" i="130"/>
  <c r="G34" i="130"/>
  <c r="V495" i="131"/>
  <c r="E33" i="130"/>
  <c r="G33" i="130"/>
  <c r="U495" i="131"/>
  <c r="E32" i="130"/>
  <c r="G32" i="130"/>
  <c r="T495" i="131"/>
  <c r="E31" i="130"/>
  <c r="G31" i="130"/>
  <c r="I31" i="130"/>
  <c r="S495" i="131"/>
  <c r="E29" i="130"/>
  <c r="G29" i="130"/>
  <c r="I29" i="130"/>
  <c r="R495" i="131"/>
  <c r="E30" i="130"/>
  <c r="G30" i="130"/>
  <c r="I30" i="130"/>
  <c r="L495" i="131"/>
  <c r="K495" i="131"/>
  <c r="J495" i="131"/>
  <c r="I495" i="131"/>
  <c r="H495" i="131"/>
  <c r="G495" i="131"/>
  <c r="F495" i="131"/>
  <c r="O35" i="131"/>
  <c r="N35" i="131"/>
  <c r="O34" i="131"/>
  <c r="N34" i="131"/>
  <c r="O33" i="131"/>
  <c r="N33" i="131"/>
  <c r="O32" i="131"/>
  <c r="N32" i="131"/>
  <c r="O30" i="131"/>
  <c r="N30" i="131"/>
  <c r="O29" i="131"/>
  <c r="N29" i="131"/>
  <c r="O28" i="131"/>
  <c r="N28" i="131"/>
  <c r="O27" i="131"/>
  <c r="N27" i="131"/>
  <c r="O26" i="131"/>
  <c r="N26" i="131"/>
  <c r="O25" i="131"/>
  <c r="N25" i="131"/>
  <c r="O24" i="131"/>
  <c r="N24" i="131"/>
  <c r="O23" i="131"/>
  <c r="N23" i="131"/>
  <c r="O22" i="131"/>
  <c r="N22" i="131"/>
  <c r="O21" i="131"/>
  <c r="N21" i="131"/>
  <c r="O20" i="131"/>
  <c r="N20" i="131"/>
  <c r="O19" i="131"/>
  <c r="N19" i="131"/>
  <c r="O18" i="131"/>
  <c r="N18" i="131"/>
  <c r="O17" i="131"/>
  <c r="N17" i="131"/>
  <c r="O16" i="131"/>
  <c r="N16" i="131"/>
  <c r="O15" i="131"/>
  <c r="N15" i="131"/>
  <c r="O14" i="131"/>
  <c r="N14" i="131"/>
  <c r="O13" i="131"/>
  <c r="N13" i="131"/>
  <c r="O12" i="131"/>
  <c r="N12" i="131"/>
  <c r="O11" i="131"/>
  <c r="N11" i="131"/>
  <c r="O10" i="131"/>
  <c r="P10" i="131"/>
  <c r="N10" i="131"/>
  <c r="O9" i="131"/>
  <c r="N9" i="131"/>
  <c r="O8" i="131"/>
  <c r="N8" i="131"/>
  <c r="O7" i="131"/>
  <c r="N7" i="131"/>
  <c r="O6" i="131"/>
  <c r="N6" i="131"/>
  <c r="O5" i="131"/>
  <c r="N5" i="131"/>
  <c r="O4" i="131"/>
  <c r="N4" i="131"/>
  <c r="G27" i="130"/>
  <c r="E8" i="130"/>
  <c r="B4" i="130"/>
  <c r="D2" i="130"/>
  <c r="M514" i="129" a="1"/>
  <c r="M514" i="129"/>
  <c r="L514" i="129" a="1"/>
  <c r="L514" i="129"/>
  <c r="K514" i="129" a="1"/>
  <c r="K514" i="129"/>
  <c r="J514" i="129" a="1"/>
  <c r="J514" i="129"/>
  <c r="I514" i="129" a="1"/>
  <c r="I514" i="129"/>
  <c r="H514" i="129" a="1"/>
  <c r="H514" i="129"/>
  <c r="G514" i="129" a="1"/>
  <c r="G514" i="129"/>
  <c r="F514" i="129" a="1"/>
  <c r="F514" i="129"/>
  <c r="C511" i="129"/>
  <c r="M511" i="129" a="1"/>
  <c r="M511" i="129"/>
  <c r="C510" i="129"/>
  <c r="F510" i="129" a="1"/>
  <c r="F510" i="129"/>
  <c r="C509" i="129"/>
  <c r="L509" i="129" a="1"/>
  <c r="L509" i="129"/>
  <c r="C508" i="129"/>
  <c r="H508" i="129" a="1"/>
  <c r="H508" i="129"/>
  <c r="C507" i="129"/>
  <c r="M507" i="129" a="1"/>
  <c r="M507" i="129"/>
  <c r="C506" i="129"/>
  <c r="J506" i="129" a="1"/>
  <c r="J506" i="129"/>
  <c r="C505" i="129"/>
  <c r="I504" i="129" a="1"/>
  <c r="I504" i="129"/>
  <c r="C504" i="129"/>
  <c r="G504" i="129" a="1"/>
  <c r="G504" i="129"/>
  <c r="C503" i="129"/>
  <c r="M503" i="129" a="1"/>
  <c r="M503" i="129"/>
  <c r="C502" i="129"/>
  <c r="I502" i="129" a="1"/>
  <c r="I502" i="129"/>
  <c r="C501" i="129"/>
  <c r="J501" i="129" a="1"/>
  <c r="J501" i="129"/>
  <c r="I500" i="129" a="1"/>
  <c r="I500" i="129"/>
  <c r="C500" i="129"/>
  <c r="C499" i="129"/>
  <c r="M499" i="129" a="1"/>
  <c r="M499" i="129"/>
  <c r="W495" i="129"/>
  <c r="E34" i="152"/>
  <c r="G34" i="152"/>
  <c r="V495" i="129"/>
  <c r="E33" i="152"/>
  <c r="G33" i="152"/>
  <c r="U495" i="129"/>
  <c r="E32" i="152"/>
  <c r="G32" i="152"/>
  <c r="T495" i="129"/>
  <c r="E31" i="152"/>
  <c r="G31" i="152"/>
  <c r="I31" i="152"/>
  <c r="S495" i="129"/>
  <c r="E29" i="152"/>
  <c r="G29" i="152"/>
  <c r="I29" i="152"/>
  <c r="R495" i="129"/>
  <c r="E30" i="152"/>
  <c r="G30" i="152"/>
  <c r="I30" i="152"/>
  <c r="L495" i="129"/>
  <c r="K495" i="129"/>
  <c r="J495" i="129"/>
  <c r="I495" i="129"/>
  <c r="H495" i="129"/>
  <c r="G495" i="129"/>
  <c r="F495" i="129"/>
  <c r="O55" i="129"/>
  <c r="N55" i="129"/>
  <c r="O54" i="129"/>
  <c r="N54" i="129"/>
  <c r="O53" i="129"/>
  <c r="N53" i="129"/>
  <c r="O52" i="129"/>
  <c r="N52" i="129"/>
  <c r="O51" i="129"/>
  <c r="N51" i="129"/>
  <c r="O50" i="129"/>
  <c r="N50" i="129"/>
  <c r="O49" i="129"/>
  <c r="N49" i="129"/>
  <c r="O48" i="129"/>
  <c r="N48" i="129"/>
  <c r="O47" i="129"/>
  <c r="N47" i="129"/>
  <c r="O46" i="129"/>
  <c r="N46" i="129"/>
  <c r="O45" i="129"/>
  <c r="N45" i="129"/>
  <c r="O44" i="129"/>
  <c r="N44" i="129"/>
  <c r="O43" i="129"/>
  <c r="N43" i="129"/>
  <c r="O42" i="129"/>
  <c r="N42" i="129"/>
  <c r="O41" i="129"/>
  <c r="N41" i="129"/>
  <c r="O40" i="129"/>
  <c r="N40" i="129"/>
  <c r="O39" i="129"/>
  <c r="N39" i="129"/>
  <c r="O38" i="129"/>
  <c r="N38" i="129"/>
  <c r="O37" i="129"/>
  <c r="P37" i="129"/>
  <c r="N37" i="129"/>
  <c r="O36" i="129"/>
  <c r="N36" i="129"/>
  <c r="O35" i="129"/>
  <c r="N35" i="129"/>
  <c r="O34" i="129"/>
  <c r="N34" i="129"/>
  <c r="O33" i="129"/>
  <c r="N33" i="129"/>
  <c r="O32" i="129"/>
  <c r="N32" i="129"/>
  <c r="O31" i="129"/>
  <c r="N31" i="129"/>
  <c r="O30" i="129"/>
  <c r="N30" i="129"/>
  <c r="O29" i="129"/>
  <c r="N29" i="129"/>
  <c r="O28" i="129"/>
  <c r="N28" i="129"/>
  <c r="O27" i="129"/>
  <c r="N27" i="129"/>
  <c r="O26" i="129"/>
  <c r="N26" i="129"/>
  <c r="O25" i="129"/>
  <c r="N25" i="129"/>
  <c r="O24" i="129"/>
  <c r="N24" i="129"/>
  <c r="O23" i="129"/>
  <c r="N23" i="129"/>
  <c r="O22" i="129"/>
  <c r="N22" i="129"/>
  <c r="O21" i="129"/>
  <c r="P21" i="129"/>
  <c r="N21" i="129"/>
  <c r="O20" i="129"/>
  <c r="N20" i="129"/>
  <c r="O19" i="129"/>
  <c r="N19" i="129"/>
  <c r="O18" i="129"/>
  <c r="N18" i="129"/>
  <c r="O17" i="129"/>
  <c r="N17" i="129"/>
  <c r="O16" i="129"/>
  <c r="N16" i="129"/>
  <c r="O15" i="129"/>
  <c r="N15" i="129"/>
  <c r="O14" i="129"/>
  <c r="N14" i="129"/>
  <c r="O13" i="129"/>
  <c r="P13" i="129"/>
  <c r="N13" i="129"/>
  <c r="O12" i="129"/>
  <c r="N12" i="129"/>
  <c r="O11" i="129"/>
  <c r="N11" i="129"/>
  <c r="O10" i="129"/>
  <c r="N10" i="129"/>
  <c r="O9" i="129"/>
  <c r="N9" i="129"/>
  <c r="O8" i="129"/>
  <c r="N8" i="129"/>
  <c r="O7" i="129"/>
  <c r="N7" i="129"/>
  <c r="O6" i="129"/>
  <c r="N6" i="129"/>
  <c r="O5" i="129"/>
  <c r="N5" i="129"/>
  <c r="O4" i="129"/>
  <c r="N4" i="129"/>
  <c r="H5" i="117"/>
  <c r="M514" i="128" a="1"/>
  <c r="M514" i="128"/>
  <c r="L514" i="128" a="1"/>
  <c r="L514" i="128"/>
  <c r="K514" i="128" a="1"/>
  <c r="K514" i="128"/>
  <c r="J514" i="128" a="1"/>
  <c r="J514" i="128"/>
  <c r="I514" i="128" a="1"/>
  <c r="I514" i="128"/>
  <c r="H514" i="128" a="1"/>
  <c r="H514" i="128"/>
  <c r="G514" i="128" a="1"/>
  <c r="G514" i="128"/>
  <c r="F514" i="128" a="1"/>
  <c r="F514" i="128"/>
  <c r="C511" i="128"/>
  <c r="F511" i="128" a="1"/>
  <c r="F511" i="128"/>
  <c r="C510" i="128"/>
  <c r="C529" i="128"/>
  <c r="H529" i="128" a="1"/>
  <c r="H529" i="128"/>
  <c r="M509" i="128" a="1"/>
  <c r="M509" i="128"/>
  <c r="F509" i="128" a="1"/>
  <c r="F509" i="128"/>
  <c r="C509" i="128"/>
  <c r="I509" i="128" a="1"/>
  <c r="I509" i="128"/>
  <c r="C508" i="128"/>
  <c r="C507" i="128"/>
  <c r="C506" i="128"/>
  <c r="G506" i="128" a="1"/>
  <c r="G506" i="128"/>
  <c r="C505" i="128"/>
  <c r="C524" i="128"/>
  <c r="F524" i="128" a="1"/>
  <c r="F524" i="128"/>
  <c r="J504" i="128" a="1"/>
  <c r="J504" i="128"/>
  <c r="C504" i="128"/>
  <c r="F504" i="128" a="1"/>
  <c r="F504" i="128"/>
  <c r="C503" i="128"/>
  <c r="K503" i="128" a="1"/>
  <c r="K503" i="128"/>
  <c r="F502" i="128" a="1"/>
  <c r="F502" i="128"/>
  <c r="C502" i="128"/>
  <c r="C501" i="128"/>
  <c r="I501" i="128" a="1"/>
  <c r="I501" i="128"/>
  <c r="C500" i="128"/>
  <c r="C499" i="128"/>
  <c r="C518" i="128"/>
  <c r="W495" i="128"/>
  <c r="E34" i="127"/>
  <c r="G34" i="127"/>
  <c r="V495" i="128"/>
  <c r="E33" i="127"/>
  <c r="G33" i="127"/>
  <c r="U495" i="128"/>
  <c r="E32" i="127"/>
  <c r="G32" i="127"/>
  <c r="T495" i="128"/>
  <c r="E31" i="127"/>
  <c r="G31" i="127"/>
  <c r="I31" i="127"/>
  <c r="S495" i="128"/>
  <c r="E29" i="127"/>
  <c r="G29" i="127"/>
  <c r="I29" i="127"/>
  <c r="R495" i="128"/>
  <c r="E30" i="127"/>
  <c r="G30" i="127"/>
  <c r="I30" i="127"/>
  <c r="K495" i="128"/>
  <c r="J495" i="128"/>
  <c r="I495" i="128"/>
  <c r="H495" i="128"/>
  <c r="G495" i="128"/>
  <c r="F495" i="128"/>
  <c r="O8" i="128"/>
  <c r="N8" i="128"/>
  <c r="O7" i="128"/>
  <c r="N7" i="128"/>
  <c r="O6" i="128"/>
  <c r="N6" i="128"/>
  <c r="O5" i="128"/>
  <c r="N5" i="128"/>
  <c r="G27" i="127"/>
  <c r="E8" i="127"/>
  <c r="B5" i="127"/>
  <c r="D2" i="127"/>
  <c r="M514" i="126" a="1"/>
  <c r="M514" i="126"/>
  <c r="L514" i="126" a="1"/>
  <c r="L514" i="126"/>
  <c r="K514" i="126" a="1"/>
  <c r="K514" i="126"/>
  <c r="J514" i="126" a="1"/>
  <c r="J514" i="126"/>
  <c r="I514" i="126" a="1"/>
  <c r="I514" i="126"/>
  <c r="H514" i="126" a="1"/>
  <c r="H514" i="126"/>
  <c r="G514" i="126" a="1"/>
  <c r="G514" i="126"/>
  <c r="F514" i="126" a="1"/>
  <c r="F514" i="126"/>
  <c r="C511" i="126"/>
  <c r="C530" i="126"/>
  <c r="K530" i="126" a="1"/>
  <c r="K530" i="126"/>
  <c r="C510" i="126"/>
  <c r="L510" i="126" a="1"/>
  <c r="L510" i="126"/>
  <c r="C509" i="126"/>
  <c r="J509" i="126" a="1"/>
  <c r="J509" i="126"/>
  <c r="K508" i="126" a="1"/>
  <c r="K508" i="126"/>
  <c r="F508" i="126" a="1"/>
  <c r="F508" i="126"/>
  <c r="C508" i="126"/>
  <c r="G508" i="126" a="1"/>
  <c r="G508" i="126"/>
  <c r="C507" i="126"/>
  <c r="C506" i="126"/>
  <c r="C525" i="126"/>
  <c r="K525" i="126" a="1"/>
  <c r="K525" i="126"/>
  <c r="C505" i="126"/>
  <c r="M505" i="126" a="1"/>
  <c r="M505" i="126"/>
  <c r="G504" i="126" a="1"/>
  <c r="G504" i="126"/>
  <c r="C504" i="126"/>
  <c r="J504" i="126" a="1"/>
  <c r="J504" i="126"/>
  <c r="C503" i="126"/>
  <c r="C522" i="126"/>
  <c r="C502" i="126"/>
  <c r="C501" i="126"/>
  <c r="C500" i="126"/>
  <c r="C499" i="126"/>
  <c r="W495" i="126"/>
  <c r="E34" i="125"/>
  <c r="G34" i="125"/>
  <c r="V495" i="126"/>
  <c r="E33" i="125"/>
  <c r="G33" i="125"/>
  <c r="U495" i="126"/>
  <c r="E32" i="125"/>
  <c r="G32" i="125"/>
  <c r="T495" i="126"/>
  <c r="E31" i="125"/>
  <c r="G31" i="125"/>
  <c r="I31" i="125"/>
  <c r="S495" i="126"/>
  <c r="E29" i="125"/>
  <c r="G29" i="125"/>
  <c r="I29" i="125"/>
  <c r="R495" i="126"/>
  <c r="E30" i="125"/>
  <c r="G30" i="125"/>
  <c r="I30" i="125"/>
  <c r="K495" i="126"/>
  <c r="J495" i="126"/>
  <c r="I495" i="126"/>
  <c r="H495" i="126"/>
  <c r="G495" i="126"/>
  <c r="F495" i="126"/>
  <c r="O63" i="126"/>
  <c r="N63" i="126"/>
  <c r="O62" i="126"/>
  <c r="N62" i="126"/>
  <c r="O61" i="126"/>
  <c r="N61" i="126"/>
  <c r="O60" i="126"/>
  <c r="N60" i="126"/>
  <c r="O59" i="126"/>
  <c r="N59" i="126"/>
  <c r="O58" i="126"/>
  <c r="N58" i="126"/>
  <c r="O57" i="126"/>
  <c r="N57" i="126"/>
  <c r="O56" i="126"/>
  <c r="N56" i="126"/>
  <c r="O54" i="126"/>
  <c r="N54" i="126"/>
  <c r="O53" i="126"/>
  <c r="N53" i="126"/>
  <c r="O52" i="126"/>
  <c r="N52" i="126"/>
  <c r="O51" i="126"/>
  <c r="N51" i="126"/>
  <c r="O50" i="126"/>
  <c r="N50" i="126"/>
  <c r="O49" i="126"/>
  <c r="N49" i="126"/>
  <c r="O48" i="126"/>
  <c r="N48" i="126"/>
  <c r="O47" i="126"/>
  <c r="P47" i="126"/>
  <c r="N47" i="126"/>
  <c r="O46" i="126"/>
  <c r="N46" i="126"/>
  <c r="O45" i="126"/>
  <c r="N45" i="126"/>
  <c r="O44" i="126"/>
  <c r="N44" i="126"/>
  <c r="O42" i="126"/>
  <c r="N42" i="126"/>
  <c r="O41" i="126"/>
  <c r="N41" i="126"/>
  <c r="O40" i="126"/>
  <c r="O39" i="126"/>
  <c r="O38" i="126"/>
  <c r="N38" i="126"/>
  <c r="O37" i="126"/>
  <c r="N37" i="126"/>
  <c r="O36" i="126"/>
  <c r="O35" i="126"/>
  <c r="N35" i="126"/>
  <c r="O34" i="126"/>
  <c r="O33" i="126"/>
  <c r="N33" i="126"/>
  <c r="O32" i="126"/>
  <c r="N32" i="126"/>
  <c r="O31" i="126"/>
  <c r="O30" i="126"/>
  <c r="O29" i="126"/>
  <c r="N29" i="126"/>
  <c r="O28" i="126"/>
  <c r="N28" i="126"/>
  <c r="O27" i="126"/>
  <c r="O26" i="126"/>
  <c r="N26" i="126"/>
  <c r="O25" i="126"/>
  <c r="N25" i="126"/>
  <c r="O24" i="126"/>
  <c r="N24" i="126"/>
  <c r="O22" i="126"/>
  <c r="O21" i="126"/>
  <c r="N21" i="126"/>
  <c r="O20" i="126"/>
  <c r="N20" i="126"/>
  <c r="O19" i="126"/>
  <c r="O18" i="126"/>
  <c r="N18" i="126"/>
  <c r="O17" i="126"/>
  <c r="O16" i="126"/>
  <c r="N16" i="126"/>
  <c r="O15" i="126"/>
  <c r="O14" i="126"/>
  <c r="N14" i="126"/>
  <c r="O13" i="126"/>
  <c r="O12" i="126"/>
  <c r="N12" i="126"/>
  <c r="O11" i="126"/>
  <c r="N11" i="126"/>
  <c r="O10" i="126"/>
  <c r="O9" i="126"/>
  <c r="N9" i="126"/>
  <c r="O8" i="126"/>
  <c r="N8" i="126"/>
  <c r="O7" i="126"/>
  <c r="O6" i="126"/>
  <c r="N6" i="126"/>
  <c r="O5" i="126"/>
  <c r="N5" i="126"/>
  <c r="G27" i="125"/>
  <c r="E8" i="125"/>
  <c r="M513" i="124" a="1"/>
  <c r="M513" i="124"/>
  <c r="L513" i="124" a="1"/>
  <c r="L513" i="124"/>
  <c r="K513" i="124" a="1"/>
  <c r="K513" i="124"/>
  <c r="J513" i="124" a="1"/>
  <c r="J513" i="124"/>
  <c r="I513" i="124" a="1"/>
  <c r="I513" i="124"/>
  <c r="H513" i="124" a="1"/>
  <c r="H513" i="124"/>
  <c r="G513" i="124" a="1"/>
  <c r="G513" i="124"/>
  <c r="F513" i="124" a="1"/>
  <c r="F513" i="124"/>
  <c r="C510" i="124"/>
  <c r="C509" i="124"/>
  <c r="C508" i="124"/>
  <c r="C507" i="124"/>
  <c r="C526" i="124"/>
  <c r="C506" i="124"/>
  <c r="F506" i="124" a="1"/>
  <c r="F506" i="124"/>
  <c r="C505" i="124"/>
  <c r="C504" i="124"/>
  <c r="C503" i="124"/>
  <c r="C522" i="124"/>
  <c r="C502" i="124"/>
  <c r="C501" i="124"/>
  <c r="C500" i="124"/>
  <c r="I500" i="124" a="1"/>
  <c r="I500" i="124"/>
  <c r="C499" i="124"/>
  <c r="C518" i="124"/>
  <c r="C498" i="124"/>
  <c r="W494" i="124"/>
  <c r="E34" i="123"/>
  <c r="G34" i="123"/>
  <c r="V494" i="124"/>
  <c r="E33" i="123"/>
  <c r="G33" i="123"/>
  <c r="U494" i="124"/>
  <c r="E32" i="123"/>
  <c r="G32" i="123"/>
  <c r="T494" i="124"/>
  <c r="E31" i="123"/>
  <c r="G31" i="123"/>
  <c r="I31" i="123"/>
  <c r="S494" i="124"/>
  <c r="E29" i="123"/>
  <c r="G29" i="123"/>
  <c r="I29" i="123"/>
  <c r="R494" i="124"/>
  <c r="E30" i="123"/>
  <c r="G30" i="123"/>
  <c r="I30" i="123"/>
  <c r="L494" i="124"/>
  <c r="K494" i="124"/>
  <c r="J494" i="124"/>
  <c r="I494" i="124"/>
  <c r="H494" i="124"/>
  <c r="G494" i="124"/>
  <c r="F494" i="124"/>
  <c r="O23" i="124"/>
  <c r="O22" i="124"/>
  <c r="O21" i="124"/>
  <c r="O20" i="124"/>
  <c r="O19" i="124"/>
  <c r="O18" i="124"/>
  <c r="O17" i="124"/>
  <c r="O16" i="124"/>
  <c r="P16" i="124"/>
  <c r="O14" i="124"/>
  <c r="O13" i="124"/>
  <c r="P13" i="124"/>
  <c r="O12" i="124"/>
  <c r="O11" i="124"/>
  <c r="O10" i="124"/>
  <c r="O9" i="124"/>
  <c r="O8" i="124"/>
  <c r="O7" i="124"/>
  <c r="O6" i="124"/>
  <c r="O5" i="124"/>
  <c r="P5" i="124"/>
  <c r="G27" i="123"/>
  <c r="E8" i="123"/>
  <c r="C510" i="122"/>
  <c r="C529" i="122"/>
  <c r="L529" i="122" a="1"/>
  <c r="L529" i="122"/>
  <c r="M515" i="122" a="1"/>
  <c r="M515" i="122"/>
  <c r="L515" i="122" a="1"/>
  <c r="L515" i="122"/>
  <c r="K515" i="122" a="1"/>
  <c r="K515" i="122"/>
  <c r="J515" i="122" a="1"/>
  <c r="J515" i="122"/>
  <c r="I515" i="122" a="1"/>
  <c r="I515" i="122"/>
  <c r="H515" i="122" a="1"/>
  <c r="H515" i="122"/>
  <c r="G515" i="122" a="1"/>
  <c r="G515" i="122"/>
  <c r="F515" i="122" a="1"/>
  <c r="F515" i="122"/>
  <c r="C512" i="122"/>
  <c r="C511" i="122"/>
  <c r="G511" i="122" a="1"/>
  <c r="G511" i="122"/>
  <c r="K510" i="122" a="1"/>
  <c r="K510" i="122"/>
  <c r="J510" i="122" a="1"/>
  <c r="J510" i="122"/>
  <c r="G510" i="122" a="1"/>
  <c r="G510" i="122"/>
  <c r="F510" i="122" a="1"/>
  <c r="F510" i="122"/>
  <c r="I510" i="122" a="1"/>
  <c r="I510" i="122"/>
  <c r="C509" i="122"/>
  <c r="F509" i="122" a="1"/>
  <c r="F509" i="122"/>
  <c r="C508" i="122"/>
  <c r="C507" i="122"/>
  <c r="M507" i="122" a="1"/>
  <c r="M507" i="122"/>
  <c r="C506" i="122"/>
  <c r="L506" i="122" a="1"/>
  <c r="L506" i="122"/>
  <c r="K506" i="122" a="1"/>
  <c r="K506" i="122"/>
  <c r="C505" i="122"/>
  <c r="I505" i="122" a="1"/>
  <c r="I505" i="122"/>
  <c r="C504" i="122"/>
  <c r="I504" i="122" a="1"/>
  <c r="I504" i="122"/>
  <c r="G504" i="122" a="1"/>
  <c r="G504" i="122"/>
  <c r="L504" i="122" a="1"/>
  <c r="L504" i="122"/>
  <c r="C503" i="122"/>
  <c r="G503" i="122" a="1"/>
  <c r="G503" i="122"/>
  <c r="I503" i="122" a="1"/>
  <c r="I503" i="122"/>
  <c r="C502" i="122"/>
  <c r="G502" i="122" a="1"/>
  <c r="G502" i="122"/>
  <c r="M502" i="122" a="1"/>
  <c r="M502" i="122"/>
  <c r="C501" i="122"/>
  <c r="C500" i="122"/>
  <c r="M500" i="122" a="1"/>
  <c r="M500" i="122"/>
  <c r="W496" i="122"/>
  <c r="E34" i="121"/>
  <c r="G34" i="121"/>
  <c r="V496" i="122"/>
  <c r="E33" i="121"/>
  <c r="G33" i="121"/>
  <c r="U496" i="122"/>
  <c r="E32" i="121"/>
  <c r="G32" i="121"/>
  <c r="T496" i="122"/>
  <c r="E31" i="121"/>
  <c r="G31" i="121"/>
  <c r="I31" i="121"/>
  <c r="S496" i="122"/>
  <c r="E29" i="121"/>
  <c r="G29" i="121"/>
  <c r="I29" i="121"/>
  <c r="R496" i="122"/>
  <c r="E30" i="121"/>
  <c r="G30" i="121"/>
  <c r="I30" i="121"/>
  <c r="J496" i="122"/>
  <c r="I496" i="122"/>
  <c r="H496" i="122"/>
  <c r="G496" i="122"/>
  <c r="F496" i="122"/>
  <c r="O27" i="122"/>
  <c r="O26" i="122"/>
  <c r="O25" i="122"/>
  <c r="O24" i="122"/>
  <c r="O23" i="122"/>
  <c r="O22" i="122"/>
  <c r="O21" i="122"/>
  <c r="O20" i="122"/>
  <c r="O18" i="122"/>
  <c r="O17" i="122"/>
  <c r="O16" i="122"/>
  <c r="O15" i="122"/>
  <c r="O14" i="122"/>
  <c r="O13" i="122"/>
  <c r="O12" i="122"/>
  <c r="O10" i="122"/>
  <c r="O9" i="122"/>
  <c r="O7" i="122"/>
  <c r="O6" i="122"/>
  <c r="O5" i="122"/>
  <c r="G27" i="121"/>
  <c r="E8" i="121"/>
  <c r="H6" i="121"/>
  <c r="B6" i="121"/>
  <c r="A1" i="122"/>
  <c r="D2" i="122"/>
  <c r="B5" i="121"/>
  <c r="B4" i="121"/>
  <c r="D2" i="121"/>
  <c r="M514" i="120" a="1"/>
  <c r="M514" i="120"/>
  <c r="L514" i="120" a="1"/>
  <c r="L514" i="120"/>
  <c r="K514" i="120" a="1"/>
  <c r="K514" i="120"/>
  <c r="J514" i="120" a="1"/>
  <c r="J514" i="120"/>
  <c r="I514" i="120" a="1"/>
  <c r="I514" i="120"/>
  <c r="H514" i="120" a="1"/>
  <c r="H514" i="120"/>
  <c r="G514" i="120" a="1"/>
  <c r="G514" i="120"/>
  <c r="F514" i="120" a="1"/>
  <c r="F514" i="120"/>
  <c r="C511" i="120"/>
  <c r="L511" i="120" a="1"/>
  <c r="L511" i="120"/>
  <c r="C510" i="120"/>
  <c r="F510" i="120" a="1"/>
  <c r="F510" i="120"/>
  <c r="C509" i="120"/>
  <c r="C508" i="120"/>
  <c r="C527" i="120"/>
  <c r="L527" i="120" a="1"/>
  <c r="L527" i="120"/>
  <c r="C507" i="120"/>
  <c r="L507" i="120" a="1"/>
  <c r="L507" i="120"/>
  <c r="C506" i="120"/>
  <c r="L506" i="120" a="1"/>
  <c r="L506" i="120"/>
  <c r="C505" i="120"/>
  <c r="M505" i="120" a="1"/>
  <c r="M505" i="120"/>
  <c r="C504" i="120"/>
  <c r="C503" i="120"/>
  <c r="G503" i="120" a="1"/>
  <c r="G503" i="120"/>
  <c r="C502" i="120"/>
  <c r="C501" i="120"/>
  <c r="M500" i="120" a="1"/>
  <c r="M500" i="120"/>
  <c r="C500" i="120"/>
  <c r="F500" i="120" a="1"/>
  <c r="F500" i="120"/>
  <c r="C499" i="120"/>
  <c r="W495" i="120"/>
  <c r="E34" i="119"/>
  <c r="G34" i="119"/>
  <c r="V495" i="120"/>
  <c r="E33" i="119"/>
  <c r="G33" i="119"/>
  <c r="U495" i="120"/>
  <c r="E32" i="119"/>
  <c r="G32" i="119"/>
  <c r="T495" i="120"/>
  <c r="E31" i="119"/>
  <c r="G31" i="119"/>
  <c r="I31" i="119"/>
  <c r="S495" i="120"/>
  <c r="E29" i="119"/>
  <c r="G29" i="119"/>
  <c r="I29" i="119"/>
  <c r="R495" i="120"/>
  <c r="E30" i="119"/>
  <c r="G30" i="119"/>
  <c r="I30" i="119"/>
  <c r="L495" i="120"/>
  <c r="K495" i="120"/>
  <c r="J495" i="120"/>
  <c r="I495" i="120"/>
  <c r="H495" i="120"/>
  <c r="G495" i="120"/>
  <c r="F495" i="120"/>
  <c r="O17" i="120"/>
  <c r="N17" i="120"/>
  <c r="O16" i="120"/>
  <c r="N16" i="120"/>
  <c r="O15" i="120"/>
  <c r="N15" i="120"/>
  <c r="O14" i="120"/>
  <c r="N14" i="120"/>
  <c r="O13" i="120"/>
  <c r="N13" i="120"/>
  <c r="O12" i="120"/>
  <c r="N12" i="120"/>
  <c r="O11" i="120"/>
  <c r="N11" i="120"/>
  <c r="O10" i="120"/>
  <c r="N10" i="120"/>
  <c r="O9" i="120"/>
  <c r="N9" i="120"/>
  <c r="O8" i="120"/>
  <c r="N8" i="120"/>
  <c r="O7" i="120"/>
  <c r="O6" i="120"/>
  <c r="N6" i="120"/>
  <c r="O5" i="120"/>
  <c r="N5" i="120"/>
  <c r="A1" i="120"/>
  <c r="D2" i="120"/>
  <c r="G27" i="119"/>
  <c r="E8" i="119"/>
  <c r="H6" i="119"/>
  <c r="B6" i="119"/>
  <c r="B5" i="119"/>
  <c r="B4" i="119"/>
  <c r="D2" i="119"/>
  <c r="M515" i="118" a="1"/>
  <c r="M515" i="118"/>
  <c r="L515" i="118" a="1"/>
  <c r="L515" i="118"/>
  <c r="K515" i="118" a="1"/>
  <c r="K515" i="118"/>
  <c r="J515" i="118" a="1"/>
  <c r="J515" i="118"/>
  <c r="I515" i="118" a="1"/>
  <c r="I515" i="118"/>
  <c r="H515" i="118" a="1"/>
  <c r="H515" i="118"/>
  <c r="G515" i="118" a="1"/>
  <c r="G515" i="118"/>
  <c r="F515" i="118" a="1"/>
  <c r="F515" i="118"/>
  <c r="C512" i="118"/>
  <c r="F512" i="118" a="1"/>
  <c r="F512" i="118"/>
  <c r="C511" i="118"/>
  <c r="M511" i="118" a="1"/>
  <c r="M511" i="118"/>
  <c r="C510" i="118"/>
  <c r="M510" i="118" a="1"/>
  <c r="M510" i="118"/>
  <c r="C509" i="118"/>
  <c r="I509" i="118" a="1"/>
  <c r="I509" i="118"/>
  <c r="C508" i="118"/>
  <c r="I508" i="118" a="1"/>
  <c r="I508" i="118"/>
  <c r="C507" i="118"/>
  <c r="M507" i="118" a="1"/>
  <c r="M507" i="118"/>
  <c r="C506" i="118"/>
  <c r="J506" i="118" a="1"/>
  <c r="J506" i="118"/>
  <c r="C505" i="118"/>
  <c r="C524" i="118"/>
  <c r="C504" i="118"/>
  <c r="F504" i="118" a="1"/>
  <c r="F504" i="118"/>
  <c r="C503" i="118"/>
  <c r="M503" i="118" a="1"/>
  <c r="M503" i="118"/>
  <c r="C502" i="118"/>
  <c r="M502" i="118" a="1"/>
  <c r="M502" i="118"/>
  <c r="C501" i="118"/>
  <c r="I501" i="118" a="1"/>
  <c r="I501" i="118"/>
  <c r="C500" i="118"/>
  <c r="F500" i="118" a="1"/>
  <c r="F500" i="118"/>
  <c r="W496" i="118"/>
  <c r="E34" i="117"/>
  <c r="G34" i="117"/>
  <c r="V496" i="118"/>
  <c r="E33" i="117"/>
  <c r="G33" i="117"/>
  <c r="U496" i="118"/>
  <c r="E32" i="117"/>
  <c r="G32" i="117"/>
  <c r="T496" i="118"/>
  <c r="E31" i="117"/>
  <c r="G31" i="117"/>
  <c r="I31" i="117"/>
  <c r="S496" i="118"/>
  <c r="E29" i="117"/>
  <c r="G29" i="117"/>
  <c r="I29" i="117"/>
  <c r="R496" i="118"/>
  <c r="E30" i="117"/>
  <c r="G30" i="117"/>
  <c r="I30" i="117"/>
  <c r="M496" i="118"/>
  <c r="L496" i="118"/>
  <c r="K496" i="118"/>
  <c r="J496" i="118"/>
  <c r="I496" i="118"/>
  <c r="H496" i="118"/>
  <c r="G496" i="118"/>
  <c r="O61" i="118"/>
  <c r="N61" i="118"/>
  <c r="O60" i="118"/>
  <c r="N60" i="118"/>
  <c r="O59" i="118"/>
  <c r="N59" i="118"/>
  <c r="O58" i="118"/>
  <c r="N58" i="118"/>
  <c r="O57" i="118"/>
  <c r="N57" i="118"/>
  <c r="O54" i="118"/>
  <c r="N54" i="118"/>
  <c r="O53" i="118"/>
  <c r="N53" i="118"/>
  <c r="O52" i="118"/>
  <c r="N52" i="118"/>
  <c r="O51" i="118"/>
  <c r="N51" i="118"/>
  <c r="O50" i="118"/>
  <c r="N50" i="118"/>
  <c r="O49" i="118"/>
  <c r="N49" i="118"/>
  <c r="O48" i="118"/>
  <c r="N48" i="118"/>
  <c r="O47" i="118"/>
  <c r="N47" i="118"/>
  <c r="O46" i="118"/>
  <c r="N46" i="118"/>
  <c r="O45" i="118"/>
  <c r="N45" i="118"/>
  <c r="O44" i="118"/>
  <c r="N44" i="118"/>
  <c r="O43" i="118"/>
  <c r="N43" i="118"/>
  <c r="O42" i="118"/>
  <c r="N42" i="118"/>
  <c r="O41" i="118"/>
  <c r="N41" i="118"/>
  <c r="O40" i="118"/>
  <c r="N40" i="118"/>
  <c r="O39" i="118"/>
  <c r="N39" i="118"/>
  <c r="O38" i="118"/>
  <c r="N38" i="118"/>
  <c r="O37" i="118"/>
  <c r="N37" i="118"/>
  <c r="O36" i="118"/>
  <c r="N36" i="118"/>
  <c r="O35" i="118"/>
  <c r="N35" i="118"/>
  <c r="O34" i="118"/>
  <c r="N34" i="118"/>
  <c r="O33" i="118"/>
  <c r="N33" i="118"/>
  <c r="O32" i="118"/>
  <c r="N32" i="118"/>
  <c r="O31" i="118"/>
  <c r="N31" i="118"/>
  <c r="O30" i="118"/>
  <c r="N30" i="118"/>
  <c r="O29" i="118"/>
  <c r="N29" i="118"/>
  <c r="O28" i="118"/>
  <c r="N28" i="118"/>
  <c r="O27" i="118"/>
  <c r="N27" i="118"/>
  <c r="O26" i="118"/>
  <c r="N26" i="118"/>
  <c r="O25" i="118"/>
  <c r="N25" i="118"/>
  <c r="O24" i="118"/>
  <c r="N24" i="118"/>
  <c r="O23" i="118"/>
  <c r="N23" i="118"/>
  <c r="O22" i="118"/>
  <c r="N22" i="118"/>
  <c r="O21" i="118"/>
  <c r="N21" i="118"/>
  <c r="O20" i="118"/>
  <c r="N20" i="118"/>
  <c r="O19" i="118"/>
  <c r="N19" i="118"/>
  <c r="O18" i="118"/>
  <c r="N18" i="118"/>
  <c r="O17" i="118"/>
  <c r="N17" i="118"/>
  <c r="O16" i="118"/>
  <c r="N16" i="118"/>
  <c r="O15" i="118"/>
  <c r="N15" i="118"/>
  <c r="O14" i="118"/>
  <c r="N14" i="118"/>
  <c r="O13" i="118"/>
  <c r="N13" i="118"/>
  <c r="O12" i="118"/>
  <c r="N12" i="118"/>
  <c r="O11" i="118"/>
  <c r="N11" i="118"/>
  <c r="O10" i="118"/>
  <c r="N10" i="118"/>
  <c r="O9" i="118"/>
  <c r="N9" i="118"/>
  <c r="O8" i="118"/>
  <c r="N8" i="118"/>
  <c r="O7" i="118"/>
  <c r="N7" i="118"/>
  <c r="O6" i="118"/>
  <c r="N6" i="118"/>
  <c r="O5" i="118"/>
  <c r="N5" i="118"/>
  <c r="A1" i="118"/>
  <c r="D1" i="118"/>
  <c r="G27" i="117"/>
  <c r="E8" i="117"/>
  <c r="H6" i="117"/>
  <c r="B6" i="117"/>
  <c r="B5" i="117"/>
  <c r="B4" i="117"/>
  <c r="D2" i="117"/>
  <c r="H5" i="115"/>
  <c r="B6" i="115"/>
  <c r="C530" i="116"/>
  <c r="M514" i="116" a="1"/>
  <c r="M514" i="116"/>
  <c r="L514" i="116" a="1"/>
  <c r="L514" i="116"/>
  <c r="K514" i="116" a="1"/>
  <c r="K514" i="116"/>
  <c r="J514" i="116" a="1"/>
  <c r="J514" i="116"/>
  <c r="I514" i="116" a="1"/>
  <c r="I514" i="116"/>
  <c r="H514" i="116" a="1"/>
  <c r="H514" i="116"/>
  <c r="G514" i="116" a="1"/>
  <c r="G514" i="116"/>
  <c r="F514" i="116" a="1"/>
  <c r="F514" i="116"/>
  <c r="F511" i="116" a="1"/>
  <c r="F511" i="116"/>
  <c r="C511" i="116"/>
  <c r="C510" i="116"/>
  <c r="J509" i="116" a="1"/>
  <c r="J509" i="116"/>
  <c r="C509" i="116"/>
  <c r="C528" i="116"/>
  <c r="C508" i="116"/>
  <c r="J508" i="116" a="1"/>
  <c r="J508" i="116"/>
  <c r="C507" i="116"/>
  <c r="G507" i="116" a="1"/>
  <c r="G507" i="116"/>
  <c r="C506" i="116"/>
  <c r="K506" i="116" a="1"/>
  <c r="K506" i="116"/>
  <c r="C505" i="116"/>
  <c r="C504" i="116"/>
  <c r="C503" i="116"/>
  <c r="I503" i="116" a="1"/>
  <c r="I503" i="116"/>
  <c r="K502" i="116" a="1"/>
  <c r="K502" i="116"/>
  <c r="C502" i="116"/>
  <c r="G502" i="116" a="1"/>
  <c r="G502" i="116"/>
  <c r="C501" i="116"/>
  <c r="M501" i="116" a="1"/>
  <c r="M501" i="116"/>
  <c r="C500" i="116"/>
  <c r="K500" i="116" a="1"/>
  <c r="K500" i="116"/>
  <c r="C499" i="116"/>
  <c r="W495" i="116"/>
  <c r="E34" i="115"/>
  <c r="G34" i="115"/>
  <c r="V495" i="116"/>
  <c r="E33" i="115"/>
  <c r="G33" i="115"/>
  <c r="U495" i="116"/>
  <c r="E32" i="115"/>
  <c r="G32" i="115"/>
  <c r="T495" i="116"/>
  <c r="E31" i="115"/>
  <c r="G31" i="115"/>
  <c r="I31" i="115"/>
  <c r="S495" i="116"/>
  <c r="E29" i="115"/>
  <c r="G29" i="115"/>
  <c r="I29" i="115"/>
  <c r="R495" i="116"/>
  <c r="E30" i="115"/>
  <c r="G30" i="115"/>
  <c r="I30" i="115"/>
  <c r="L495" i="116"/>
  <c r="K495" i="116"/>
  <c r="J495" i="116"/>
  <c r="I495" i="116"/>
  <c r="H495" i="116"/>
  <c r="G495" i="116"/>
  <c r="F495" i="116"/>
  <c r="O43" i="116"/>
  <c r="N43" i="116"/>
  <c r="O42" i="116"/>
  <c r="N42" i="116"/>
  <c r="O41" i="116"/>
  <c r="N41" i="116"/>
  <c r="O40" i="116"/>
  <c r="N40" i="116"/>
  <c r="O39" i="116"/>
  <c r="N39" i="116"/>
  <c r="O38" i="116"/>
  <c r="N38" i="116"/>
  <c r="O37" i="116"/>
  <c r="N37" i="116"/>
  <c r="O36" i="116"/>
  <c r="N36" i="116"/>
  <c r="O35" i="116"/>
  <c r="N35" i="116"/>
  <c r="O34" i="116"/>
  <c r="N34" i="116"/>
  <c r="O33" i="116"/>
  <c r="N33" i="116"/>
  <c r="O32" i="116"/>
  <c r="N32" i="116"/>
  <c r="O31" i="116"/>
  <c r="N31" i="116"/>
  <c r="O30" i="116"/>
  <c r="N30" i="116"/>
  <c r="O29" i="116"/>
  <c r="N29" i="116"/>
  <c r="O28" i="116"/>
  <c r="N28" i="116"/>
  <c r="O27" i="116"/>
  <c r="N27" i="116"/>
  <c r="O25" i="116"/>
  <c r="N25" i="116"/>
  <c r="O24" i="116"/>
  <c r="N24" i="116"/>
  <c r="O23" i="116"/>
  <c r="N23" i="116"/>
  <c r="O22" i="116"/>
  <c r="N22" i="116"/>
  <c r="O21" i="116"/>
  <c r="N21" i="116"/>
  <c r="O20" i="116"/>
  <c r="N20" i="116"/>
  <c r="O19" i="116"/>
  <c r="N19" i="116"/>
  <c r="O18" i="116"/>
  <c r="N18" i="116"/>
  <c r="O17" i="116"/>
  <c r="N17" i="116"/>
  <c r="O16" i="116"/>
  <c r="N16" i="116"/>
  <c r="O15" i="116"/>
  <c r="N15" i="116"/>
  <c r="O14" i="116"/>
  <c r="N14" i="116"/>
  <c r="O13" i="116"/>
  <c r="N13" i="116"/>
  <c r="O12" i="116"/>
  <c r="N12" i="116"/>
  <c r="O11" i="116"/>
  <c r="N11" i="116"/>
  <c r="O10" i="116"/>
  <c r="N10" i="116"/>
  <c r="O9" i="116"/>
  <c r="N9" i="116"/>
  <c r="O8" i="116"/>
  <c r="N8" i="116"/>
  <c r="O7" i="116"/>
  <c r="N7" i="116"/>
  <c r="O6" i="116"/>
  <c r="N6" i="116"/>
  <c r="O5" i="116"/>
  <c r="N5" i="116"/>
  <c r="G27" i="115"/>
  <c r="E8" i="115"/>
  <c r="H5" i="113"/>
  <c r="M514" i="114" a="1"/>
  <c r="M514" i="114"/>
  <c r="L514" i="114" a="1"/>
  <c r="L514" i="114"/>
  <c r="K514" i="114" a="1"/>
  <c r="K514" i="114"/>
  <c r="J514" i="114" a="1"/>
  <c r="J514" i="114"/>
  <c r="I514" i="114" a="1"/>
  <c r="I514" i="114"/>
  <c r="H514" i="114" a="1"/>
  <c r="H514" i="114"/>
  <c r="G514" i="114" a="1"/>
  <c r="G514" i="114"/>
  <c r="F514" i="114" a="1"/>
  <c r="F514" i="114"/>
  <c r="G511" i="114" a="1"/>
  <c r="G511" i="114"/>
  <c r="C511" i="114"/>
  <c r="L511" i="114" a="1"/>
  <c r="L511" i="114"/>
  <c r="C510" i="114"/>
  <c r="G510" i="114" a="1"/>
  <c r="G510" i="114"/>
  <c r="C509" i="114"/>
  <c r="K509" i="114" a="1"/>
  <c r="K509" i="114"/>
  <c r="J508" i="114" a="1"/>
  <c r="J508" i="114"/>
  <c r="C508" i="114"/>
  <c r="C527" i="114"/>
  <c r="G527" i="114" a="1"/>
  <c r="G527" i="114"/>
  <c r="C507" i="114"/>
  <c r="J507" i="114" a="1"/>
  <c r="J507" i="114"/>
  <c r="C506" i="114"/>
  <c r="H505" i="114" a="1"/>
  <c r="H505" i="114"/>
  <c r="C505" i="114"/>
  <c r="F505" i="114" a="1"/>
  <c r="F505" i="114"/>
  <c r="C504" i="114"/>
  <c r="J504" i="114" a="1"/>
  <c r="J504" i="114"/>
  <c r="C503" i="114"/>
  <c r="L503" i="114" a="1"/>
  <c r="L503" i="114"/>
  <c r="C502" i="114"/>
  <c r="L502" i="114" a="1"/>
  <c r="L502" i="114"/>
  <c r="C501" i="114"/>
  <c r="C500" i="114"/>
  <c r="C499" i="114"/>
  <c r="L499" i="114" a="1"/>
  <c r="L499" i="114"/>
  <c r="W495" i="114"/>
  <c r="E34" i="113"/>
  <c r="G34" i="113"/>
  <c r="V495" i="114"/>
  <c r="E33" i="113"/>
  <c r="G33" i="113"/>
  <c r="U495" i="114"/>
  <c r="E32" i="113"/>
  <c r="G32" i="113"/>
  <c r="T495" i="114"/>
  <c r="E31" i="113"/>
  <c r="G31" i="113"/>
  <c r="I31" i="113"/>
  <c r="S495" i="114"/>
  <c r="E29" i="113"/>
  <c r="G29" i="113"/>
  <c r="I29" i="113"/>
  <c r="R495" i="114"/>
  <c r="E30" i="113"/>
  <c r="G30" i="113"/>
  <c r="I30" i="113"/>
  <c r="L495" i="114"/>
  <c r="K495" i="114"/>
  <c r="J495" i="114"/>
  <c r="I495" i="114"/>
  <c r="H495" i="114"/>
  <c r="G495" i="114"/>
  <c r="F495" i="114"/>
  <c r="O40" i="114"/>
  <c r="N40" i="114"/>
  <c r="O39" i="114"/>
  <c r="N39" i="114"/>
  <c r="O38" i="114"/>
  <c r="N38" i="114"/>
  <c r="O37" i="114"/>
  <c r="P37" i="114"/>
  <c r="N37" i="114"/>
  <c r="O36" i="114"/>
  <c r="N36" i="114"/>
  <c r="O35" i="114"/>
  <c r="N35" i="114"/>
  <c r="O34" i="114"/>
  <c r="N34" i="114"/>
  <c r="O33" i="114"/>
  <c r="N33" i="114"/>
  <c r="O32" i="114"/>
  <c r="N32" i="114"/>
  <c r="O31" i="114"/>
  <c r="N31" i="114"/>
  <c r="O30" i="114"/>
  <c r="N30" i="114"/>
  <c r="O29" i="114"/>
  <c r="N29" i="114"/>
  <c r="O28" i="114"/>
  <c r="N28" i="114"/>
  <c r="O27" i="114"/>
  <c r="N27" i="114"/>
  <c r="O26" i="114"/>
  <c r="N26" i="114"/>
  <c r="O25" i="114"/>
  <c r="N25" i="114"/>
  <c r="O24" i="114"/>
  <c r="N24" i="114"/>
  <c r="O23" i="114"/>
  <c r="N23" i="114"/>
  <c r="O22" i="114"/>
  <c r="N22" i="114"/>
  <c r="O20" i="114"/>
  <c r="N20" i="114"/>
  <c r="O19" i="114"/>
  <c r="N19" i="114"/>
  <c r="O18" i="114"/>
  <c r="N18" i="114"/>
  <c r="O17" i="114"/>
  <c r="N17" i="114"/>
  <c r="O16" i="114"/>
  <c r="N16" i="114"/>
  <c r="O15" i="114"/>
  <c r="N15" i="114"/>
  <c r="O14" i="114"/>
  <c r="N14" i="114"/>
  <c r="O13" i="114"/>
  <c r="N13" i="114"/>
  <c r="O12" i="114"/>
  <c r="N12" i="114"/>
  <c r="O11" i="114"/>
  <c r="N11" i="114"/>
  <c r="O10" i="114"/>
  <c r="N10" i="114"/>
  <c r="O9" i="114"/>
  <c r="N9" i="114"/>
  <c r="O8" i="114"/>
  <c r="N8" i="114"/>
  <c r="O7" i="114"/>
  <c r="N7" i="114"/>
  <c r="O6" i="114"/>
  <c r="N6" i="114"/>
  <c r="O5" i="114"/>
  <c r="N5" i="114"/>
  <c r="G27" i="113"/>
  <c r="E8" i="113"/>
  <c r="B6" i="113"/>
  <c r="D2" i="113"/>
  <c r="H5" i="111"/>
  <c r="M514" i="112" a="1"/>
  <c r="M514" i="112"/>
  <c r="L514" i="112" a="1"/>
  <c r="L514" i="112"/>
  <c r="K514" i="112" a="1"/>
  <c r="K514" i="112"/>
  <c r="J514" i="112" a="1"/>
  <c r="J514" i="112"/>
  <c r="I514" i="112" a="1"/>
  <c r="I514" i="112"/>
  <c r="H514" i="112" a="1"/>
  <c r="H514" i="112"/>
  <c r="G514" i="112" a="1"/>
  <c r="G514" i="112"/>
  <c r="F514" i="112" a="1"/>
  <c r="F514" i="112"/>
  <c r="C511" i="112"/>
  <c r="M511" i="112" a="1"/>
  <c r="M511" i="112"/>
  <c r="C510" i="112"/>
  <c r="M510" i="112" a="1"/>
  <c r="M510" i="112"/>
  <c r="J509" i="112" a="1"/>
  <c r="J509" i="112"/>
  <c r="C509" i="112"/>
  <c r="M509" i="112" a="1"/>
  <c r="M509" i="112"/>
  <c r="C508" i="112"/>
  <c r="G507" i="112" a="1"/>
  <c r="G507" i="112"/>
  <c r="C507" i="112"/>
  <c r="F507" i="112" a="1"/>
  <c r="F507" i="112"/>
  <c r="C506" i="112"/>
  <c r="H505" i="112" a="1"/>
  <c r="H505" i="112"/>
  <c r="C505" i="112"/>
  <c r="F505" i="112" a="1"/>
  <c r="F505" i="112"/>
  <c r="C504" i="112"/>
  <c r="M504" i="112" a="1"/>
  <c r="M504" i="112"/>
  <c r="F503" i="112" a="1"/>
  <c r="F503" i="112"/>
  <c r="C503" i="112"/>
  <c r="G503" i="112" a="1"/>
  <c r="G503" i="112"/>
  <c r="C502" i="112"/>
  <c r="C501" i="112"/>
  <c r="H501" i="112" a="1"/>
  <c r="H501" i="112"/>
  <c r="H500" i="112" a="1"/>
  <c r="H500" i="112"/>
  <c r="C500" i="112"/>
  <c r="K500" i="112" a="1"/>
  <c r="K500" i="112"/>
  <c r="C499" i="112"/>
  <c r="J499" i="112" a="1"/>
  <c r="J499" i="112"/>
  <c r="W495" i="112"/>
  <c r="E34" i="111"/>
  <c r="G34" i="111"/>
  <c r="V495" i="112"/>
  <c r="E33" i="111"/>
  <c r="G33" i="111"/>
  <c r="U495" i="112"/>
  <c r="E32" i="111"/>
  <c r="G32" i="111"/>
  <c r="T495" i="112"/>
  <c r="E31" i="111"/>
  <c r="G31" i="111"/>
  <c r="I31" i="111"/>
  <c r="S495" i="112"/>
  <c r="E29" i="111"/>
  <c r="G29" i="111"/>
  <c r="I29" i="111"/>
  <c r="R495" i="112"/>
  <c r="E30" i="111"/>
  <c r="G30" i="111"/>
  <c r="I30" i="111"/>
  <c r="K495" i="112"/>
  <c r="J495" i="112"/>
  <c r="I495" i="112"/>
  <c r="H495" i="112"/>
  <c r="G495" i="112"/>
  <c r="F495" i="112"/>
  <c r="O36" i="112"/>
  <c r="N36" i="112"/>
  <c r="O35" i="112"/>
  <c r="N35" i="112"/>
  <c r="O34" i="112"/>
  <c r="N34" i="112"/>
  <c r="O33" i="112"/>
  <c r="N33" i="112"/>
  <c r="O32" i="112"/>
  <c r="N32" i="112"/>
  <c r="O31" i="112"/>
  <c r="N31" i="112"/>
  <c r="O30" i="112"/>
  <c r="N30" i="112"/>
  <c r="O29" i="112"/>
  <c r="N29" i="112"/>
  <c r="O28" i="112"/>
  <c r="N28" i="112"/>
  <c r="O27" i="112"/>
  <c r="N27" i="112"/>
  <c r="O26" i="112"/>
  <c r="N26" i="112"/>
  <c r="O25" i="112"/>
  <c r="N25" i="112"/>
  <c r="O24" i="112"/>
  <c r="N24" i="112"/>
  <c r="O22" i="112"/>
  <c r="N22" i="112"/>
  <c r="O21" i="112"/>
  <c r="N21" i="112"/>
  <c r="O20" i="112"/>
  <c r="N20" i="112"/>
  <c r="O19" i="112"/>
  <c r="N19" i="112"/>
  <c r="O18" i="112"/>
  <c r="N18" i="112"/>
  <c r="O17" i="112"/>
  <c r="N17" i="112"/>
  <c r="O16" i="112"/>
  <c r="N16" i="112"/>
  <c r="O15" i="112"/>
  <c r="N15" i="112"/>
  <c r="O14" i="112"/>
  <c r="N14" i="112"/>
  <c r="O13" i="112"/>
  <c r="N13" i="112"/>
  <c r="O12" i="112"/>
  <c r="P12" i="112"/>
  <c r="N12" i="112"/>
  <c r="O11" i="112"/>
  <c r="N11" i="112"/>
  <c r="O10" i="112"/>
  <c r="N10" i="112"/>
  <c r="O9" i="112"/>
  <c r="N9" i="112"/>
  <c r="O8" i="112"/>
  <c r="N8" i="112"/>
  <c r="O7" i="112"/>
  <c r="N7" i="112"/>
  <c r="O6" i="112"/>
  <c r="N6" i="112"/>
  <c r="O5" i="112"/>
  <c r="N5" i="112"/>
  <c r="G27" i="111"/>
  <c r="E8" i="111"/>
  <c r="B6" i="111"/>
  <c r="H5" i="109"/>
  <c r="B4" i="109"/>
  <c r="M514" i="110" a="1"/>
  <c r="M514" i="110"/>
  <c r="L514" i="110" a="1"/>
  <c r="L514" i="110"/>
  <c r="K514" i="110" a="1"/>
  <c r="K514" i="110"/>
  <c r="J514" i="110" a="1"/>
  <c r="J514" i="110"/>
  <c r="I514" i="110" a="1"/>
  <c r="I514" i="110"/>
  <c r="H514" i="110" a="1"/>
  <c r="H514" i="110"/>
  <c r="G514" i="110" a="1"/>
  <c r="G514" i="110"/>
  <c r="F514" i="110" a="1"/>
  <c r="F514" i="110"/>
  <c r="H511" i="110" a="1"/>
  <c r="H511" i="110"/>
  <c r="C511" i="110"/>
  <c r="M511" i="110" a="1"/>
  <c r="M511" i="110"/>
  <c r="C510" i="110"/>
  <c r="J510" i="110" a="1"/>
  <c r="J510" i="110"/>
  <c r="C509" i="110"/>
  <c r="M508" i="110" a="1"/>
  <c r="M508" i="110"/>
  <c r="J508" i="110" a="1"/>
  <c r="J508" i="110"/>
  <c r="F508" i="110" a="1"/>
  <c r="F508" i="110"/>
  <c r="C508" i="110"/>
  <c r="I508" i="110" a="1"/>
  <c r="I508" i="110"/>
  <c r="K507" i="110" a="1"/>
  <c r="K507" i="110"/>
  <c r="I507" i="110" a="1"/>
  <c r="I507" i="110"/>
  <c r="G507" i="110" a="1"/>
  <c r="G507" i="110"/>
  <c r="F507" i="110" a="1"/>
  <c r="F507" i="110"/>
  <c r="C507" i="110"/>
  <c r="M507" i="110" a="1"/>
  <c r="M507" i="110"/>
  <c r="C506" i="110"/>
  <c r="K506" i="110" a="1"/>
  <c r="K506" i="110"/>
  <c r="C505" i="110"/>
  <c r="C524" i="110"/>
  <c r="I524" i="110" a="1"/>
  <c r="I524" i="110"/>
  <c r="L504" i="110" a="1"/>
  <c r="L504" i="110"/>
  <c r="C504" i="110"/>
  <c r="H504" i="110" a="1"/>
  <c r="H504" i="110"/>
  <c r="K503" i="110" a="1"/>
  <c r="K503" i="110"/>
  <c r="C503" i="110"/>
  <c r="C522" i="110"/>
  <c r="C502" i="110"/>
  <c r="K502" i="110" a="1"/>
  <c r="K502" i="110"/>
  <c r="I501" i="110" a="1"/>
  <c r="I501" i="110"/>
  <c r="F501" i="110" a="1"/>
  <c r="F501" i="110"/>
  <c r="C501" i="110"/>
  <c r="K501" i="110" a="1"/>
  <c r="K501" i="110"/>
  <c r="C520" i="110"/>
  <c r="M500" i="110" a="1"/>
  <c r="M500" i="110"/>
  <c r="K500" i="110" a="1"/>
  <c r="K500" i="110"/>
  <c r="J500" i="110" a="1"/>
  <c r="J500" i="110"/>
  <c r="C500" i="110"/>
  <c r="L500" i="110" a="1"/>
  <c r="L500" i="110"/>
  <c r="G499" i="110" a="1"/>
  <c r="G499" i="110"/>
  <c r="C499" i="110"/>
  <c r="F499" i="110" a="1"/>
  <c r="F499" i="110"/>
  <c r="W495" i="110"/>
  <c r="E34" i="109"/>
  <c r="G34" i="109"/>
  <c r="V495" i="110"/>
  <c r="U495" i="110"/>
  <c r="E32" i="109"/>
  <c r="G32" i="109"/>
  <c r="T495" i="110"/>
  <c r="E31" i="109"/>
  <c r="G31" i="109"/>
  <c r="I31" i="109"/>
  <c r="S495" i="110"/>
  <c r="E29" i="109"/>
  <c r="G29" i="109"/>
  <c r="I29" i="109"/>
  <c r="R495" i="110"/>
  <c r="E30" i="109"/>
  <c r="G30" i="109"/>
  <c r="I30" i="109"/>
  <c r="L495" i="110"/>
  <c r="K495" i="110"/>
  <c r="J495" i="110"/>
  <c r="I495" i="110"/>
  <c r="H495" i="110"/>
  <c r="G495" i="110"/>
  <c r="F495" i="110"/>
  <c r="O33" i="110"/>
  <c r="N33" i="110"/>
  <c r="O32" i="110"/>
  <c r="N32" i="110"/>
  <c r="O31" i="110"/>
  <c r="N31" i="110"/>
  <c r="O30" i="110"/>
  <c r="N30" i="110"/>
  <c r="O29" i="110"/>
  <c r="N29" i="110"/>
  <c r="O28" i="110"/>
  <c r="N28" i="110"/>
  <c r="O27" i="110"/>
  <c r="N27" i="110"/>
  <c r="O26" i="110"/>
  <c r="N26" i="110"/>
  <c r="O25" i="110"/>
  <c r="N25" i="110"/>
  <c r="O24" i="110"/>
  <c r="N24" i="110"/>
  <c r="O23" i="110"/>
  <c r="N23" i="110"/>
  <c r="O22" i="110"/>
  <c r="N22" i="110"/>
  <c r="O21" i="110"/>
  <c r="N21" i="110"/>
  <c r="O20" i="110"/>
  <c r="N20" i="110"/>
  <c r="O19" i="110"/>
  <c r="N19" i="110"/>
  <c r="O18" i="110"/>
  <c r="N18" i="110"/>
  <c r="O17" i="110"/>
  <c r="N17" i="110"/>
  <c r="O16" i="110"/>
  <c r="N16" i="110"/>
  <c r="N15" i="110"/>
  <c r="O14" i="110"/>
  <c r="N14" i="110"/>
  <c r="O13" i="110"/>
  <c r="N13" i="110"/>
  <c r="O12" i="110"/>
  <c r="O11" i="110"/>
  <c r="N11" i="110"/>
  <c r="O10" i="110"/>
  <c r="N10" i="110"/>
  <c r="O9" i="110"/>
  <c r="N9" i="110"/>
  <c r="O8" i="110"/>
  <c r="N8" i="110"/>
  <c r="O7" i="110"/>
  <c r="N7" i="110"/>
  <c r="O6" i="110"/>
  <c r="N6" i="110"/>
  <c r="O5" i="110"/>
  <c r="N5" i="110"/>
  <c r="A1" i="110"/>
  <c r="D2" i="110"/>
  <c r="E33" i="109"/>
  <c r="G33" i="109"/>
  <c r="G27" i="109"/>
  <c r="E8" i="109"/>
  <c r="H6" i="109"/>
  <c r="H5" i="107"/>
  <c r="H6" i="107"/>
  <c r="M514" i="108" a="1"/>
  <c r="M514" i="108"/>
  <c r="L514" i="108" a="1"/>
  <c r="L514" i="108"/>
  <c r="K514" i="108" a="1"/>
  <c r="K514" i="108"/>
  <c r="J514" i="108" a="1"/>
  <c r="J514" i="108"/>
  <c r="I514" i="108" a="1"/>
  <c r="I514" i="108"/>
  <c r="H514" i="108" a="1"/>
  <c r="H514" i="108"/>
  <c r="G514" i="108" a="1"/>
  <c r="G514" i="108"/>
  <c r="F514" i="108" a="1"/>
  <c r="F514" i="108"/>
  <c r="C511" i="108"/>
  <c r="G511" i="108" a="1"/>
  <c r="G511" i="108"/>
  <c r="C510" i="108"/>
  <c r="H510" i="108" a="1"/>
  <c r="H510" i="108"/>
  <c r="C509" i="108"/>
  <c r="M509" i="108" a="1"/>
  <c r="M509" i="108"/>
  <c r="C508" i="108"/>
  <c r="C527" i="108"/>
  <c r="C507" i="108"/>
  <c r="K507" i="108" a="1"/>
  <c r="K507" i="108"/>
  <c r="C506" i="108"/>
  <c r="H506" i="108" a="1"/>
  <c r="H506" i="108"/>
  <c r="C505" i="108"/>
  <c r="I505" i="108" a="1"/>
  <c r="I505" i="108"/>
  <c r="C504" i="108"/>
  <c r="L504" i="108" a="1"/>
  <c r="L504" i="108"/>
  <c r="C503" i="108"/>
  <c r="C502" i="108"/>
  <c r="H502" i="108" a="1"/>
  <c r="H502" i="108"/>
  <c r="C501" i="108"/>
  <c r="L501" i="108" a="1"/>
  <c r="L501" i="108"/>
  <c r="C500" i="108"/>
  <c r="J500" i="108" a="1"/>
  <c r="J500" i="108"/>
  <c r="C499" i="108"/>
  <c r="H499" i="108" a="1"/>
  <c r="H499" i="108"/>
  <c r="W495" i="108"/>
  <c r="V495" i="108"/>
  <c r="E33" i="107"/>
  <c r="G33" i="107"/>
  <c r="U495" i="108"/>
  <c r="E32" i="107"/>
  <c r="G32" i="107"/>
  <c r="T495" i="108"/>
  <c r="E31" i="107"/>
  <c r="G31" i="107"/>
  <c r="I31" i="107"/>
  <c r="S495" i="108"/>
  <c r="E29" i="107"/>
  <c r="G29" i="107"/>
  <c r="I29" i="107"/>
  <c r="R495" i="108"/>
  <c r="E30" i="107"/>
  <c r="G30" i="107"/>
  <c r="I30" i="107"/>
  <c r="K495" i="108"/>
  <c r="J495" i="108"/>
  <c r="I495" i="108"/>
  <c r="H495" i="108"/>
  <c r="G495" i="108"/>
  <c r="F495" i="108"/>
  <c r="O27" i="108"/>
  <c r="N27" i="108"/>
  <c r="O26" i="108"/>
  <c r="N26" i="108"/>
  <c r="O25" i="108"/>
  <c r="N25" i="108"/>
  <c r="O24" i="108"/>
  <c r="N24" i="108"/>
  <c r="O23" i="108"/>
  <c r="N23" i="108"/>
  <c r="O22" i="108"/>
  <c r="N22" i="108"/>
  <c r="O21" i="108"/>
  <c r="N21" i="108"/>
  <c r="O20" i="108"/>
  <c r="N20" i="108"/>
  <c r="O19" i="108"/>
  <c r="N19" i="108"/>
  <c r="O17" i="108"/>
  <c r="N17" i="108"/>
  <c r="O16" i="108"/>
  <c r="N16" i="108"/>
  <c r="O15" i="108"/>
  <c r="N15" i="108"/>
  <c r="O14" i="108"/>
  <c r="N14" i="108"/>
  <c r="O13" i="108"/>
  <c r="N13" i="108"/>
  <c r="O12" i="108"/>
  <c r="N12" i="108"/>
  <c r="O11" i="108"/>
  <c r="N11" i="108"/>
  <c r="O10" i="108"/>
  <c r="N10" i="108"/>
  <c r="O9" i="108"/>
  <c r="N9" i="108"/>
  <c r="O8" i="108"/>
  <c r="N8" i="108"/>
  <c r="O7" i="108"/>
  <c r="N7" i="108"/>
  <c r="O6" i="108"/>
  <c r="N6" i="108"/>
  <c r="O5" i="108"/>
  <c r="N5" i="108"/>
  <c r="A1" i="108"/>
  <c r="D2" i="108"/>
  <c r="E34" i="107"/>
  <c r="G34" i="107"/>
  <c r="G27" i="107"/>
  <c r="E8" i="107"/>
  <c r="B6" i="107"/>
  <c r="B4" i="107"/>
  <c r="B5" i="107"/>
  <c r="D2" i="107"/>
  <c r="D2" i="164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H6" i="155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B5" i="165"/>
  <c r="D2" i="165"/>
  <c r="A1" i="166"/>
  <c r="D2" i="166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A1" i="168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A1" i="170"/>
  <c r="B4" i="169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D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D2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D2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D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D2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D2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5" i="197"/>
  <c r="H6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3"/>
  <c r="B5" i="153"/>
  <c r="H6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2" i="152"/>
  <c r="B5" i="152"/>
  <c r="D2" i="133"/>
  <c r="D1" i="133"/>
  <c r="G499" i="129" a="1"/>
  <c r="G499" i="129"/>
  <c r="L499" i="129" a="1"/>
  <c r="L499" i="129"/>
  <c r="J499" i="129" a="1"/>
  <c r="J499" i="129"/>
  <c r="H500" i="129" a="1"/>
  <c r="H500" i="129"/>
  <c r="K500" i="129" a="1"/>
  <c r="K500" i="129"/>
  <c r="G502" i="129" a="1"/>
  <c r="G502" i="129"/>
  <c r="L502" i="129" a="1"/>
  <c r="L502" i="129"/>
  <c r="J503" i="129" a="1"/>
  <c r="J503" i="129"/>
  <c r="H504" i="129" a="1"/>
  <c r="H504" i="129"/>
  <c r="K504" i="129" a="1"/>
  <c r="K504" i="129"/>
  <c r="F505" i="129" a="1"/>
  <c r="F505" i="129"/>
  <c r="I505" i="129" a="1"/>
  <c r="I505" i="129"/>
  <c r="J507" i="129" a="1"/>
  <c r="J507" i="129"/>
  <c r="F509" i="129" a="1"/>
  <c r="F509" i="129"/>
  <c r="I509" i="129" a="1"/>
  <c r="I509" i="129"/>
  <c r="G510" i="129" a="1"/>
  <c r="G510" i="129"/>
  <c r="L510" i="129" a="1"/>
  <c r="L510" i="129"/>
  <c r="J511" i="129" a="1"/>
  <c r="J511" i="129"/>
  <c r="C518" i="129"/>
  <c r="H499" i="129" a="1"/>
  <c r="H499" i="129"/>
  <c r="C522" i="129"/>
  <c r="H503" i="129" a="1"/>
  <c r="H503" i="129"/>
  <c r="K503" i="129" a="1"/>
  <c r="K503" i="129"/>
  <c r="C526" i="129"/>
  <c r="G526" i="129" a="1"/>
  <c r="G526" i="129"/>
  <c r="H507" i="129" a="1"/>
  <c r="H507" i="129"/>
  <c r="K507" i="129" a="1"/>
  <c r="K507" i="129"/>
  <c r="C530" i="129"/>
  <c r="H511" i="129" a="1"/>
  <c r="H511" i="129"/>
  <c r="K511" i="129" a="1"/>
  <c r="K511" i="129"/>
  <c r="C519" i="129"/>
  <c r="F499" i="129" a="1"/>
  <c r="F499" i="129"/>
  <c r="I499" i="129" a="1"/>
  <c r="I499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F507" i="129" a="1"/>
  <c r="F507" i="129"/>
  <c r="I507" i="129" a="1"/>
  <c r="I507" i="129"/>
  <c r="J509" i="129" a="1"/>
  <c r="J509" i="129"/>
  <c r="H510" i="129" a="1"/>
  <c r="H510" i="129"/>
  <c r="K510" i="129" a="1"/>
  <c r="K510" i="129"/>
  <c r="F511" i="129" a="1"/>
  <c r="F511" i="129"/>
  <c r="I511" i="129" a="1"/>
  <c r="I511" i="129"/>
  <c r="B4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A1" i="135"/>
  <c r="G503" i="129" a="1"/>
  <c r="G503" i="129"/>
  <c r="L503" i="129" a="1"/>
  <c r="L503" i="129"/>
  <c r="C524" i="129"/>
  <c r="J524" i="129" a="1"/>
  <c r="J524" i="129"/>
  <c r="H505" i="129" a="1"/>
  <c r="H505" i="129"/>
  <c r="K505" i="129" a="1"/>
  <c r="K505" i="129"/>
  <c r="G507" i="129" a="1"/>
  <c r="G507" i="129"/>
  <c r="L507" i="129" a="1"/>
  <c r="L507" i="129"/>
  <c r="C528" i="129"/>
  <c r="H509" i="129" a="1"/>
  <c r="H509" i="129"/>
  <c r="K509" i="129" a="1"/>
  <c r="K509" i="129"/>
  <c r="G511" i="129" a="1"/>
  <c r="G511" i="129"/>
  <c r="L511" i="129" a="1"/>
  <c r="L511" i="129"/>
  <c r="C523" i="129"/>
  <c r="H6" i="132"/>
  <c r="B5" i="132"/>
  <c r="D2" i="132"/>
  <c r="B6" i="132"/>
  <c r="M522" i="135" a="1"/>
  <c r="M522" i="135"/>
  <c r="K522" i="135" a="1"/>
  <c r="K522" i="135"/>
  <c r="I522" i="135" a="1"/>
  <c r="I522" i="135"/>
  <c r="G522" i="135" a="1"/>
  <c r="G522" i="135"/>
  <c r="J522" i="135" a="1"/>
  <c r="J522" i="135"/>
  <c r="C529" i="131"/>
  <c r="C521" i="135"/>
  <c r="K521" i="135" a="1"/>
  <c r="K521" i="135"/>
  <c r="C529" i="135"/>
  <c r="K529" i="135" a="1"/>
  <c r="K529" i="135"/>
  <c r="F499" i="137" a="1"/>
  <c r="F499" i="137"/>
  <c r="J499" i="137" a="1"/>
  <c r="J499" i="137"/>
  <c r="G500" i="137" a="1"/>
  <c r="G500" i="137"/>
  <c r="K500" i="137" a="1"/>
  <c r="K500" i="137"/>
  <c r="K502" i="137" a="1"/>
  <c r="K502" i="137"/>
  <c r="M504" i="137" a="1"/>
  <c r="M504" i="137"/>
  <c r="J504" i="137" a="1"/>
  <c r="J504" i="137"/>
  <c r="C523" i="137"/>
  <c r="I504" i="137" a="1"/>
  <c r="I504" i="137"/>
  <c r="L504" i="137" a="1"/>
  <c r="L504" i="137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K508" i="137" a="1"/>
  <c r="K508" i="137"/>
  <c r="C519" i="131"/>
  <c r="C521" i="131"/>
  <c r="C523" i="131"/>
  <c r="C525" i="131"/>
  <c r="M525" i="131" a="1"/>
  <c r="M525" i="131"/>
  <c r="C527" i="131"/>
  <c r="H527" i="131" a="1"/>
  <c r="H527" i="131"/>
  <c r="F500" i="131" a="1"/>
  <c r="F500" i="131"/>
  <c r="H500" i="131" a="1"/>
  <c r="H500" i="131"/>
  <c r="J500" i="131" a="1"/>
  <c r="J500" i="131"/>
  <c r="F501" i="131" a="1"/>
  <c r="F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H504" i="131" a="1"/>
  <c r="H504" i="131"/>
  <c r="J504" i="131" a="1"/>
  <c r="J504" i="131"/>
  <c r="F505" i="131" a="1"/>
  <c r="F505" i="131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H508" i="131" a="1"/>
  <c r="H508" i="131"/>
  <c r="J508" i="131" a="1"/>
  <c r="J508" i="131"/>
  <c r="F510" i="131" a="1"/>
  <c r="F510" i="131"/>
  <c r="H510" i="131" a="1"/>
  <c r="H510" i="131"/>
  <c r="J510" i="131" a="1"/>
  <c r="J510" i="131"/>
  <c r="F511" i="131" a="1"/>
  <c r="F511" i="131"/>
  <c r="G502" i="135" a="1"/>
  <c r="G502" i="135"/>
  <c r="I502" i="135" a="1"/>
  <c r="I502" i="135"/>
  <c r="K502" i="135" a="1"/>
  <c r="K502" i="135"/>
  <c r="G503" i="135" a="1"/>
  <c r="G503" i="135"/>
  <c r="I503" i="135" a="1"/>
  <c r="I503" i="135"/>
  <c r="K503" i="135" a="1"/>
  <c r="K503" i="135"/>
  <c r="G504" i="135" a="1"/>
  <c r="G504" i="135"/>
  <c r="I504" i="135" a="1"/>
  <c r="I504" i="135"/>
  <c r="K504" i="135" a="1"/>
  <c r="K504" i="135"/>
  <c r="M506" i="135" a="1"/>
  <c r="M506" i="135"/>
  <c r="G508" i="135" a="1"/>
  <c r="G508" i="135"/>
  <c r="M509" i="135" a="1"/>
  <c r="M509" i="135"/>
  <c r="G510" i="135" a="1"/>
  <c r="G510" i="135"/>
  <c r="I510" i="135" a="1"/>
  <c r="I510" i="135"/>
  <c r="K510" i="135" a="1"/>
  <c r="K510" i="135"/>
  <c r="G511" i="135" a="1"/>
  <c r="G511" i="135"/>
  <c r="I511" i="135" a="1"/>
  <c r="I511" i="135"/>
  <c r="A1" i="137"/>
  <c r="D1" i="137"/>
  <c r="H6" i="136"/>
  <c r="B5" i="136"/>
  <c r="D2" i="136"/>
  <c r="K499" i="137" a="1"/>
  <c r="K499" i="137"/>
  <c r="H502" i="137" a="1"/>
  <c r="H502" i="137"/>
  <c r="L502" i="137" a="1"/>
  <c r="L502" i="137"/>
  <c r="C522" i="137"/>
  <c r="M522" i="137" a="1"/>
  <c r="M522" i="137"/>
  <c r="L503" i="137" a="1"/>
  <c r="L503" i="137"/>
  <c r="G503" i="137" a="1"/>
  <c r="G503" i="137"/>
  <c r="I503" i="137" a="1"/>
  <c r="I503" i="137"/>
  <c r="M503" i="137" a="1"/>
  <c r="M503" i="137"/>
  <c r="F504" i="137" a="1"/>
  <c r="F504" i="137"/>
  <c r="G506" i="137" a="1"/>
  <c r="G506" i="137"/>
  <c r="J506" i="137" a="1"/>
  <c r="J506" i="137"/>
  <c r="K507" i="137" a="1"/>
  <c r="K507" i="137"/>
  <c r="M500" i="137" a="1"/>
  <c r="M500" i="137"/>
  <c r="J500" i="137" a="1"/>
  <c r="J500" i="137"/>
  <c r="C519" i="137"/>
  <c r="G519" i="137" a="1"/>
  <c r="G519" i="137"/>
  <c r="I500" i="137" a="1"/>
  <c r="I500" i="137"/>
  <c r="L500" i="137" a="1"/>
  <c r="L500" i="137"/>
  <c r="I502" i="137" a="1"/>
  <c r="I502" i="137"/>
  <c r="F502" i="137" a="1"/>
  <c r="F502" i="137"/>
  <c r="M502" i="137" a="1"/>
  <c r="M502" i="137"/>
  <c r="M508" i="137" a="1"/>
  <c r="M508" i="137"/>
  <c r="J508" i="137" a="1"/>
  <c r="J508" i="137"/>
  <c r="C527" i="137"/>
  <c r="I508" i="137" a="1"/>
  <c r="I508" i="137"/>
  <c r="L508" i="137" a="1"/>
  <c r="L508" i="137"/>
  <c r="C525" i="137"/>
  <c r="C518" i="137"/>
  <c r="L499" i="137" a="1"/>
  <c r="L499" i="137"/>
  <c r="G499" i="137" a="1"/>
  <c r="G499" i="137"/>
  <c r="I499" i="137" a="1"/>
  <c r="I499" i="137"/>
  <c r="M499" i="137" a="1"/>
  <c r="M499" i="137"/>
  <c r="C526" i="137"/>
  <c r="L507" i="137" a="1"/>
  <c r="L507" i="137"/>
  <c r="G507" i="137" a="1"/>
  <c r="G507" i="137"/>
  <c r="I507" i="137" a="1"/>
  <c r="I507" i="137"/>
  <c r="M507" i="137" a="1"/>
  <c r="M507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C521" i="139"/>
  <c r="G502" i="139" a="1"/>
  <c r="G502" i="139"/>
  <c r="I502" i="139" a="1"/>
  <c r="I502" i="139"/>
  <c r="H510" i="137" a="1"/>
  <c r="H510" i="137"/>
  <c r="K510" i="137" a="1"/>
  <c r="K510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I506" i="139" a="1"/>
  <c r="I506" i="139"/>
  <c r="C520" i="137"/>
  <c r="J520" i="137" a="1"/>
  <c r="J520" i="137"/>
  <c r="H501" i="137" a="1"/>
  <c r="H501" i="137"/>
  <c r="K501" i="137" a="1"/>
  <c r="K501" i="137"/>
  <c r="C524" i="137"/>
  <c r="M524" i="137" a="1"/>
  <c r="M524" i="137"/>
  <c r="H505" i="137" a="1"/>
  <c r="H505" i="137"/>
  <c r="K505" i="137" a="1"/>
  <c r="K505" i="137"/>
  <c r="C528" i="137"/>
  <c r="H509" i="137" a="1"/>
  <c r="H509" i="137"/>
  <c r="K509" i="137" a="1"/>
  <c r="K509" i="137"/>
  <c r="F510" i="137" a="1"/>
  <c r="F510" i="137"/>
  <c r="I510" i="137" a="1"/>
  <c r="I510" i="137"/>
  <c r="P31" i="139"/>
  <c r="K502" i="139" a="1"/>
  <c r="K502" i="139"/>
  <c r="F510" i="139" a="1"/>
  <c r="F510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I521" i="141" a="1"/>
  <c r="I521" i="141"/>
  <c r="M521" i="141" a="1"/>
  <c r="M521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L508" i="139" a="1"/>
  <c r="L508" i="139"/>
  <c r="J508" i="139" a="1"/>
  <c r="J508" i="139"/>
  <c r="H508" i="139" a="1"/>
  <c r="H508" i="139"/>
  <c r="F508" i="139" a="1"/>
  <c r="F508" i="139"/>
  <c r="K508" i="139" a="1"/>
  <c r="K508" i="139"/>
  <c r="I509" i="139" a="1"/>
  <c r="I509" i="139"/>
  <c r="C524" i="139"/>
  <c r="F521" i="141" a="1"/>
  <c r="F521" i="141"/>
  <c r="J521" i="141" a="1"/>
  <c r="J521" i="141"/>
  <c r="I527" i="141" a="1"/>
  <c r="I527" i="141"/>
  <c r="M527" i="141" a="1"/>
  <c r="M527" i="141"/>
  <c r="F529" i="141" a="1"/>
  <c r="F529" i="141"/>
  <c r="J529" i="141" a="1"/>
  <c r="J529" i="141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L499" i="139" a="1"/>
  <c r="L499" i="139"/>
  <c r="I500" i="139" a="1"/>
  <c r="I500" i="139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35" i="141"/>
  <c r="G521" i="141" a="1"/>
  <c r="G521" i="141"/>
  <c r="K521" i="141" a="1"/>
  <c r="K521" i="141"/>
  <c r="F527" i="141" a="1"/>
  <c r="F527" i="141"/>
  <c r="J527" i="141" a="1"/>
  <c r="J527" i="141"/>
  <c r="G529" i="141" a="1"/>
  <c r="G529" i="141"/>
  <c r="K529" i="141" a="1"/>
  <c r="K529" i="141"/>
  <c r="P4" i="143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H521" i="141" a="1"/>
  <c r="H521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P502" i="143" a="1"/>
  <c r="P502" i="143"/>
  <c r="N6" i="142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/>
  <c r="N10" i="142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/>
  <c r="P510" i="143" a="1"/>
  <c r="P510" i="143"/>
  <c r="P4" i="145"/>
  <c r="P12" i="145"/>
  <c r="P20" i="145"/>
  <c r="P28" i="145"/>
  <c r="P36" i="145"/>
  <c r="P44" i="145"/>
  <c r="P52" i="145"/>
  <c r="P60" i="145"/>
  <c r="P68" i="145"/>
  <c r="P76" i="145"/>
  <c r="P84" i="145"/>
  <c r="P92" i="145"/>
  <c r="P100" i="145"/>
  <c r="P108" i="145"/>
  <c r="P116" i="145"/>
  <c r="P124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I512" i="143"/>
  <c r="P500" i="143" a="1"/>
  <c r="P500" i="143"/>
  <c r="N4" i="142"/>
  <c r="M502" i="143" a="1"/>
  <c r="M502" i="143"/>
  <c r="M51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/>
  <c r="N8" i="142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/>
  <c r="N12" i="142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84" i="145"/>
  <c r="P192" i="145"/>
  <c r="P200" i="145"/>
  <c r="P208" i="145"/>
  <c r="P216" i="145"/>
  <c r="H512" i="145"/>
  <c r="E23" i="144"/>
  <c r="G23" i="144"/>
  <c r="I23" i="144"/>
  <c r="P221" i="145"/>
  <c r="P237" i="145"/>
  <c r="P253" i="145"/>
  <c r="P268" i="145"/>
  <c r="P291" i="145"/>
  <c r="P327" i="145"/>
  <c r="P332" i="145"/>
  <c r="P355" i="145"/>
  <c r="P391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07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18" i="145" a="1"/>
  <c r="F518" i="145"/>
  <c r="I518" i="145" a="1"/>
  <c r="I518" i="145"/>
  <c r="G520" i="145" a="1"/>
  <c r="G520" i="145"/>
  <c r="G531" i="145"/>
  <c r="L520" i="145" a="1"/>
  <c r="L520" i="145"/>
  <c r="L531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H6" i="146"/>
  <c r="B5" i="146"/>
  <c r="D2" i="146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1"/>
  <c r="D2" i="150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J511" i="118" a="1"/>
  <c r="J511" i="118"/>
  <c r="C531" i="118"/>
  <c r="L531" i="118" a="1"/>
  <c r="L531" i="118"/>
  <c r="H512" i="118" a="1"/>
  <c r="H512" i="118"/>
  <c r="K512" i="118" a="1"/>
  <c r="K512" i="118"/>
  <c r="H511" i="118" a="1"/>
  <c r="H511" i="118"/>
  <c r="K511" i="118" a="1"/>
  <c r="K511" i="118"/>
  <c r="D1" i="120"/>
  <c r="C518" i="120"/>
  <c r="F518" i="120" a="1"/>
  <c r="F518" i="120"/>
  <c r="I499" i="120" a="1"/>
  <c r="I499" i="120"/>
  <c r="M499" i="120" a="1"/>
  <c r="M499" i="120"/>
  <c r="C520" i="120"/>
  <c r="M501" i="120" a="1"/>
  <c r="M501" i="120"/>
  <c r="J501" i="120" a="1"/>
  <c r="J501" i="120"/>
  <c r="L501" i="120" a="1"/>
  <c r="L501" i="120"/>
  <c r="G501" i="120" a="1"/>
  <c r="G501" i="120"/>
  <c r="I501" i="120" a="1"/>
  <c r="I501" i="120"/>
  <c r="F501" i="120" a="1"/>
  <c r="F501" i="120"/>
  <c r="C529" i="118"/>
  <c r="K529" i="118" a="1"/>
  <c r="K529" i="118"/>
  <c r="H510" i="118" a="1"/>
  <c r="H510" i="118"/>
  <c r="K510" i="118" a="1"/>
  <c r="K510" i="118"/>
  <c r="F511" i="118" a="1"/>
  <c r="F511" i="118"/>
  <c r="I511" i="118" a="1"/>
  <c r="I511" i="118"/>
  <c r="G512" i="118" a="1"/>
  <c r="G512" i="118"/>
  <c r="L512" i="118" a="1"/>
  <c r="L512" i="118"/>
  <c r="H501" i="120" a="1"/>
  <c r="H501" i="120"/>
  <c r="I527" i="120" a="1"/>
  <c r="I527" i="120"/>
  <c r="G527" i="120" a="1"/>
  <c r="G527" i="120"/>
  <c r="M500" i="118" a="1"/>
  <c r="M500" i="118"/>
  <c r="G511" i="118" a="1"/>
  <c r="G511" i="118"/>
  <c r="L511" i="118" a="1"/>
  <c r="L511" i="118"/>
  <c r="J512" i="118" a="1"/>
  <c r="J512" i="118"/>
  <c r="M512" i="118" a="1"/>
  <c r="M512" i="118"/>
  <c r="C530" i="118"/>
  <c r="F530" i="118" a="1"/>
  <c r="F530" i="118"/>
  <c r="K501" i="120" a="1"/>
  <c r="K501" i="120"/>
  <c r="H500" i="120" a="1"/>
  <c r="H500" i="120"/>
  <c r="K500" i="120" a="1"/>
  <c r="K500" i="120"/>
  <c r="J503" i="120" a="1"/>
  <c r="J503" i="120"/>
  <c r="F505" i="120" a="1"/>
  <c r="F505" i="120"/>
  <c r="I505" i="120" a="1"/>
  <c r="I505" i="120"/>
  <c r="H507" i="120" a="1"/>
  <c r="H507" i="120"/>
  <c r="H509" i="120" a="1"/>
  <c r="H509" i="120"/>
  <c r="H511" i="120" a="1"/>
  <c r="H511" i="120"/>
  <c r="C522" i="120"/>
  <c r="H503" i="120" a="1"/>
  <c r="H503" i="120"/>
  <c r="K503" i="120" a="1"/>
  <c r="K503" i="120"/>
  <c r="G505" i="120" a="1"/>
  <c r="G505" i="120"/>
  <c r="L505" i="120" a="1"/>
  <c r="L505" i="120"/>
  <c r="M507" i="120" a="1"/>
  <c r="M507" i="120"/>
  <c r="K507" i="120" a="1"/>
  <c r="K507" i="120"/>
  <c r="I507" i="120" a="1"/>
  <c r="I507" i="120"/>
  <c r="G507" i="120" a="1"/>
  <c r="G507" i="120"/>
  <c r="C526" i="120"/>
  <c r="M509" i="120" a="1"/>
  <c r="M509" i="120"/>
  <c r="G509" i="120" a="1"/>
  <c r="G509" i="120"/>
  <c r="M511" i="120" a="1"/>
  <c r="M511" i="120"/>
  <c r="K511" i="120" a="1"/>
  <c r="K511" i="120"/>
  <c r="I511" i="120" a="1"/>
  <c r="I511" i="120"/>
  <c r="G511" i="120" a="1"/>
  <c r="G511" i="120"/>
  <c r="C530" i="120"/>
  <c r="C519" i="120"/>
  <c r="D1" i="122"/>
  <c r="G500" i="120" a="1"/>
  <c r="G500" i="120"/>
  <c r="L500" i="120" a="1"/>
  <c r="L500" i="120"/>
  <c r="H502" i="120" a="1"/>
  <c r="H502" i="120"/>
  <c r="K502" i="120" a="1"/>
  <c r="K502" i="120"/>
  <c r="F503" i="120" a="1"/>
  <c r="F503" i="120"/>
  <c r="I503" i="120" a="1"/>
  <c r="I503" i="120"/>
  <c r="J505" i="120" a="1"/>
  <c r="J505" i="120"/>
  <c r="H506" i="120" a="1"/>
  <c r="H506" i="120"/>
  <c r="K506" i="120" a="1"/>
  <c r="K506" i="120"/>
  <c r="F507" i="120" a="1"/>
  <c r="F507" i="120"/>
  <c r="J507" i="120" a="1"/>
  <c r="J507" i="120"/>
  <c r="F509" i="120" a="1"/>
  <c r="F509" i="120"/>
  <c r="F511" i="120" a="1"/>
  <c r="F511" i="120"/>
  <c r="J511" i="120" a="1"/>
  <c r="J511" i="120"/>
  <c r="C524" i="120"/>
  <c r="H505" i="120" a="1"/>
  <c r="H505" i="120"/>
  <c r="K505" i="120" a="1"/>
  <c r="K505" i="120"/>
  <c r="I510" i="120" a="1"/>
  <c r="I510" i="120"/>
  <c r="J504" i="122" a="1"/>
  <c r="J504" i="122"/>
  <c r="C519" i="122"/>
  <c r="G519" i="122" a="1"/>
  <c r="G519" i="122"/>
  <c r="C523" i="122"/>
  <c r="L523" i="122" a="1"/>
  <c r="L523" i="122"/>
  <c r="F500" i="122" a="1"/>
  <c r="F500" i="122"/>
  <c r="H500" i="122" a="1"/>
  <c r="H500" i="122"/>
  <c r="J500" i="122" a="1"/>
  <c r="J500" i="122"/>
  <c r="L500" i="122" a="1"/>
  <c r="L500" i="122"/>
  <c r="L501" i="122" a="1"/>
  <c r="L501" i="122"/>
  <c r="F502" i="122" a="1"/>
  <c r="F502" i="122"/>
  <c r="H502" i="122" a="1"/>
  <c r="H502" i="122"/>
  <c r="J502" i="122" a="1"/>
  <c r="J502" i="122"/>
  <c r="L502" i="122" a="1"/>
  <c r="L502" i="122"/>
  <c r="F503" i="122" a="1"/>
  <c r="F503" i="122"/>
  <c r="H503" i="122" a="1"/>
  <c r="H503" i="122"/>
  <c r="J503" i="122" a="1"/>
  <c r="J503" i="122"/>
  <c r="L503" i="122" a="1"/>
  <c r="L503" i="122"/>
  <c r="F504" i="122" a="1"/>
  <c r="F504" i="122"/>
  <c r="H504" i="122" a="1"/>
  <c r="H504" i="122"/>
  <c r="M504" i="122" a="1"/>
  <c r="M504" i="122"/>
  <c r="C521" i="122"/>
  <c r="L522" i="124" a="1"/>
  <c r="L522" i="124"/>
  <c r="J522" i="124" a="1"/>
  <c r="J522" i="124"/>
  <c r="H522" i="124" a="1"/>
  <c r="H522" i="124"/>
  <c r="F522" i="124" a="1"/>
  <c r="F522" i="124"/>
  <c r="M522" i="124" a="1"/>
  <c r="M522" i="124"/>
  <c r="K522" i="124" a="1"/>
  <c r="K522" i="124"/>
  <c r="I522" i="124" a="1"/>
  <c r="I522" i="124"/>
  <c r="G522" i="124" a="1"/>
  <c r="G522" i="124"/>
  <c r="L498" i="124" a="1"/>
  <c r="L498" i="124"/>
  <c r="F498" i="124" a="1"/>
  <c r="F498" i="124"/>
  <c r="G498" i="124" a="1"/>
  <c r="G498" i="124"/>
  <c r="C517" i="124"/>
  <c r="L502" i="124" a="1"/>
  <c r="L502" i="124"/>
  <c r="J502" i="124" a="1"/>
  <c r="J502" i="124"/>
  <c r="H502" i="124" a="1"/>
  <c r="H502" i="124"/>
  <c r="F502" i="124" a="1"/>
  <c r="F502" i="124"/>
  <c r="M502" i="124" a="1"/>
  <c r="M502" i="124"/>
  <c r="K502" i="124" a="1"/>
  <c r="K502" i="124"/>
  <c r="I502" i="124" a="1"/>
  <c r="I502" i="124"/>
  <c r="G502" i="124" a="1"/>
  <c r="G502" i="124"/>
  <c r="C521" i="124"/>
  <c r="M521" i="124" a="1"/>
  <c r="M521" i="124"/>
  <c r="L510" i="124" a="1"/>
  <c r="L510" i="124"/>
  <c r="M510" i="124" a="1"/>
  <c r="M510" i="124"/>
  <c r="K510" i="124" a="1"/>
  <c r="K510" i="124"/>
  <c r="I510" i="124" a="1"/>
  <c r="I510" i="124"/>
  <c r="C529" i="124"/>
  <c r="M529" i="124" a="1"/>
  <c r="M529" i="124"/>
  <c r="L526" i="124" a="1"/>
  <c r="L526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/>
  <c r="J499" i="126" a="1"/>
  <c r="J499" i="126"/>
  <c r="H499" i="126" a="1"/>
  <c r="H499" i="126"/>
  <c r="F499" i="126" a="1"/>
  <c r="F499" i="126"/>
  <c r="I503" i="126" a="1"/>
  <c r="I503" i="126"/>
  <c r="G503" i="126" a="1"/>
  <c r="G503" i="126"/>
  <c r="M500" i="124" a="1"/>
  <c r="M500" i="124"/>
  <c r="K500" i="124" a="1"/>
  <c r="K500" i="124"/>
  <c r="L504" i="124" a="1"/>
  <c r="L504" i="124"/>
  <c r="J504" i="124" a="1"/>
  <c r="J504" i="124"/>
  <c r="H504" i="124" a="1"/>
  <c r="H504" i="124"/>
  <c r="F504" i="124" a="1"/>
  <c r="F504" i="124"/>
  <c r="M504" i="124" a="1"/>
  <c r="M504" i="124"/>
  <c r="K504" i="124" a="1"/>
  <c r="K504" i="124"/>
  <c r="I504" i="124" a="1"/>
  <c r="I504" i="124"/>
  <c r="G504" i="124" a="1"/>
  <c r="G504" i="124"/>
  <c r="C523" i="124"/>
  <c r="M523" i="124" a="1"/>
  <c r="M523" i="124"/>
  <c r="L508" i="124" a="1"/>
  <c r="L508" i="124"/>
  <c r="J508" i="124" a="1"/>
  <c r="J508" i="124"/>
  <c r="H508" i="124" a="1"/>
  <c r="H508" i="124"/>
  <c r="F508" i="124" a="1"/>
  <c r="F508" i="124"/>
  <c r="M508" i="124" a="1"/>
  <c r="M508" i="124"/>
  <c r="K508" i="124" a="1"/>
  <c r="K508" i="124"/>
  <c r="I508" i="124" a="1"/>
  <c r="I508" i="124"/>
  <c r="G508" i="124" a="1"/>
  <c r="G508" i="124"/>
  <c r="C527" i="124"/>
  <c r="M527" i="124" a="1"/>
  <c r="M527" i="124"/>
  <c r="L518" i="124" a="1"/>
  <c r="L518" i="124"/>
  <c r="J518" i="124" a="1"/>
  <c r="J518" i="124"/>
  <c r="H518" i="124" a="1"/>
  <c r="H518" i="124"/>
  <c r="F518" i="124" a="1"/>
  <c r="F518" i="124"/>
  <c r="M518" i="124" a="1"/>
  <c r="M518" i="124"/>
  <c r="K518" i="124" a="1"/>
  <c r="K518" i="124"/>
  <c r="I518" i="124" a="1"/>
  <c r="I518" i="124"/>
  <c r="G518" i="124" a="1"/>
  <c r="G518" i="124"/>
  <c r="C519" i="126"/>
  <c r="M500" i="126" a="1"/>
  <c r="M500" i="126"/>
  <c r="K500" i="126" a="1"/>
  <c r="K500" i="126"/>
  <c r="G500" i="126" a="1"/>
  <c r="G500" i="126"/>
  <c r="L500" i="126" a="1"/>
  <c r="L500" i="126"/>
  <c r="F500" i="126" a="1"/>
  <c r="F500" i="126"/>
  <c r="L499" i="124" a="1"/>
  <c r="L499" i="124"/>
  <c r="J499" i="124" a="1"/>
  <c r="J499" i="124"/>
  <c r="H499" i="124" a="1"/>
  <c r="H499" i="124"/>
  <c r="F499" i="124" a="1"/>
  <c r="F499" i="124"/>
  <c r="M499" i="124" a="1"/>
  <c r="M499" i="124"/>
  <c r="K499" i="124" a="1"/>
  <c r="K499" i="124"/>
  <c r="I499" i="124" a="1"/>
  <c r="I499" i="124"/>
  <c r="G499" i="124" a="1"/>
  <c r="G499" i="124"/>
  <c r="L501" i="124" a="1"/>
  <c r="L501" i="124"/>
  <c r="J501" i="124" a="1"/>
  <c r="J501" i="124"/>
  <c r="H501" i="124" a="1"/>
  <c r="H501" i="124"/>
  <c r="F501" i="124" a="1"/>
  <c r="F501" i="124"/>
  <c r="M501" i="124" a="1"/>
  <c r="M501" i="124"/>
  <c r="K501" i="124" a="1"/>
  <c r="K501" i="124"/>
  <c r="I501" i="124" a="1"/>
  <c r="I501" i="124"/>
  <c r="G501" i="124" a="1"/>
  <c r="G501" i="124"/>
  <c r="L503" i="124" a="1"/>
  <c r="L503" i="124"/>
  <c r="J503" i="124" a="1"/>
  <c r="J503" i="124"/>
  <c r="H503" i="124" a="1"/>
  <c r="H503" i="124"/>
  <c r="F503" i="124" a="1"/>
  <c r="F503" i="124"/>
  <c r="M503" i="124" a="1"/>
  <c r="M503" i="124"/>
  <c r="K503" i="124" a="1"/>
  <c r="K503" i="124"/>
  <c r="I503" i="124" a="1"/>
  <c r="I503" i="124"/>
  <c r="G503" i="124" a="1"/>
  <c r="G503" i="124"/>
  <c r="L505" i="124" a="1"/>
  <c r="L505" i="124"/>
  <c r="J505" i="124" a="1"/>
  <c r="J505" i="124"/>
  <c r="H505" i="124" a="1"/>
  <c r="H505" i="124"/>
  <c r="F505" i="124" a="1"/>
  <c r="F505" i="124"/>
  <c r="M505" i="124" a="1"/>
  <c r="M505" i="124"/>
  <c r="K505" i="124" a="1"/>
  <c r="K505" i="124"/>
  <c r="I505" i="124" a="1"/>
  <c r="I505" i="124"/>
  <c r="G505" i="124" a="1"/>
  <c r="G505" i="124"/>
  <c r="L507" i="124" a="1"/>
  <c r="L507" i="124"/>
  <c r="J507" i="124" a="1"/>
  <c r="J507" i="124"/>
  <c r="H507" i="124" a="1"/>
  <c r="H507" i="124"/>
  <c r="F507" i="124" a="1"/>
  <c r="F507" i="124"/>
  <c r="M507" i="124" a="1"/>
  <c r="M507" i="124"/>
  <c r="K507" i="124" a="1"/>
  <c r="K507" i="124"/>
  <c r="I507" i="124" a="1"/>
  <c r="I507" i="124"/>
  <c r="G507" i="124" a="1"/>
  <c r="G507" i="124"/>
  <c r="L509" i="124" a="1"/>
  <c r="L509" i="124"/>
  <c r="J509" i="124" a="1"/>
  <c r="J509" i="124"/>
  <c r="F509" i="124" a="1"/>
  <c r="F509" i="124"/>
  <c r="M509" i="124" a="1"/>
  <c r="M509" i="124"/>
  <c r="K509" i="124" a="1"/>
  <c r="K509" i="124"/>
  <c r="G509" i="124" a="1"/>
  <c r="G509" i="124"/>
  <c r="C520" i="124"/>
  <c r="H520" i="124" a="1"/>
  <c r="H520" i="124"/>
  <c r="C524" i="124"/>
  <c r="L524" i="124" a="1"/>
  <c r="L524" i="124"/>
  <c r="C528" i="124"/>
  <c r="F528" i="124" a="1"/>
  <c r="F528" i="124"/>
  <c r="C520" i="126"/>
  <c r="M501" i="126" a="1"/>
  <c r="M501" i="126"/>
  <c r="K501" i="126" a="1"/>
  <c r="K501" i="126"/>
  <c r="G501" i="126" a="1"/>
  <c r="G501" i="126"/>
  <c r="L501" i="126" a="1"/>
  <c r="L501" i="126"/>
  <c r="J501" i="126" a="1"/>
  <c r="J501" i="126"/>
  <c r="F501" i="126" a="1"/>
  <c r="F501" i="126"/>
  <c r="H6" i="125"/>
  <c r="B5" i="125"/>
  <c r="C521" i="126"/>
  <c r="K521" i="126" a="1"/>
  <c r="K521" i="126"/>
  <c r="M502" i="126" a="1"/>
  <c r="M502" i="126"/>
  <c r="K502" i="126" a="1"/>
  <c r="K502" i="126"/>
  <c r="I502" i="126" a="1"/>
  <c r="I502" i="126"/>
  <c r="G502" i="126" a="1"/>
  <c r="G502" i="126"/>
  <c r="L502" i="126" a="1"/>
  <c r="L502" i="126"/>
  <c r="J502" i="126" a="1"/>
  <c r="J502" i="126"/>
  <c r="H502" i="126" a="1"/>
  <c r="H502" i="126"/>
  <c r="F502" i="126" a="1"/>
  <c r="F502" i="126"/>
  <c r="L530" i="126" a="1"/>
  <c r="L530" i="126"/>
  <c r="J530" i="126" a="1"/>
  <c r="J530" i="126"/>
  <c r="H530" i="126" a="1"/>
  <c r="H530" i="126"/>
  <c r="G530" i="126" a="1"/>
  <c r="G530" i="126"/>
  <c r="I530" i="126" a="1"/>
  <c r="I530" i="126"/>
  <c r="M530" i="126" a="1"/>
  <c r="M530" i="126"/>
  <c r="A1" i="128"/>
  <c r="D1" i="128"/>
  <c r="B4" i="127"/>
  <c r="B6" i="127"/>
  <c r="H6" i="127"/>
  <c r="F529" i="128" a="1"/>
  <c r="F529" i="128"/>
  <c r="D2" i="115"/>
  <c r="B5" i="115"/>
  <c r="H6" i="115"/>
  <c r="C521" i="116"/>
  <c r="L502" i="116" a="1"/>
  <c r="L502" i="116"/>
  <c r="J502" i="116" a="1"/>
  <c r="J502" i="116"/>
  <c r="H502" i="116" a="1"/>
  <c r="H502" i="116"/>
  <c r="F502" i="116" a="1"/>
  <c r="F502" i="116"/>
  <c r="M502" i="116" a="1"/>
  <c r="M502" i="116"/>
  <c r="I502" i="116" a="1"/>
  <c r="I502" i="116"/>
  <c r="G504" i="116" a="1"/>
  <c r="G504" i="116"/>
  <c r="C519" i="116"/>
  <c r="G519" i="116" a="1"/>
  <c r="G519" i="116"/>
  <c r="L500" i="116" a="1"/>
  <c r="L500" i="116"/>
  <c r="J500" i="116" a="1"/>
  <c r="J500" i="116"/>
  <c r="H500" i="116" a="1"/>
  <c r="H500" i="116"/>
  <c r="F500" i="116" a="1"/>
  <c r="F500" i="116"/>
  <c r="M500" i="116" a="1"/>
  <c r="M500" i="116"/>
  <c r="I500" i="116" a="1"/>
  <c r="I500" i="116"/>
  <c r="C529" i="116"/>
  <c r="M510" i="116" a="1"/>
  <c r="M510" i="116"/>
  <c r="K510" i="116" a="1"/>
  <c r="K510" i="116"/>
  <c r="I510" i="116" a="1"/>
  <c r="I510" i="116"/>
  <c r="G510" i="116" a="1"/>
  <c r="G510" i="116"/>
  <c r="L510" i="116" a="1"/>
  <c r="L510" i="116"/>
  <c r="F510" i="116" a="1"/>
  <c r="F510" i="116"/>
  <c r="J510" i="116" a="1"/>
  <c r="J510" i="116"/>
  <c r="H510" i="116" a="1"/>
  <c r="H510" i="116"/>
  <c r="B4" i="115"/>
  <c r="G500" i="116" a="1"/>
  <c r="G500" i="116"/>
  <c r="C525" i="116"/>
  <c r="L506" i="116" a="1"/>
  <c r="L506" i="116"/>
  <c r="J506" i="116" a="1"/>
  <c r="J506" i="116"/>
  <c r="H506" i="116" a="1"/>
  <c r="H506" i="116"/>
  <c r="F506" i="116" a="1"/>
  <c r="F506" i="116"/>
  <c r="M506" i="116" a="1"/>
  <c r="M506" i="116"/>
  <c r="I506" i="116" a="1"/>
  <c r="I506" i="116"/>
  <c r="L528" i="116" a="1"/>
  <c r="L528" i="116"/>
  <c r="J528" i="116" a="1"/>
  <c r="J528" i="116"/>
  <c r="H528" i="116" a="1"/>
  <c r="H528" i="116"/>
  <c r="F528" i="116" a="1"/>
  <c r="F528" i="116"/>
  <c r="M528" i="116" a="1"/>
  <c r="M528" i="116"/>
  <c r="K528" i="116" a="1"/>
  <c r="K528" i="116"/>
  <c r="I528" i="116" a="1"/>
  <c r="I528" i="116"/>
  <c r="G528" i="116" a="1"/>
  <c r="G528" i="116"/>
  <c r="C523" i="116"/>
  <c r="M523" i="116" a="1"/>
  <c r="M523" i="116"/>
  <c r="H504" i="116" a="1"/>
  <c r="H504" i="116"/>
  <c r="F504" i="116" a="1"/>
  <c r="F504" i="116"/>
  <c r="M504" i="116" a="1"/>
  <c r="M504" i="116"/>
  <c r="I504" i="116" a="1"/>
  <c r="I504" i="116"/>
  <c r="G499" i="116" a="1"/>
  <c r="G499" i="116"/>
  <c r="G501" i="116" a="1"/>
  <c r="G501" i="116"/>
  <c r="G503" i="116" a="1"/>
  <c r="G503" i="116"/>
  <c r="L530" i="116" a="1"/>
  <c r="L530" i="116"/>
  <c r="J530" i="116" a="1"/>
  <c r="J530" i="116"/>
  <c r="H530" i="116" a="1"/>
  <c r="H530" i="116"/>
  <c r="F530" i="116" a="1"/>
  <c r="F530" i="116"/>
  <c r="M530" i="116" a="1"/>
  <c r="M530" i="116"/>
  <c r="K530" i="116" a="1"/>
  <c r="K530" i="116"/>
  <c r="I530" i="116" a="1"/>
  <c r="I530" i="116"/>
  <c r="G530" i="116" a="1"/>
  <c r="G530" i="116"/>
  <c r="C518" i="116"/>
  <c r="L499" i="116" a="1"/>
  <c r="L499" i="116"/>
  <c r="J499" i="116" a="1"/>
  <c r="J499" i="116"/>
  <c r="H499" i="116" a="1"/>
  <c r="H499" i="116"/>
  <c r="F499" i="116" a="1"/>
  <c r="F499" i="116"/>
  <c r="L501" i="116" a="1"/>
  <c r="L501" i="116"/>
  <c r="J501" i="116" a="1"/>
  <c r="J501" i="116"/>
  <c r="H501" i="116" a="1"/>
  <c r="H501" i="116"/>
  <c r="F501" i="116" a="1"/>
  <c r="F501" i="116"/>
  <c r="C520" i="116"/>
  <c r="L503" i="116" a="1"/>
  <c r="L503" i="116"/>
  <c r="J503" i="116" a="1"/>
  <c r="J503" i="116"/>
  <c r="H503" i="116" a="1"/>
  <c r="H503" i="116"/>
  <c r="F503" i="116" a="1"/>
  <c r="F503" i="116"/>
  <c r="C524" i="116"/>
  <c r="J505" i="116" a="1"/>
  <c r="J505" i="116"/>
  <c r="H505" i="116" a="1"/>
  <c r="H505" i="116"/>
  <c r="F505" i="116" a="1"/>
  <c r="F505" i="116"/>
  <c r="C526" i="116"/>
  <c r="F526" i="116" a="1"/>
  <c r="F526" i="116"/>
  <c r="L507" i="116" a="1"/>
  <c r="L507" i="116"/>
  <c r="J507" i="116" a="1"/>
  <c r="J507" i="116"/>
  <c r="H507" i="116" a="1"/>
  <c r="H507" i="116"/>
  <c r="F507" i="116" a="1"/>
  <c r="F507" i="116"/>
  <c r="M507" i="116" a="1"/>
  <c r="M507" i="116"/>
  <c r="K507" i="116" a="1"/>
  <c r="K507" i="116"/>
  <c r="I507" i="116" a="1"/>
  <c r="I507" i="116"/>
  <c r="M511" i="116" a="1"/>
  <c r="M511" i="116"/>
  <c r="K511" i="116" a="1"/>
  <c r="K511" i="116"/>
  <c r="I511" i="116" a="1"/>
  <c r="I511" i="116"/>
  <c r="G511" i="116" a="1"/>
  <c r="G511" i="116"/>
  <c r="H511" i="116" a="1"/>
  <c r="H511" i="116"/>
  <c r="M509" i="116" a="1"/>
  <c r="M509" i="116"/>
  <c r="K509" i="116" a="1"/>
  <c r="K509" i="116"/>
  <c r="I509" i="116" a="1"/>
  <c r="I509" i="116"/>
  <c r="G509" i="116" a="1"/>
  <c r="G509" i="116"/>
  <c r="H509" i="116" a="1"/>
  <c r="H509" i="116"/>
  <c r="L511" i="116" a="1"/>
  <c r="L511" i="116"/>
  <c r="J511" i="116" a="1"/>
  <c r="J511" i="116"/>
  <c r="H6" i="113"/>
  <c r="C520" i="114"/>
  <c r="F520" i="114" a="1"/>
  <c r="F520" i="114"/>
  <c r="M501" i="114" a="1"/>
  <c r="M501" i="114"/>
  <c r="K501" i="114" a="1"/>
  <c r="K501" i="114"/>
  <c r="I501" i="114" a="1"/>
  <c r="I501" i="114"/>
  <c r="G501" i="114" a="1"/>
  <c r="G501" i="114"/>
  <c r="J501" i="114" a="1"/>
  <c r="J501" i="114"/>
  <c r="L501" i="114" a="1"/>
  <c r="L501" i="114"/>
  <c r="H504" i="114" a="1"/>
  <c r="H504" i="114"/>
  <c r="M500" i="114" a="1"/>
  <c r="M500" i="114"/>
  <c r="K500" i="114" a="1"/>
  <c r="K500" i="114"/>
  <c r="I500" i="114" a="1"/>
  <c r="I500" i="114"/>
  <c r="G500" i="114" a="1"/>
  <c r="G500" i="114"/>
  <c r="L500" i="114" a="1"/>
  <c r="L500" i="114"/>
  <c r="F500" i="114" a="1"/>
  <c r="F500" i="114"/>
  <c r="C524" i="114"/>
  <c r="J524" i="114" a="1"/>
  <c r="J524" i="114"/>
  <c r="M505" i="114" a="1"/>
  <c r="M505" i="114"/>
  <c r="K505" i="114" a="1"/>
  <c r="K505" i="114"/>
  <c r="I505" i="114" a="1"/>
  <c r="I505" i="114"/>
  <c r="G505" i="114" a="1"/>
  <c r="G505" i="114"/>
  <c r="J505" i="114" a="1"/>
  <c r="J505" i="114"/>
  <c r="L505" i="114" a="1"/>
  <c r="L505" i="114"/>
  <c r="C519" i="114"/>
  <c r="A1" i="114"/>
  <c r="D2" i="114"/>
  <c r="B4" i="113"/>
  <c r="M504" i="114" a="1"/>
  <c r="M504" i="114"/>
  <c r="K504" i="114" a="1"/>
  <c r="K504" i="114"/>
  <c r="I504" i="114" a="1"/>
  <c r="I504" i="114"/>
  <c r="G504" i="114" a="1"/>
  <c r="G504" i="114"/>
  <c r="C523" i="114"/>
  <c r="L504" i="114" a="1"/>
  <c r="L504" i="114"/>
  <c r="F504" i="114" a="1"/>
  <c r="F504" i="114"/>
  <c r="F527" i="114" a="1"/>
  <c r="F527" i="114"/>
  <c r="I527" i="114" a="1"/>
  <c r="I527" i="114"/>
  <c r="K527" i="114" a="1"/>
  <c r="K527" i="114"/>
  <c r="C522" i="114"/>
  <c r="M503" i="114" a="1"/>
  <c r="M503" i="114"/>
  <c r="K503" i="114" a="1"/>
  <c r="K503" i="114"/>
  <c r="I503" i="114" a="1"/>
  <c r="I503" i="114"/>
  <c r="G503" i="114" a="1"/>
  <c r="G503" i="114"/>
  <c r="H503" i="114" a="1"/>
  <c r="H503" i="114"/>
  <c r="C526" i="114"/>
  <c r="I526" i="114" a="1"/>
  <c r="I526" i="114"/>
  <c r="K507" i="114" a="1"/>
  <c r="K507" i="114"/>
  <c r="I507" i="114" a="1"/>
  <c r="I507" i="114"/>
  <c r="G507" i="114" a="1"/>
  <c r="G507" i="114"/>
  <c r="H507" i="114" a="1"/>
  <c r="H507" i="114"/>
  <c r="C529" i="114"/>
  <c r="J510" i="114" a="1"/>
  <c r="J510" i="114"/>
  <c r="I510" i="114" a="1"/>
  <c r="I510" i="114"/>
  <c r="L510" i="114" a="1"/>
  <c r="L510" i="114"/>
  <c r="F499" i="114" a="1"/>
  <c r="F499" i="114"/>
  <c r="C521" i="114"/>
  <c r="L521" i="114" a="1"/>
  <c r="L521" i="114"/>
  <c r="M502" i="114" a="1"/>
  <c r="M502" i="114"/>
  <c r="K502" i="114" a="1"/>
  <c r="K502" i="114"/>
  <c r="I502" i="114" a="1"/>
  <c r="I502" i="114"/>
  <c r="G502" i="114" a="1"/>
  <c r="G502" i="114"/>
  <c r="H502" i="114" a="1"/>
  <c r="H502" i="114"/>
  <c r="F503" i="114" a="1"/>
  <c r="F503" i="114"/>
  <c r="C525" i="114"/>
  <c r="F525" i="114" a="1"/>
  <c r="F525" i="114"/>
  <c r="F507" i="114" a="1"/>
  <c r="F507" i="114"/>
  <c r="H508" i="114" a="1"/>
  <c r="H508" i="114"/>
  <c r="C528" i="114"/>
  <c r="H528" i="114" a="1"/>
  <c r="H528" i="114"/>
  <c r="L509" i="114" a="1"/>
  <c r="L509" i="114"/>
  <c r="G509" i="114" a="1"/>
  <c r="G509" i="114"/>
  <c r="I509" i="114" a="1"/>
  <c r="I509" i="114"/>
  <c r="M509" i="114" a="1"/>
  <c r="M509" i="114"/>
  <c r="F510" i="114" a="1"/>
  <c r="F510" i="114"/>
  <c r="C530" i="114"/>
  <c r="H511" i="114" a="1"/>
  <c r="H511" i="114"/>
  <c r="K511" i="114" a="1"/>
  <c r="K511" i="114"/>
  <c r="D2" i="111"/>
  <c r="B5" i="111"/>
  <c r="H6" i="111"/>
  <c r="C520" i="112"/>
  <c r="K520" i="112" a="1"/>
  <c r="K520" i="112"/>
  <c r="L501" i="112" a="1"/>
  <c r="L501" i="112"/>
  <c r="G501" i="112" a="1"/>
  <c r="G501" i="112"/>
  <c r="K501" i="112" a="1"/>
  <c r="K501" i="112"/>
  <c r="J501" i="112" a="1"/>
  <c r="J501" i="112"/>
  <c r="F501" i="112" a="1"/>
  <c r="F501" i="112"/>
  <c r="M501" i="112" a="1"/>
  <c r="M501" i="112"/>
  <c r="C521" i="112"/>
  <c r="M502" i="112" a="1"/>
  <c r="M502" i="112"/>
  <c r="J502" i="112" a="1"/>
  <c r="J502" i="112"/>
  <c r="H502" i="112" a="1"/>
  <c r="H502" i="112"/>
  <c r="K502" i="112" a="1"/>
  <c r="K502" i="112"/>
  <c r="G502" i="112" a="1"/>
  <c r="G502" i="112"/>
  <c r="L502" i="112" a="1"/>
  <c r="L502" i="112"/>
  <c r="B4" i="111"/>
  <c r="A1" i="112"/>
  <c r="I501" i="112" a="1"/>
  <c r="I501" i="112"/>
  <c r="F502" i="112" a="1"/>
  <c r="F502" i="112"/>
  <c r="I502" i="112" a="1"/>
  <c r="I502" i="112"/>
  <c r="C523" i="112"/>
  <c r="K523" i="112" a="1"/>
  <c r="K523" i="112"/>
  <c r="I504" i="112" a="1"/>
  <c r="I504" i="112"/>
  <c r="F504" i="112" a="1"/>
  <c r="F504" i="112"/>
  <c r="L504" i="112" a="1"/>
  <c r="L504" i="112"/>
  <c r="H504" i="112" a="1"/>
  <c r="H504" i="112"/>
  <c r="K504" i="112" a="1"/>
  <c r="K504" i="112"/>
  <c r="J504" i="112" a="1"/>
  <c r="J504" i="112"/>
  <c r="G504" i="112" a="1"/>
  <c r="G504" i="112"/>
  <c r="C529" i="112"/>
  <c r="J510" i="112" a="1"/>
  <c r="J510" i="112"/>
  <c r="L510" i="112" a="1"/>
  <c r="L510" i="112"/>
  <c r="G510" i="112" a="1"/>
  <c r="G510" i="112"/>
  <c r="H510" i="112" a="1"/>
  <c r="H510" i="112"/>
  <c r="F510" i="112" a="1"/>
  <c r="F510" i="112"/>
  <c r="C519" i="112"/>
  <c r="M519" i="112" a="1"/>
  <c r="M519" i="112"/>
  <c r="I500" i="112" a="1"/>
  <c r="I500" i="112"/>
  <c r="I510" i="112" a="1"/>
  <c r="I510" i="112"/>
  <c r="C524" i="112"/>
  <c r="L505" i="112" a="1"/>
  <c r="L505" i="112"/>
  <c r="G505" i="112" a="1"/>
  <c r="G505" i="112"/>
  <c r="I505" i="112" a="1"/>
  <c r="I505" i="112"/>
  <c r="M505" i="112" a="1"/>
  <c r="M505" i="112"/>
  <c r="K510" i="112" a="1"/>
  <c r="K510" i="112"/>
  <c r="C518" i="112"/>
  <c r="G518" i="112" a="1"/>
  <c r="G518" i="112"/>
  <c r="H499" i="112" a="1"/>
  <c r="H499" i="112"/>
  <c r="K499" i="112" a="1"/>
  <c r="K499" i="112"/>
  <c r="C522" i="112"/>
  <c r="H503" i="112" a="1"/>
  <c r="H503" i="112"/>
  <c r="K503" i="112" a="1"/>
  <c r="K503" i="112"/>
  <c r="K507" i="112" a="1"/>
  <c r="K507" i="112"/>
  <c r="C528" i="112"/>
  <c r="I528" i="112" a="1"/>
  <c r="I528" i="112"/>
  <c r="L509" i="112" a="1"/>
  <c r="L509" i="112"/>
  <c r="G509" i="112" a="1"/>
  <c r="G509" i="112"/>
  <c r="I509" i="112" a="1"/>
  <c r="I509" i="112"/>
  <c r="F509" i="112" a="1"/>
  <c r="F509" i="112"/>
  <c r="K509" i="112" a="1"/>
  <c r="K509" i="112"/>
  <c r="C527" i="112"/>
  <c r="H508" i="112" a="1"/>
  <c r="H508" i="112"/>
  <c r="K508" i="112" a="1"/>
  <c r="K508" i="112"/>
  <c r="J511" i="112" a="1"/>
  <c r="J511" i="112"/>
  <c r="C530" i="112"/>
  <c r="L530" i="112" a="1"/>
  <c r="L530" i="112"/>
  <c r="H511" i="112" a="1"/>
  <c r="H511" i="112"/>
  <c r="K511" i="112" a="1"/>
  <c r="K511" i="112"/>
  <c r="B6" i="109"/>
  <c r="D1" i="110"/>
  <c r="D2" i="109"/>
  <c r="B5" i="109"/>
  <c r="I509" i="110" a="1"/>
  <c r="I509" i="110"/>
  <c r="K509" i="110" a="1"/>
  <c r="K509" i="110"/>
  <c r="H509" i="110" a="1"/>
  <c r="H509" i="110"/>
  <c r="C530" i="110"/>
  <c r="L511" i="110" a="1"/>
  <c r="L511" i="110"/>
  <c r="J511" i="110" a="1"/>
  <c r="J511" i="110"/>
  <c r="I511" i="110" a="1"/>
  <c r="I511" i="110"/>
  <c r="F511" i="110" a="1"/>
  <c r="F511" i="110"/>
  <c r="K511" i="110" a="1"/>
  <c r="K511" i="110"/>
  <c r="M520" i="110" a="1"/>
  <c r="M520" i="110"/>
  <c r="K520" i="110" a="1"/>
  <c r="K520" i="110"/>
  <c r="I522" i="110" a="1"/>
  <c r="I522" i="110"/>
  <c r="G522" i="110" a="1"/>
  <c r="G522" i="110"/>
  <c r="C526" i="110"/>
  <c r="G508" i="110" a="1"/>
  <c r="G508" i="110"/>
  <c r="K510" i="110" a="1"/>
  <c r="K510" i="110"/>
  <c r="C529" i="110"/>
  <c r="M529" i="110" a="1"/>
  <c r="M529" i="110"/>
  <c r="H508" i="110" a="1"/>
  <c r="H508" i="110"/>
  <c r="K508" i="110" a="1"/>
  <c r="K508" i="110"/>
  <c r="C527" i="110"/>
  <c r="M527" i="110" a="1"/>
  <c r="M527" i="110"/>
  <c r="J502" i="108" a="1"/>
  <c r="J502" i="108"/>
  <c r="F508" i="108" a="1"/>
  <c r="F508" i="108"/>
  <c r="F509" i="108" a="1"/>
  <c r="F509" i="108"/>
  <c r="I508" i="108" a="1"/>
  <c r="I508" i="108"/>
  <c r="G509" i="108" a="1"/>
  <c r="G509" i="108"/>
  <c r="C528" i="108"/>
  <c r="J509" i="108" a="1"/>
  <c r="J509" i="108"/>
  <c r="F501" i="108" a="1"/>
  <c r="F501" i="108"/>
  <c r="H507" i="108" a="1"/>
  <c r="H507" i="108"/>
  <c r="L508" i="108" a="1"/>
  <c r="L508" i="108"/>
  <c r="I509" i="108" a="1"/>
  <c r="I509" i="108"/>
  <c r="J501" i="108" a="1"/>
  <c r="J501" i="108"/>
  <c r="L528" i="108" a="1"/>
  <c r="L528" i="108"/>
  <c r="H528" i="108" a="1"/>
  <c r="H528" i="108"/>
  <c r="J504" i="108" a="1"/>
  <c r="J504" i="108"/>
  <c r="F504" i="108" a="1"/>
  <c r="F504" i="108"/>
  <c r="J507" i="108" a="1"/>
  <c r="J507" i="108"/>
  <c r="G507" i="108" a="1"/>
  <c r="G507" i="108"/>
  <c r="C526" i="108"/>
  <c r="H526" i="108" a="1"/>
  <c r="H526" i="108"/>
  <c r="M507" i="108" a="1"/>
  <c r="M507" i="108"/>
  <c r="I507" i="108" a="1"/>
  <c r="I507" i="108"/>
  <c r="F507" i="108" a="1"/>
  <c r="F507" i="108"/>
  <c r="L507" i="108" a="1"/>
  <c r="L507" i="108"/>
  <c r="G508" i="108" a="1"/>
  <c r="G508" i="108"/>
  <c r="J508" i="108" a="1"/>
  <c r="J508" i="108"/>
  <c r="M508" i="108" a="1"/>
  <c r="M508" i="108"/>
  <c r="H509" i="108" a="1"/>
  <c r="H509" i="108"/>
  <c r="K509" i="108" a="1"/>
  <c r="K509" i="108"/>
  <c r="H508" i="108" a="1"/>
  <c r="H508" i="108"/>
  <c r="K508" i="108" a="1"/>
  <c r="K508" i="108"/>
  <c r="L509" i="108" a="1"/>
  <c r="L509" i="108"/>
  <c r="C522" i="108"/>
  <c r="M522" i="108" a="1"/>
  <c r="M522" i="108"/>
  <c r="M503" i="108" a="1"/>
  <c r="M503" i="108"/>
  <c r="K503" i="108" a="1"/>
  <c r="K503" i="108"/>
  <c r="I503" i="108" a="1"/>
  <c r="I503" i="108"/>
  <c r="G503" i="108" a="1"/>
  <c r="G503" i="108"/>
  <c r="J503" i="108" a="1"/>
  <c r="J503" i="108"/>
  <c r="L503" i="108" a="1"/>
  <c r="L503" i="108"/>
  <c r="H503" i="108" a="1"/>
  <c r="H503" i="108"/>
  <c r="F503" i="108" a="1"/>
  <c r="F503" i="108"/>
  <c r="D1" i="108"/>
  <c r="C521" i="108"/>
  <c r="M502" i="108" a="1"/>
  <c r="M502" i="108"/>
  <c r="K502" i="108" a="1"/>
  <c r="K502" i="108"/>
  <c r="I502" i="108" a="1"/>
  <c r="I502" i="108"/>
  <c r="G502" i="108" a="1"/>
  <c r="G502" i="108"/>
  <c r="L502" i="108" a="1"/>
  <c r="L502" i="108"/>
  <c r="F502" i="108" a="1"/>
  <c r="F502" i="108"/>
  <c r="M501" i="108" a="1"/>
  <c r="M501" i="108"/>
  <c r="K501" i="108" a="1"/>
  <c r="K501" i="108"/>
  <c r="I501" i="108" a="1"/>
  <c r="I501" i="108"/>
  <c r="G501" i="108" a="1"/>
  <c r="G501" i="108"/>
  <c r="C520" i="108"/>
  <c r="M520" i="108" a="1"/>
  <c r="M520" i="108"/>
  <c r="H501" i="108" a="1"/>
  <c r="H501" i="108"/>
  <c r="C523" i="108"/>
  <c r="L523" i="108" a="1"/>
  <c r="L523" i="108"/>
  <c r="M504" i="108" a="1"/>
  <c r="M504" i="108"/>
  <c r="K504" i="108" a="1"/>
  <c r="K504" i="108"/>
  <c r="I504" i="108" a="1"/>
  <c r="I504" i="108"/>
  <c r="G504" i="108" a="1"/>
  <c r="G504" i="108"/>
  <c r="H504" i="108" a="1"/>
  <c r="H504" i="108"/>
  <c r="M528" i="108" a="1"/>
  <c r="M528" i="108"/>
  <c r="K528" i="108" a="1"/>
  <c r="K528" i="108"/>
  <c r="I528" i="108" a="1"/>
  <c r="I528" i="108"/>
  <c r="G528" i="108" a="1"/>
  <c r="G528" i="108"/>
  <c r="F528" i="108" a="1"/>
  <c r="F528" i="108"/>
  <c r="J528" i="108" a="1"/>
  <c r="J528" i="108"/>
  <c r="H24" i="2" a="1"/>
  <c r="H24" i="2"/>
  <c r="J24" i="2"/>
  <c r="H25" i="2" a="1"/>
  <c r="H25" i="2"/>
  <c r="J25" i="2"/>
  <c r="H26" i="2" a="1"/>
  <c r="H26" i="2"/>
  <c r="J26" i="2"/>
  <c r="H27" i="2" a="1"/>
  <c r="H27" i="2"/>
  <c r="J27" i="2"/>
  <c r="H28" i="2" a="1"/>
  <c r="H28" i="2"/>
  <c r="J28" i="2"/>
  <c r="H29" i="2" a="1"/>
  <c r="H29" i="2"/>
  <c r="J29" i="2"/>
  <c r="H30" i="2" a="1"/>
  <c r="H30" i="2"/>
  <c r="J30" i="2"/>
  <c r="H31" i="2" a="1"/>
  <c r="H31" i="2"/>
  <c r="J31" i="2"/>
  <c r="H32" i="2" a="1"/>
  <c r="H32" i="2"/>
  <c r="J32" i="2"/>
  <c r="H33" i="2" a="1"/>
  <c r="H33" i="2"/>
  <c r="J33" i="2"/>
  <c r="H34" i="2" a="1"/>
  <c r="H34" i="2"/>
  <c r="J34" i="2"/>
  <c r="H35" i="2" a="1"/>
  <c r="H35" i="2"/>
  <c r="J35" i="2"/>
  <c r="H36" i="2" a="1"/>
  <c r="H36" i="2"/>
  <c r="J36" i="2"/>
  <c r="H37" i="2" a="1"/>
  <c r="H37" i="2"/>
  <c r="J37" i="2"/>
  <c r="H38" i="2" a="1"/>
  <c r="H38" i="2"/>
  <c r="J38" i="2"/>
  <c r="H39" i="2" a="1"/>
  <c r="H39" i="2"/>
  <c r="J39" i="2"/>
  <c r="H40" i="2" a="1"/>
  <c r="H40" i="2"/>
  <c r="J40" i="2"/>
  <c r="H41" i="2" a="1"/>
  <c r="H41" i="2"/>
  <c r="J41" i="2"/>
  <c r="H42" i="2" a="1"/>
  <c r="H42" i="2"/>
  <c r="J42" i="2"/>
  <c r="H43" i="2" a="1"/>
  <c r="H43" i="2"/>
  <c r="J43" i="2"/>
  <c r="H44" i="2" a="1"/>
  <c r="H44" i="2"/>
  <c r="J44" i="2"/>
  <c r="H45" i="2" a="1"/>
  <c r="H45" i="2"/>
  <c r="J45" i="2"/>
  <c r="H46" i="2" a="1"/>
  <c r="H46" i="2"/>
  <c r="J46" i="2"/>
  <c r="H47" i="2" a="1"/>
  <c r="H47" i="2"/>
  <c r="J47" i="2"/>
  <c r="H48" i="2" a="1"/>
  <c r="H48" i="2"/>
  <c r="J48" i="2"/>
  <c r="H49" i="2" a="1"/>
  <c r="H49" i="2"/>
  <c r="J49" i="2"/>
  <c r="H50" i="2" a="1"/>
  <c r="H50" i="2"/>
  <c r="J50" i="2"/>
  <c r="H51" i="2" a="1"/>
  <c r="H51" i="2"/>
  <c r="J51" i="2"/>
  <c r="H52" i="2" a="1"/>
  <c r="H52" i="2"/>
  <c r="J52" i="2"/>
  <c r="H53" i="2" a="1"/>
  <c r="H53" i="2"/>
  <c r="J53" i="2"/>
  <c r="H54" i="2" a="1"/>
  <c r="H54" i="2"/>
  <c r="J54" i="2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D1" i="168"/>
  <c r="D2" i="168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42"/>
  <c r="G23" i="142"/>
  <c r="I23" i="142"/>
  <c r="E24" i="142"/>
  <c r="G24" i="142"/>
  <c r="I24" i="142"/>
  <c r="E25" i="142"/>
  <c r="G25" i="142"/>
  <c r="I25" i="142"/>
  <c r="G22" i="142"/>
  <c r="I22" i="142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D1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I531" i="145"/>
  <c r="K531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H525" i="131" a="1"/>
  <c r="H525" i="131"/>
  <c r="F525" i="131" a="1"/>
  <c r="F525" i="131"/>
  <c r="K528" i="129" a="1"/>
  <c r="K528" i="129"/>
  <c r="H528" i="129" a="1"/>
  <c r="H528" i="129"/>
  <c r="J528" i="129" a="1"/>
  <c r="J528" i="129"/>
  <c r="G528" i="129" a="1"/>
  <c r="G528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H526" i="129" a="1"/>
  <c r="H526" i="129"/>
  <c r="J526" i="129" a="1"/>
  <c r="J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F53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13" i="144"/>
  <c r="H13" i="144"/>
  <c r="E26" i="144"/>
  <c r="G26" i="144"/>
  <c r="I26" i="144"/>
  <c r="I38" i="144"/>
  <c r="N519" i="145"/>
  <c r="P509" i="143" a="1"/>
  <c r="P509" i="143"/>
  <c r="N13" i="142"/>
  <c r="P505" i="143" a="1"/>
  <c r="P505" i="143"/>
  <c r="N9" i="142"/>
  <c r="P501" i="143" a="1"/>
  <c r="P501" i="143"/>
  <c r="N5" i="142"/>
  <c r="P511" i="143" a="1"/>
  <c r="P511" i="143"/>
  <c r="P507" i="143" a="1"/>
  <c r="P507" i="143"/>
  <c r="N11" i="142"/>
  <c r="P503" i="143" a="1"/>
  <c r="P503" i="143"/>
  <c r="N7" i="142"/>
  <c r="P499" i="143" a="1"/>
  <c r="P499" i="143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H524" i="137" a="1"/>
  <c r="H524" i="137"/>
  <c r="K520" i="137" a="1"/>
  <c r="K520" i="137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D2" i="135"/>
  <c r="D1" i="135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H519" i="139" a="1"/>
  <c r="H519" i="139"/>
  <c r="F519" i="139" a="1"/>
  <c r="F519" i="139"/>
  <c r="I519" i="139" a="1"/>
  <c r="I519" i="139"/>
  <c r="K519" i="139" a="1"/>
  <c r="K519" i="139"/>
  <c r="M519" i="139" a="1"/>
  <c r="M519" i="139"/>
  <c r="G519" i="139" a="1"/>
  <c r="G519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F522" i="137" a="1"/>
  <c r="F522" i="137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11" i="145" a="1"/>
  <c r="P511" i="145"/>
  <c r="P510" i="145" a="1"/>
  <c r="P510" i="145"/>
  <c r="P509" i="145" a="1"/>
  <c r="P509" i="145"/>
  <c r="N13" i="144"/>
  <c r="P508" i="145" a="1"/>
  <c r="P508" i="145"/>
  <c r="N12" i="144"/>
  <c r="P507" i="145" a="1"/>
  <c r="P507" i="145"/>
  <c r="N11" i="144"/>
  <c r="P506" i="145" a="1"/>
  <c r="P506" i="145"/>
  <c r="N10" i="144"/>
  <c r="P505" i="145" a="1"/>
  <c r="P505" i="145"/>
  <c r="N9" i="144"/>
  <c r="P504" i="145" a="1"/>
  <c r="P504" i="145"/>
  <c r="N8" i="144"/>
  <c r="P503" i="145" a="1"/>
  <c r="P503" i="145"/>
  <c r="N7" i="144"/>
  <c r="P502" i="145" a="1"/>
  <c r="P502" i="145"/>
  <c r="N6" i="144"/>
  <c r="P501" i="145" a="1"/>
  <c r="P501" i="145"/>
  <c r="N5" i="144"/>
  <c r="P500" i="145" a="1"/>
  <c r="P500" i="145"/>
  <c r="N4" i="144"/>
  <c r="P499" i="145" a="1"/>
  <c r="P499" i="145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J531" i="145"/>
  <c r="N529" i="145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L525" i="139" a="1"/>
  <c r="L525" i="139"/>
  <c r="J525" i="139" a="1"/>
  <c r="J525" i="139"/>
  <c r="H525" i="139" a="1"/>
  <c r="H525" i="139"/>
  <c r="F525" i="139" a="1"/>
  <c r="F525" i="139"/>
  <c r="K525" i="139" a="1"/>
  <c r="K525" i="139"/>
  <c r="M525" i="139" a="1"/>
  <c r="M525" i="139"/>
  <c r="G525" i="139" a="1"/>
  <c r="G525" i="139"/>
  <c r="I525" i="139" a="1"/>
  <c r="I525" i="139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27" i="131" a="1"/>
  <c r="L527" i="131"/>
  <c r="J527" i="131" a="1"/>
  <c r="J527" i="131"/>
  <c r="K527" i="131" a="1"/>
  <c r="K527" i="131"/>
  <c r="M527" i="131" a="1"/>
  <c r="M527" i="131"/>
  <c r="L519" i="131" a="1"/>
  <c r="L519" i="131"/>
  <c r="J519" i="131" a="1"/>
  <c r="J519" i="131"/>
  <c r="H519" i="131" a="1"/>
  <c r="H519" i="131"/>
  <c r="F519" i="131" a="1"/>
  <c r="F519" i="131"/>
  <c r="K519" i="131" a="1"/>
  <c r="K519" i="131"/>
  <c r="G519" i="131" a="1"/>
  <c r="G519" i="131"/>
  <c r="M519" i="131" a="1"/>
  <c r="M519" i="131"/>
  <c r="I519" i="131" a="1"/>
  <c r="I519" i="131"/>
  <c r="F529" i="135" a="1"/>
  <c r="F529" i="135"/>
  <c r="M529" i="135" a="1"/>
  <c r="M529" i="135"/>
  <c r="G529" i="135" a="1"/>
  <c r="G529" i="135"/>
  <c r="I529" i="135" a="1"/>
  <c r="I529" i="135"/>
  <c r="M518" i="129" a="1"/>
  <c r="M518" i="129"/>
  <c r="H518" i="129" a="1"/>
  <c r="H518" i="129"/>
  <c r="J518" i="129" a="1"/>
  <c r="J518" i="129"/>
  <c r="G518" i="129" a="1"/>
  <c r="G518" i="129"/>
  <c r="L518" i="129" a="1"/>
  <c r="L518" i="129"/>
  <c r="I518" i="129" a="1"/>
  <c r="I518" i="129"/>
  <c r="K518" i="129" a="1"/>
  <c r="K518" i="129"/>
  <c r="F518" i="129" a="1"/>
  <c r="F518" i="129"/>
  <c r="J520" i="124" a="1"/>
  <c r="J520" i="124"/>
  <c r="H529" i="124" a="1"/>
  <c r="H529" i="124"/>
  <c r="F529" i="124" a="1"/>
  <c r="F529" i="124"/>
  <c r="J521" i="124" a="1"/>
  <c r="J521" i="124"/>
  <c r="H521" i="124" a="1"/>
  <c r="H521" i="124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L530" i="120" a="1"/>
  <c r="L530" i="120"/>
  <c r="J530" i="120" a="1"/>
  <c r="J530" i="120"/>
  <c r="H530" i="120" a="1"/>
  <c r="H530" i="120"/>
  <c r="F530" i="120" a="1"/>
  <c r="F530" i="120"/>
  <c r="M530" i="120" a="1"/>
  <c r="M530" i="120"/>
  <c r="K530" i="120" a="1"/>
  <c r="K530" i="120"/>
  <c r="I530" i="120" a="1"/>
  <c r="I530" i="120"/>
  <c r="G530" i="120" a="1"/>
  <c r="G530" i="120"/>
  <c r="L526" i="120" a="1"/>
  <c r="L526" i="120"/>
  <c r="J526" i="120" a="1"/>
  <c r="J526" i="120"/>
  <c r="H526" i="120" a="1"/>
  <c r="H526" i="120"/>
  <c r="F526" i="120" a="1"/>
  <c r="F526" i="120"/>
  <c r="M526" i="120" a="1"/>
  <c r="M526" i="120"/>
  <c r="K526" i="120" a="1"/>
  <c r="K526" i="120"/>
  <c r="I526" i="120" a="1"/>
  <c r="I526" i="120"/>
  <c r="G526" i="120" a="1"/>
  <c r="G526" i="120"/>
  <c r="L520" i="120" a="1"/>
  <c r="L520" i="120"/>
  <c r="J520" i="120" a="1"/>
  <c r="J520" i="120"/>
  <c r="H520" i="120" a="1"/>
  <c r="H520" i="120"/>
  <c r="F520" i="120" a="1"/>
  <c r="F520" i="120"/>
  <c r="M520" i="120" a="1"/>
  <c r="M520" i="120"/>
  <c r="I520" i="120" a="1"/>
  <c r="I520" i="120"/>
  <c r="K520" i="120" a="1"/>
  <c r="K520" i="120"/>
  <c r="G520" i="120" a="1"/>
  <c r="G520" i="120"/>
  <c r="J518" i="120" a="1"/>
  <c r="J518" i="120"/>
  <c r="H518" i="120" a="1"/>
  <c r="H518" i="120"/>
  <c r="I518" i="120" a="1"/>
  <c r="I518" i="120"/>
  <c r="I528" i="124" a="1"/>
  <c r="I528" i="124"/>
  <c r="G528" i="124" a="1"/>
  <c r="G528" i="124"/>
  <c r="M518" i="126" a="1"/>
  <c r="M518" i="126"/>
  <c r="K518" i="126" a="1"/>
  <c r="K518" i="126"/>
  <c r="I518" i="126" a="1"/>
  <c r="I518" i="126"/>
  <c r="G518" i="126" a="1"/>
  <c r="G518" i="126"/>
  <c r="J518" i="126" a="1"/>
  <c r="J518" i="126"/>
  <c r="F518" i="126" a="1"/>
  <c r="F518" i="126"/>
  <c r="H518" i="126" a="1"/>
  <c r="H518" i="126"/>
  <c r="L518" i="126" a="1"/>
  <c r="L518" i="126"/>
  <c r="M517" i="124" a="1"/>
  <c r="M517" i="124"/>
  <c r="K517" i="124" a="1"/>
  <c r="K517" i="124"/>
  <c r="I517" i="124" a="1"/>
  <c r="I517" i="124"/>
  <c r="G517" i="124" a="1"/>
  <c r="G517" i="124"/>
  <c r="L517" i="124" a="1"/>
  <c r="L517" i="124"/>
  <c r="J517" i="124" a="1"/>
  <c r="J517" i="124"/>
  <c r="H517" i="124" a="1"/>
  <c r="H517" i="124"/>
  <c r="F517" i="124" a="1"/>
  <c r="F517" i="124"/>
  <c r="L524" i="120" a="1"/>
  <c r="L524" i="120"/>
  <c r="J524" i="120" a="1"/>
  <c r="J524" i="120"/>
  <c r="H524" i="120" a="1"/>
  <c r="H524" i="120"/>
  <c r="F524" i="120" a="1"/>
  <c r="F524" i="120"/>
  <c r="M524" i="120" a="1"/>
  <c r="M524" i="120"/>
  <c r="K524" i="120" a="1"/>
  <c r="K524" i="120"/>
  <c r="I524" i="120" a="1"/>
  <c r="I524" i="120"/>
  <c r="G524" i="120" a="1"/>
  <c r="G524" i="120"/>
  <c r="H521" i="126" a="1"/>
  <c r="H521" i="126"/>
  <c r="F521" i="126" a="1"/>
  <c r="F521" i="126"/>
  <c r="I524" i="124" a="1"/>
  <c r="I524" i="124"/>
  <c r="G524" i="124" a="1"/>
  <c r="G524" i="124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G519" i="126" a="1"/>
  <c r="G519" i="126"/>
  <c r="L521" i="122" a="1"/>
  <c r="L521" i="122"/>
  <c r="J521" i="122" a="1"/>
  <c r="J521" i="122"/>
  <c r="H521" i="122" a="1"/>
  <c r="H521" i="122"/>
  <c r="F521" i="122" a="1"/>
  <c r="F521" i="122"/>
  <c r="M521" i="122" a="1"/>
  <c r="M521" i="122"/>
  <c r="K521" i="122" a="1"/>
  <c r="K521" i="122"/>
  <c r="G521" i="122" a="1"/>
  <c r="G521" i="122"/>
  <c r="I521" i="122" a="1"/>
  <c r="I521" i="122"/>
  <c r="M519" i="120" a="1"/>
  <c r="M519" i="120"/>
  <c r="K519" i="120" a="1"/>
  <c r="K519" i="120"/>
  <c r="I519" i="120" a="1"/>
  <c r="I519" i="120"/>
  <c r="G519" i="120" a="1"/>
  <c r="G519" i="120"/>
  <c r="J519" i="120" a="1"/>
  <c r="J519" i="120"/>
  <c r="F519" i="120" a="1"/>
  <c r="F519" i="120"/>
  <c r="L519" i="120" a="1"/>
  <c r="L519" i="120"/>
  <c r="H519" i="120" a="1"/>
  <c r="H519" i="120"/>
  <c r="L522" i="120" a="1"/>
  <c r="L522" i="120"/>
  <c r="J522" i="120" a="1"/>
  <c r="J522" i="120"/>
  <c r="H522" i="120" a="1"/>
  <c r="H522" i="120"/>
  <c r="F522" i="120" a="1"/>
  <c r="F522" i="120"/>
  <c r="M522" i="120" a="1"/>
  <c r="M522" i="120"/>
  <c r="K522" i="120" a="1"/>
  <c r="K522" i="120"/>
  <c r="I522" i="120" a="1"/>
  <c r="I522" i="120"/>
  <c r="G522" i="120" a="1"/>
  <c r="G522" i="120"/>
  <c r="H526" i="116" a="1"/>
  <c r="H526" i="116"/>
  <c r="L518" i="116" a="1"/>
  <c r="L518" i="116"/>
  <c r="J518" i="116" a="1"/>
  <c r="J518" i="116"/>
  <c r="H518" i="116" a="1"/>
  <c r="H518" i="116"/>
  <c r="F518" i="116" a="1"/>
  <c r="F518" i="116"/>
  <c r="M518" i="116" a="1"/>
  <c r="M518" i="116"/>
  <c r="K518" i="116" a="1"/>
  <c r="K518" i="116"/>
  <c r="I518" i="116" a="1"/>
  <c r="I518" i="116"/>
  <c r="G518" i="116" a="1"/>
  <c r="G518" i="116"/>
  <c r="M525" i="116" a="1"/>
  <c r="M525" i="116"/>
  <c r="K525" i="116" a="1"/>
  <c r="K525" i="116"/>
  <c r="I525" i="116" a="1"/>
  <c r="I525" i="116"/>
  <c r="G525" i="116" a="1"/>
  <c r="G525" i="116"/>
  <c r="L525" i="116" a="1"/>
  <c r="L525" i="116"/>
  <c r="J525" i="116" a="1"/>
  <c r="J525" i="116"/>
  <c r="H525" i="116" a="1"/>
  <c r="H525" i="116"/>
  <c r="F525" i="116" a="1"/>
  <c r="F525" i="116"/>
  <c r="M529" i="116" a="1"/>
  <c r="M529" i="116"/>
  <c r="K529" i="116" a="1"/>
  <c r="K529" i="116"/>
  <c r="I529" i="116" a="1"/>
  <c r="I529" i="116"/>
  <c r="G529" i="116" a="1"/>
  <c r="G529" i="116"/>
  <c r="L529" i="116" a="1"/>
  <c r="L529" i="116"/>
  <c r="J529" i="116" a="1"/>
  <c r="J529" i="116"/>
  <c r="H529" i="116" a="1"/>
  <c r="H529" i="116"/>
  <c r="F529" i="116" a="1"/>
  <c r="F529" i="116"/>
  <c r="M519" i="116" a="1"/>
  <c r="M519" i="116"/>
  <c r="K519" i="116" a="1"/>
  <c r="K519" i="116"/>
  <c r="I519" i="116" a="1"/>
  <c r="I519" i="116"/>
  <c r="L519" i="116" a="1"/>
  <c r="L519" i="116"/>
  <c r="H519" i="116" a="1"/>
  <c r="H519" i="116"/>
  <c r="L520" i="116" a="1"/>
  <c r="L520" i="116"/>
  <c r="J520" i="116" a="1"/>
  <c r="J520" i="116"/>
  <c r="H520" i="116" a="1"/>
  <c r="H520" i="116"/>
  <c r="F520" i="116" a="1"/>
  <c r="F520" i="116"/>
  <c r="M520" i="116" a="1"/>
  <c r="M520" i="116"/>
  <c r="K520" i="116" a="1"/>
  <c r="K520" i="116"/>
  <c r="I520" i="116" a="1"/>
  <c r="I520" i="116"/>
  <c r="G520" i="116" a="1"/>
  <c r="G520" i="116"/>
  <c r="L524" i="116" a="1"/>
  <c r="L524" i="116"/>
  <c r="J524" i="116" a="1"/>
  <c r="J524" i="116"/>
  <c r="H524" i="116" a="1"/>
  <c r="H524" i="116"/>
  <c r="F524" i="116" a="1"/>
  <c r="F524" i="116"/>
  <c r="M524" i="116" a="1"/>
  <c r="M524" i="116"/>
  <c r="K524" i="116" a="1"/>
  <c r="K524" i="116"/>
  <c r="I524" i="116" a="1"/>
  <c r="I524" i="116"/>
  <c r="G524" i="116" a="1"/>
  <c r="G524" i="116"/>
  <c r="M521" i="116" a="1"/>
  <c r="M521" i="116"/>
  <c r="K521" i="116" a="1"/>
  <c r="K521" i="116"/>
  <c r="I521" i="116" a="1"/>
  <c r="I521" i="116"/>
  <c r="G521" i="116" a="1"/>
  <c r="G521" i="116"/>
  <c r="L521" i="116" a="1"/>
  <c r="L521" i="116"/>
  <c r="J521" i="116" a="1"/>
  <c r="J521" i="116"/>
  <c r="H521" i="116" a="1"/>
  <c r="H521" i="116"/>
  <c r="F521" i="116" a="1"/>
  <c r="F521" i="116"/>
  <c r="K526" i="114" a="1"/>
  <c r="K526" i="114"/>
  <c r="M522" i="114" a="1"/>
  <c r="M522" i="114"/>
  <c r="K522" i="114" a="1"/>
  <c r="K522" i="114"/>
  <c r="I522" i="114" a="1"/>
  <c r="I522" i="114"/>
  <c r="G522" i="114" a="1"/>
  <c r="G522" i="114"/>
  <c r="J522" i="114" a="1"/>
  <c r="J522" i="114"/>
  <c r="F522" i="114" a="1"/>
  <c r="F522" i="114"/>
  <c r="H522" i="114" a="1"/>
  <c r="H522" i="114"/>
  <c r="L522" i="114" a="1"/>
  <c r="L522" i="114"/>
  <c r="J520" i="114" a="1"/>
  <c r="J520" i="114"/>
  <c r="L529" i="114" a="1"/>
  <c r="L529" i="114"/>
  <c r="J529" i="114" a="1"/>
  <c r="J529" i="114"/>
  <c r="H529" i="114" a="1"/>
  <c r="H529" i="114"/>
  <c r="F529" i="114" a="1"/>
  <c r="F529" i="114"/>
  <c r="K529" i="114" a="1"/>
  <c r="K529" i="114"/>
  <c r="G529" i="114" a="1"/>
  <c r="G529" i="114"/>
  <c r="I529" i="114" a="1"/>
  <c r="I529" i="114"/>
  <c r="M529" i="114" a="1"/>
  <c r="M529" i="114"/>
  <c r="M530" i="114" a="1"/>
  <c r="M530" i="114"/>
  <c r="K530" i="114" a="1"/>
  <c r="K530" i="114"/>
  <c r="I530" i="114" a="1"/>
  <c r="I530" i="114"/>
  <c r="G530" i="114" a="1"/>
  <c r="G530" i="114"/>
  <c r="J530" i="114" a="1"/>
  <c r="J530" i="114"/>
  <c r="F530" i="114" a="1"/>
  <c r="F530" i="114"/>
  <c r="H530" i="114" a="1"/>
  <c r="H530" i="114"/>
  <c r="L530" i="114" a="1"/>
  <c r="L530" i="114"/>
  <c r="K528" i="114" a="1"/>
  <c r="K528" i="114"/>
  <c r="I528" i="114" a="1"/>
  <c r="I528" i="114"/>
  <c r="H525" i="114" a="1"/>
  <c r="H525" i="114"/>
  <c r="L523" i="114" a="1"/>
  <c r="L523" i="114"/>
  <c r="J523" i="114" a="1"/>
  <c r="J523" i="114"/>
  <c r="H523" i="114" a="1"/>
  <c r="H523" i="114"/>
  <c r="F523" i="114" a="1"/>
  <c r="F523" i="114"/>
  <c r="M523" i="114" a="1"/>
  <c r="M523" i="114"/>
  <c r="I523" i="114" a="1"/>
  <c r="I523" i="114"/>
  <c r="G523" i="114" a="1"/>
  <c r="G523" i="114"/>
  <c r="K523" i="114" a="1"/>
  <c r="K523" i="114"/>
  <c r="L519" i="114" a="1"/>
  <c r="L519" i="114"/>
  <c r="J519" i="114" a="1"/>
  <c r="J519" i="114"/>
  <c r="H519" i="114" a="1"/>
  <c r="H519" i="114"/>
  <c r="F519" i="114" a="1"/>
  <c r="F519" i="114"/>
  <c r="M519" i="114" a="1"/>
  <c r="M519" i="114"/>
  <c r="I519" i="114" a="1"/>
  <c r="I519" i="114"/>
  <c r="K519" i="114" a="1"/>
  <c r="K519" i="114"/>
  <c r="G519" i="114" a="1"/>
  <c r="G519" i="114"/>
  <c r="H523" i="112" a="1"/>
  <c r="H523" i="112"/>
  <c r="J519" i="112" a="1"/>
  <c r="J519" i="112"/>
  <c r="F519" i="112" a="1"/>
  <c r="F519" i="112"/>
  <c r="D1" i="112"/>
  <c r="D2" i="112"/>
  <c r="M527" i="112" a="1"/>
  <c r="M527" i="112"/>
  <c r="K527" i="112" a="1"/>
  <c r="K527" i="112"/>
  <c r="I527" i="112" a="1"/>
  <c r="I527" i="112"/>
  <c r="G527" i="112" a="1"/>
  <c r="G527" i="112"/>
  <c r="L527" i="112" a="1"/>
  <c r="L527" i="112"/>
  <c r="J527" i="112" a="1"/>
  <c r="J527" i="112"/>
  <c r="H527" i="112" a="1"/>
  <c r="H527" i="112"/>
  <c r="F527" i="112" a="1"/>
  <c r="F527" i="112"/>
  <c r="L522" i="112" a="1"/>
  <c r="L522" i="112"/>
  <c r="H522" i="112" a="1"/>
  <c r="H522" i="112"/>
  <c r="K522" i="112" a="1"/>
  <c r="K522" i="112"/>
  <c r="G522" i="112" a="1"/>
  <c r="G522" i="112"/>
  <c r="J522" i="112" a="1"/>
  <c r="J522" i="112"/>
  <c r="F522" i="112" a="1"/>
  <c r="F522" i="112"/>
  <c r="M522" i="112" a="1"/>
  <c r="M522" i="112"/>
  <c r="I522" i="112" a="1"/>
  <c r="I522" i="112"/>
  <c r="M529" i="112" a="1"/>
  <c r="M529" i="112"/>
  <c r="K529" i="112" a="1"/>
  <c r="K529" i="112"/>
  <c r="I529" i="112" a="1"/>
  <c r="I529" i="112"/>
  <c r="G529" i="112" a="1"/>
  <c r="G529" i="112"/>
  <c r="J529" i="112" a="1"/>
  <c r="J529" i="112"/>
  <c r="H529" i="112" a="1"/>
  <c r="H529" i="112"/>
  <c r="F529" i="112" a="1"/>
  <c r="F529" i="112"/>
  <c r="L529" i="112" a="1"/>
  <c r="L529" i="112"/>
  <c r="M521" i="112" a="1"/>
  <c r="M521" i="112"/>
  <c r="I521" i="112" a="1"/>
  <c r="I521" i="112"/>
  <c r="L521" i="112" a="1"/>
  <c r="L521" i="112"/>
  <c r="H521" i="112" a="1"/>
  <c r="H521" i="112"/>
  <c r="K521" i="112" a="1"/>
  <c r="K521" i="112"/>
  <c r="G521" i="112" a="1"/>
  <c r="G521" i="112"/>
  <c r="J521" i="112" a="1"/>
  <c r="J521" i="112"/>
  <c r="F521" i="112" a="1"/>
  <c r="F521" i="112"/>
  <c r="K530" i="112" a="1"/>
  <c r="K530" i="112"/>
  <c r="L528" i="112" a="1"/>
  <c r="L528" i="112"/>
  <c r="J528" i="112" a="1"/>
  <c r="J528" i="112"/>
  <c r="H528" i="112" a="1"/>
  <c r="H528" i="112"/>
  <c r="F528" i="112" a="1"/>
  <c r="F528" i="112"/>
  <c r="K528" i="112" a="1"/>
  <c r="K528" i="112"/>
  <c r="L524" i="112" a="1"/>
  <c r="L524" i="112"/>
  <c r="J524" i="112" a="1"/>
  <c r="J524" i="112"/>
  <c r="H524" i="112" a="1"/>
  <c r="H524" i="112"/>
  <c r="F524" i="112" a="1"/>
  <c r="F524" i="112"/>
  <c r="G524" i="112" a="1"/>
  <c r="G524" i="112"/>
  <c r="M524" i="112" a="1"/>
  <c r="M524" i="112"/>
  <c r="K524" i="112" a="1"/>
  <c r="K524" i="112"/>
  <c r="I524" i="112" a="1"/>
  <c r="I524" i="112"/>
  <c r="G520" i="112" a="1"/>
  <c r="G520" i="112"/>
  <c r="M526" i="110" a="1"/>
  <c r="M526" i="110"/>
  <c r="K526" i="110" a="1"/>
  <c r="K526" i="110"/>
  <c r="I526" i="110" a="1"/>
  <c r="I526" i="110"/>
  <c r="G526" i="110" a="1"/>
  <c r="G526" i="110"/>
  <c r="F526" i="110" a="1"/>
  <c r="F526" i="110"/>
  <c r="L526" i="110" a="1"/>
  <c r="L526" i="110"/>
  <c r="H526" i="110" a="1"/>
  <c r="H526" i="110"/>
  <c r="J526" i="110" a="1"/>
  <c r="J526" i="110"/>
  <c r="L529" i="110" a="1"/>
  <c r="L529" i="110"/>
  <c r="K529" i="110" a="1"/>
  <c r="K529" i="110"/>
  <c r="M530" i="110" a="1"/>
  <c r="M530" i="110"/>
  <c r="K530" i="110" a="1"/>
  <c r="K530" i="110"/>
  <c r="I530" i="110" a="1"/>
  <c r="I530" i="110"/>
  <c r="G530" i="110" a="1"/>
  <c r="G530" i="110"/>
  <c r="J530" i="110" a="1"/>
  <c r="J530" i="110"/>
  <c r="H530" i="110" a="1"/>
  <c r="H530" i="110"/>
  <c r="L530" i="110" a="1"/>
  <c r="L530" i="110"/>
  <c r="F530" i="110" a="1"/>
  <c r="F530" i="110"/>
  <c r="I523" i="108" a="1"/>
  <c r="I523" i="108"/>
  <c r="L521" i="108" a="1"/>
  <c r="L521" i="108"/>
  <c r="J521" i="108" a="1"/>
  <c r="J521" i="108"/>
  <c r="H521" i="108" a="1"/>
  <c r="H521" i="108"/>
  <c r="F521" i="108" a="1"/>
  <c r="F521" i="108"/>
  <c r="M521" i="108" a="1"/>
  <c r="M521" i="108"/>
  <c r="I521" i="108" a="1"/>
  <c r="I521" i="108"/>
  <c r="K521" i="108" a="1"/>
  <c r="K521" i="108"/>
  <c r="G521" i="108" a="1"/>
  <c r="G521" i="108"/>
  <c r="I522" i="108" a="1"/>
  <c r="I522" i="108"/>
  <c r="G522" i="108" a="1"/>
  <c r="G522" i="108"/>
  <c r="L522" i="108" a="1"/>
  <c r="L522" i="108"/>
  <c r="H522" i="108" a="1"/>
  <c r="H522" i="108"/>
  <c r="F522" i="108" a="1"/>
  <c r="F522" i="108"/>
  <c r="J522" i="108" a="1"/>
  <c r="J522" i="108"/>
  <c r="B5" i="106"/>
  <c r="B6" i="106"/>
  <c r="B8" i="106"/>
  <c r="B9" i="106"/>
  <c r="B10" i="106"/>
  <c r="B11" i="106"/>
  <c r="B12" i="106"/>
  <c r="B13" i="106"/>
  <c r="B16" i="106"/>
  <c r="B17" i="106"/>
  <c r="B18" i="106"/>
  <c r="B19" i="106"/>
  <c r="B20" i="106"/>
  <c r="B21" i="106"/>
  <c r="B22" i="106"/>
  <c r="B4" i="106"/>
  <c r="E8" i="3"/>
  <c r="C498" i="4"/>
  <c r="G498" i="4" a="1"/>
  <c r="G498" i="4"/>
  <c r="C499" i="4"/>
  <c r="H499" i="4" a="1"/>
  <c r="H499" i="4"/>
  <c r="C500" i="4"/>
  <c r="J500" i="4" a="1"/>
  <c r="J500" i="4"/>
  <c r="C501" i="4"/>
  <c r="G501" i="4" a="1"/>
  <c r="G501" i="4"/>
  <c r="C502" i="4"/>
  <c r="J502" i="4" a="1"/>
  <c r="J502" i="4"/>
  <c r="C503" i="4"/>
  <c r="I503" i="4" a="1"/>
  <c r="I503" i="4"/>
  <c r="C504" i="4"/>
  <c r="J504" i="4" a="1"/>
  <c r="J504" i="4"/>
  <c r="C505" i="4"/>
  <c r="H505" i="4" a="1"/>
  <c r="H505" i="4"/>
  <c r="C506" i="4"/>
  <c r="I506" i="4" a="1"/>
  <c r="I506" i="4"/>
  <c r="C507" i="4"/>
  <c r="C526" i="4"/>
  <c r="C508" i="4"/>
  <c r="I508" i="4" a="1"/>
  <c r="I508" i="4"/>
  <c r="C509" i="4"/>
  <c r="K509" i="4" a="1"/>
  <c r="K509" i="4"/>
  <c r="C497" i="4"/>
  <c r="C516" i="4"/>
  <c r="H503" i="4" a="1"/>
  <c r="H503" i="4"/>
  <c r="G512" i="4" a="1"/>
  <c r="G512" i="4"/>
  <c r="H512" i="4" a="1"/>
  <c r="H512" i="4"/>
  <c r="I512" i="4" a="1"/>
  <c r="I512" i="4"/>
  <c r="J512" i="4" a="1"/>
  <c r="J512" i="4"/>
  <c r="K512" i="4" a="1"/>
  <c r="K512" i="4"/>
  <c r="L512" i="4" a="1"/>
  <c r="L512" i="4"/>
  <c r="M512" i="4" a="1"/>
  <c r="M512" i="4"/>
  <c r="F512" i="4" a="1"/>
  <c r="F512" i="4"/>
  <c r="S491" i="4"/>
  <c r="E29" i="3"/>
  <c r="G29" i="3"/>
  <c r="I29" i="3"/>
  <c r="T491" i="4"/>
  <c r="E31" i="3"/>
  <c r="G31" i="3"/>
  <c r="I31" i="3"/>
  <c r="U491" i="4"/>
  <c r="E32" i="3"/>
  <c r="G32" i="3"/>
  <c r="V491" i="4"/>
  <c r="E33" i="3"/>
  <c r="G33" i="3"/>
  <c r="W491" i="4"/>
  <c r="E34" i="3"/>
  <c r="G34" i="3"/>
  <c r="R491" i="4"/>
  <c r="E30" i="3"/>
  <c r="G30" i="3"/>
  <c r="I30" i="3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G491" i="4"/>
  <c r="H491" i="4"/>
  <c r="I491" i="4"/>
  <c r="J491" i="4"/>
  <c r="K491" i="4"/>
  <c r="L491" i="4"/>
  <c r="F491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23" i="143"/>
  <c r="I17" i="146"/>
  <c r="G17" i="146"/>
  <c r="K531" i="149"/>
  <c r="N528" i="143"/>
  <c r="L531" i="143"/>
  <c r="G531" i="143"/>
  <c r="E26" i="142"/>
  <c r="G26" i="142"/>
  <c r="I26" i="142"/>
  <c r="N512" i="143"/>
  <c r="F13" i="142"/>
  <c r="H13" i="142"/>
  <c r="N529" i="149"/>
  <c r="N520" i="151"/>
  <c r="H531" i="151"/>
  <c r="G531" i="151"/>
  <c r="N524" i="149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I17" i="148"/>
  <c r="G17" i="148"/>
  <c r="M531" i="149"/>
  <c r="N519" i="151"/>
  <c r="N525" i="151"/>
  <c r="N512" i="151"/>
  <c r="F13" i="150"/>
  <c r="H13" i="150"/>
  <c r="E26" i="150"/>
  <c r="G26" i="150"/>
  <c r="I26" i="150"/>
  <c r="P512" i="143"/>
  <c r="D17" i="142"/>
  <c r="N3" i="142"/>
  <c r="F531" i="143"/>
  <c r="N518" i="143"/>
  <c r="I531" i="143"/>
  <c r="N512" i="149"/>
  <c r="F13" i="148"/>
  <c r="H13" i="148"/>
  <c r="E26" i="148"/>
  <c r="G26" i="148"/>
  <c r="I26" i="148"/>
  <c r="J531" i="151"/>
  <c r="I531" i="151"/>
  <c r="N521" i="143"/>
  <c r="N522" i="143"/>
  <c r="N519" i="149"/>
  <c r="N525" i="143"/>
  <c r="F531" i="149"/>
  <c r="N518" i="149"/>
  <c r="G531" i="149"/>
  <c r="N521" i="151"/>
  <c r="N524" i="143"/>
  <c r="P512" i="145"/>
  <c r="D17" i="144"/>
  <c r="N3" i="144"/>
  <c r="N531" i="147"/>
  <c r="H531" i="143"/>
  <c r="K531" i="143"/>
  <c r="L531" i="151"/>
  <c r="K531" i="151"/>
  <c r="N523" i="151"/>
  <c r="N529" i="143"/>
  <c r="N522" i="151"/>
  <c r="N521" i="149"/>
  <c r="N519" i="143"/>
  <c r="J531" i="143"/>
  <c r="M531" i="143"/>
  <c r="N531" i="145"/>
  <c r="F531" i="151"/>
  <c r="N518" i="151"/>
  <c r="N531" i="151"/>
  <c r="M531" i="151"/>
  <c r="N527" i="143"/>
  <c r="I38" i="146"/>
  <c r="G17" i="150"/>
  <c r="I17" i="150"/>
  <c r="N523" i="149"/>
  <c r="I38" i="150"/>
  <c r="I38" i="142"/>
  <c r="H498" i="4" a="1"/>
  <c r="H498" i="4"/>
  <c r="C524" i="4"/>
  <c r="M524" i="4" a="1"/>
  <c r="M524" i="4"/>
  <c r="M505" i="4" a="1"/>
  <c r="M505" i="4"/>
  <c r="G505" i="4" a="1"/>
  <c r="G505" i="4"/>
  <c r="I505" i="4" a="1"/>
  <c r="I505" i="4"/>
  <c r="A2" i="1"/>
  <c r="A2" i="103"/>
  <c r="G27" i="3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I17" i="142"/>
  <c r="G17" i="142"/>
  <c r="N531" i="143"/>
  <c r="I38" i="148"/>
  <c r="G17" i="144"/>
  <c r="I17" i="144"/>
  <c r="N531" i="149"/>
  <c r="I38" i="155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D1" i="4"/>
  <c r="B6" i="3"/>
  <c r="B4" i="3"/>
  <c r="B5" i="3"/>
  <c r="H6" i="3"/>
  <c r="E17" i="103"/>
  <c r="G12" i="103"/>
  <c r="E12" i="103"/>
  <c r="E19" i="103"/>
  <c r="Q10" i="103"/>
  <c r="G19" i="103"/>
  <c r="Q18" i="103"/>
  <c r="Q11" i="103"/>
  <c r="Q9" i="103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4" i="197"/>
  <c r="I56" i="197"/>
  <c r="I56" i="165"/>
  <c r="H14" i="165"/>
  <c r="H14" i="167"/>
  <c r="I56" i="167"/>
  <c r="I56" i="181"/>
  <c r="H14" i="181"/>
  <c r="I56" i="173"/>
  <c r="H14" i="173"/>
  <c r="H14" i="157"/>
  <c r="I56" i="157"/>
  <c r="I56" i="148"/>
  <c r="H14" i="148"/>
  <c r="I56" i="175"/>
  <c r="H14" i="175"/>
  <c r="I56" i="213"/>
  <c r="H14" i="213"/>
  <c r="I54" i="213"/>
  <c r="I56" i="193"/>
  <c r="H14" i="193"/>
  <c r="I56" i="142"/>
  <c r="H14" i="142"/>
  <c r="I56" i="201"/>
  <c r="H14" i="201"/>
  <c r="H14" i="161"/>
  <c r="I56" i="161"/>
  <c r="H14" i="159"/>
  <c r="I56" i="159"/>
  <c r="I56" i="187"/>
  <c r="H14" i="187"/>
  <c r="I56" i="155"/>
  <c r="H14" i="155"/>
  <c r="I56" i="212"/>
  <c r="H14" i="212"/>
  <c r="I54" i="212"/>
  <c r="H14" i="144"/>
  <c r="I56" i="144"/>
  <c r="H14" i="185"/>
  <c r="I56" i="185"/>
  <c r="H14" i="179"/>
  <c r="I56" i="179"/>
  <c r="H14" i="203"/>
  <c r="I56" i="203"/>
  <c r="H14" i="177"/>
  <c r="I56" i="177"/>
  <c r="I56" i="169"/>
  <c r="H14" i="169"/>
  <c r="H14" i="163"/>
  <c r="I56" i="163"/>
  <c r="H14" i="205"/>
  <c r="I56" i="205"/>
  <c r="H14" i="211"/>
  <c r="I54" i="211"/>
  <c r="I56" i="211"/>
  <c r="H14" i="199"/>
  <c r="I56" i="199"/>
  <c r="I56" i="189"/>
  <c r="H14" i="189"/>
  <c r="H14" i="191"/>
  <c r="I56" i="191"/>
  <c r="I56" i="150"/>
  <c r="H14" i="150"/>
  <c r="I56" i="183"/>
  <c r="H14" i="183"/>
  <c r="I56" i="146"/>
  <c r="H14" i="146"/>
  <c r="I56" i="171"/>
  <c r="H14" i="171"/>
  <c r="I56" i="153"/>
  <c r="H14" i="153"/>
  <c r="H14" i="195"/>
  <c r="I56" i="195"/>
  <c r="I56" i="214"/>
  <c r="H14" i="214"/>
  <c r="I54" i="214"/>
  <c r="I56" i="215"/>
  <c r="H14" i="215"/>
  <c r="I54" i="215"/>
  <c r="I54" i="171"/>
  <c r="I54" i="175"/>
  <c r="I54" i="181"/>
  <c r="I54" i="191"/>
  <c r="I54" i="163"/>
  <c r="I54" i="177"/>
  <c r="I54" i="203"/>
  <c r="I54" i="185"/>
  <c r="I54" i="159"/>
  <c r="I54" i="157"/>
  <c r="I54" i="183"/>
  <c r="I54" i="173"/>
  <c r="I54" i="153"/>
  <c r="I54" i="155"/>
  <c r="I54" i="142"/>
  <c r="I54" i="148"/>
  <c r="I54" i="189"/>
  <c r="I54" i="201"/>
  <c r="I54" i="193"/>
  <c r="I54" i="165"/>
  <c r="I54" i="195"/>
  <c r="I54" i="146"/>
  <c r="I54" i="150"/>
  <c r="I54" i="169"/>
  <c r="I54" i="187"/>
  <c r="I54" i="199"/>
  <c r="I54" i="205"/>
  <c r="I54" i="179"/>
  <c r="I54" i="144"/>
  <c r="I54" i="161"/>
  <c r="I54" i="167"/>
  <c r="I54" i="197"/>
  <c r="K506" i="135" a="1"/>
  <c r="K506" i="135"/>
  <c r="I506" i="135" a="1"/>
  <c r="I506" i="135"/>
  <c r="P28" i="135"/>
  <c r="P34" i="135"/>
  <c r="P40" i="135"/>
  <c r="F499" i="135" a="1"/>
  <c r="F499" i="135"/>
  <c r="C524" i="135"/>
  <c r="L529" i="135" a="1"/>
  <c r="L529" i="135"/>
  <c r="K509" i="135" a="1"/>
  <c r="K509" i="135"/>
  <c r="M501" i="135" a="1"/>
  <c r="M501" i="135"/>
  <c r="P4" i="135"/>
  <c r="P22" i="135"/>
  <c r="G505" i="135" a="1"/>
  <c r="G505" i="135"/>
  <c r="G509" i="135" a="1"/>
  <c r="G509" i="135"/>
  <c r="M508" i="135" a="1"/>
  <c r="M508" i="135"/>
  <c r="G499" i="135" a="1"/>
  <c r="G499" i="135"/>
  <c r="H522" i="135" a="1"/>
  <c r="H522" i="135"/>
  <c r="J521" i="135" a="1"/>
  <c r="J521" i="135"/>
  <c r="F522" i="135" a="1"/>
  <c r="F522" i="135"/>
  <c r="N522" i="135"/>
  <c r="H529" i="135" a="1"/>
  <c r="H529" i="135"/>
  <c r="N529" i="135"/>
  <c r="G506" i="135" a="1"/>
  <c r="G506" i="135"/>
  <c r="L508" i="135" a="1"/>
  <c r="L508" i="135"/>
  <c r="P24" i="135"/>
  <c r="J529" i="135" a="1"/>
  <c r="J529" i="135"/>
  <c r="K505" i="135" a="1"/>
  <c r="K505" i="135"/>
  <c r="I505" i="135" a="1"/>
  <c r="I505" i="135"/>
  <c r="C518" i="135"/>
  <c r="I509" i="135" a="1"/>
  <c r="I509" i="135"/>
  <c r="K499" i="135" a="1"/>
  <c r="K499" i="135"/>
  <c r="F503" i="135" a="1"/>
  <c r="F503" i="135"/>
  <c r="M511" i="135" a="1"/>
  <c r="M511" i="135"/>
  <c r="K508" i="135" a="1"/>
  <c r="K508" i="135"/>
  <c r="K511" i="135" a="1"/>
  <c r="K511" i="135"/>
  <c r="I508" i="135" a="1"/>
  <c r="I508" i="135"/>
  <c r="M503" i="135" a="1"/>
  <c r="M503" i="135"/>
  <c r="L504" i="135" a="1"/>
  <c r="L504" i="135"/>
  <c r="J510" i="141" a="1"/>
  <c r="J510" i="141"/>
  <c r="J511" i="122" a="1"/>
  <c r="J511" i="122"/>
  <c r="N495" i="131"/>
  <c r="P8" i="108"/>
  <c r="F529" i="110" a="1"/>
  <c r="F529" i="110"/>
  <c r="H529" i="110" a="1"/>
  <c r="H529" i="110"/>
  <c r="J529" i="110" a="1"/>
  <c r="J529" i="110"/>
  <c r="I510" i="110" a="1"/>
  <c r="I510" i="110"/>
  <c r="L510" i="110" a="1"/>
  <c r="L510" i="110"/>
  <c r="H510" i="110" a="1"/>
  <c r="H510" i="110"/>
  <c r="I529" i="110" a="1"/>
  <c r="I529" i="110"/>
  <c r="P11" i="137"/>
  <c r="I509" i="4" a="1"/>
  <c r="I509" i="4"/>
  <c r="G509" i="4" a="1"/>
  <c r="G509" i="4"/>
  <c r="M530" i="137" a="1"/>
  <c r="M530" i="137"/>
  <c r="K530" i="137" a="1"/>
  <c r="K530" i="137"/>
  <c r="I530" i="137" a="1"/>
  <c r="I530" i="137"/>
  <c r="G530" i="137" a="1"/>
  <c r="G530" i="137"/>
  <c r="F530" i="137" a="1"/>
  <c r="F530" i="137"/>
  <c r="L530" i="137" a="1"/>
  <c r="L530" i="137"/>
  <c r="H530" i="137" a="1"/>
  <c r="H530" i="137"/>
  <c r="J530" i="137" a="1"/>
  <c r="J530" i="137"/>
  <c r="H522" i="126" a="1"/>
  <c r="H522" i="126"/>
  <c r="M522" i="126" a="1"/>
  <c r="M522" i="126"/>
  <c r="F522" i="126" a="1"/>
  <c r="F522" i="126"/>
  <c r="K522" i="126" a="1"/>
  <c r="K522" i="126"/>
  <c r="L522" i="126" a="1"/>
  <c r="L522" i="126"/>
  <c r="I522" i="126" a="1"/>
  <c r="I522" i="126"/>
  <c r="G522" i="126" a="1"/>
  <c r="G522" i="126"/>
  <c r="J522" i="126" a="1"/>
  <c r="J522" i="126"/>
  <c r="F504" i="4" a="1"/>
  <c r="F504" i="4"/>
  <c r="H527" i="110" a="1"/>
  <c r="H527" i="110"/>
  <c r="J526" i="116" a="1"/>
  <c r="J526" i="116"/>
  <c r="K524" i="124" a="1"/>
  <c r="K524" i="124"/>
  <c r="J521" i="126" a="1"/>
  <c r="J521" i="126"/>
  <c r="K528" i="124" a="1"/>
  <c r="K528" i="124"/>
  <c r="L518" i="120" a="1"/>
  <c r="L518" i="120"/>
  <c r="J529" i="124" a="1"/>
  <c r="J529" i="124"/>
  <c r="L524" i="137" a="1"/>
  <c r="L524" i="137"/>
  <c r="M526" i="129" a="1"/>
  <c r="M526" i="129"/>
  <c r="J518" i="135" a="1"/>
  <c r="J518" i="135"/>
  <c r="J525" i="131" a="1"/>
  <c r="J525" i="131"/>
  <c r="J506" i="108" a="1"/>
  <c r="J506" i="108"/>
  <c r="L505" i="108" a="1"/>
  <c r="L505" i="108"/>
  <c r="G499" i="114" a="1"/>
  <c r="G499" i="114"/>
  <c r="M527" i="114" a="1"/>
  <c r="M527" i="114"/>
  <c r="F500" i="124" a="1"/>
  <c r="F500" i="124"/>
  <c r="K503" i="126" a="1"/>
  <c r="K503" i="126"/>
  <c r="L508" i="120" a="1"/>
  <c r="L508" i="120"/>
  <c r="J508" i="120" a="1"/>
  <c r="J508" i="120"/>
  <c r="K527" i="120" a="1"/>
  <c r="K527" i="120"/>
  <c r="K501" i="139" a="1"/>
  <c r="K501" i="139"/>
  <c r="L511" i="137" a="1"/>
  <c r="L511" i="137"/>
  <c r="H499" i="110" a="1"/>
  <c r="H499" i="110"/>
  <c r="L502" i="110" a="1"/>
  <c r="L502" i="110"/>
  <c r="J507" i="110" a="1"/>
  <c r="J507" i="110"/>
  <c r="L500" i="112" a="1"/>
  <c r="L500" i="112"/>
  <c r="L507" i="112" a="1"/>
  <c r="L507" i="112"/>
  <c r="K511" i="122" a="1"/>
  <c r="K511" i="122"/>
  <c r="G510" i="126" a="1"/>
  <c r="G510" i="126"/>
  <c r="K504" i="128" a="1"/>
  <c r="K504" i="128"/>
  <c r="P53" i="129"/>
  <c r="L505" i="131" a="1"/>
  <c r="L505" i="131"/>
  <c r="M511" i="131" a="1"/>
  <c r="M511" i="131"/>
  <c r="P7" i="133"/>
  <c r="C527" i="133"/>
  <c r="L518" i="135" a="1"/>
  <c r="L518" i="135"/>
  <c r="L525" i="131" a="1"/>
  <c r="L525" i="131"/>
  <c r="F506" i="108" a="1"/>
  <c r="F506" i="108"/>
  <c r="I499" i="114" a="1"/>
  <c r="I499" i="114"/>
  <c r="H500" i="124" a="1"/>
  <c r="H500" i="124"/>
  <c r="G529" i="122" a="1"/>
  <c r="G529" i="122"/>
  <c r="H508" i="120" a="1"/>
  <c r="H508" i="120"/>
  <c r="F508" i="120" a="1"/>
  <c r="F508" i="120"/>
  <c r="M527" i="120" a="1"/>
  <c r="M527" i="120"/>
  <c r="G501" i="139" a="1"/>
  <c r="G501" i="139"/>
  <c r="F501" i="139" a="1"/>
  <c r="F501" i="139"/>
  <c r="F512" i="139"/>
  <c r="E26" i="138"/>
  <c r="G26" i="138"/>
  <c r="G511" i="137" a="1"/>
  <c r="G511" i="137"/>
  <c r="I511" i="137" a="1"/>
  <c r="I511" i="137"/>
  <c r="K499" i="110" a="1"/>
  <c r="K499" i="110"/>
  <c r="M502" i="110" a="1"/>
  <c r="M502" i="110"/>
  <c r="M511" i="122" a="1"/>
  <c r="M511" i="122"/>
  <c r="K510" i="126" a="1"/>
  <c r="K510" i="126"/>
  <c r="M504" i="128" a="1"/>
  <c r="M504" i="128"/>
  <c r="H519" i="122" a="1"/>
  <c r="H519" i="122"/>
  <c r="L529" i="124" a="1"/>
  <c r="L529" i="124"/>
  <c r="M521" i="114" a="1"/>
  <c r="M521" i="114"/>
  <c r="H528" i="124" a="1"/>
  <c r="H528" i="124"/>
  <c r="I523" i="122" a="1"/>
  <c r="I523" i="122"/>
  <c r="K519" i="122" a="1"/>
  <c r="K519" i="122"/>
  <c r="G529" i="124" a="1"/>
  <c r="G529" i="124"/>
  <c r="J522" i="137" a="1"/>
  <c r="J522" i="137"/>
  <c r="J524" i="137" a="1"/>
  <c r="J524" i="137"/>
  <c r="G518" i="135" a="1"/>
  <c r="G518" i="135"/>
  <c r="L506" i="108" a="1"/>
  <c r="L506" i="108"/>
  <c r="H507" i="112" a="1"/>
  <c r="H507" i="112"/>
  <c r="K499" i="114" a="1"/>
  <c r="K499" i="114"/>
  <c r="H527" i="114" a="1"/>
  <c r="H527" i="114"/>
  <c r="J500" i="124" a="1"/>
  <c r="J500" i="124"/>
  <c r="M529" i="122" a="1"/>
  <c r="M529" i="122"/>
  <c r="G508" i="120" a="1"/>
  <c r="G508" i="120"/>
  <c r="I501" i="139" a="1"/>
  <c r="I501" i="139"/>
  <c r="H501" i="139" a="1"/>
  <c r="H501" i="139"/>
  <c r="F511" i="137" a="1"/>
  <c r="F511" i="137"/>
  <c r="K511" i="137" a="1"/>
  <c r="K511" i="137"/>
  <c r="M500" i="135" a="1"/>
  <c r="M500" i="135"/>
  <c r="L499" i="110" a="1"/>
  <c r="L499" i="110"/>
  <c r="L507" i="110" a="1"/>
  <c r="L507" i="110"/>
  <c r="M503" i="122" a="1"/>
  <c r="M503" i="122"/>
  <c r="M502" i="129" a="1"/>
  <c r="M502" i="129"/>
  <c r="I501" i="131" a="1"/>
  <c r="I501" i="131"/>
  <c r="G505" i="131" a="1"/>
  <c r="G505" i="131"/>
  <c r="F508" i="133" a="1"/>
  <c r="F508" i="133"/>
  <c r="H510" i="135" a="1"/>
  <c r="H510" i="135"/>
  <c r="I505" i="137" a="1"/>
  <c r="I505" i="137"/>
  <c r="F499" i="4" a="1"/>
  <c r="F499" i="4"/>
  <c r="J527" i="110" a="1"/>
  <c r="J527" i="110"/>
  <c r="M524" i="124" a="1"/>
  <c r="M524" i="124"/>
  <c r="L521" i="126" a="1"/>
  <c r="L521" i="126"/>
  <c r="G523" i="122" a="1"/>
  <c r="G523" i="122"/>
  <c r="F524" i="137" a="1"/>
  <c r="F524" i="137"/>
  <c r="L527" i="110" a="1"/>
  <c r="L527" i="110"/>
  <c r="G524" i="114" a="1"/>
  <c r="G524" i="114"/>
  <c r="F524" i="124" a="1"/>
  <c r="F524" i="124"/>
  <c r="F523" i="124" a="1"/>
  <c r="F523" i="124"/>
  <c r="G529" i="110" a="1"/>
  <c r="G529" i="110"/>
  <c r="I521" i="114" a="1"/>
  <c r="I521" i="114"/>
  <c r="H524" i="124" a="1"/>
  <c r="H524" i="124"/>
  <c r="H523" i="124" a="1"/>
  <c r="H523" i="124"/>
  <c r="J528" i="124" a="1"/>
  <c r="J528" i="124"/>
  <c r="K523" i="122" a="1"/>
  <c r="K523" i="122"/>
  <c r="F519" i="122" a="1"/>
  <c r="F519" i="122"/>
  <c r="I529" i="124" a="1"/>
  <c r="I529" i="124"/>
  <c r="H524" i="129" a="1"/>
  <c r="H524" i="129"/>
  <c r="H522" i="137" a="1"/>
  <c r="H522" i="137"/>
  <c r="G524" i="137" a="1"/>
  <c r="G524" i="137"/>
  <c r="I518" i="135" a="1"/>
  <c r="I518" i="135"/>
  <c r="C524" i="108"/>
  <c r="G506" i="108" a="1"/>
  <c r="G506" i="108"/>
  <c r="M507" i="112" a="1"/>
  <c r="M507" i="112"/>
  <c r="M499" i="114" a="1"/>
  <c r="M499" i="114"/>
  <c r="J527" i="114" a="1"/>
  <c r="J527" i="114"/>
  <c r="L500" i="124" a="1"/>
  <c r="L500" i="124"/>
  <c r="F529" i="122" a="1"/>
  <c r="F529" i="122"/>
  <c r="I508" i="120" a="1"/>
  <c r="I508" i="120"/>
  <c r="J501" i="139" a="1"/>
  <c r="J501" i="139"/>
  <c r="H511" i="137" a="1"/>
  <c r="H511" i="137"/>
  <c r="K500" i="135" a="1"/>
  <c r="K500" i="135"/>
  <c r="L508" i="110" a="1"/>
  <c r="L508" i="110"/>
  <c r="N508" i="110"/>
  <c r="P8" i="114"/>
  <c r="P14" i="114"/>
  <c r="P20" i="114"/>
  <c r="P26" i="114"/>
  <c r="P32" i="114"/>
  <c r="P38" i="114"/>
  <c r="K504" i="122" a="1"/>
  <c r="K504" i="122"/>
  <c r="N504" i="122"/>
  <c r="L502" i="131" a="1"/>
  <c r="L502" i="131"/>
  <c r="I505" i="131" a="1"/>
  <c r="I505" i="131"/>
  <c r="H508" i="133" a="1"/>
  <c r="H508" i="133"/>
  <c r="L505" i="137" a="1"/>
  <c r="L505" i="137"/>
  <c r="L524" i="114" a="1"/>
  <c r="L524" i="114"/>
  <c r="L526" i="116" a="1"/>
  <c r="L526" i="116"/>
  <c r="M528" i="124" a="1"/>
  <c r="M528" i="124"/>
  <c r="P16" i="4"/>
  <c r="G521" i="114" a="1"/>
  <c r="G521" i="114"/>
  <c r="J524" i="124" a="1"/>
  <c r="J524" i="124"/>
  <c r="J523" i="124" a="1"/>
  <c r="J523" i="124"/>
  <c r="D2" i="128"/>
  <c r="M523" i="122" a="1"/>
  <c r="M523" i="122"/>
  <c r="I519" i="122" a="1"/>
  <c r="I519" i="122"/>
  <c r="K529" i="124" a="1"/>
  <c r="K529" i="124"/>
  <c r="I527" i="131" a="1"/>
  <c r="I527" i="131"/>
  <c r="I524" i="137" a="1"/>
  <c r="I524" i="137"/>
  <c r="K518" i="135" a="1"/>
  <c r="K518" i="135"/>
  <c r="G505" i="108" a="1"/>
  <c r="G505" i="108"/>
  <c r="I506" i="108" a="1"/>
  <c r="I506" i="108"/>
  <c r="C526" i="112"/>
  <c r="M508" i="114" a="1"/>
  <c r="M508" i="114"/>
  <c r="C518" i="114"/>
  <c r="L527" i="114" a="1"/>
  <c r="L527" i="114"/>
  <c r="L503" i="126" a="1"/>
  <c r="L503" i="126"/>
  <c r="J529" i="122" a="1"/>
  <c r="J529" i="122"/>
  <c r="K508" i="120" a="1"/>
  <c r="K508" i="120"/>
  <c r="L501" i="139" a="1"/>
  <c r="L501" i="139"/>
  <c r="I500" i="135" a="1"/>
  <c r="I500" i="135"/>
  <c r="J508" i="133" a="1"/>
  <c r="J508" i="133"/>
  <c r="I522" i="137" a="1"/>
  <c r="I522" i="137"/>
  <c r="K524" i="137" a="1"/>
  <c r="K524" i="137"/>
  <c r="F526" i="129" a="1"/>
  <c r="F526" i="129"/>
  <c r="K506" i="108" a="1"/>
  <c r="K506" i="108"/>
  <c r="J500" i="112" a="1"/>
  <c r="J500" i="112"/>
  <c r="F508" i="114" a="1"/>
  <c r="F508" i="114"/>
  <c r="L508" i="116" a="1"/>
  <c r="L508" i="116"/>
  <c r="L529" i="128" a="1"/>
  <c r="L529" i="128"/>
  <c r="M503" i="126" a="1"/>
  <c r="M503" i="126"/>
  <c r="M508" i="120" a="1"/>
  <c r="M508" i="120"/>
  <c r="G500" i="135" a="1"/>
  <c r="G500" i="135"/>
  <c r="P15" i="126"/>
  <c r="F527" i="110" a="1"/>
  <c r="F527" i="110"/>
  <c r="F523" i="122" a="1"/>
  <c r="F523" i="122"/>
  <c r="L519" i="122" a="1"/>
  <c r="L519" i="122"/>
  <c r="K503" i="4" a="1"/>
  <c r="K503" i="4"/>
  <c r="J503" i="4" a="1"/>
  <c r="J503" i="4"/>
  <c r="I526" i="116" a="1"/>
  <c r="I526" i="116"/>
  <c r="I521" i="126" a="1"/>
  <c r="I521" i="126"/>
  <c r="G523" i="124" a="1"/>
  <c r="G523" i="124"/>
  <c r="M518" i="120" a="1"/>
  <c r="M518" i="120"/>
  <c r="H523" i="122" a="1"/>
  <c r="H523" i="122"/>
  <c r="J519" i="122" a="1"/>
  <c r="J519" i="122"/>
  <c r="G527" i="131" a="1"/>
  <c r="G527" i="131"/>
  <c r="K526" i="129" a="1"/>
  <c r="K526" i="129"/>
  <c r="G525" i="131" a="1"/>
  <c r="G525" i="131"/>
  <c r="M506" i="108" a="1"/>
  <c r="M506" i="108"/>
  <c r="G500" i="112" a="1"/>
  <c r="G500" i="112"/>
  <c r="I508" i="114" a="1"/>
  <c r="I508" i="114"/>
  <c r="G529" i="128" a="1"/>
  <c r="G529" i="128"/>
  <c r="F503" i="126" a="1"/>
  <c r="F503" i="126"/>
  <c r="F527" i="120" a="1"/>
  <c r="F527" i="120"/>
  <c r="J521" i="114" a="1"/>
  <c r="J521" i="114"/>
  <c r="G526" i="116" a="1"/>
  <c r="G526" i="116"/>
  <c r="M521" i="126" a="1"/>
  <c r="M521" i="126"/>
  <c r="I523" i="124" a="1"/>
  <c r="I523" i="124"/>
  <c r="G518" i="120" a="1"/>
  <c r="G518" i="120"/>
  <c r="J523" i="122" a="1"/>
  <c r="J523" i="122"/>
  <c r="M519" i="122" a="1"/>
  <c r="M519" i="122"/>
  <c r="I526" i="129" a="1"/>
  <c r="I526" i="129"/>
  <c r="K525" i="131" a="1"/>
  <c r="K525" i="131"/>
  <c r="C525" i="108"/>
  <c r="I529" i="128" a="1"/>
  <c r="I529" i="128"/>
  <c r="C519" i="124"/>
  <c r="H503" i="126" a="1"/>
  <c r="H503" i="126"/>
  <c r="H527" i="120" a="1"/>
  <c r="H527" i="120"/>
  <c r="J499" i="131" a="1"/>
  <c r="J499" i="131"/>
  <c r="M526" i="116" a="1"/>
  <c r="M526" i="116"/>
  <c r="G521" i="126" a="1"/>
  <c r="G521" i="126"/>
  <c r="K523" i="124" a="1"/>
  <c r="K523" i="124"/>
  <c r="K518" i="120" a="1"/>
  <c r="K518" i="120"/>
  <c r="F527" i="131" a="1"/>
  <c r="F527" i="131"/>
  <c r="L526" i="129" a="1"/>
  <c r="L526" i="129"/>
  <c r="I525" i="131" a="1"/>
  <c r="I525" i="131"/>
  <c r="M500" i="112" a="1"/>
  <c r="M500" i="112"/>
  <c r="K529" i="128" a="1"/>
  <c r="K529" i="128"/>
  <c r="G500" i="124" a="1"/>
  <c r="G500" i="124"/>
  <c r="J503" i="126" a="1"/>
  <c r="J503" i="126"/>
  <c r="J527" i="120" a="1"/>
  <c r="J527" i="120"/>
  <c r="H499" i="131" a="1"/>
  <c r="H499" i="131"/>
  <c r="K505" i="112" a="1"/>
  <c r="K505" i="112"/>
  <c r="K500" i="122" a="1"/>
  <c r="K500" i="122"/>
  <c r="J505" i="122" a="1"/>
  <c r="J505" i="122"/>
  <c r="L508" i="126" a="1"/>
  <c r="L508" i="126"/>
  <c r="J503" i="128" a="1"/>
  <c r="J503" i="128"/>
  <c r="J509" i="128" a="1"/>
  <c r="J509" i="128"/>
  <c r="G503" i="131" a="1"/>
  <c r="G503" i="131"/>
  <c r="K500" i="133" a="1"/>
  <c r="K500" i="133"/>
  <c r="I510" i="133" a="1"/>
  <c r="I510" i="133"/>
  <c r="L523" i="124" a="1"/>
  <c r="L523" i="124"/>
  <c r="I499" i="4" a="1"/>
  <c r="I499" i="4"/>
  <c r="K518" i="112" a="1"/>
  <c r="K518" i="112"/>
  <c r="K526" i="116" a="1"/>
  <c r="K526" i="116"/>
  <c r="J499" i="4" a="1"/>
  <c r="J499" i="4"/>
  <c r="G503" i="4" a="1"/>
  <c r="G503" i="4"/>
  <c r="L499" i="4" a="1"/>
  <c r="L499" i="4"/>
  <c r="F500" i="112" a="1"/>
  <c r="F500" i="112"/>
  <c r="K508" i="114" a="1"/>
  <c r="K508" i="114"/>
  <c r="J529" i="128" a="1"/>
  <c r="J529" i="128"/>
  <c r="M529" i="128" a="1"/>
  <c r="M529" i="128"/>
  <c r="J511" i="131" a="1"/>
  <c r="J511" i="131"/>
  <c r="M499" i="112" a="1"/>
  <c r="M499" i="112"/>
  <c r="L508" i="114" a="1"/>
  <c r="L508" i="114"/>
  <c r="C530" i="122"/>
  <c r="P54" i="126"/>
  <c r="C523" i="128"/>
  <c r="J523" i="128" a="1"/>
  <c r="J523" i="128"/>
  <c r="K509" i="128" a="1"/>
  <c r="K509" i="128"/>
  <c r="K499" i="129" a="1"/>
  <c r="K499" i="129"/>
  <c r="N499" i="129"/>
  <c r="L504" i="131" a="1"/>
  <c r="L504" i="131"/>
  <c r="C524" i="131"/>
  <c r="M500" i="133" a="1"/>
  <c r="M500" i="133"/>
  <c r="F505" i="141" a="1"/>
  <c r="F505" i="141"/>
  <c r="H511" i="131" a="1"/>
  <c r="H511" i="131"/>
  <c r="C529" i="126"/>
  <c r="L511" i="131" a="1"/>
  <c r="L511" i="131"/>
  <c r="L521" i="133" a="1"/>
  <c r="L521" i="133"/>
  <c r="J521" i="133" a="1"/>
  <c r="J521" i="133"/>
  <c r="M521" i="133" a="1"/>
  <c r="M521" i="133"/>
  <c r="H521" i="133" a="1"/>
  <c r="H521" i="133"/>
  <c r="F521" i="133" a="1"/>
  <c r="F521" i="133"/>
  <c r="K521" i="133" a="1"/>
  <c r="K521" i="133"/>
  <c r="I521" i="133" a="1"/>
  <c r="I521" i="133"/>
  <c r="G521" i="133" a="1"/>
  <c r="G521" i="133"/>
  <c r="F530" i="135" a="1"/>
  <c r="F530" i="135"/>
  <c r="H530" i="135" a="1"/>
  <c r="H530" i="135"/>
  <c r="J530" i="135" a="1"/>
  <c r="J530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28" i="133" a="1"/>
  <c r="F528" i="133"/>
  <c r="M528" i="133" a="1"/>
  <c r="M528" i="133"/>
  <c r="K528" i="133" a="1"/>
  <c r="K528" i="133"/>
  <c r="I528" i="133" a="1"/>
  <c r="I528" i="133"/>
  <c r="L528" i="133" a="1"/>
  <c r="L528" i="133"/>
  <c r="G528" i="133" a="1"/>
  <c r="G528" i="133"/>
  <c r="J528" i="133" a="1"/>
  <c r="J528" i="133"/>
  <c r="H528" i="133" a="1"/>
  <c r="H528" i="133"/>
  <c r="J529" i="137" a="1"/>
  <c r="J529" i="137"/>
  <c r="H529" i="137" a="1"/>
  <c r="H529" i="137"/>
  <c r="F529" i="137" a="1"/>
  <c r="F529" i="137"/>
  <c r="M529" i="137" a="1"/>
  <c r="M529" i="137"/>
  <c r="I529" i="137" a="1"/>
  <c r="I529" i="137"/>
  <c r="K529" i="137" a="1"/>
  <c r="K529" i="137"/>
  <c r="G529" i="137" a="1"/>
  <c r="G529" i="137"/>
  <c r="L529" i="137" a="1"/>
  <c r="L529" i="137"/>
  <c r="F524" i="114" a="1"/>
  <c r="F524" i="114"/>
  <c r="L528" i="114" a="1"/>
  <c r="L528" i="114"/>
  <c r="G520" i="137" a="1"/>
  <c r="G520" i="137"/>
  <c r="K499" i="108" a="1"/>
  <c r="K499" i="108"/>
  <c r="F499" i="108" a="1"/>
  <c r="F499" i="108"/>
  <c r="H506" i="124" a="1"/>
  <c r="H506" i="124"/>
  <c r="G510" i="139" a="1"/>
  <c r="G510" i="139"/>
  <c r="K505" i="4" a="1"/>
  <c r="K505" i="4"/>
  <c r="H524" i="114" a="1"/>
  <c r="H524" i="114"/>
  <c r="G528" i="114" a="1"/>
  <c r="G528" i="114"/>
  <c r="F521" i="124" a="1"/>
  <c r="F521" i="124"/>
  <c r="F527" i="124" a="1"/>
  <c r="F527" i="124"/>
  <c r="K519" i="137" a="1"/>
  <c r="K519" i="137"/>
  <c r="M499" i="108" a="1"/>
  <c r="M499" i="108"/>
  <c r="J506" i="124" a="1"/>
  <c r="J506" i="124"/>
  <c r="C529" i="120"/>
  <c r="H499" i="139" a="1"/>
  <c r="H499" i="139"/>
  <c r="C529" i="139"/>
  <c r="P22" i="108"/>
  <c r="I499" i="110" a="1"/>
  <c r="I499" i="110"/>
  <c r="M503" i="110" a="1"/>
  <c r="M503" i="110"/>
  <c r="M510" i="110" a="1"/>
  <c r="M510" i="110"/>
  <c r="G499" i="112" a="1"/>
  <c r="G499" i="112"/>
  <c r="I500" i="120" a="1"/>
  <c r="I500" i="120"/>
  <c r="N500" i="120"/>
  <c r="M505" i="122" a="1"/>
  <c r="M505" i="122"/>
  <c r="H510" i="122" a="1"/>
  <c r="H510" i="122"/>
  <c r="M504" i="126" a="1"/>
  <c r="M504" i="126"/>
  <c r="P7" i="128"/>
  <c r="F503" i="128" a="1"/>
  <c r="F503" i="128"/>
  <c r="C525" i="128"/>
  <c r="I510" i="128" a="1"/>
  <c r="I510" i="128"/>
  <c r="G508" i="131" a="1"/>
  <c r="G508" i="131"/>
  <c r="F502" i="133" a="1"/>
  <c r="F502" i="133"/>
  <c r="P5" i="141"/>
  <c r="P17" i="141"/>
  <c r="H499" i="141" a="1"/>
  <c r="H499" i="141"/>
  <c r="I503" i="141" a="1"/>
  <c r="I503" i="141"/>
  <c r="C525" i="141"/>
  <c r="H510" i="141" a="1"/>
  <c r="H510" i="141"/>
  <c r="F519" i="137" a="1"/>
  <c r="F519" i="137"/>
  <c r="I520" i="137" a="1"/>
  <c r="I520" i="137"/>
  <c r="L506" i="124" a="1"/>
  <c r="L506" i="124"/>
  <c r="G510" i="120" a="1"/>
  <c r="G510" i="120"/>
  <c r="J499" i="139" a="1"/>
  <c r="J499" i="139"/>
  <c r="M510" i="139" a="1"/>
  <c r="M510" i="139"/>
  <c r="L499" i="112" a="1"/>
  <c r="L499" i="112"/>
  <c r="P9" i="114"/>
  <c r="P15" i="114"/>
  <c r="P27" i="114"/>
  <c r="P33" i="114"/>
  <c r="P39" i="114"/>
  <c r="J500" i="120" a="1"/>
  <c r="J500" i="120"/>
  <c r="L510" i="120" a="1"/>
  <c r="L510" i="120"/>
  <c r="C528" i="126"/>
  <c r="I503" i="128" a="1"/>
  <c r="I503" i="128"/>
  <c r="L510" i="128" a="1"/>
  <c r="L510" i="128"/>
  <c r="M508" i="131" a="1"/>
  <c r="M508" i="131"/>
  <c r="H502" i="133" a="1"/>
  <c r="H502" i="133"/>
  <c r="K509" i="133" a="1"/>
  <c r="K509" i="133"/>
  <c r="C520" i="135"/>
  <c r="M507" i="135" a="1"/>
  <c r="M507" i="135"/>
  <c r="I499" i="141" a="1"/>
  <c r="I499" i="141"/>
  <c r="J503" i="141" a="1"/>
  <c r="J503" i="141"/>
  <c r="I510" i="141" a="1"/>
  <c r="I510" i="141"/>
  <c r="L505" i="4" a="1"/>
  <c r="L505" i="4"/>
  <c r="G500" i="4" a="1"/>
  <c r="G500" i="4"/>
  <c r="K522" i="108" a="1"/>
  <c r="K522" i="108"/>
  <c r="L523" i="112" a="1"/>
  <c r="L523" i="112"/>
  <c r="I524" i="114" a="1"/>
  <c r="I524" i="114"/>
  <c r="M528" i="114" a="1"/>
  <c r="M528" i="114"/>
  <c r="K521" i="114" a="1"/>
  <c r="K521" i="114"/>
  <c r="F519" i="116" a="1"/>
  <c r="F519" i="116"/>
  <c r="L521" i="124" a="1"/>
  <c r="L521" i="124"/>
  <c r="M524" i="129" a="1"/>
  <c r="M524" i="129"/>
  <c r="H519" i="137" a="1"/>
  <c r="H519" i="137"/>
  <c r="M520" i="137" a="1"/>
  <c r="M520" i="137"/>
  <c r="K510" i="120" a="1"/>
  <c r="K510" i="120"/>
  <c r="H510" i="120" a="1"/>
  <c r="H510" i="120"/>
  <c r="H510" i="139" a="1"/>
  <c r="H510" i="139"/>
  <c r="K501" i="135" a="1"/>
  <c r="K501" i="135"/>
  <c r="M499" i="110" a="1"/>
  <c r="M499" i="110"/>
  <c r="L501" i="110" a="1"/>
  <c r="L501" i="110"/>
  <c r="M506" i="122" a="1"/>
  <c r="M506" i="122"/>
  <c r="L510" i="122" a="1"/>
  <c r="L510" i="122"/>
  <c r="M510" i="126" a="1"/>
  <c r="M510" i="126"/>
  <c r="L503" i="128" a="1"/>
  <c r="L503" i="128"/>
  <c r="K502" i="131" a="1"/>
  <c r="K502" i="131"/>
  <c r="K505" i="131" a="1"/>
  <c r="K505" i="131"/>
  <c r="M502" i="133" a="1"/>
  <c r="M502" i="133"/>
  <c r="H501" i="135" a="1"/>
  <c r="H501" i="135"/>
  <c r="K510" i="139" a="1"/>
  <c r="K510" i="139"/>
  <c r="C528" i="139"/>
  <c r="K503" i="141" a="1"/>
  <c r="K503" i="141"/>
  <c r="M506" i="141" a="1"/>
  <c r="M506" i="141"/>
  <c r="K510" i="141" a="1"/>
  <c r="K510" i="141"/>
  <c r="F521" i="114" a="1"/>
  <c r="F521" i="114"/>
  <c r="F524" i="129" a="1"/>
  <c r="F524" i="129"/>
  <c r="J519" i="137" a="1"/>
  <c r="J519" i="137"/>
  <c r="M510" i="120" a="1"/>
  <c r="M510" i="120"/>
  <c r="J510" i="139" a="1"/>
  <c r="J510" i="139"/>
  <c r="I501" i="135" a="1"/>
  <c r="I501" i="135"/>
  <c r="C519" i="110"/>
  <c r="I519" i="110" a="1"/>
  <c r="I519" i="110"/>
  <c r="M501" i="110" a="1"/>
  <c r="M501" i="110"/>
  <c r="C525" i="110"/>
  <c r="M510" i="122" a="1"/>
  <c r="M510" i="122"/>
  <c r="M503" i="128" a="1"/>
  <c r="M503" i="128"/>
  <c r="L500" i="131" a="1"/>
  <c r="L500" i="131"/>
  <c r="L506" i="131" a="1"/>
  <c r="L506" i="131"/>
  <c r="H510" i="133" a="1"/>
  <c r="H510" i="133"/>
  <c r="J501" i="135" a="1"/>
  <c r="J501" i="135"/>
  <c r="J501" i="141" a="1"/>
  <c r="J501" i="141"/>
  <c r="L503" i="141" a="1"/>
  <c r="L503" i="141"/>
  <c r="L510" i="141" a="1"/>
  <c r="L510" i="141"/>
  <c r="I504" i="4" a="1"/>
  <c r="I504" i="4"/>
  <c r="I527" i="110" a="1"/>
  <c r="I527" i="110"/>
  <c r="I523" i="112" a="1"/>
  <c r="I523" i="112"/>
  <c r="K524" i="114" a="1"/>
  <c r="K524" i="114"/>
  <c r="G521" i="124" a="1"/>
  <c r="G521" i="124"/>
  <c r="C523" i="4"/>
  <c r="G499" i="4" a="1"/>
  <c r="G499" i="4"/>
  <c r="G527" i="110" a="1"/>
  <c r="G527" i="110"/>
  <c r="M528" i="112" a="1"/>
  <c r="M528" i="112"/>
  <c r="M523" i="112" a="1"/>
  <c r="M523" i="112"/>
  <c r="M524" i="114" a="1"/>
  <c r="M524" i="114"/>
  <c r="H521" i="114" a="1"/>
  <c r="H521" i="114"/>
  <c r="J519" i="116" a="1"/>
  <c r="J519" i="116"/>
  <c r="I521" i="124" a="1"/>
  <c r="I521" i="124"/>
  <c r="K524" i="129" a="1"/>
  <c r="K524" i="129"/>
  <c r="L519" i="137" a="1"/>
  <c r="L519" i="137"/>
  <c r="K510" i="108" a="1"/>
  <c r="K510" i="108"/>
  <c r="C525" i="124"/>
  <c r="L510" i="139" a="1"/>
  <c r="L510" i="139"/>
  <c r="G501" i="135" a="1"/>
  <c r="G501" i="135"/>
  <c r="K527" i="110" a="1"/>
  <c r="K527" i="110"/>
  <c r="K521" i="124" a="1"/>
  <c r="K521" i="124"/>
  <c r="I524" i="129" a="1"/>
  <c r="I524" i="129"/>
  <c r="H520" i="137" a="1"/>
  <c r="H520" i="137"/>
  <c r="L499" i="108" a="1"/>
  <c r="L499" i="108"/>
  <c r="G506" i="124" a="1"/>
  <c r="G506" i="124"/>
  <c r="J510" i="120" a="1"/>
  <c r="J510" i="120"/>
  <c r="K507" i="135" a="1"/>
  <c r="K507" i="135"/>
  <c r="G500" i="110" a="1"/>
  <c r="G500" i="110"/>
  <c r="I502" i="110" a="1"/>
  <c r="I502" i="110"/>
  <c r="G506" i="110" a="1"/>
  <c r="G506" i="110"/>
  <c r="L503" i="120" a="1"/>
  <c r="L503" i="120"/>
  <c r="H508" i="126" a="1"/>
  <c r="H508" i="126"/>
  <c r="K499" i="128" a="1"/>
  <c r="K499" i="128"/>
  <c r="H509" i="128" a="1"/>
  <c r="H509" i="128"/>
  <c r="I503" i="131" a="1"/>
  <c r="I503" i="131"/>
  <c r="G506" i="131" a="1"/>
  <c r="G506" i="131"/>
  <c r="G504" i="133" a="1"/>
  <c r="G504" i="133"/>
  <c r="J510" i="133" a="1"/>
  <c r="J510" i="133"/>
  <c r="H508" i="137" a="1"/>
  <c r="H508" i="137"/>
  <c r="N508" i="137"/>
  <c r="P26" i="139"/>
  <c r="F502" i="141" a="1"/>
  <c r="F502" i="141"/>
  <c r="I504" i="141" a="1"/>
  <c r="I504" i="141"/>
  <c r="G508" i="141" a="1"/>
  <c r="G508" i="141"/>
  <c r="M504" i="4" a="1"/>
  <c r="M504" i="4"/>
  <c r="G528" i="112" a="1"/>
  <c r="G528" i="112"/>
  <c r="F523" i="112" a="1"/>
  <c r="F523" i="112"/>
  <c r="H504" i="4" a="1"/>
  <c r="H504" i="4"/>
  <c r="J523" i="112" a="1"/>
  <c r="J523" i="112"/>
  <c r="L524" i="129" a="1"/>
  <c r="L524" i="129"/>
  <c r="J499" i="108" a="1"/>
  <c r="J499" i="108"/>
  <c r="I506" i="124" a="1"/>
  <c r="I506" i="124"/>
  <c r="I507" i="135" a="1"/>
  <c r="I507" i="135"/>
  <c r="K508" i="129" a="1"/>
  <c r="K508" i="129"/>
  <c r="I500" i="110" a="1"/>
  <c r="I500" i="110"/>
  <c r="J502" i="110" a="1"/>
  <c r="J502" i="110"/>
  <c r="G508" i="114" a="1"/>
  <c r="G508" i="114"/>
  <c r="F511" i="122" a="1"/>
  <c r="F511" i="122"/>
  <c r="I508" i="126" a="1"/>
  <c r="I508" i="126"/>
  <c r="I504" i="128" a="1"/>
  <c r="I504" i="128"/>
  <c r="L501" i="131" a="1"/>
  <c r="L501" i="131"/>
  <c r="K506" i="131" a="1"/>
  <c r="K506" i="131"/>
  <c r="M510" i="133" a="1"/>
  <c r="M510" i="133"/>
  <c r="L509" i="135" a="1"/>
  <c r="L509" i="135"/>
  <c r="G502" i="141" a="1"/>
  <c r="G502" i="141"/>
  <c r="J504" i="141" a="1"/>
  <c r="J504" i="141"/>
  <c r="H508" i="141" a="1"/>
  <c r="H508" i="141"/>
  <c r="G523" i="112" a="1"/>
  <c r="G523" i="112"/>
  <c r="F528" i="114" a="1"/>
  <c r="F528" i="114"/>
  <c r="G524" i="129" a="1"/>
  <c r="G524" i="129"/>
  <c r="I519" i="137" a="1"/>
  <c r="I519" i="137"/>
  <c r="L520" i="137" a="1"/>
  <c r="L520" i="137"/>
  <c r="C518" i="108"/>
  <c r="K506" i="124" a="1"/>
  <c r="K506" i="124"/>
  <c r="M508" i="118" a="1"/>
  <c r="M508" i="118"/>
  <c r="M506" i="131" a="1"/>
  <c r="M506" i="131"/>
  <c r="P38" i="139"/>
  <c r="H502" i="141" a="1"/>
  <c r="H502" i="141"/>
  <c r="K504" i="141" a="1"/>
  <c r="K504" i="141"/>
  <c r="L504" i="4" a="1"/>
  <c r="L504" i="4"/>
  <c r="P38" i="4"/>
  <c r="P26" i="4"/>
  <c r="P14" i="4"/>
  <c r="J528" i="114" a="1"/>
  <c r="J528" i="114"/>
  <c r="M519" i="137" a="1"/>
  <c r="M519" i="137"/>
  <c r="F520" i="137" a="1"/>
  <c r="F520" i="137"/>
  <c r="G499" i="108" a="1"/>
  <c r="G499" i="108"/>
  <c r="N499" i="108"/>
  <c r="M506" i="124" a="1"/>
  <c r="M506" i="124"/>
  <c r="J508" i="118" a="1"/>
  <c r="J508" i="118"/>
  <c r="K499" i="139" a="1"/>
  <c r="K499" i="139"/>
  <c r="P7" i="108"/>
  <c r="P13" i="108"/>
  <c r="P26" i="108"/>
  <c r="F510" i="110" a="1"/>
  <c r="F510" i="110"/>
  <c r="H509" i="112" a="1"/>
  <c r="H509" i="112"/>
  <c r="N509" i="112"/>
  <c r="C523" i="126"/>
  <c r="L507" i="131" a="1"/>
  <c r="L507" i="131"/>
  <c r="I502" i="141" a="1"/>
  <c r="I502" i="141"/>
  <c r="L504" i="141" a="1"/>
  <c r="L504" i="141"/>
  <c r="F509" i="141" a="1"/>
  <c r="F509" i="141"/>
  <c r="I499" i="108" a="1"/>
  <c r="I499" i="108"/>
  <c r="J502" i="141" a="1"/>
  <c r="J502" i="141"/>
  <c r="H509" i="141" a="1"/>
  <c r="H509" i="141"/>
  <c r="G519" i="112" a="1"/>
  <c r="G519" i="112"/>
  <c r="H520" i="114" a="1"/>
  <c r="H520" i="114"/>
  <c r="H527" i="124" a="1"/>
  <c r="H527" i="124"/>
  <c r="K504" i="116" a="1"/>
  <c r="K504" i="116"/>
  <c r="L504" i="116" a="1"/>
  <c r="L504" i="116"/>
  <c r="J504" i="116" a="1"/>
  <c r="J504" i="116"/>
  <c r="J512" i="116"/>
  <c r="C526" i="126"/>
  <c r="L507" i="126" a="1"/>
  <c r="L507" i="126"/>
  <c r="J507" i="126" a="1"/>
  <c r="J507" i="126"/>
  <c r="I507" i="126" a="1"/>
  <c r="I507" i="126"/>
  <c r="H507" i="126" a="1"/>
  <c r="H507" i="126"/>
  <c r="G507" i="126" a="1"/>
  <c r="G507" i="126"/>
  <c r="F507" i="126" a="1"/>
  <c r="F507" i="126"/>
  <c r="I524" i="128" a="1"/>
  <c r="I524" i="128"/>
  <c r="J524" i="128" a="1"/>
  <c r="J524" i="128"/>
  <c r="H524" i="128" a="1"/>
  <c r="H524" i="128"/>
  <c r="K524" i="128" a="1"/>
  <c r="K524" i="128"/>
  <c r="G524" i="128" a="1"/>
  <c r="G524" i="128"/>
  <c r="M506" i="112" a="1"/>
  <c r="M506" i="112"/>
  <c r="F506" i="112" a="1"/>
  <c r="F506" i="112"/>
  <c r="L506" i="114" a="1"/>
  <c r="L506" i="114"/>
  <c r="J506" i="114" a="1"/>
  <c r="J506" i="114"/>
  <c r="M530" i="112" a="1"/>
  <c r="M530" i="112"/>
  <c r="L525" i="114" a="1"/>
  <c r="L525" i="114"/>
  <c r="H509" i="4" a="1"/>
  <c r="H509" i="4"/>
  <c r="M506" i="4" a="1"/>
  <c r="M506" i="4"/>
  <c r="I520" i="112" a="1"/>
  <c r="I520" i="112"/>
  <c r="K519" i="112" a="1"/>
  <c r="K519" i="112"/>
  <c r="L520" i="114" a="1"/>
  <c r="L520" i="114"/>
  <c r="J527" i="124" a="1"/>
  <c r="J527" i="124"/>
  <c r="G524" i="110" a="1"/>
  <c r="G524" i="110"/>
  <c r="L524" i="128" a="1"/>
  <c r="L524" i="128"/>
  <c r="M505" i="116" a="1"/>
  <c r="M505" i="116"/>
  <c r="G505" i="116" a="1"/>
  <c r="G505" i="116"/>
  <c r="L505" i="116" a="1"/>
  <c r="L505" i="116"/>
  <c r="I505" i="116" a="1"/>
  <c r="I505" i="116"/>
  <c r="M501" i="129" a="1"/>
  <c r="M501" i="129"/>
  <c r="F501" i="129" a="1"/>
  <c r="F501" i="129"/>
  <c r="C520" i="129"/>
  <c r="I501" i="129" a="1"/>
  <c r="I501" i="129"/>
  <c r="H501" i="129" a="1"/>
  <c r="H501" i="129"/>
  <c r="K501" i="129" a="1"/>
  <c r="K501" i="129"/>
  <c r="L501" i="129" a="1"/>
  <c r="L501" i="129"/>
  <c r="G501" i="129" a="1"/>
  <c r="G501" i="129"/>
  <c r="I509" i="131" a="1"/>
  <c r="I509" i="131"/>
  <c r="F509" i="131" a="1"/>
  <c r="F509" i="131"/>
  <c r="F512" i="131"/>
  <c r="E26" i="130"/>
  <c r="G26" i="130"/>
  <c r="H509" i="131" a="1"/>
  <c r="H509" i="131"/>
  <c r="F503" i="4" a="1"/>
  <c r="F503" i="4"/>
  <c r="F500" i="4" a="1"/>
  <c r="F500" i="4"/>
  <c r="C522" i="4"/>
  <c r="I522" i="4" a="1"/>
  <c r="I522" i="4"/>
  <c r="M520" i="112" a="1"/>
  <c r="M520" i="112"/>
  <c r="G530" i="112" a="1"/>
  <c r="G530" i="112"/>
  <c r="G520" i="114" a="1"/>
  <c r="G520" i="114"/>
  <c r="F523" i="116" a="1"/>
  <c r="F523" i="116"/>
  <c r="L527" i="124" a="1"/>
  <c r="L527" i="124"/>
  <c r="K511" i="108" a="1"/>
  <c r="K511" i="108"/>
  <c r="F511" i="108" a="1"/>
  <c r="F511" i="108"/>
  <c r="H509" i="124" a="1"/>
  <c r="H509" i="124"/>
  <c r="I509" i="124" a="1"/>
  <c r="I509" i="124"/>
  <c r="I500" i="126" a="1"/>
  <c r="I500" i="126"/>
  <c r="J500" i="126" a="1"/>
  <c r="J500" i="126"/>
  <c r="H500" i="126" a="1"/>
  <c r="H500" i="126"/>
  <c r="P17" i="129"/>
  <c r="P29" i="129"/>
  <c r="H520" i="112" a="1"/>
  <c r="H520" i="112"/>
  <c r="M526" i="114" a="1"/>
  <c r="M526" i="114"/>
  <c r="F520" i="112" a="1"/>
  <c r="F520" i="112"/>
  <c r="I530" i="112" a="1"/>
  <c r="I530" i="112"/>
  <c r="I520" i="114" a="1"/>
  <c r="I520" i="114"/>
  <c r="H523" i="116" a="1"/>
  <c r="H523" i="116"/>
  <c r="G527" i="124" a="1"/>
  <c r="G527" i="124"/>
  <c r="H511" i="108" a="1"/>
  <c r="H511" i="108"/>
  <c r="F510" i="108" a="1"/>
  <c r="F510" i="108"/>
  <c r="I511" i="108" a="1"/>
  <c r="I511" i="108"/>
  <c r="J498" i="124" a="1"/>
  <c r="J498" i="124"/>
  <c r="H498" i="124" a="1"/>
  <c r="H498" i="124"/>
  <c r="M498" i="124" a="1"/>
  <c r="M498" i="124"/>
  <c r="K498" i="124" a="1"/>
  <c r="K498" i="124"/>
  <c r="I498" i="124" a="1"/>
  <c r="I498" i="124"/>
  <c r="G510" i="124" a="1"/>
  <c r="G510" i="124"/>
  <c r="J510" i="124" a="1"/>
  <c r="J510" i="124"/>
  <c r="H510" i="124" a="1"/>
  <c r="H510" i="124"/>
  <c r="F510" i="124" a="1"/>
  <c r="F510" i="124"/>
  <c r="I501" i="126" a="1"/>
  <c r="I501" i="126"/>
  <c r="H501" i="126" a="1"/>
  <c r="H501" i="126"/>
  <c r="M497" i="4" a="1"/>
  <c r="M497" i="4"/>
  <c r="P32" i="4"/>
  <c r="P20" i="4"/>
  <c r="K500" i="4" a="1"/>
  <c r="K500" i="4"/>
  <c r="C518" i="4"/>
  <c r="J520" i="112" a="1"/>
  <c r="J520" i="112"/>
  <c r="F530" i="112" a="1"/>
  <c r="F530" i="112"/>
  <c r="K520" i="114" a="1"/>
  <c r="K520" i="114"/>
  <c r="H526" i="114" a="1"/>
  <c r="H526" i="114"/>
  <c r="J523" i="116" a="1"/>
  <c r="J523" i="116"/>
  <c r="I527" i="124" a="1"/>
  <c r="I527" i="124"/>
  <c r="L510" i="108" a="1"/>
  <c r="L510" i="108"/>
  <c r="L511" i="108" a="1"/>
  <c r="L511" i="108"/>
  <c r="L506" i="112" a="1"/>
  <c r="L506" i="112"/>
  <c r="P24" i="112"/>
  <c r="G504" i="120" a="1"/>
  <c r="G504" i="120"/>
  <c r="L504" i="120" a="1"/>
  <c r="L504" i="120"/>
  <c r="H504" i="120" a="1"/>
  <c r="H504" i="120"/>
  <c r="C523" i="120"/>
  <c r="K504" i="120" a="1"/>
  <c r="K504" i="120"/>
  <c r="M524" i="128" a="1"/>
  <c r="M524" i="128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L520" i="112" a="1"/>
  <c r="L520" i="112"/>
  <c r="C519" i="4"/>
  <c r="P8" i="4"/>
  <c r="F508" i="4" a="1"/>
  <c r="F508" i="4"/>
  <c r="L507" i="4" a="1"/>
  <c r="L507" i="4"/>
  <c r="H530" i="112" a="1"/>
  <c r="H530" i="112"/>
  <c r="I525" i="114" a="1"/>
  <c r="I525" i="114"/>
  <c r="M520" i="114" a="1"/>
  <c r="M520" i="114"/>
  <c r="L526" i="114" a="1"/>
  <c r="L526" i="114"/>
  <c r="L523" i="116" a="1"/>
  <c r="L523" i="116"/>
  <c r="K527" i="124" a="1"/>
  <c r="K527" i="124"/>
  <c r="I510" i="108" a="1"/>
  <c r="I510" i="108"/>
  <c r="I506" i="112" a="1"/>
  <c r="I506" i="112"/>
  <c r="H506" i="114" a="1"/>
  <c r="H506" i="114"/>
  <c r="H501" i="114" a="1"/>
  <c r="H501" i="114"/>
  <c r="F501" i="114" a="1"/>
  <c r="F501" i="114"/>
  <c r="H529" i="122" a="1"/>
  <c r="H529" i="122"/>
  <c r="K529" i="122" a="1"/>
  <c r="K529" i="122"/>
  <c r="I529" i="122" a="1"/>
  <c r="I529" i="122"/>
  <c r="M500" i="128" a="1"/>
  <c r="M500" i="128"/>
  <c r="C519" i="128"/>
  <c r="J530" i="112" a="1"/>
  <c r="J530" i="112"/>
  <c r="H519" i="112" a="1"/>
  <c r="H519" i="112"/>
  <c r="M525" i="114" a="1"/>
  <c r="M525" i="114"/>
  <c r="D1" i="114"/>
  <c r="F526" i="114" a="1"/>
  <c r="F526" i="114"/>
  <c r="G523" i="116" a="1"/>
  <c r="G523" i="116"/>
  <c r="M510" i="108" a="1"/>
  <c r="M510" i="108"/>
  <c r="J506" i="112" a="1"/>
  <c r="J506" i="112"/>
  <c r="G506" i="114" a="1"/>
  <c r="G506" i="114"/>
  <c r="M510" i="114" a="1"/>
  <c r="M510" i="114"/>
  <c r="K510" i="114" a="1"/>
  <c r="K510" i="114"/>
  <c r="H510" i="114" a="1"/>
  <c r="H510" i="114"/>
  <c r="F500" i="128" a="1"/>
  <c r="F500" i="128"/>
  <c r="J525" i="114" a="1"/>
  <c r="J525" i="114"/>
  <c r="P54" i="4"/>
  <c r="P17" i="4"/>
  <c r="L519" i="112" a="1"/>
  <c r="L519" i="112"/>
  <c r="G525" i="114" a="1"/>
  <c r="G525" i="114"/>
  <c r="J526" i="114" a="1"/>
  <c r="J526" i="114"/>
  <c r="I523" i="116" a="1"/>
  <c r="I523" i="116"/>
  <c r="C530" i="108"/>
  <c r="G530" i="108" a="1"/>
  <c r="G530" i="108"/>
  <c r="G510" i="108" a="1"/>
  <c r="G510" i="108"/>
  <c r="C525" i="112"/>
  <c r="I506" i="114" a="1"/>
  <c r="I506" i="114"/>
  <c r="F499" i="120" a="1"/>
  <c r="F499" i="120"/>
  <c r="G499" i="120" a="1"/>
  <c r="G499" i="120"/>
  <c r="K499" i="120" a="1"/>
  <c r="K499" i="120"/>
  <c r="J499" i="120" a="1"/>
  <c r="J499" i="120"/>
  <c r="L499" i="120" a="1"/>
  <c r="L499" i="120"/>
  <c r="H499" i="120" a="1"/>
  <c r="H499" i="120"/>
  <c r="P53" i="4"/>
  <c r="P40" i="4"/>
  <c r="P28" i="4"/>
  <c r="I519" i="112" a="1"/>
  <c r="I519" i="112"/>
  <c r="K525" i="114" a="1"/>
  <c r="K525" i="114"/>
  <c r="G526" i="114" a="1"/>
  <c r="G526" i="114"/>
  <c r="K523" i="116" a="1"/>
  <c r="K523" i="116"/>
  <c r="J511" i="108" a="1"/>
  <c r="J511" i="108"/>
  <c r="J510" i="108" a="1"/>
  <c r="J510" i="108"/>
  <c r="N510" i="108"/>
  <c r="M511" i="108" a="1"/>
  <c r="M511" i="108"/>
  <c r="K506" i="114" a="1"/>
  <c r="K506" i="114"/>
  <c r="M501" i="122" a="1"/>
  <c r="M501" i="122"/>
  <c r="F501" i="122" a="1"/>
  <c r="F501" i="122"/>
  <c r="H501" i="122" a="1"/>
  <c r="H501" i="122"/>
  <c r="J501" i="122" a="1"/>
  <c r="J501" i="122"/>
  <c r="L512" i="122" a="1"/>
  <c r="L512" i="122"/>
  <c r="M512" i="122" a="1"/>
  <c r="M512" i="122"/>
  <c r="K512" i="122" a="1"/>
  <c r="K512" i="122"/>
  <c r="C531" i="122"/>
  <c r="G512" i="122" a="1"/>
  <c r="G512" i="122"/>
  <c r="H502" i="128" a="1"/>
  <c r="H502" i="128"/>
  <c r="C521" i="128"/>
  <c r="M502" i="128" a="1"/>
  <c r="M502" i="128"/>
  <c r="L502" i="128" a="1"/>
  <c r="L502" i="128"/>
  <c r="K502" i="128" a="1"/>
  <c r="K502" i="128"/>
  <c r="J502" i="128" a="1"/>
  <c r="J502" i="128"/>
  <c r="I502" i="128" a="1"/>
  <c r="I502" i="128"/>
  <c r="G502" i="128" a="1"/>
  <c r="G502" i="128"/>
  <c r="P52" i="4"/>
  <c r="C529" i="108"/>
  <c r="M506" i="114" a="1"/>
  <c r="M506" i="114"/>
  <c r="L509" i="120" a="1"/>
  <c r="L509" i="120"/>
  <c r="J509" i="120" a="1"/>
  <c r="J509" i="120"/>
  <c r="K509" i="120" a="1"/>
  <c r="K509" i="120"/>
  <c r="I509" i="120" a="1"/>
  <c r="I509" i="120"/>
  <c r="C528" i="120"/>
  <c r="G506" i="129" a="1"/>
  <c r="G506" i="129"/>
  <c r="C525" i="129"/>
  <c r="H506" i="129" a="1"/>
  <c r="H506" i="129"/>
  <c r="K506" i="129" a="1"/>
  <c r="K506" i="129"/>
  <c r="I525" i="110" a="1"/>
  <c r="I525" i="110"/>
  <c r="C525" i="120"/>
  <c r="M525" i="120" a="1"/>
  <c r="M525" i="120"/>
  <c r="P12" i="122"/>
  <c r="J508" i="126" a="1"/>
  <c r="J508" i="126"/>
  <c r="C520" i="128"/>
  <c r="M501" i="131" a="1"/>
  <c r="M501" i="131"/>
  <c r="C520" i="131"/>
  <c r="K500" i="141" a="1"/>
  <c r="K500" i="141"/>
  <c r="F500" i="141" a="1"/>
  <c r="F500" i="141"/>
  <c r="I500" i="141" a="1"/>
  <c r="I500" i="141"/>
  <c r="G501" i="110" a="1"/>
  <c r="G501" i="110"/>
  <c r="I507" i="112" a="1"/>
  <c r="I507" i="112"/>
  <c r="L507" i="114" a="1"/>
  <c r="L507" i="114"/>
  <c r="G506" i="116" a="1"/>
  <c r="G506" i="116"/>
  <c r="N506" i="116"/>
  <c r="F506" i="120" a="1"/>
  <c r="F506" i="120"/>
  <c r="P30" i="126"/>
  <c r="G511" i="126" a="1"/>
  <c r="G511" i="126"/>
  <c r="F528" i="126" a="1"/>
  <c r="F528" i="126"/>
  <c r="F501" i="128" a="1"/>
  <c r="F501" i="128"/>
  <c r="M503" i="133" a="1"/>
  <c r="M503" i="133"/>
  <c r="H503" i="133" a="1"/>
  <c r="H503" i="133"/>
  <c r="F500" i="110" a="1"/>
  <c r="F500" i="110"/>
  <c r="H501" i="110" a="1"/>
  <c r="H501" i="110"/>
  <c r="G503" i="110" a="1"/>
  <c r="G503" i="110"/>
  <c r="F506" i="110" a="1"/>
  <c r="F506" i="110"/>
  <c r="G511" i="110" a="1"/>
  <c r="G511" i="110"/>
  <c r="F499" i="112" a="1"/>
  <c r="F499" i="112"/>
  <c r="J507" i="112" a="1"/>
  <c r="J507" i="112"/>
  <c r="M507" i="114" a="1"/>
  <c r="M507" i="114"/>
  <c r="F511" i="114" a="1"/>
  <c r="F511" i="114"/>
  <c r="G506" i="120" a="1"/>
  <c r="G506" i="120"/>
  <c r="P7" i="122"/>
  <c r="I502" i="122" a="1"/>
  <c r="I502" i="122"/>
  <c r="M508" i="126" a="1"/>
  <c r="M508" i="126"/>
  <c r="G501" i="128" a="1"/>
  <c r="G501" i="128"/>
  <c r="M509" i="129" a="1"/>
  <c r="M509" i="129"/>
  <c r="K501" i="131" a="1"/>
  <c r="K501" i="131"/>
  <c r="I504" i="131" a="1"/>
  <c r="I504" i="131"/>
  <c r="F503" i="133" a="1"/>
  <c r="F503" i="133"/>
  <c r="H501" i="128" a="1"/>
  <c r="H501" i="128"/>
  <c r="C526" i="128"/>
  <c r="G507" i="128" a="1"/>
  <c r="G507" i="128"/>
  <c r="H500" i="110" a="1"/>
  <c r="H500" i="110"/>
  <c r="J501" i="110" a="1"/>
  <c r="J501" i="110"/>
  <c r="L503" i="110" a="1"/>
  <c r="L503" i="110"/>
  <c r="P8" i="112"/>
  <c r="I499" i="112" a="1"/>
  <c r="I499" i="112"/>
  <c r="L503" i="112" a="1"/>
  <c r="L503" i="112"/>
  <c r="J503" i="114" a="1"/>
  <c r="J503" i="114"/>
  <c r="N503" i="114"/>
  <c r="I506" i="120" a="1"/>
  <c r="I506" i="120"/>
  <c r="K502" i="122" a="1"/>
  <c r="K502" i="122"/>
  <c r="K505" i="122" a="1"/>
  <c r="K505" i="122"/>
  <c r="H511" i="122" a="1"/>
  <c r="H511" i="122"/>
  <c r="P8" i="126"/>
  <c r="P14" i="126"/>
  <c r="P20" i="126"/>
  <c r="K504" i="126" a="1"/>
  <c r="K504" i="126"/>
  <c r="K509" i="126" a="1"/>
  <c r="K509" i="126"/>
  <c r="J501" i="128" a="1"/>
  <c r="J501" i="128"/>
  <c r="I507" i="128" a="1"/>
  <c r="I507" i="128"/>
  <c r="G509" i="129" a="1"/>
  <c r="G509" i="129"/>
  <c r="M504" i="131" a="1"/>
  <c r="M504" i="131"/>
  <c r="P6" i="133"/>
  <c r="P12" i="133"/>
  <c r="J506" i="120" a="1"/>
  <c r="J506" i="120"/>
  <c r="C522" i="122"/>
  <c r="L505" i="122" a="1"/>
  <c r="L505" i="122"/>
  <c r="I511" i="122" a="1"/>
  <c r="I511" i="122"/>
  <c r="L504" i="126" a="1"/>
  <c r="L504" i="126"/>
  <c r="C527" i="126"/>
  <c r="L509" i="126" a="1"/>
  <c r="L509" i="126"/>
  <c r="K501" i="128" a="1"/>
  <c r="K501" i="128"/>
  <c r="L507" i="128" a="1"/>
  <c r="L507" i="128"/>
  <c r="L508" i="131" a="1"/>
  <c r="L508" i="131"/>
  <c r="C523" i="110"/>
  <c r="K523" i="110" a="1"/>
  <c r="K523" i="110"/>
  <c r="H499" i="114" a="1"/>
  <c r="H499" i="114"/>
  <c r="C522" i="116"/>
  <c r="M503" i="120" a="1"/>
  <c r="M503" i="120"/>
  <c r="M506" i="120" a="1"/>
  <c r="M506" i="120"/>
  <c r="P46" i="126"/>
  <c r="M509" i="126" a="1"/>
  <c r="M509" i="126"/>
  <c r="L501" i="128" a="1"/>
  <c r="L501" i="128"/>
  <c r="G503" i="128" a="1"/>
  <c r="G503" i="128"/>
  <c r="C522" i="128"/>
  <c r="M507" i="128" a="1"/>
  <c r="M507" i="128"/>
  <c r="C530" i="128"/>
  <c r="M501" i="128" a="1"/>
  <c r="M501" i="128"/>
  <c r="M505" i="129" a="1"/>
  <c r="M505" i="129"/>
  <c r="G505" i="129" a="1"/>
  <c r="G505" i="129"/>
  <c r="J499" i="110" a="1"/>
  <c r="J499" i="110"/>
  <c r="H507" i="110" a="1"/>
  <c r="H507" i="110"/>
  <c r="J505" i="112" a="1"/>
  <c r="J505" i="112"/>
  <c r="P25" i="114"/>
  <c r="J499" i="114" a="1"/>
  <c r="J499" i="114"/>
  <c r="H509" i="114" a="1"/>
  <c r="H509" i="114"/>
  <c r="P6" i="116"/>
  <c r="M503" i="116" a="1"/>
  <c r="M503" i="116"/>
  <c r="K503" i="122" a="1"/>
  <c r="K503" i="122"/>
  <c r="G506" i="122" a="1"/>
  <c r="G506" i="122"/>
  <c r="L511" i="122" a="1"/>
  <c r="L511" i="122"/>
  <c r="F505" i="126" a="1"/>
  <c r="F505" i="126"/>
  <c r="H503" i="128" a="1"/>
  <c r="H503" i="128"/>
  <c r="L504" i="128" a="1"/>
  <c r="L504" i="128"/>
  <c r="L505" i="129" a="1"/>
  <c r="L505" i="129"/>
  <c r="P26" i="131"/>
  <c r="G500" i="131" a="1"/>
  <c r="G500" i="131"/>
  <c r="M500" i="131" a="1"/>
  <c r="M500" i="131"/>
  <c r="K500" i="131" a="1"/>
  <c r="K500" i="131"/>
  <c r="C522" i="131"/>
  <c r="F522" i="131" a="1"/>
  <c r="F522" i="131"/>
  <c r="L503" i="131" a="1"/>
  <c r="L503" i="131"/>
  <c r="I508" i="131" a="1"/>
  <c r="I508" i="131"/>
  <c r="L499" i="135" a="1"/>
  <c r="L499" i="135"/>
  <c r="M499" i="135" a="1"/>
  <c r="M499" i="135"/>
  <c r="J499" i="135" a="1"/>
  <c r="J499" i="135"/>
  <c r="H499" i="135" a="1"/>
  <c r="H499" i="135"/>
  <c r="C528" i="135"/>
  <c r="H509" i="135" a="1"/>
  <c r="H509" i="135"/>
  <c r="G504" i="137" a="1"/>
  <c r="G504" i="137"/>
  <c r="M511" i="139" a="1"/>
  <c r="M511" i="139"/>
  <c r="N511" i="139"/>
  <c r="F500" i="135" a="1"/>
  <c r="F500" i="135"/>
  <c r="L500" i="135" a="1"/>
  <c r="L500" i="135"/>
  <c r="J500" i="135" a="1"/>
  <c r="J500" i="135"/>
  <c r="H500" i="135" a="1"/>
  <c r="H500" i="135"/>
  <c r="G504" i="139" a="1"/>
  <c r="G504" i="139"/>
  <c r="C523" i="139"/>
  <c r="C524" i="133"/>
  <c r="H506" i="135" a="1"/>
  <c r="H506" i="135"/>
  <c r="H504" i="137" a="1"/>
  <c r="H504" i="137"/>
  <c r="M504" i="139" a="1"/>
  <c r="M504" i="139"/>
  <c r="J502" i="129" a="1"/>
  <c r="J502" i="129"/>
  <c r="K502" i="133" a="1"/>
  <c r="K502" i="133"/>
  <c r="G502" i="133" a="1"/>
  <c r="G502" i="133"/>
  <c r="G505" i="133" a="1"/>
  <c r="G505" i="133"/>
  <c r="H500" i="137" a="1"/>
  <c r="H500" i="137"/>
  <c r="N500" i="137"/>
  <c r="J507" i="135" a="1"/>
  <c r="J507" i="135"/>
  <c r="L507" i="135" a="1"/>
  <c r="L507" i="135"/>
  <c r="H507" i="135" a="1"/>
  <c r="H507" i="135"/>
  <c r="J501" i="137" a="1"/>
  <c r="J501" i="137"/>
  <c r="M501" i="137" a="1"/>
  <c r="M501" i="137"/>
  <c r="L501" i="137" a="1"/>
  <c r="L501" i="137"/>
  <c r="I501" i="137" a="1"/>
  <c r="I501" i="137"/>
  <c r="M511" i="137" a="1"/>
  <c r="M511" i="137"/>
  <c r="J511" i="137" a="1"/>
  <c r="J511" i="137"/>
  <c r="C526" i="139"/>
  <c r="M507" i="139" a="1"/>
  <c r="M507" i="139"/>
  <c r="I507" i="139" a="1"/>
  <c r="I507" i="139"/>
  <c r="G507" i="139" a="1"/>
  <c r="G507" i="139"/>
  <c r="C519" i="133"/>
  <c r="F500" i="133" a="1"/>
  <c r="F500" i="133"/>
  <c r="F507" i="135" a="1"/>
  <c r="F507" i="135"/>
  <c r="P20" i="137"/>
  <c r="P26" i="137"/>
  <c r="F501" i="137" a="1"/>
  <c r="F501" i="137"/>
  <c r="P11" i="139"/>
  <c r="M506" i="133" a="1"/>
  <c r="M506" i="133"/>
  <c r="L506" i="133" a="1"/>
  <c r="L506" i="133"/>
  <c r="K506" i="133" a="1"/>
  <c r="K506" i="133"/>
  <c r="H506" i="133" a="1"/>
  <c r="H506" i="133"/>
  <c r="H508" i="135" a="1"/>
  <c r="H508" i="135"/>
  <c r="F508" i="135" a="1"/>
  <c r="F508" i="135"/>
  <c r="C527" i="135"/>
  <c r="G501" i="137" a="1"/>
  <c r="G501" i="137"/>
  <c r="G509" i="141" a="1"/>
  <c r="G509" i="141"/>
  <c r="C524" i="141"/>
  <c r="M524" i="141" a="1"/>
  <c r="M524" i="141"/>
  <c r="P19" i="135"/>
  <c r="P37" i="135"/>
  <c r="P43" i="135"/>
  <c r="M504" i="135" a="1"/>
  <c r="M504" i="135"/>
  <c r="M510" i="135" a="1"/>
  <c r="M510" i="135"/>
  <c r="P10" i="137"/>
  <c r="P28" i="137"/>
  <c r="P20" i="141"/>
  <c r="P44" i="141"/>
  <c r="K502" i="141" a="1"/>
  <c r="K502" i="141"/>
  <c r="G505" i="141" a="1"/>
  <c r="G505" i="141"/>
  <c r="I509" i="141" a="1"/>
  <c r="I509" i="141"/>
  <c r="F511" i="141" a="1"/>
  <c r="F511" i="141"/>
  <c r="F501" i="141" a="1"/>
  <c r="F501" i="141"/>
  <c r="L502" i="141" a="1"/>
  <c r="L502" i="141"/>
  <c r="M503" i="141" a="1"/>
  <c r="M503" i="141"/>
  <c r="I505" i="141" a="1"/>
  <c r="I505" i="141"/>
  <c r="G507" i="141" a="1"/>
  <c r="G507" i="141"/>
  <c r="J509" i="141" a="1"/>
  <c r="J509" i="141"/>
  <c r="I511" i="141" a="1"/>
  <c r="I511" i="141"/>
  <c r="F510" i="135" a="1"/>
  <c r="F510" i="135"/>
  <c r="P39" i="141"/>
  <c r="I501" i="141" a="1"/>
  <c r="I501" i="141"/>
  <c r="M502" i="141" a="1"/>
  <c r="M502" i="141"/>
  <c r="C523" i="141"/>
  <c r="J505" i="141" a="1"/>
  <c r="J505" i="141"/>
  <c r="H507" i="141" a="1"/>
  <c r="H507" i="141"/>
  <c r="K509" i="141" a="1"/>
  <c r="K509" i="141"/>
  <c r="J511" i="141" a="1"/>
  <c r="J511" i="141"/>
  <c r="K505" i="141" a="1"/>
  <c r="K505" i="141"/>
  <c r="K511" i="141" a="1"/>
  <c r="K511" i="141"/>
  <c r="J510" i="135" a="1"/>
  <c r="J510" i="135"/>
  <c r="I503" i="139" a="1"/>
  <c r="I503" i="139"/>
  <c r="G508" i="139" a="1"/>
  <c r="G508" i="139"/>
  <c r="N508" i="139"/>
  <c r="F503" i="141" a="1"/>
  <c r="F503" i="141"/>
  <c r="G504" i="141" a="1"/>
  <c r="G504" i="141"/>
  <c r="L505" i="141" a="1"/>
  <c r="L505" i="141"/>
  <c r="F510" i="141" a="1"/>
  <c r="F510" i="141"/>
  <c r="L511" i="141" a="1"/>
  <c r="L511" i="141"/>
  <c r="C522" i="141"/>
  <c r="P5" i="133"/>
  <c r="P17" i="133"/>
  <c r="F501" i="135" a="1"/>
  <c r="F501" i="135"/>
  <c r="M503" i="139" a="1"/>
  <c r="M503" i="139"/>
  <c r="G503" i="141" a="1"/>
  <c r="G503" i="141"/>
  <c r="H504" i="141" a="1"/>
  <c r="H504" i="141"/>
  <c r="M505" i="141" a="1"/>
  <c r="M505" i="141"/>
  <c r="G510" i="141" a="1"/>
  <c r="G510" i="141"/>
  <c r="P23" i="141"/>
  <c r="M511" i="141" a="1"/>
  <c r="M511" i="141"/>
  <c r="P62" i="4"/>
  <c r="J526" i="108" a="1"/>
  <c r="J526" i="108"/>
  <c r="L521" i="135" a="1"/>
  <c r="L521" i="135"/>
  <c r="F509" i="110" a="1"/>
  <c r="F509" i="110"/>
  <c r="M509" i="110" a="1"/>
  <c r="M509" i="110"/>
  <c r="J509" i="110" a="1"/>
  <c r="J509" i="110"/>
  <c r="L509" i="110" a="1"/>
  <c r="L509" i="110"/>
  <c r="G509" i="110" a="1"/>
  <c r="G509" i="110"/>
  <c r="C528" i="110"/>
  <c r="L520" i="108" a="1"/>
  <c r="L520" i="108"/>
  <c r="L518" i="112" a="1"/>
  <c r="L518" i="112"/>
  <c r="G526" i="108" a="1"/>
  <c r="G526" i="108"/>
  <c r="J526" i="124" a="1"/>
  <c r="J526" i="124"/>
  <c r="H526" i="124" a="1"/>
  <c r="H526" i="124"/>
  <c r="F526" i="124" a="1"/>
  <c r="F526" i="124"/>
  <c r="M526" i="124" a="1"/>
  <c r="M526" i="124"/>
  <c r="K526" i="124" a="1"/>
  <c r="K526" i="124"/>
  <c r="I526" i="124" a="1"/>
  <c r="I526" i="124"/>
  <c r="G526" i="124" a="1"/>
  <c r="G526" i="124"/>
  <c r="L509" i="4" a="1"/>
  <c r="L509" i="4"/>
  <c r="J506" i="4" a="1"/>
  <c r="J506" i="4"/>
  <c r="M526" i="108" a="1"/>
  <c r="M526" i="108"/>
  <c r="M518" i="128" a="1"/>
  <c r="M518" i="128"/>
  <c r="I518" i="128" a="1"/>
  <c r="I518" i="128"/>
  <c r="J518" i="128" a="1"/>
  <c r="J518" i="128"/>
  <c r="N518" i="128"/>
  <c r="G518" i="128" a="1"/>
  <c r="G518" i="128"/>
  <c r="H518" i="128" a="1"/>
  <c r="H518" i="128"/>
  <c r="L518" i="128" a="1"/>
  <c r="L518" i="128"/>
  <c r="K518" i="128" a="1"/>
  <c r="K518" i="128"/>
  <c r="F518" i="128" a="1"/>
  <c r="F518" i="128"/>
  <c r="J509" i="4" a="1"/>
  <c r="J509" i="4"/>
  <c r="M509" i="4" a="1"/>
  <c r="M509" i="4"/>
  <c r="C528" i="4"/>
  <c r="L500" i="4" a="1"/>
  <c r="L500" i="4"/>
  <c r="L526" i="108" a="1"/>
  <c r="L526" i="108"/>
  <c r="K523" i="4" a="1"/>
  <c r="K523" i="4"/>
  <c r="H519" i="4" a="1"/>
  <c r="H519" i="4"/>
  <c r="I500" i="4" a="1"/>
  <c r="I500" i="4"/>
  <c r="F497" i="4" a="1"/>
  <c r="F497" i="4"/>
  <c r="I518" i="4" a="1"/>
  <c r="I518" i="4"/>
  <c r="G504" i="4" a="1"/>
  <c r="G504" i="4"/>
  <c r="J497" i="4" a="1"/>
  <c r="J497" i="4"/>
  <c r="P39" i="4"/>
  <c r="P15" i="4"/>
  <c r="F520" i="108" a="1"/>
  <c r="F520" i="108"/>
  <c r="F528" i="129" a="1"/>
  <c r="F528" i="129"/>
  <c r="M528" i="129" a="1"/>
  <c r="M528" i="129"/>
  <c r="L528" i="129" a="1"/>
  <c r="L528" i="129"/>
  <c r="I528" i="129" a="1"/>
  <c r="I528" i="129"/>
  <c r="L520" i="110" a="1"/>
  <c r="L520" i="110"/>
  <c r="J520" i="110" a="1"/>
  <c r="J520" i="110"/>
  <c r="H520" i="110" a="1"/>
  <c r="H520" i="110"/>
  <c r="G520" i="110" a="1"/>
  <c r="G520" i="110"/>
  <c r="F520" i="110" a="1"/>
  <c r="F520" i="110"/>
  <c r="I520" i="110" a="1"/>
  <c r="I520" i="110"/>
  <c r="L524" i="110" a="1"/>
  <c r="L524" i="110"/>
  <c r="H524" i="110" a="1"/>
  <c r="H524" i="110"/>
  <c r="J524" i="110" a="1"/>
  <c r="J524" i="110"/>
  <c r="F524" i="110" a="1"/>
  <c r="F524" i="110"/>
  <c r="M524" i="110" a="1"/>
  <c r="M524" i="110"/>
  <c r="K524" i="110" a="1"/>
  <c r="K524" i="110"/>
  <c r="G525" i="126" a="1"/>
  <c r="G525" i="126"/>
  <c r="M525" i="126" a="1"/>
  <c r="M525" i="126"/>
  <c r="L525" i="126" a="1"/>
  <c r="L525" i="126"/>
  <c r="J525" i="126" a="1"/>
  <c r="J525" i="126"/>
  <c r="H525" i="126" a="1"/>
  <c r="H525" i="126"/>
  <c r="I525" i="126" a="1"/>
  <c r="I525" i="126"/>
  <c r="F525" i="126" a="1"/>
  <c r="F525" i="126"/>
  <c r="L523" i="110" a="1"/>
  <c r="L523" i="110"/>
  <c r="I523" i="110" a="1"/>
  <c r="I523" i="110"/>
  <c r="J523" i="110" a="1"/>
  <c r="J523" i="110"/>
  <c r="H523" i="110" a="1"/>
  <c r="H523" i="110"/>
  <c r="M523" i="110" a="1"/>
  <c r="M523" i="110"/>
  <c r="F523" i="4" a="1"/>
  <c r="F523" i="4"/>
  <c r="F509" i="4" a="1"/>
  <c r="F509" i="4"/>
  <c r="L498" i="4" a="1"/>
  <c r="L498" i="4"/>
  <c r="H500" i="4" a="1"/>
  <c r="H500" i="4"/>
  <c r="I507" i="4" a="1"/>
  <c r="I507" i="4"/>
  <c r="H523" i="4" a="1"/>
  <c r="H523" i="4"/>
  <c r="L518" i="4" a="1"/>
  <c r="L518" i="4"/>
  <c r="K502" i="4" a="1"/>
  <c r="K502" i="4"/>
  <c r="H520" i="108" a="1"/>
  <c r="H520" i="108"/>
  <c r="F526" i="108" a="1"/>
  <c r="F526" i="108"/>
  <c r="J523" i="4" a="1"/>
  <c r="J523" i="4"/>
  <c r="F519" i="4" a="1"/>
  <c r="F519" i="4"/>
  <c r="J505" i="4" a="1"/>
  <c r="J505" i="4"/>
  <c r="M500" i="4" a="1"/>
  <c r="M500" i="4"/>
  <c r="F507" i="4" a="1"/>
  <c r="F507" i="4"/>
  <c r="I523" i="4" a="1"/>
  <c r="I523" i="4"/>
  <c r="P35" i="4"/>
  <c r="P23" i="4"/>
  <c r="F505" i="4" a="1"/>
  <c r="F505" i="4"/>
  <c r="G519" i="4" a="1"/>
  <c r="G519" i="4"/>
  <c r="K504" i="4" a="1"/>
  <c r="K504" i="4"/>
  <c r="K499" i="4" a="1"/>
  <c r="K499" i="4"/>
  <c r="C517" i="4"/>
  <c r="F517" i="4" a="1"/>
  <c r="F517" i="4"/>
  <c r="J520" i="108" a="1"/>
  <c r="J520" i="108"/>
  <c r="M518" i="112" a="1"/>
  <c r="M518" i="112"/>
  <c r="K526" i="108" a="1"/>
  <c r="K526" i="108"/>
  <c r="I526" i="108" a="1"/>
  <c r="I526" i="108"/>
  <c r="M519" i="110" a="1"/>
  <c r="M519" i="110"/>
  <c r="G520" i="108" a="1"/>
  <c r="G520" i="108"/>
  <c r="I530" i="108" a="1"/>
  <c r="I530" i="108"/>
  <c r="K518" i="4" a="1"/>
  <c r="K518" i="4"/>
  <c r="M499" i="4" a="1"/>
  <c r="M499" i="4"/>
  <c r="M498" i="4" a="1"/>
  <c r="M498" i="4"/>
  <c r="I520" i="108" a="1"/>
  <c r="I520" i="108"/>
  <c r="I518" i="112" a="1"/>
  <c r="I518" i="112"/>
  <c r="I521" i="135" a="1"/>
  <c r="I521" i="135"/>
  <c r="F505" i="108" a="1"/>
  <c r="F505" i="108"/>
  <c r="M505" i="108" a="1"/>
  <c r="M505" i="108"/>
  <c r="K505" i="108" a="1"/>
  <c r="K505" i="108"/>
  <c r="H505" i="108" a="1"/>
  <c r="H505" i="108"/>
  <c r="J505" i="108" a="1"/>
  <c r="J505" i="108"/>
  <c r="J512" i="108"/>
  <c r="F522" i="110" a="1"/>
  <c r="F522" i="110"/>
  <c r="M522" i="110" a="1"/>
  <c r="M522" i="110"/>
  <c r="K522" i="110" a="1"/>
  <c r="K522" i="110"/>
  <c r="L522" i="110" a="1"/>
  <c r="L522" i="110"/>
  <c r="J522" i="110" a="1"/>
  <c r="J522" i="110"/>
  <c r="H522" i="110" a="1"/>
  <c r="H522" i="110"/>
  <c r="I498" i="4" a="1"/>
  <c r="I498" i="4"/>
  <c r="K520" i="108" a="1"/>
  <c r="K520" i="108"/>
  <c r="G521" i="135" a="1"/>
  <c r="G521" i="135"/>
  <c r="I497" i="4" a="1"/>
  <c r="I497" i="4"/>
  <c r="M521" i="135" a="1"/>
  <c r="M521" i="135"/>
  <c r="P7" i="4"/>
  <c r="F498" i="4" a="1"/>
  <c r="F498" i="4"/>
  <c r="J518" i="112" a="1"/>
  <c r="J518" i="112"/>
  <c r="F521" i="135" a="1"/>
  <c r="F521" i="135"/>
  <c r="H518" i="112" a="1"/>
  <c r="H518" i="112"/>
  <c r="K498" i="4" a="1"/>
  <c r="K498" i="4"/>
  <c r="F518" i="112" a="1"/>
  <c r="F518" i="112"/>
  <c r="J498" i="4" a="1"/>
  <c r="J498" i="4"/>
  <c r="F530" i="108" a="1"/>
  <c r="F530" i="108"/>
  <c r="G497" i="4" a="1"/>
  <c r="G497" i="4"/>
  <c r="L497" i="4" a="1"/>
  <c r="L497" i="4"/>
  <c r="H497" i="4" a="1"/>
  <c r="H497" i="4"/>
  <c r="H521" i="135" a="1"/>
  <c r="H521" i="135"/>
  <c r="K522" i="137" a="1"/>
  <c r="K522" i="137"/>
  <c r="G522" i="137" a="1"/>
  <c r="G522" i="137"/>
  <c r="L522" i="137" a="1"/>
  <c r="L522" i="137"/>
  <c r="H508" i="116" a="1"/>
  <c r="H508" i="116"/>
  <c r="H512" i="116"/>
  <c r="F508" i="116" a="1"/>
  <c r="F508" i="116"/>
  <c r="I508" i="116" a="1"/>
  <c r="I508" i="116"/>
  <c r="G508" i="116" a="1"/>
  <c r="G508" i="116"/>
  <c r="C527" i="116"/>
  <c r="M508" i="116" a="1"/>
  <c r="M508" i="116"/>
  <c r="K508" i="116" a="1"/>
  <c r="K508" i="116"/>
  <c r="K504" i="110" a="1"/>
  <c r="K504" i="110"/>
  <c r="J504" i="110" a="1"/>
  <c r="J504" i="110"/>
  <c r="I504" i="110" a="1"/>
  <c r="I504" i="110"/>
  <c r="G504" i="110" a="1"/>
  <c r="G504" i="110"/>
  <c r="L511" i="112" a="1"/>
  <c r="L511" i="112"/>
  <c r="G511" i="112" a="1"/>
  <c r="G511" i="112"/>
  <c r="F511" i="112" a="1"/>
  <c r="F511" i="112"/>
  <c r="H500" i="114" a="1"/>
  <c r="H500" i="114"/>
  <c r="J500" i="114" a="1"/>
  <c r="J500" i="114"/>
  <c r="F504" i="110" a="1"/>
  <c r="F504" i="110"/>
  <c r="M506" i="110" a="1"/>
  <c r="M506" i="110"/>
  <c r="L506" i="110" a="1"/>
  <c r="L506" i="110"/>
  <c r="J506" i="110" a="1"/>
  <c r="J506" i="110"/>
  <c r="P28" i="112"/>
  <c r="I511" i="112" a="1"/>
  <c r="I511" i="112"/>
  <c r="F509" i="116" a="1"/>
  <c r="F509" i="116"/>
  <c r="I512" i="118" a="1"/>
  <c r="I512" i="118"/>
  <c r="N512" i="118"/>
  <c r="L507" i="122" a="1"/>
  <c r="L507" i="122"/>
  <c r="K507" i="122" a="1"/>
  <c r="K507" i="122"/>
  <c r="J507" i="122" a="1"/>
  <c r="J507" i="122"/>
  <c r="I507" i="122" a="1"/>
  <c r="I507" i="122"/>
  <c r="H507" i="122" a="1"/>
  <c r="H507" i="122"/>
  <c r="G507" i="122" a="1"/>
  <c r="G507" i="122"/>
  <c r="F507" i="122" a="1"/>
  <c r="F507" i="122"/>
  <c r="C526" i="122"/>
  <c r="M529" i="126" a="1"/>
  <c r="M529" i="126"/>
  <c r="I529" i="126" a="1"/>
  <c r="I529" i="126"/>
  <c r="M506" i="126" a="1"/>
  <c r="M506" i="126"/>
  <c r="L506" i="126" a="1"/>
  <c r="L506" i="126"/>
  <c r="K506" i="126" a="1"/>
  <c r="K506" i="126"/>
  <c r="J506" i="126" a="1"/>
  <c r="J506" i="126"/>
  <c r="I506" i="126" a="1"/>
  <c r="I506" i="126"/>
  <c r="H506" i="126" a="1"/>
  <c r="H506" i="126"/>
  <c r="F506" i="126" a="1"/>
  <c r="F506" i="126"/>
  <c r="M508" i="112" a="1"/>
  <c r="M508" i="112"/>
  <c r="L508" i="112" a="1"/>
  <c r="L508" i="112"/>
  <c r="I508" i="112" a="1"/>
  <c r="I508" i="112"/>
  <c r="G508" i="112" a="1"/>
  <c r="G508" i="112"/>
  <c r="L509" i="116" a="1"/>
  <c r="L509" i="116"/>
  <c r="M502" i="120" a="1"/>
  <c r="M502" i="120"/>
  <c r="L502" i="120" a="1"/>
  <c r="L502" i="120"/>
  <c r="J502" i="120" a="1"/>
  <c r="J502" i="120"/>
  <c r="I502" i="120" a="1"/>
  <c r="I502" i="120"/>
  <c r="G502" i="120" a="1"/>
  <c r="G502" i="120"/>
  <c r="F502" i="120" a="1"/>
  <c r="F502" i="120"/>
  <c r="C527" i="122"/>
  <c r="M508" i="122" a="1"/>
  <c r="M508" i="122"/>
  <c r="L508" i="122" a="1"/>
  <c r="L508" i="122"/>
  <c r="K508" i="122" a="1"/>
  <c r="K508" i="122"/>
  <c r="J508" i="122" a="1"/>
  <c r="J508" i="122"/>
  <c r="I508" i="122" a="1"/>
  <c r="I508" i="122"/>
  <c r="H508" i="122" a="1"/>
  <c r="H508" i="122"/>
  <c r="F508" i="122" a="1"/>
  <c r="F508" i="122"/>
  <c r="P48" i="126"/>
  <c r="G506" i="126" a="1"/>
  <c r="G506" i="126"/>
  <c r="L522" i="131" a="1"/>
  <c r="L522" i="131"/>
  <c r="M504" i="110" a="1"/>
  <c r="M504" i="110"/>
  <c r="H506" i="110" a="1"/>
  <c r="H506" i="110"/>
  <c r="F508" i="112" a="1"/>
  <c r="F508" i="112"/>
  <c r="J502" i="114" a="1"/>
  <c r="J502" i="114"/>
  <c r="F502" i="114" a="1"/>
  <c r="F502" i="114"/>
  <c r="M511" i="114" a="1"/>
  <c r="M511" i="114"/>
  <c r="J511" i="114" a="1"/>
  <c r="J511" i="114"/>
  <c r="I511" i="114" a="1"/>
  <c r="I511" i="114"/>
  <c r="M499" i="116" a="1"/>
  <c r="M499" i="116"/>
  <c r="I499" i="116" a="1"/>
  <c r="I499" i="116"/>
  <c r="K499" i="116" a="1"/>
  <c r="K499" i="116"/>
  <c r="K505" i="116" a="1"/>
  <c r="K505" i="116"/>
  <c r="G508" i="122" a="1"/>
  <c r="G508" i="122"/>
  <c r="J503" i="110" a="1"/>
  <c r="J503" i="110"/>
  <c r="I503" i="110" a="1"/>
  <c r="I503" i="110"/>
  <c r="H503" i="110" a="1"/>
  <c r="H503" i="110"/>
  <c r="F503" i="110" a="1"/>
  <c r="F503" i="110"/>
  <c r="I506" i="110" a="1"/>
  <c r="I506" i="110"/>
  <c r="J508" i="112" a="1"/>
  <c r="J508" i="112"/>
  <c r="C528" i="122"/>
  <c r="M509" i="122" a="1"/>
  <c r="M509" i="122"/>
  <c r="L509" i="122" a="1"/>
  <c r="L509" i="122"/>
  <c r="K509" i="122" a="1"/>
  <c r="K509" i="122"/>
  <c r="J509" i="122" a="1"/>
  <c r="J509" i="122"/>
  <c r="I509" i="122" a="1"/>
  <c r="I509" i="122"/>
  <c r="G509" i="122" a="1"/>
  <c r="G509" i="122"/>
  <c r="C518" i="133"/>
  <c r="F499" i="133" a="1"/>
  <c r="F499" i="133"/>
  <c r="J499" i="133" a="1"/>
  <c r="J499" i="133"/>
  <c r="G499" i="133" a="1"/>
  <c r="G499" i="133"/>
  <c r="M499" i="133" a="1"/>
  <c r="M499" i="133"/>
  <c r="L499" i="133" a="1"/>
  <c r="L499" i="133"/>
  <c r="K499" i="133" a="1"/>
  <c r="K499" i="133"/>
  <c r="I499" i="133" a="1"/>
  <c r="I499" i="133"/>
  <c r="H499" i="133" a="1"/>
  <c r="H499" i="133"/>
  <c r="M505" i="110" a="1"/>
  <c r="M505" i="110"/>
  <c r="L505" i="110" a="1"/>
  <c r="L505" i="110"/>
  <c r="K505" i="110" a="1"/>
  <c r="K505" i="110"/>
  <c r="I505" i="110" a="1"/>
  <c r="I505" i="110"/>
  <c r="K508" i="128" a="1"/>
  <c r="K508" i="128"/>
  <c r="C527" i="128"/>
  <c r="M508" i="128" a="1"/>
  <c r="M508" i="128"/>
  <c r="L508" i="128" a="1"/>
  <c r="L508" i="128"/>
  <c r="J508" i="128" a="1"/>
  <c r="J508" i="128"/>
  <c r="I508" i="128" a="1"/>
  <c r="I508" i="128"/>
  <c r="H508" i="128" a="1"/>
  <c r="H508" i="128"/>
  <c r="G508" i="128" a="1"/>
  <c r="G508" i="128"/>
  <c r="F508" i="128" a="1"/>
  <c r="F508" i="128"/>
  <c r="F505" i="110" a="1"/>
  <c r="F505" i="110"/>
  <c r="K501" i="116" a="1"/>
  <c r="K501" i="116"/>
  <c r="H509" i="122" a="1"/>
  <c r="H509" i="122"/>
  <c r="G505" i="110" a="1"/>
  <c r="G505" i="110"/>
  <c r="K506" i="112" a="1"/>
  <c r="K506" i="112"/>
  <c r="K512" i="112"/>
  <c r="G506" i="112" a="1"/>
  <c r="G506" i="112"/>
  <c r="M504" i="120" a="1"/>
  <c r="M504" i="120"/>
  <c r="J504" i="120" a="1"/>
  <c r="J504" i="120"/>
  <c r="I504" i="120" a="1"/>
  <c r="I504" i="120"/>
  <c r="H505" i="110" a="1"/>
  <c r="H505" i="110"/>
  <c r="H506" i="112" a="1"/>
  <c r="H506" i="112"/>
  <c r="I501" i="116" a="1"/>
  <c r="I501" i="116"/>
  <c r="F504" i="120" a="1"/>
  <c r="F504" i="120"/>
  <c r="G500" i="122" a="1"/>
  <c r="G500" i="122"/>
  <c r="P27" i="108"/>
  <c r="P9" i="110"/>
  <c r="H502" i="110" a="1"/>
  <c r="H502" i="110"/>
  <c r="G502" i="110" a="1"/>
  <c r="G502" i="110"/>
  <c r="F502" i="110" a="1"/>
  <c r="F502" i="110"/>
  <c r="C521" i="110"/>
  <c r="J505" i="110" a="1"/>
  <c r="J505" i="110"/>
  <c r="M503" i="112" a="1"/>
  <c r="M503" i="112"/>
  <c r="J503" i="112" a="1"/>
  <c r="J503" i="112"/>
  <c r="I503" i="112" a="1"/>
  <c r="I503" i="112"/>
  <c r="P6" i="120"/>
  <c r="P12" i="120"/>
  <c r="C521" i="120"/>
  <c r="I500" i="122" a="1"/>
  <c r="I500" i="122"/>
  <c r="C518" i="139"/>
  <c r="M499" i="139" a="1"/>
  <c r="M499" i="139"/>
  <c r="I499" i="139" a="1"/>
  <c r="I499" i="139"/>
  <c r="G499" i="139" a="1"/>
  <c r="G499" i="139"/>
  <c r="M500" i="129" a="1"/>
  <c r="M500" i="129"/>
  <c r="F500" i="129" a="1"/>
  <c r="F500" i="129"/>
  <c r="J500" i="129" a="1"/>
  <c r="J500" i="129"/>
  <c r="L506" i="129" a="1"/>
  <c r="L506" i="129"/>
  <c r="M506" i="129" a="1"/>
  <c r="M506" i="129"/>
  <c r="F506" i="129" a="1"/>
  <c r="F506" i="129"/>
  <c r="G510" i="131" a="1"/>
  <c r="G510" i="131"/>
  <c r="I510" i="131" a="1"/>
  <c r="I510" i="131"/>
  <c r="L510" i="131" a="1"/>
  <c r="L510" i="131"/>
  <c r="P9" i="124"/>
  <c r="F511" i="126" a="1"/>
  <c r="F511" i="126"/>
  <c r="H506" i="128" a="1"/>
  <c r="H506" i="128"/>
  <c r="J506" i="128" a="1"/>
  <c r="J506" i="128"/>
  <c r="K506" i="128" a="1"/>
  <c r="K506" i="128"/>
  <c r="F506" i="128" a="1"/>
  <c r="F506" i="128"/>
  <c r="I511" i="128" a="1"/>
  <c r="I511" i="128"/>
  <c r="K511" i="128" a="1"/>
  <c r="K511" i="128"/>
  <c r="G500" i="129" a="1"/>
  <c r="G500" i="129"/>
  <c r="I506" i="129" a="1"/>
  <c r="I506" i="129"/>
  <c r="M510" i="129" a="1"/>
  <c r="M510" i="129"/>
  <c r="I510" i="129" a="1"/>
  <c r="I510" i="129"/>
  <c r="C529" i="129"/>
  <c r="M507" i="131" a="1"/>
  <c r="M507" i="131"/>
  <c r="C526" i="131"/>
  <c r="K507" i="131" a="1"/>
  <c r="K507" i="131"/>
  <c r="I507" i="131" a="1"/>
  <c r="I507" i="131"/>
  <c r="K510" i="131" a="1"/>
  <c r="K510" i="131"/>
  <c r="G505" i="126" a="1"/>
  <c r="G505" i="126"/>
  <c r="H511" i="126" a="1"/>
  <c r="H511" i="126"/>
  <c r="H528" i="126" a="1"/>
  <c r="H528" i="126"/>
  <c r="H499" i="128" a="1"/>
  <c r="H499" i="128"/>
  <c r="M499" i="128" a="1"/>
  <c r="M499" i="128"/>
  <c r="G500" i="128" a="1"/>
  <c r="G500" i="128"/>
  <c r="I506" i="128" a="1"/>
  <c r="I506" i="128"/>
  <c r="G511" i="128" a="1"/>
  <c r="G511" i="128"/>
  <c r="L500" i="129" a="1"/>
  <c r="L500" i="129"/>
  <c r="J510" i="129" a="1"/>
  <c r="J510" i="129"/>
  <c r="P30" i="131"/>
  <c r="P10" i="108"/>
  <c r="P16" i="108"/>
  <c r="P23" i="108"/>
  <c r="F506" i="114" a="1"/>
  <c r="F506" i="114"/>
  <c r="F509" i="114" a="1"/>
  <c r="F509" i="114"/>
  <c r="C520" i="122"/>
  <c r="C524" i="122"/>
  <c r="F506" i="122" a="1"/>
  <c r="F506" i="122"/>
  <c r="F512" i="122" a="1"/>
  <c r="F512" i="122"/>
  <c r="P62" i="126"/>
  <c r="F504" i="126" a="1"/>
  <c r="F504" i="126"/>
  <c r="H505" i="126" a="1"/>
  <c r="H505" i="126"/>
  <c r="K507" i="126" a="1"/>
  <c r="K507" i="126"/>
  <c r="F510" i="126" a="1"/>
  <c r="F510" i="126"/>
  <c r="I511" i="126" a="1"/>
  <c r="I511" i="126"/>
  <c r="J528" i="126" a="1"/>
  <c r="J528" i="126"/>
  <c r="P5" i="128"/>
  <c r="P500" i="128" a="1"/>
  <c r="P500" i="128"/>
  <c r="N4" i="127"/>
  <c r="F499" i="128" a="1"/>
  <c r="F499" i="128"/>
  <c r="H500" i="128" a="1"/>
  <c r="H500" i="128"/>
  <c r="L506" i="128" a="1"/>
  <c r="L506" i="128"/>
  <c r="H511" i="128" a="1"/>
  <c r="H511" i="128"/>
  <c r="F504" i="129" a="1"/>
  <c r="F504" i="129"/>
  <c r="C530" i="131"/>
  <c r="K511" i="131" a="1"/>
  <c r="K511" i="131"/>
  <c r="G511" i="131" a="1"/>
  <c r="G511" i="131"/>
  <c r="M501" i="133" a="1"/>
  <c r="M501" i="133"/>
  <c r="F501" i="133" a="1"/>
  <c r="F501" i="133"/>
  <c r="K501" i="133" a="1"/>
  <c r="K501" i="133"/>
  <c r="C520" i="133"/>
  <c r="J501" i="133" a="1"/>
  <c r="J501" i="133"/>
  <c r="I501" i="133" a="1"/>
  <c r="I501" i="133"/>
  <c r="H501" i="133" a="1"/>
  <c r="H501" i="133"/>
  <c r="I505" i="126" a="1"/>
  <c r="I505" i="126"/>
  <c r="J511" i="126" a="1"/>
  <c r="J511" i="126"/>
  <c r="C524" i="126"/>
  <c r="I500" i="128" a="1"/>
  <c r="I500" i="128"/>
  <c r="G505" i="128" a="1"/>
  <c r="G505" i="128"/>
  <c r="H505" i="128" a="1"/>
  <c r="H505" i="128"/>
  <c r="F505" i="128" a="1"/>
  <c r="F505" i="128"/>
  <c r="M506" i="128" a="1"/>
  <c r="M506" i="128"/>
  <c r="J511" i="128" a="1"/>
  <c r="J511" i="128"/>
  <c r="C527" i="129"/>
  <c r="J508" i="129" a="1"/>
  <c r="J508" i="129"/>
  <c r="F508" i="129" a="1"/>
  <c r="F508" i="129"/>
  <c r="I508" i="129" a="1"/>
  <c r="I508" i="129"/>
  <c r="C518" i="131"/>
  <c r="L499" i="131" a="1"/>
  <c r="L499" i="131"/>
  <c r="K499" i="131" a="1"/>
  <c r="K499" i="131"/>
  <c r="M518" i="141" a="1"/>
  <c r="M518" i="141"/>
  <c r="K518" i="141" a="1"/>
  <c r="K518" i="141"/>
  <c r="J518" i="141" a="1"/>
  <c r="J518" i="141"/>
  <c r="I518" i="141" a="1"/>
  <c r="I518" i="141"/>
  <c r="L518" i="141" a="1"/>
  <c r="L518" i="141"/>
  <c r="H518" i="141" a="1"/>
  <c r="H518" i="141"/>
  <c r="G518" i="141" a="1"/>
  <c r="G518" i="141"/>
  <c r="F518" i="141" a="1"/>
  <c r="F518" i="141"/>
  <c r="P11" i="108"/>
  <c r="P17" i="108"/>
  <c r="P11" i="110"/>
  <c r="P29" i="110"/>
  <c r="C518" i="110"/>
  <c r="G510" i="110" a="1"/>
  <c r="G510" i="110"/>
  <c r="N510" i="110"/>
  <c r="J509" i="114" a="1"/>
  <c r="J509" i="114"/>
  <c r="K503" i="116" a="1"/>
  <c r="K503" i="116"/>
  <c r="G501" i="122" a="1"/>
  <c r="G501" i="122"/>
  <c r="F505" i="122" a="1"/>
  <c r="F505" i="122"/>
  <c r="H506" i="122" a="1"/>
  <c r="H506" i="122"/>
  <c r="H512" i="122" a="1"/>
  <c r="H512" i="122"/>
  <c r="H504" i="126" a="1"/>
  <c r="H504" i="126"/>
  <c r="J505" i="126" a="1"/>
  <c r="J505" i="126"/>
  <c r="M507" i="126" a="1"/>
  <c r="M507" i="126"/>
  <c r="F509" i="126" a="1"/>
  <c r="F509" i="126"/>
  <c r="H510" i="126" a="1"/>
  <c r="H510" i="126"/>
  <c r="K511" i="126" a="1"/>
  <c r="K511" i="126"/>
  <c r="G499" i="128" a="1"/>
  <c r="G499" i="128"/>
  <c r="J500" i="128" a="1"/>
  <c r="J500" i="128"/>
  <c r="I505" i="128" a="1"/>
  <c r="I505" i="128"/>
  <c r="L511" i="128" a="1"/>
  <c r="L511" i="128"/>
  <c r="I520" i="128" a="1"/>
  <c r="I520" i="128"/>
  <c r="J504" i="129" a="1"/>
  <c r="J504" i="129"/>
  <c r="G508" i="129" a="1"/>
  <c r="G508" i="129"/>
  <c r="G499" i="131" a="1"/>
  <c r="G499" i="131"/>
  <c r="M507" i="133" a="1"/>
  <c r="M507" i="133"/>
  <c r="J507" i="133" a="1"/>
  <c r="J507" i="133"/>
  <c r="K507" i="133" a="1"/>
  <c r="K507" i="133"/>
  <c r="G507" i="133" a="1"/>
  <c r="G507" i="133"/>
  <c r="C526" i="133"/>
  <c r="I507" i="133" a="1"/>
  <c r="I507" i="133"/>
  <c r="H507" i="133" a="1"/>
  <c r="H507" i="133"/>
  <c r="F507" i="133" a="1"/>
  <c r="F507" i="133"/>
  <c r="I501" i="122" a="1"/>
  <c r="I501" i="122"/>
  <c r="I506" i="122" a="1"/>
  <c r="I506" i="122"/>
  <c r="I512" i="122" a="1"/>
  <c r="I512" i="122"/>
  <c r="I504" i="126" a="1"/>
  <c r="I504" i="126"/>
  <c r="G509" i="126" a="1"/>
  <c r="G509" i="126"/>
  <c r="I510" i="126" a="1"/>
  <c r="I510" i="126"/>
  <c r="L511" i="126" a="1"/>
  <c r="L511" i="126"/>
  <c r="I499" i="128" a="1"/>
  <c r="I499" i="128"/>
  <c r="K500" i="128" a="1"/>
  <c r="K500" i="128"/>
  <c r="J505" i="128" a="1"/>
  <c r="J505" i="128"/>
  <c r="J507" i="128" a="1"/>
  <c r="J507" i="128"/>
  <c r="K507" i="128" a="1"/>
  <c r="K507" i="128"/>
  <c r="M510" i="128" a="1"/>
  <c r="M510" i="128"/>
  <c r="F510" i="128" a="1"/>
  <c r="F510" i="128"/>
  <c r="J510" i="128" a="1"/>
  <c r="J510" i="128"/>
  <c r="G510" i="128" a="1"/>
  <c r="G510" i="128"/>
  <c r="M511" i="128" a="1"/>
  <c r="M511" i="128"/>
  <c r="L504" i="129" a="1"/>
  <c r="L504" i="129"/>
  <c r="L508" i="129" a="1"/>
  <c r="L508" i="129"/>
  <c r="I499" i="131" a="1"/>
  <c r="I499" i="131"/>
  <c r="L507" i="133" a="1"/>
  <c r="L507" i="133"/>
  <c r="P6" i="108"/>
  <c r="P12" i="108"/>
  <c r="P19" i="108"/>
  <c r="P9" i="120"/>
  <c r="K501" i="122" a="1"/>
  <c r="K501" i="122"/>
  <c r="G505" i="122" a="1"/>
  <c r="G505" i="122"/>
  <c r="J506" i="122" a="1"/>
  <c r="J506" i="122"/>
  <c r="J512" i="122" a="1"/>
  <c r="J512" i="122"/>
  <c r="C525" i="122"/>
  <c r="K505" i="126" a="1"/>
  <c r="K505" i="126"/>
  <c r="H509" i="126" a="1"/>
  <c r="H509" i="126"/>
  <c r="J510" i="126" a="1"/>
  <c r="J510" i="126"/>
  <c r="M511" i="126" a="1"/>
  <c r="M511" i="126"/>
  <c r="F530" i="126" a="1"/>
  <c r="F530" i="126"/>
  <c r="N530" i="126"/>
  <c r="J499" i="128" a="1"/>
  <c r="J499" i="128"/>
  <c r="L500" i="128" a="1"/>
  <c r="L500" i="128"/>
  <c r="G522" i="128" a="1"/>
  <c r="G522" i="128"/>
  <c r="K522" i="128" a="1"/>
  <c r="K522" i="128"/>
  <c r="K505" i="128" a="1"/>
  <c r="K505" i="128"/>
  <c r="F507" i="128" a="1"/>
  <c r="F507" i="128"/>
  <c r="H510" i="128" a="1"/>
  <c r="H510" i="128"/>
  <c r="P8" i="129"/>
  <c r="C521" i="129"/>
  <c r="M504" i="129" a="1"/>
  <c r="M504" i="129"/>
  <c r="M508" i="129" a="1"/>
  <c r="M508" i="129"/>
  <c r="M499" i="131" a="1"/>
  <c r="M499" i="131"/>
  <c r="L504" i="133" a="1"/>
  <c r="L504" i="133"/>
  <c r="C523" i="133"/>
  <c r="J504" i="133" a="1"/>
  <c r="J504" i="133"/>
  <c r="H504" i="133" a="1"/>
  <c r="H504" i="133"/>
  <c r="F504" i="133" a="1"/>
  <c r="F504" i="133"/>
  <c r="M504" i="133" a="1"/>
  <c r="M504" i="133"/>
  <c r="K504" i="133" a="1"/>
  <c r="K504" i="133"/>
  <c r="H505" i="122" a="1"/>
  <c r="H505" i="122"/>
  <c r="L505" i="126" a="1"/>
  <c r="L505" i="126"/>
  <c r="I509" i="126" a="1"/>
  <c r="I509" i="126"/>
  <c r="H521" i="128" a="1"/>
  <c r="H521" i="128"/>
  <c r="L521" i="128" a="1"/>
  <c r="L521" i="128"/>
  <c r="L505" i="128" a="1"/>
  <c r="L505" i="128"/>
  <c r="M509" i="131" a="1"/>
  <c r="M509" i="131"/>
  <c r="L509" i="131" a="1"/>
  <c r="L509" i="131"/>
  <c r="K509" i="131" a="1"/>
  <c r="K509" i="131"/>
  <c r="C528" i="131"/>
  <c r="P16" i="120"/>
  <c r="F526" i="126" a="1"/>
  <c r="F526" i="126"/>
  <c r="P8" i="128"/>
  <c r="L499" i="128" a="1"/>
  <c r="L499" i="128"/>
  <c r="M505" i="128" a="1"/>
  <c r="M505" i="128"/>
  <c r="H507" i="128" a="1"/>
  <c r="H507" i="128"/>
  <c r="L509" i="128" a="1"/>
  <c r="L509" i="128"/>
  <c r="C528" i="128"/>
  <c r="G509" i="128" a="1"/>
  <c r="G509" i="128"/>
  <c r="K510" i="128" a="1"/>
  <c r="K510" i="128"/>
  <c r="P45" i="129"/>
  <c r="F502" i="129" a="1"/>
  <c r="F502" i="129"/>
  <c r="G509" i="131" a="1"/>
  <c r="G509" i="131"/>
  <c r="P21" i="133"/>
  <c r="P6" i="129"/>
  <c r="P12" i="129"/>
  <c r="P36" i="129"/>
  <c r="P42" i="129"/>
  <c r="P48" i="129"/>
  <c r="P54" i="129"/>
  <c r="P9" i="131"/>
  <c r="M503" i="131" a="1"/>
  <c r="M503" i="131"/>
  <c r="I503" i="133" a="1"/>
  <c r="I503" i="133"/>
  <c r="G500" i="133" a="1"/>
  <c r="G500" i="133"/>
  <c r="J500" i="133" a="1"/>
  <c r="J500" i="133"/>
  <c r="I502" i="133" a="1"/>
  <c r="I502" i="133"/>
  <c r="K503" i="133" a="1"/>
  <c r="K503" i="133"/>
  <c r="J509" i="137" a="1"/>
  <c r="J509" i="137"/>
  <c r="G509" i="137" a="1"/>
  <c r="G509" i="137"/>
  <c r="F509" i="137" a="1"/>
  <c r="F509" i="137"/>
  <c r="L509" i="137" a="1"/>
  <c r="L509" i="137"/>
  <c r="M509" i="137" a="1"/>
  <c r="M509" i="137"/>
  <c r="L503" i="133" a="1"/>
  <c r="L503" i="133"/>
  <c r="H505" i="133" a="1"/>
  <c r="H505" i="133"/>
  <c r="K505" i="133" a="1"/>
  <c r="K505" i="133"/>
  <c r="F509" i="133" a="1"/>
  <c r="F509" i="133"/>
  <c r="L509" i="133" a="1"/>
  <c r="L509" i="133"/>
  <c r="I509" i="133" a="1"/>
  <c r="I509" i="133"/>
  <c r="H509" i="133" a="1"/>
  <c r="H509" i="133"/>
  <c r="J509" i="133" a="1"/>
  <c r="J509" i="133"/>
  <c r="H504" i="128" a="1"/>
  <c r="H504" i="128"/>
  <c r="G504" i="128" a="1"/>
  <c r="G504" i="128"/>
  <c r="H500" i="133" a="1"/>
  <c r="H500" i="133"/>
  <c r="L502" i="133" a="1"/>
  <c r="L502" i="133"/>
  <c r="F505" i="133" a="1"/>
  <c r="F505" i="133"/>
  <c r="G509" i="133" a="1"/>
  <c r="G509" i="133"/>
  <c r="L505" i="135" a="1"/>
  <c r="L505" i="135"/>
  <c r="M505" i="135" a="1"/>
  <c r="M505" i="135"/>
  <c r="J505" i="135" a="1"/>
  <c r="J505" i="135"/>
  <c r="H505" i="135" a="1"/>
  <c r="H505" i="135"/>
  <c r="K511" i="133" a="1"/>
  <c r="K511" i="133"/>
  <c r="L511" i="133" a="1"/>
  <c r="L511" i="133"/>
  <c r="J511" i="133" a="1"/>
  <c r="J511" i="133"/>
  <c r="H511" i="133" a="1"/>
  <c r="H511" i="133"/>
  <c r="G511" i="133" a="1"/>
  <c r="G511" i="133"/>
  <c r="M511" i="133" a="1"/>
  <c r="M511" i="133"/>
  <c r="J503" i="133" a="1"/>
  <c r="J503" i="133"/>
  <c r="G503" i="133" a="1"/>
  <c r="G503" i="133"/>
  <c r="C522" i="133"/>
  <c r="P11" i="135"/>
  <c r="P23" i="135"/>
  <c r="P41" i="135"/>
  <c r="I511" i="133" a="1"/>
  <c r="I511" i="133"/>
  <c r="F502" i="135" a="1"/>
  <c r="F502" i="135"/>
  <c r="J502" i="135" a="1"/>
  <c r="J502" i="135"/>
  <c r="L502" i="135" a="1"/>
  <c r="L502" i="135"/>
  <c r="P14" i="133"/>
  <c r="J505" i="133" a="1"/>
  <c r="J505" i="133"/>
  <c r="C530" i="133"/>
  <c r="P6" i="135"/>
  <c r="P18" i="135"/>
  <c r="P30" i="135"/>
  <c r="P36" i="135"/>
  <c r="P42" i="135"/>
  <c r="H502" i="135" a="1"/>
  <c r="H502" i="135"/>
  <c r="M499" i="141" a="1"/>
  <c r="M499" i="141"/>
  <c r="K499" i="141" a="1"/>
  <c r="K499" i="141"/>
  <c r="J499" i="141" a="1"/>
  <c r="J499" i="141"/>
  <c r="G499" i="141" a="1"/>
  <c r="G499" i="141"/>
  <c r="F499" i="141" a="1"/>
  <c r="F499" i="141"/>
  <c r="L499" i="141" a="1"/>
  <c r="L499" i="141"/>
  <c r="J511" i="135" a="1"/>
  <c r="J511" i="135"/>
  <c r="H511" i="135" a="1"/>
  <c r="H511" i="135"/>
  <c r="F511" i="135" a="1"/>
  <c r="F511" i="135"/>
  <c r="F504" i="135" a="1"/>
  <c r="F504" i="135"/>
  <c r="C523" i="135"/>
  <c r="L511" i="135" a="1"/>
  <c r="L511" i="135"/>
  <c r="C521" i="137"/>
  <c r="J502" i="137" a="1"/>
  <c r="J502" i="137"/>
  <c r="H504" i="135" a="1"/>
  <c r="H504" i="135"/>
  <c r="G502" i="137" a="1"/>
  <c r="G502" i="137"/>
  <c r="C520" i="141"/>
  <c r="M501" i="141" a="1"/>
  <c r="M501" i="141"/>
  <c r="L501" i="141" a="1"/>
  <c r="L501" i="141"/>
  <c r="H501" i="141" a="1"/>
  <c r="H501" i="141"/>
  <c r="G501" i="141" a="1"/>
  <c r="G501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K508" i="133" a="1"/>
  <c r="K508" i="133"/>
  <c r="L510" i="133" a="1"/>
  <c r="L510" i="133"/>
  <c r="C529" i="133"/>
  <c r="K510" i="133" a="1"/>
  <c r="K510" i="133"/>
  <c r="K506" i="137" a="1"/>
  <c r="K506" i="137"/>
  <c r="L506" i="137" a="1"/>
  <c r="L506" i="137"/>
  <c r="P23" i="129"/>
  <c r="P35" i="129"/>
  <c r="P41" i="129"/>
  <c r="P47" i="129"/>
  <c r="P4" i="133"/>
  <c r="P10" i="133"/>
  <c r="F510" i="133" a="1"/>
  <c r="F510" i="133"/>
  <c r="H506" i="137" a="1"/>
  <c r="H506" i="137"/>
  <c r="L503" i="135" a="1"/>
  <c r="L503" i="135"/>
  <c r="H503" i="135" a="1"/>
  <c r="H503" i="135"/>
  <c r="F506" i="135" a="1"/>
  <c r="F506" i="135"/>
  <c r="C525" i="135"/>
  <c r="L510" i="137" a="1"/>
  <c r="L510" i="137"/>
  <c r="M510" i="137" a="1"/>
  <c r="M510" i="137"/>
  <c r="J510" i="137" a="1"/>
  <c r="J510" i="137"/>
  <c r="G510" i="137" a="1"/>
  <c r="G510" i="137"/>
  <c r="M500" i="141" a="1"/>
  <c r="M500" i="141"/>
  <c r="J500" i="141" a="1"/>
  <c r="J500" i="141"/>
  <c r="L500" i="141" a="1"/>
  <c r="L500" i="141"/>
  <c r="H500" i="141" a="1"/>
  <c r="H500" i="141"/>
  <c r="G500" i="141" a="1"/>
  <c r="G500" i="141"/>
  <c r="C519" i="141"/>
  <c r="G508" i="133" a="1"/>
  <c r="G508" i="133"/>
  <c r="L508" i="133" a="1"/>
  <c r="L508" i="133"/>
  <c r="I508" i="133" a="1"/>
  <c r="I508" i="133"/>
  <c r="J503" i="135" a="1"/>
  <c r="J503" i="135"/>
  <c r="J506" i="135" a="1"/>
  <c r="J506" i="135"/>
  <c r="P32" i="141"/>
  <c r="L528" i="141" a="1"/>
  <c r="L528" i="141"/>
  <c r="K528" i="141" a="1"/>
  <c r="K528" i="141"/>
  <c r="J528" i="141" a="1"/>
  <c r="J528" i="141"/>
  <c r="M528" i="141" a="1"/>
  <c r="M528" i="141"/>
  <c r="I528" i="141" a="1"/>
  <c r="I528" i="141"/>
  <c r="H528" i="141" a="1"/>
  <c r="H528" i="141"/>
  <c r="G528" i="141" a="1"/>
  <c r="G528" i="141"/>
  <c r="F528" i="141" a="1"/>
  <c r="F528" i="141"/>
  <c r="J505" i="137" a="1"/>
  <c r="J505" i="137"/>
  <c r="G505" i="137" a="1"/>
  <c r="G505" i="137"/>
  <c r="P30" i="139"/>
  <c r="J506" i="141" a="1"/>
  <c r="J506" i="141"/>
  <c r="I506" i="141" a="1"/>
  <c r="I506" i="141"/>
  <c r="G506" i="141" a="1"/>
  <c r="G506" i="141"/>
  <c r="F506" i="141" a="1"/>
  <c r="F506" i="141"/>
  <c r="M508" i="141" a="1"/>
  <c r="M508" i="141"/>
  <c r="L508" i="141" a="1"/>
  <c r="L508" i="141"/>
  <c r="J508" i="141" a="1"/>
  <c r="J508" i="141"/>
  <c r="I508" i="141" a="1"/>
  <c r="I508" i="141"/>
  <c r="J506" i="133" a="1"/>
  <c r="J506" i="133"/>
  <c r="F509" i="135" a="1"/>
  <c r="F509" i="135"/>
  <c r="C526" i="135"/>
  <c r="P9" i="137"/>
  <c r="K503" i="137" a="1"/>
  <c r="K503" i="137"/>
  <c r="H503" i="137" a="1"/>
  <c r="H503" i="137"/>
  <c r="F505" i="137" a="1"/>
  <c r="F505" i="137"/>
  <c r="M504" i="141" a="1"/>
  <c r="M504" i="141"/>
  <c r="H506" i="141" a="1"/>
  <c r="H506" i="141"/>
  <c r="F508" i="141" a="1"/>
  <c r="F508" i="141"/>
  <c r="P5" i="137"/>
  <c r="P29" i="141"/>
  <c r="P47" i="141"/>
  <c r="M507" i="141" a="1"/>
  <c r="M507" i="141"/>
  <c r="L507" i="141" a="1"/>
  <c r="L507" i="141"/>
  <c r="J507" i="141" a="1"/>
  <c r="J507" i="141"/>
  <c r="I507" i="141" a="1"/>
  <c r="I507" i="141"/>
  <c r="K508" i="141" a="1"/>
  <c r="K508" i="141"/>
  <c r="P9" i="135"/>
  <c r="P15" i="135"/>
  <c r="P21" i="135"/>
  <c r="P39" i="135"/>
  <c r="P45" i="135"/>
  <c r="P6" i="137"/>
  <c r="P17" i="137"/>
  <c r="P29" i="137"/>
  <c r="P4" i="139"/>
  <c r="P10" i="139"/>
  <c r="P16" i="139"/>
  <c r="C520" i="139"/>
  <c r="F507" i="141" a="1"/>
  <c r="F507" i="141"/>
  <c r="M509" i="141" a="1"/>
  <c r="M509" i="141"/>
  <c r="L509" i="141" a="1"/>
  <c r="L509" i="141"/>
  <c r="L524" i="141" a="1"/>
  <c r="L524" i="141"/>
  <c r="K524" i="141" a="1"/>
  <c r="K524" i="141"/>
  <c r="J524" i="141" a="1"/>
  <c r="J524" i="141"/>
  <c r="H524" i="141" a="1"/>
  <c r="H524" i="141"/>
  <c r="G524" i="141" a="1"/>
  <c r="G524" i="141"/>
  <c r="F524" i="141" a="1"/>
  <c r="F524" i="141"/>
  <c r="P7" i="137"/>
  <c r="P49" i="141"/>
  <c r="K507" i="141" a="1"/>
  <c r="K507" i="141"/>
  <c r="I524" i="141" a="1"/>
  <c r="I524" i="141"/>
  <c r="P8" i="137"/>
  <c r="M510" i="141" a="1"/>
  <c r="M510" i="141"/>
  <c r="N496" i="118"/>
  <c r="P8" i="135"/>
  <c r="P14" i="135"/>
  <c r="P32" i="135"/>
  <c r="P38" i="135"/>
  <c r="P44" i="135"/>
  <c r="P50" i="135"/>
  <c r="P27" i="137"/>
  <c r="P29" i="139"/>
  <c r="P35" i="139"/>
  <c r="P28" i="141"/>
  <c r="P34" i="141"/>
  <c r="P40" i="141"/>
  <c r="P45" i="141"/>
  <c r="P51" i="141"/>
  <c r="G511" i="141" a="1"/>
  <c r="G511" i="141"/>
  <c r="G522" i="141" a="1"/>
  <c r="G522" i="141"/>
  <c r="C530" i="141"/>
  <c r="P38" i="141"/>
  <c r="P22" i="141"/>
  <c r="P36" i="141"/>
  <c r="P20" i="139"/>
  <c r="P37" i="139"/>
  <c r="P10" i="135"/>
  <c r="P16" i="135"/>
  <c r="P48" i="135"/>
  <c r="P24" i="141"/>
  <c r="P21" i="137"/>
  <c r="P42" i="141"/>
  <c r="P5" i="131"/>
  <c r="P11" i="131"/>
  <c r="P17" i="131"/>
  <c r="P23" i="131"/>
  <c r="P29" i="131"/>
  <c r="P14" i="141"/>
  <c r="P14" i="129"/>
  <c r="P9" i="141"/>
  <c r="P15" i="141"/>
  <c r="P27" i="141"/>
  <c r="P55" i="4"/>
  <c r="P42" i="4"/>
  <c r="P18" i="4"/>
  <c r="P5" i="122"/>
  <c r="P27" i="129"/>
  <c r="P33" i="129"/>
  <c r="P39" i="129"/>
  <c r="P51" i="129"/>
  <c r="P7" i="131"/>
  <c r="P25" i="131"/>
  <c r="P13" i="135"/>
  <c r="P12" i="137"/>
  <c r="P18" i="137"/>
  <c r="P4" i="141"/>
  <c r="P30" i="4"/>
  <c r="P6" i="4"/>
  <c r="P6" i="139"/>
  <c r="P15" i="112"/>
  <c r="P21" i="112"/>
  <c r="P11" i="141"/>
  <c r="P8" i="116"/>
  <c r="P14" i="116"/>
  <c r="P20" i="116"/>
  <c r="P32" i="116"/>
  <c r="P38" i="116"/>
  <c r="P6" i="122"/>
  <c r="P4" i="129"/>
  <c r="P10" i="129"/>
  <c r="P16" i="129"/>
  <c r="P32" i="139"/>
  <c r="P37" i="141"/>
  <c r="P27" i="135"/>
  <c r="P7" i="141"/>
  <c r="P43" i="141"/>
  <c r="P5" i="110"/>
  <c r="P5" i="112"/>
  <c r="P17" i="112"/>
  <c r="P33" i="135"/>
  <c r="P48" i="141"/>
  <c r="P22" i="133"/>
  <c r="P5" i="139"/>
  <c r="P8" i="141"/>
  <c r="P13" i="141"/>
  <c r="P32" i="112"/>
  <c r="P5" i="116"/>
  <c r="P11" i="116"/>
  <c r="P17" i="116"/>
  <c r="P23" i="116"/>
  <c r="P29" i="116"/>
  <c r="P35" i="116"/>
  <c r="P41" i="116"/>
  <c r="P29" i="135"/>
  <c r="P12" i="139"/>
  <c r="P25" i="141"/>
  <c r="P50" i="4"/>
  <c r="P37" i="4"/>
  <c r="P25" i="4"/>
  <c r="P24" i="133"/>
  <c r="P35" i="135"/>
  <c r="P16" i="137"/>
  <c r="P50" i="141"/>
  <c r="P13" i="4"/>
  <c r="P12" i="116"/>
  <c r="P18" i="116"/>
  <c r="P24" i="116"/>
  <c r="P30" i="116"/>
  <c r="P36" i="116"/>
  <c r="P42" i="116"/>
  <c r="P19" i="139"/>
  <c r="P25" i="139"/>
  <c r="P26" i="141"/>
  <c r="P5" i="120"/>
  <c r="P19" i="133"/>
  <c r="P25" i="135"/>
  <c r="P23" i="137"/>
  <c r="P16" i="141"/>
  <c r="P21" i="141"/>
  <c r="P31" i="141"/>
  <c r="P41" i="141"/>
  <c r="P46" i="141"/>
  <c r="P14" i="112"/>
  <c r="P20" i="112"/>
  <c r="P33" i="112"/>
  <c r="P34" i="112"/>
  <c r="P16" i="112"/>
  <c r="P22" i="112"/>
  <c r="P29" i="112"/>
  <c r="P35" i="112"/>
  <c r="P6" i="112"/>
  <c r="P36" i="112"/>
  <c r="P31" i="112"/>
  <c r="P13" i="112"/>
  <c r="P19" i="112"/>
  <c r="P61" i="4"/>
  <c r="P48" i="4"/>
  <c r="P56" i="4"/>
  <c r="P43" i="4"/>
  <c r="P31" i="4"/>
  <c r="P19" i="4"/>
  <c r="P9" i="4"/>
  <c r="P17" i="110"/>
  <c r="P23" i="110"/>
  <c r="P10" i="112"/>
  <c r="P36" i="139"/>
  <c r="P7" i="129"/>
  <c r="P18" i="129"/>
  <c r="P24" i="129"/>
  <c r="P30" i="129"/>
  <c r="P30" i="133"/>
  <c r="P7" i="135"/>
  <c r="P21" i="139"/>
  <c r="P49" i="4"/>
  <c r="P36" i="4"/>
  <c r="P24" i="4"/>
  <c r="P11" i="112"/>
  <c r="P4" i="131"/>
  <c r="P12" i="135"/>
  <c r="P17" i="135"/>
  <c r="P26" i="135"/>
  <c r="P31" i="135"/>
  <c r="P49" i="135"/>
  <c r="P22" i="137"/>
  <c r="P10" i="124"/>
  <c r="P21" i="124"/>
  <c r="P6" i="126"/>
  <c r="P12" i="126"/>
  <c r="P18" i="126"/>
  <c r="P24" i="126"/>
  <c r="P36" i="126"/>
  <c r="P42" i="126"/>
  <c r="P19" i="129"/>
  <c r="P25" i="129"/>
  <c r="P31" i="129"/>
  <c r="P43" i="129"/>
  <c r="P49" i="129"/>
  <c r="P55" i="129"/>
  <c r="P34" i="131"/>
  <c r="P22" i="139"/>
  <c r="P59" i="4"/>
  <c r="P47" i="4"/>
  <c r="P12" i="4"/>
  <c r="P19" i="110"/>
  <c r="P25" i="110"/>
  <c r="P58" i="4"/>
  <c r="P11" i="4"/>
  <c r="P7" i="112"/>
  <c r="P18" i="112"/>
  <c r="P30" i="112"/>
  <c r="P17" i="120"/>
  <c r="P7" i="126"/>
  <c r="P13" i="126"/>
  <c r="P19" i="126"/>
  <c r="P37" i="126"/>
  <c r="P20" i="129"/>
  <c r="P26" i="129"/>
  <c r="P32" i="129"/>
  <c r="P38" i="129"/>
  <c r="P44" i="129"/>
  <c r="P50" i="129"/>
  <c r="P35" i="131"/>
  <c r="P17" i="139"/>
  <c r="P28" i="139"/>
  <c r="P33" i="139"/>
  <c r="P32" i="110"/>
  <c r="P25" i="112"/>
  <c r="P9" i="129"/>
  <c r="P15" i="129"/>
  <c r="P6" i="131"/>
  <c r="P12" i="131"/>
  <c r="P18" i="131"/>
  <c r="P24" i="131"/>
  <c r="P24" i="137"/>
  <c r="P18" i="139"/>
  <c r="P24" i="139"/>
  <c r="P34" i="139"/>
  <c r="P39" i="139"/>
  <c r="P15" i="110"/>
  <c r="P507" i="110" s="1" a="1"/>
  <c r="P507" i="110" s="1"/>
  <c r="N11" i="109" s="1"/>
  <c r="P21" i="110"/>
  <c r="P27" i="110"/>
  <c r="P26" i="112"/>
  <c r="P5" i="135"/>
  <c r="P46" i="135"/>
  <c r="P4" i="137"/>
  <c r="P14" i="137"/>
  <c r="P8" i="139"/>
  <c r="P13" i="139"/>
  <c r="P9" i="126"/>
  <c r="P21" i="126"/>
  <c r="P27" i="126"/>
  <c r="P33" i="126"/>
  <c r="P5" i="129"/>
  <c r="P22" i="129"/>
  <c r="P28" i="129"/>
  <c r="P34" i="129"/>
  <c r="P40" i="129"/>
  <c r="P46" i="129"/>
  <c r="P52" i="129"/>
  <c r="P11" i="133"/>
  <c r="P9" i="112"/>
  <c r="P27" i="112"/>
  <c r="P8" i="120"/>
  <c r="P9" i="122"/>
  <c r="P11" i="129"/>
  <c r="P23" i="133"/>
  <c r="P20" i="135"/>
  <c r="P47" i="135"/>
  <c r="P15" i="137"/>
  <c r="P9" i="139"/>
  <c r="P14" i="139"/>
  <c r="P24" i="108"/>
  <c r="P9" i="133"/>
  <c r="P31" i="133"/>
  <c r="P16" i="133"/>
  <c r="P28" i="133"/>
  <c r="P34" i="133"/>
  <c r="P32" i="133"/>
  <c r="P8" i="133"/>
  <c r="P13" i="133"/>
  <c r="P18" i="133"/>
  <c r="P29" i="133"/>
  <c r="P35" i="133"/>
  <c r="P25" i="133"/>
  <c r="P15" i="133"/>
  <c r="P27" i="133"/>
  <c r="P33" i="133"/>
  <c r="P13" i="131"/>
  <c r="P19" i="131"/>
  <c r="P8" i="131"/>
  <c r="P14" i="131"/>
  <c r="P20" i="131"/>
  <c r="P32" i="131"/>
  <c r="P15" i="131"/>
  <c r="P21" i="131"/>
  <c r="P27" i="131"/>
  <c r="P33" i="131"/>
  <c r="P16" i="131"/>
  <c r="P22" i="131"/>
  <c r="P28" i="131"/>
  <c r="P6" i="128"/>
  <c r="P57" i="126"/>
  <c r="P63" i="126"/>
  <c r="P58" i="126"/>
  <c r="P10" i="126"/>
  <c r="P16" i="126"/>
  <c r="P22" i="126"/>
  <c r="P34" i="126"/>
  <c r="P53" i="126"/>
  <c r="P59" i="126"/>
  <c r="P5" i="126"/>
  <c r="P11" i="126"/>
  <c r="P17" i="126"/>
  <c r="P35" i="126"/>
  <c r="P61" i="126"/>
  <c r="P8" i="124"/>
  <c r="P19" i="124"/>
  <c r="P14" i="124"/>
  <c r="P20" i="124"/>
  <c r="P11" i="124"/>
  <c r="P22" i="124"/>
  <c r="P15" i="122"/>
  <c r="P21" i="122"/>
  <c r="P27" i="122"/>
  <c r="P16" i="122"/>
  <c r="P22" i="122"/>
  <c r="P10" i="122"/>
  <c r="P17" i="122"/>
  <c r="P23" i="122"/>
  <c r="P18" i="122"/>
  <c r="P24" i="122"/>
  <c r="P13" i="122"/>
  <c r="P25" i="122"/>
  <c r="P14" i="122"/>
  <c r="P20" i="122"/>
  <c r="P26" i="122"/>
  <c r="P11" i="120"/>
  <c r="P7" i="120"/>
  <c r="P13" i="120"/>
  <c r="P14" i="120"/>
  <c r="P15" i="120"/>
  <c r="P10" i="120"/>
  <c r="P6" i="114"/>
  <c r="P12" i="114"/>
  <c r="P18" i="114"/>
  <c r="P24" i="114"/>
  <c r="P30" i="114"/>
  <c r="P36" i="114"/>
  <c r="P7" i="114"/>
  <c r="P13" i="114"/>
  <c r="P19" i="114"/>
  <c r="P31" i="114"/>
  <c r="P10" i="114"/>
  <c r="P16" i="114"/>
  <c r="P22" i="114"/>
  <c r="P28" i="114"/>
  <c r="P34" i="114"/>
  <c r="P40" i="114"/>
  <c r="P5" i="114"/>
  <c r="P11" i="114"/>
  <c r="P17" i="114"/>
  <c r="P23" i="114"/>
  <c r="P29" i="114"/>
  <c r="P35" i="114"/>
  <c r="P9" i="116"/>
  <c r="P15" i="116"/>
  <c r="P21" i="116"/>
  <c r="P27" i="116"/>
  <c r="P33" i="116"/>
  <c r="P39" i="116"/>
  <c r="P10" i="116"/>
  <c r="P16" i="116"/>
  <c r="P22" i="116"/>
  <c r="P28" i="116"/>
  <c r="P34" i="116"/>
  <c r="P40" i="116"/>
  <c r="P7" i="116"/>
  <c r="P13" i="116"/>
  <c r="P19" i="116"/>
  <c r="P25" i="116"/>
  <c r="P31" i="116"/>
  <c r="P37" i="116"/>
  <c r="P43" i="116"/>
  <c r="P10" i="110"/>
  <c r="P33" i="110"/>
  <c r="P16" i="110"/>
  <c r="P22" i="110"/>
  <c r="P28" i="110"/>
  <c r="P6" i="110"/>
  <c r="P12" i="110"/>
  <c r="P18" i="110"/>
  <c r="P24" i="110"/>
  <c r="P7" i="110"/>
  <c r="P30" i="110"/>
  <c r="P13" i="110"/>
  <c r="P8" i="110"/>
  <c r="P31" i="110"/>
  <c r="P14" i="110"/>
  <c r="P20" i="110"/>
  <c r="P26" i="110"/>
  <c r="L527" i="108" a="1"/>
  <c r="L527" i="108"/>
  <c r="J527" i="108" a="1"/>
  <c r="J527" i="108"/>
  <c r="H527" i="108" a="1"/>
  <c r="H527" i="108"/>
  <c r="F527" i="108" a="1"/>
  <c r="F527" i="108"/>
  <c r="I527" i="108" a="1"/>
  <c r="I527" i="108"/>
  <c r="M527" i="108" a="1"/>
  <c r="M527" i="108"/>
  <c r="K527" i="108" a="1"/>
  <c r="K527" i="108"/>
  <c r="G527" i="108" a="1"/>
  <c r="G527" i="108"/>
  <c r="M523" i="108" a="1"/>
  <c r="M523" i="108"/>
  <c r="H500" i="108" a="1"/>
  <c r="H500" i="108"/>
  <c r="H512" i="108"/>
  <c r="G523" i="108" a="1"/>
  <c r="G523" i="108"/>
  <c r="G500" i="108" a="1"/>
  <c r="G500" i="108"/>
  <c r="I500" i="108" a="1"/>
  <c r="I500" i="108"/>
  <c r="K523" i="108" a="1"/>
  <c r="K523" i="108"/>
  <c r="F523" i="108" a="1"/>
  <c r="F523" i="108"/>
  <c r="L524" i="108" a="1"/>
  <c r="L524" i="108"/>
  <c r="K500" i="108" a="1"/>
  <c r="K500" i="108"/>
  <c r="H523" i="108" a="1"/>
  <c r="H523" i="108"/>
  <c r="M500" i="108" a="1"/>
  <c r="M500" i="108"/>
  <c r="F500" i="108" a="1"/>
  <c r="F500" i="108"/>
  <c r="J523" i="108" a="1"/>
  <c r="J523" i="108"/>
  <c r="C519" i="108"/>
  <c r="L500" i="108" a="1"/>
  <c r="L500" i="108"/>
  <c r="L512" i="108"/>
  <c r="P21" i="108"/>
  <c r="P5" i="108"/>
  <c r="P25" i="108"/>
  <c r="P20" i="108"/>
  <c r="P15" i="108"/>
  <c r="P14" i="108"/>
  <c r="P9" i="108"/>
  <c r="D1" i="182"/>
  <c r="D2" i="182"/>
  <c r="B6" i="215"/>
  <c r="H6" i="157"/>
  <c r="B6" i="181"/>
  <c r="B5" i="203"/>
  <c r="H6" i="181"/>
  <c r="H6" i="212"/>
  <c r="B5" i="215"/>
  <c r="B5" i="214"/>
  <c r="B4" i="203"/>
  <c r="D2" i="214"/>
  <c r="A1" i="204"/>
  <c r="D2" i="204"/>
  <c r="A1" i="158"/>
  <c r="B4" i="157"/>
  <c r="D2" i="181"/>
  <c r="N521" i="141"/>
  <c r="N529" i="141"/>
  <c r="N527" i="141"/>
  <c r="N527" i="139"/>
  <c r="N502" i="139"/>
  <c r="N521" i="139"/>
  <c r="N519" i="139"/>
  <c r="N505" i="139"/>
  <c r="E41" i="138"/>
  <c r="G41" i="138"/>
  <c r="N530" i="139"/>
  <c r="N522" i="139"/>
  <c r="N500" i="139"/>
  <c r="N509" i="139"/>
  <c r="N525" i="139"/>
  <c r="N524" i="139"/>
  <c r="N506" i="139"/>
  <c r="N526" i="137"/>
  <c r="N527" i="137"/>
  <c r="N499" i="137"/>
  <c r="N528" i="137"/>
  <c r="N507" i="137"/>
  <c r="N525" i="137"/>
  <c r="N523" i="137"/>
  <c r="N518" i="137"/>
  <c r="N525" i="133"/>
  <c r="G531" i="118" a="1"/>
  <c r="G531" i="118"/>
  <c r="J503" i="118" a="1"/>
  <c r="J503" i="118"/>
  <c r="L503" i="118" a="1"/>
  <c r="L503" i="118"/>
  <c r="G503" i="118" a="1"/>
  <c r="G503" i="118"/>
  <c r="L508" i="118" a="1"/>
  <c r="L508" i="118"/>
  <c r="C522" i="118"/>
  <c r="M522" i="118" a="1"/>
  <c r="M522" i="118"/>
  <c r="I503" i="118" a="1"/>
  <c r="I503" i="118"/>
  <c r="F503" i="118" a="1"/>
  <c r="F503" i="118"/>
  <c r="K503" i="118" a="1"/>
  <c r="K503" i="118"/>
  <c r="H503" i="118" a="1"/>
  <c r="H503" i="118"/>
  <c r="C527" i="118"/>
  <c r="H527" i="118" a="1"/>
  <c r="H527" i="118"/>
  <c r="L505" i="118" a="1"/>
  <c r="L505" i="118"/>
  <c r="M505" i="118" a="1"/>
  <c r="M505" i="118"/>
  <c r="J505" i="118" a="1"/>
  <c r="J505" i="118"/>
  <c r="L504" i="118" a="1"/>
  <c r="L504" i="118"/>
  <c r="K505" i="118" a="1"/>
  <c r="K505" i="118"/>
  <c r="J504" i="118" a="1"/>
  <c r="J504" i="118"/>
  <c r="H505" i="118" a="1"/>
  <c r="H505" i="118"/>
  <c r="G504" i="118" a="1"/>
  <c r="G504" i="118"/>
  <c r="J531" i="118" a="1"/>
  <c r="J531" i="118"/>
  <c r="M504" i="118" a="1"/>
  <c r="M504" i="118"/>
  <c r="H531" i="118" a="1"/>
  <c r="H531" i="118"/>
  <c r="K504" i="118" a="1"/>
  <c r="K504" i="118"/>
  <c r="M531" i="118" a="1"/>
  <c r="M531" i="118"/>
  <c r="H504" i="118" a="1"/>
  <c r="H504" i="118"/>
  <c r="C523" i="118"/>
  <c r="K531" i="118" a="1"/>
  <c r="K531" i="118"/>
  <c r="C525" i="118"/>
  <c r="I531" i="118" a="1"/>
  <c r="I531" i="118"/>
  <c r="F531" i="118" a="1"/>
  <c r="F531" i="118"/>
  <c r="H502" i="118" a="1"/>
  <c r="H502" i="118"/>
  <c r="K502" i="118" a="1"/>
  <c r="K502" i="118"/>
  <c r="C521" i="118"/>
  <c r="L521" i="118" a="1"/>
  <c r="L521" i="118"/>
  <c r="H501" i="118" a="1"/>
  <c r="H501" i="118"/>
  <c r="K508" i="118" a="1"/>
  <c r="K508" i="118"/>
  <c r="J500" i="118" a="1"/>
  <c r="J500" i="118"/>
  <c r="H508" i="118" a="1"/>
  <c r="H508" i="118"/>
  <c r="I500" i="118" a="1"/>
  <c r="I500" i="118"/>
  <c r="G506" i="118" a="1"/>
  <c r="G506" i="118"/>
  <c r="I507" i="118" a="1"/>
  <c r="I507" i="118"/>
  <c r="G501" i="118" a="1"/>
  <c r="G501" i="118"/>
  <c r="F508" i="118" a="1"/>
  <c r="F508" i="118"/>
  <c r="K506" i="118" a="1"/>
  <c r="K506" i="118"/>
  <c r="J501" i="118" a="1"/>
  <c r="J501" i="118"/>
  <c r="F502" i="118" a="1"/>
  <c r="F502" i="118"/>
  <c r="G508" i="118" a="1"/>
  <c r="G508" i="118"/>
  <c r="I530" i="118" a="1"/>
  <c r="I530" i="118"/>
  <c r="H529" i="118" a="1"/>
  <c r="H529" i="118"/>
  <c r="H506" i="118" a="1"/>
  <c r="H506" i="118"/>
  <c r="L500" i="118" a="1"/>
  <c r="L500" i="118"/>
  <c r="C520" i="118"/>
  <c r="J520" i="118" a="1"/>
  <c r="J520" i="118"/>
  <c r="K500" i="118" a="1"/>
  <c r="K500" i="118"/>
  <c r="I529" i="118" a="1"/>
  <c r="I529" i="118"/>
  <c r="G500" i="118" a="1"/>
  <c r="G500" i="118"/>
  <c r="H500" i="118" a="1"/>
  <c r="H500" i="118"/>
  <c r="F501" i="118" a="1"/>
  <c r="F501" i="118"/>
  <c r="C519" i="118"/>
  <c r="I504" i="118" a="1"/>
  <c r="I504" i="118"/>
  <c r="K501" i="118" a="1"/>
  <c r="K501" i="118"/>
  <c r="L501" i="118" a="1"/>
  <c r="L501" i="118"/>
  <c r="F505" i="118" a="1"/>
  <c r="F505" i="118"/>
  <c r="F509" i="118" a="1"/>
  <c r="F509" i="118"/>
  <c r="G509" i="118" a="1"/>
  <c r="G509" i="118"/>
  <c r="C528" i="118"/>
  <c r="F506" i="118" a="1"/>
  <c r="F506" i="118"/>
  <c r="L509" i="118" a="1"/>
  <c r="L509" i="118"/>
  <c r="K509" i="118" a="1"/>
  <c r="K509" i="118"/>
  <c r="G502" i="118" a="1"/>
  <c r="G502" i="118"/>
  <c r="I506" i="118" a="1"/>
  <c r="I506" i="118"/>
  <c r="F510" i="118" a="1"/>
  <c r="F510" i="118"/>
  <c r="K521" i="118" a="1"/>
  <c r="K521" i="118"/>
  <c r="H509" i="118" a="1"/>
  <c r="H509" i="118"/>
  <c r="J502" i="118" a="1"/>
  <c r="J502" i="118"/>
  <c r="L506" i="118" a="1"/>
  <c r="L506" i="118"/>
  <c r="G510" i="118" a="1"/>
  <c r="G510" i="118"/>
  <c r="I521" i="118" a="1"/>
  <c r="I521" i="118"/>
  <c r="L502" i="118" a="1"/>
  <c r="L502" i="118"/>
  <c r="M506" i="118" a="1"/>
  <c r="M506" i="118"/>
  <c r="L510" i="118" a="1"/>
  <c r="L510" i="118"/>
  <c r="J509" i="118" a="1"/>
  <c r="J509" i="118"/>
  <c r="I524" i="118" a="1"/>
  <c r="I524" i="118"/>
  <c r="F524" i="118" a="1"/>
  <c r="F524" i="118"/>
  <c r="K524" i="118" a="1"/>
  <c r="K524" i="118"/>
  <c r="H524" i="118" a="1"/>
  <c r="H524" i="118"/>
  <c r="M524" i="118" a="1"/>
  <c r="M524" i="118"/>
  <c r="J524" i="118" a="1"/>
  <c r="J524" i="118"/>
  <c r="L524" i="118" a="1"/>
  <c r="L524" i="118"/>
  <c r="G524" i="118" a="1"/>
  <c r="G524" i="118"/>
  <c r="L529" i="118" a="1"/>
  <c r="L529" i="118"/>
  <c r="G530" i="118" a="1"/>
  <c r="G530" i="118"/>
  <c r="F507" i="118" a="1"/>
  <c r="F507" i="118"/>
  <c r="I502" i="118" a="1"/>
  <c r="I502" i="118"/>
  <c r="G505" i="118" a="1"/>
  <c r="G505" i="118"/>
  <c r="I510" i="118" a="1"/>
  <c r="I510" i="118"/>
  <c r="L530" i="118" a="1"/>
  <c r="L530" i="118"/>
  <c r="C526" i="118"/>
  <c r="I505" i="118" a="1"/>
  <c r="I505" i="118"/>
  <c r="J510" i="118" a="1"/>
  <c r="J510" i="118"/>
  <c r="P31" i="118"/>
  <c r="P37" i="118"/>
  <c r="P43" i="118"/>
  <c r="K527" i="118" a="1"/>
  <c r="K527" i="118"/>
  <c r="M530" i="118" a="1"/>
  <c r="M530" i="118"/>
  <c r="J507" i="118" a="1"/>
  <c r="J507" i="118"/>
  <c r="P26" i="118"/>
  <c r="P50" i="118"/>
  <c r="M501" i="118" a="1"/>
  <c r="M501" i="118"/>
  <c r="M509" i="118" a="1"/>
  <c r="M509" i="118"/>
  <c r="J530" i="118" a="1"/>
  <c r="J530" i="118"/>
  <c r="H530" i="118" a="1"/>
  <c r="H530" i="118"/>
  <c r="K507" i="118" a="1"/>
  <c r="K507" i="118"/>
  <c r="G529" i="118" a="1"/>
  <c r="G529" i="118"/>
  <c r="K530" i="118" a="1"/>
  <c r="K530" i="118"/>
  <c r="L507" i="118" a="1"/>
  <c r="L507" i="118"/>
  <c r="H507" i="118" a="1"/>
  <c r="H507" i="118"/>
  <c r="J529" i="118" a="1"/>
  <c r="J529" i="118"/>
  <c r="G507" i="118" a="1"/>
  <c r="G507" i="118"/>
  <c r="P10" i="118"/>
  <c r="P22" i="118"/>
  <c r="P34" i="118"/>
  <c r="P46" i="118"/>
  <c r="P59" i="118"/>
  <c r="M529" i="118" a="1"/>
  <c r="M529" i="118"/>
  <c r="D2" i="118"/>
  <c r="F529" i="118" a="1"/>
  <c r="F529" i="118"/>
  <c r="N519" i="131"/>
  <c r="N521" i="131"/>
  <c r="N523" i="131"/>
  <c r="N529" i="131"/>
  <c r="N503" i="129"/>
  <c r="N530" i="129"/>
  <c r="N522" i="129"/>
  <c r="N523" i="129"/>
  <c r="N507" i="129"/>
  <c r="N511" i="129"/>
  <c r="N519" i="129"/>
  <c r="N518" i="129"/>
  <c r="N504" i="128"/>
  <c r="N501" i="128"/>
  <c r="D2" i="192"/>
  <c r="D1" i="192"/>
  <c r="D2" i="147"/>
  <c r="D1" i="147"/>
  <c r="D1" i="166"/>
  <c r="H6" i="213"/>
  <c r="A1" i="145"/>
  <c r="D2" i="203"/>
  <c r="D1" i="206"/>
  <c r="D2" i="213"/>
  <c r="D1" i="143"/>
  <c r="A1" i="116"/>
  <c r="A1" i="172"/>
  <c r="D1" i="172"/>
  <c r="B6" i="203"/>
  <c r="B4" i="146"/>
  <c r="B5" i="191"/>
  <c r="D1" i="178"/>
  <c r="B6" i="146"/>
  <c r="B6" i="191"/>
  <c r="D1" i="190"/>
  <c r="D2" i="171"/>
  <c r="H6" i="191"/>
  <c r="D1" i="188"/>
  <c r="H6" i="144"/>
  <c r="B4" i="144"/>
  <c r="B4" i="171"/>
  <c r="B6" i="214"/>
  <c r="B5" i="144"/>
  <c r="B6" i="144"/>
  <c r="B5" i="171"/>
  <c r="D2" i="195"/>
  <c r="B4" i="213"/>
  <c r="H6" i="214"/>
  <c r="P38" i="126"/>
  <c r="P45" i="126"/>
  <c r="P52" i="126"/>
  <c r="H6" i="123"/>
  <c r="B5" i="179"/>
  <c r="H6" i="211"/>
  <c r="B6" i="213"/>
  <c r="B4" i="125"/>
  <c r="B4" i="123"/>
  <c r="D2" i="197"/>
  <c r="B6" i="179"/>
  <c r="A1" i="196"/>
  <c r="A1" i="126"/>
  <c r="A1" i="124"/>
  <c r="D2" i="124"/>
  <c r="B4" i="195"/>
  <c r="A1" i="198"/>
  <c r="D2" i="175"/>
  <c r="H6" i="179"/>
  <c r="D2" i="211"/>
  <c r="D2" i="125"/>
  <c r="B6" i="195"/>
  <c r="B4" i="197"/>
  <c r="B6" i="155"/>
  <c r="D2" i="215"/>
  <c r="D1" i="154"/>
  <c r="B5" i="195"/>
  <c r="B4" i="134"/>
  <c r="B5" i="130"/>
  <c r="A1" i="131"/>
  <c r="D2" i="172"/>
  <c r="B6" i="211"/>
  <c r="H6" i="215"/>
  <c r="D2" i="137"/>
  <c r="D1" i="204"/>
  <c r="A1" i="174"/>
  <c r="B6" i="130"/>
  <c r="B6" i="134"/>
  <c r="B5" i="201"/>
  <c r="D2" i="173"/>
  <c r="B5" i="155"/>
  <c r="A1" i="180"/>
  <c r="B4" i="211"/>
  <c r="D2" i="176"/>
  <c r="B6" i="123"/>
  <c r="D2" i="134"/>
  <c r="B4" i="201"/>
  <c r="D1" i="194"/>
  <c r="B5" i="173"/>
  <c r="D2" i="155"/>
  <c r="B4" i="173"/>
  <c r="D2" i="186"/>
  <c r="D2" i="123"/>
  <c r="B5" i="134"/>
  <c r="A1" i="202"/>
  <c r="H6" i="173"/>
  <c r="A1" i="156"/>
  <c r="D2" i="179"/>
  <c r="D2" i="212"/>
  <c r="B5" i="212"/>
  <c r="P25" i="126"/>
  <c r="P31" i="126"/>
  <c r="P41" i="126"/>
  <c r="P51" i="126"/>
  <c r="P26" i="126"/>
  <c r="P32" i="126"/>
  <c r="P28" i="126"/>
  <c r="P29" i="126"/>
  <c r="P39" i="126"/>
  <c r="P44" i="126"/>
  <c r="P49" i="126"/>
  <c r="P60" i="126"/>
  <c r="P40" i="126"/>
  <c r="P50" i="126"/>
  <c r="P56" i="126"/>
  <c r="N502" i="126"/>
  <c r="N519" i="126"/>
  <c r="N520" i="126"/>
  <c r="N518" i="126"/>
  <c r="N499" i="126"/>
  <c r="L528" i="124" a="1"/>
  <c r="L528" i="124"/>
  <c r="G520" i="124" a="1"/>
  <c r="G520" i="124"/>
  <c r="L520" i="124" a="1"/>
  <c r="L520" i="124"/>
  <c r="I520" i="124" a="1"/>
  <c r="I520" i="124"/>
  <c r="K520" i="124" a="1"/>
  <c r="K520" i="124"/>
  <c r="P6" i="124"/>
  <c r="P12" i="124"/>
  <c r="P17" i="124"/>
  <c r="P23" i="124"/>
  <c r="M520" i="124" a="1"/>
  <c r="M520" i="124"/>
  <c r="P7" i="124"/>
  <c r="P18" i="124"/>
  <c r="P510" i="124" a="1"/>
  <c r="P510" i="124"/>
  <c r="F520" i="124" a="1"/>
  <c r="F520" i="124"/>
  <c r="N503" i="124"/>
  <c r="N522" i="124"/>
  <c r="N518" i="124"/>
  <c r="N508" i="124"/>
  <c r="N499" i="124"/>
  <c r="N501" i="124"/>
  <c r="N507" i="124"/>
  <c r="N505" i="124"/>
  <c r="N502" i="124"/>
  <c r="N517" i="124"/>
  <c r="N504" i="124"/>
  <c r="E41" i="123"/>
  <c r="G41" i="123"/>
  <c r="N521" i="122"/>
  <c r="N507" i="120"/>
  <c r="N526" i="120"/>
  <c r="N501" i="120"/>
  <c r="N522" i="120"/>
  <c r="N524" i="120"/>
  <c r="N511" i="120"/>
  <c r="N505" i="120"/>
  <c r="E41" i="119"/>
  <c r="G41" i="119"/>
  <c r="N519" i="120"/>
  <c r="N520" i="120"/>
  <c r="N530" i="120"/>
  <c r="P35" i="118"/>
  <c r="P41" i="118"/>
  <c r="P14" i="118"/>
  <c r="P20" i="118"/>
  <c r="P57" i="118"/>
  <c r="P39" i="118"/>
  <c r="P45" i="118"/>
  <c r="P52" i="118"/>
  <c r="P9" i="118"/>
  <c r="P38" i="118"/>
  <c r="P44" i="118"/>
  <c r="P5" i="118"/>
  <c r="P24" i="118"/>
  <c r="P30" i="118"/>
  <c r="P47" i="118"/>
  <c r="P7" i="118"/>
  <c r="P13" i="118"/>
  <c r="P19" i="118"/>
  <c r="P60" i="118"/>
  <c r="P48" i="118"/>
  <c r="P54" i="118"/>
  <c r="P11" i="118"/>
  <c r="P17" i="118"/>
  <c r="P28" i="118"/>
  <c r="P6" i="118"/>
  <c r="P23" i="118"/>
  <c r="P40" i="118"/>
  <c r="P51" i="118"/>
  <c r="P58" i="118"/>
  <c r="P12" i="118"/>
  <c r="P18" i="118"/>
  <c r="P29" i="118"/>
  <c r="P8" i="118"/>
  <c r="P25" i="118"/>
  <c r="P36" i="118"/>
  <c r="P42" i="118"/>
  <c r="P53" i="118"/>
  <c r="P15" i="118"/>
  <c r="P21" i="118"/>
  <c r="P32" i="118"/>
  <c r="P49" i="118"/>
  <c r="P61" i="118"/>
  <c r="P16" i="118"/>
  <c r="P27" i="118"/>
  <c r="P33" i="118"/>
  <c r="N511" i="118"/>
  <c r="N501" i="112"/>
  <c r="N524" i="112"/>
  <c r="N507" i="116"/>
  <c r="N502" i="116"/>
  <c r="N518" i="116"/>
  <c r="N528" i="116"/>
  <c r="N524" i="116"/>
  <c r="N521" i="116"/>
  <c r="N529" i="116"/>
  <c r="N525" i="116"/>
  <c r="N530" i="116"/>
  <c r="N510" i="116"/>
  <c r="N520" i="116"/>
  <c r="N511" i="116"/>
  <c r="N500" i="116"/>
  <c r="N522" i="114"/>
  <c r="N529" i="114"/>
  <c r="N530" i="114"/>
  <c r="N523" i="114"/>
  <c r="N504" i="114"/>
  <c r="N519" i="114"/>
  <c r="N505" i="114"/>
  <c r="E41" i="113"/>
  <c r="G41" i="113"/>
  <c r="N504" i="112"/>
  <c r="N510" i="112"/>
  <c r="N521" i="112"/>
  <c r="N522" i="112"/>
  <c r="N527" i="112"/>
  <c r="N529" i="112"/>
  <c r="N502" i="112"/>
  <c r="N511" i="110"/>
  <c r="N526" i="110"/>
  <c r="N530" i="110"/>
  <c r="N522" i="108"/>
  <c r="N502" i="108"/>
  <c r="N528" i="108"/>
  <c r="N521" i="108"/>
  <c r="N503" i="108"/>
  <c r="N507" i="108"/>
  <c r="N504" i="108"/>
  <c r="N509" i="108"/>
  <c r="N508" i="108"/>
  <c r="N501" i="108"/>
  <c r="M523" i="4" a="1"/>
  <c r="M523" i="4"/>
  <c r="G528" i="4" a="1"/>
  <c r="G528" i="4"/>
  <c r="P60" i="4"/>
  <c r="P27" i="4"/>
  <c r="F506" i="4" a="1"/>
  <c r="F506" i="4"/>
  <c r="L506" i="4" a="1"/>
  <c r="L506" i="4"/>
  <c r="K507" i="4" a="1"/>
  <c r="K507" i="4"/>
  <c r="G507" i="4" a="1"/>
  <c r="G507" i="4"/>
  <c r="J507" i="4" a="1"/>
  <c r="J507" i="4"/>
  <c r="H506" i="4" a="1"/>
  <c r="H506" i="4"/>
  <c r="P5" i="4"/>
  <c r="G506" i="4" a="1"/>
  <c r="G506" i="4"/>
  <c r="K506" i="4" a="1"/>
  <c r="K506" i="4"/>
  <c r="P41" i="4"/>
  <c r="P29" i="4"/>
  <c r="C525" i="4"/>
  <c r="K525" i="4" a="1"/>
  <c r="K525" i="4"/>
  <c r="I502" i="4" a="1"/>
  <c r="I502" i="4"/>
  <c r="J524" i="4" a="1"/>
  <c r="J524" i="4"/>
  <c r="M508" i="4" a="1"/>
  <c r="M508" i="4"/>
  <c r="F524" i="4" a="1"/>
  <c r="F524" i="4"/>
  <c r="L508" i="4" a="1"/>
  <c r="L508" i="4"/>
  <c r="J522" i="4" a="1"/>
  <c r="J522" i="4"/>
  <c r="P4" i="4"/>
  <c r="F502" i="4" a="1"/>
  <c r="F502" i="4"/>
  <c r="F522" i="4" a="1"/>
  <c r="F522" i="4"/>
  <c r="M522" i="4" a="1"/>
  <c r="M522" i="4"/>
  <c r="P46" i="4"/>
  <c r="P34" i="4"/>
  <c r="P22" i="4"/>
  <c r="K508" i="4" a="1"/>
  <c r="K508" i="4"/>
  <c r="G524" i="4" a="1"/>
  <c r="G524" i="4"/>
  <c r="M502" i="4" a="1"/>
  <c r="M502" i="4"/>
  <c r="H508" i="4" a="1"/>
  <c r="H508" i="4"/>
  <c r="H502" i="4" a="1"/>
  <c r="H502" i="4"/>
  <c r="M507" i="4" a="1"/>
  <c r="M507" i="4"/>
  <c r="C521" i="4"/>
  <c r="J521" i="4" a="1"/>
  <c r="J521" i="4"/>
  <c r="L502" i="4" a="1"/>
  <c r="L502" i="4"/>
  <c r="F528" i="4" a="1"/>
  <c r="F528" i="4"/>
  <c r="P51" i="4"/>
  <c r="K524" i="4" a="1"/>
  <c r="K524" i="4"/>
  <c r="H524" i="4" a="1"/>
  <c r="H524" i="4"/>
  <c r="G502" i="4" a="1"/>
  <c r="G502" i="4"/>
  <c r="H507" i="4" a="1"/>
  <c r="H507" i="4"/>
  <c r="K526" i="4" a="1"/>
  <c r="K526" i="4"/>
  <c r="H526" i="4" a="1"/>
  <c r="H526" i="4"/>
  <c r="I526" i="4" a="1"/>
  <c r="I526" i="4"/>
  <c r="F526" i="4" a="1"/>
  <c r="F526" i="4"/>
  <c r="J526" i="4" a="1"/>
  <c r="J526" i="4"/>
  <c r="L526" i="4" a="1"/>
  <c r="L526" i="4"/>
  <c r="G526" i="4" a="1"/>
  <c r="G526" i="4"/>
  <c r="M526" i="4" a="1"/>
  <c r="M526" i="4"/>
  <c r="M516" i="4" a="1"/>
  <c r="M516" i="4"/>
  <c r="L516" i="4" a="1"/>
  <c r="L516" i="4"/>
  <c r="K516" i="4" a="1"/>
  <c r="K516" i="4"/>
  <c r="G516" i="4" a="1"/>
  <c r="G516" i="4"/>
  <c r="I516" i="4" a="1"/>
  <c r="I516" i="4"/>
  <c r="H516" i="4" a="1"/>
  <c r="H516" i="4"/>
  <c r="J516" i="4" a="1"/>
  <c r="J516" i="4"/>
  <c r="F516" i="4" a="1"/>
  <c r="F516" i="4"/>
  <c r="L524" i="4" a="1"/>
  <c r="L524" i="4"/>
  <c r="M519" i="4" a="1"/>
  <c r="M519" i="4"/>
  <c r="P57" i="4"/>
  <c r="P45" i="4"/>
  <c r="P33" i="4"/>
  <c r="P21" i="4"/>
  <c r="P10" i="4"/>
  <c r="C527" i="4"/>
  <c r="K527" i="4" a="1"/>
  <c r="K527" i="4"/>
  <c r="J508" i="4" a="1"/>
  <c r="J508" i="4"/>
  <c r="M503" i="4" a="1"/>
  <c r="M503" i="4"/>
  <c r="F501" i="4" a="1"/>
  <c r="F501" i="4"/>
  <c r="H501" i="4" a="1"/>
  <c r="H501" i="4"/>
  <c r="L501" i="4" a="1"/>
  <c r="L501" i="4"/>
  <c r="I524" i="4" a="1"/>
  <c r="I524" i="4"/>
  <c r="J501" i="4" a="1"/>
  <c r="J501" i="4"/>
  <c r="G508" i="4" a="1"/>
  <c r="G508" i="4"/>
  <c r="L503" i="4" a="1"/>
  <c r="L503" i="4"/>
  <c r="K497" i="4" a="1"/>
  <c r="K497" i="4"/>
  <c r="K501" i="4" a="1"/>
  <c r="K501" i="4"/>
  <c r="M501" i="4" a="1"/>
  <c r="M501" i="4"/>
  <c r="C520" i="4"/>
  <c r="I501" i="4" a="1"/>
  <c r="I501" i="4"/>
  <c r="J518" i="4" a="1"/>
  <c r="J518" i="4"/>
  <c r="D2" i="4"/>
  <c r="K524" i="135" a="1"/>
  <c r="K524" i="135"/>
  <c r="I524" i="135" a="1"/>
  <c r="I524" i="135"/>
  <c r="J524" i="135" a="1"/>
  <c r="J524" i="135"/>
  <c r="L524" i="135" a="1"/>
  <c r="L524" i="135"/>
  <c r="F524" i="135" a="1"/>
  <c r="F524" i="135"/>
  <c r="H524" i="135" a="1"/>
  <c r="H524" i="135"/>
  <c r="G524" i="135" a="1"/>
  <c r="G524" i="135"/>
  <c r="M524" i="135" a="1"/>
  <c r="M524" i="135"/>
  <c r="M518" i="135" a="1"/>
  <c r="M518" i="135"/>
  <c r="H518" i="135" a="1"/>
  <c r="H518" i="135"/>
  <c r="F518" i="135" a="1"/>
  <c r="F518" i="135"/>
  <c r="N518" i="135"/>
  <c r="N506" i="108"/>
  <c r="N511" i="108"/>
  <c r="P499" i="124" a="1"/>
  <c r="P499" i="124"/>
  <c r="N4" i="123"/>
  <c r="P504" i="118" a="1"/>
  <c r="P504" i="118"/>
  <c r="P498" i="124" a="1"/>
  <c r="P498" i="124"/>
  <c r="N529" i="110"/>
  <c r="P498" i="4" a="1"/>
  <c r="P498" i="4"/>
  <c r="N4" i="3"/>
  <c r="N510" i="141"/>
  <c r="H512" i="141"/>
  <c r="P505" i="141" a="1"/>
  <c r="P505" i="141"/>
  <c r="N9" i="140"/>
  <c r="J512" i="141"/>
  <c r="N504" i="141"/>
  <c r="N505" i="141"/>
  <c r="E41" i="140"/>
  <c r="G41" i="140"/>
  <c r="P511" i="139" a="1"/>
  <c r="P511" i="139"/>
  <c r="K512" i="139"/>
  <c r="P499" i="139" a="1"/>
  <c r="P499" i="139"/>
  <c r="P510" i="139" a="1"/>
  <c r="P510" i="139"/>
  <c r="N503" i="139"/>
  <c r="N507" i="139"/>
  <c r="N501" i="139"/>
  <c r="P507" i="139" a="1"/>
  <c r="P507" i="139"/>
  <c r="N11" i="138"/>
  <c r="L512" i="139"/>
  <c r="J512" i="139"/>
  <c r="P504" i="139" a="1"/>
  <c r="P504" i="139"/>
  <c r="N8" i="138"/>
  <c r="N510" i="139"/>
  <c r="M512" i="139"/>
  <c r="N504" i="139"/>
  <c r="H512" i="139"/>
  <c r="P499" i="137" a="1"/>
  <c r="P499" i="137"/>
  <c r="N502" i="137"/>
  <c r="N530" i="137"/>
  <c r="N520" i="137"/>
  <c r="N504" i="137"/>
  <c r="N524" i="137"/>
  <c r="N501" i="137"/>
  <c r="N529" i="137"/>
  <c r="N522" i="137"/>
  <c r="P503" i="135" a="1"/>
  <c r="P503" i="135"/>
  <c r="N7" i="134"/>
  <c r="P504" i="135" a="1"/>
  <c r="P504" i="135"/>
  <c r="N8" i="134"/>
  <c r="P508" i="135" a="1"/>
  <c r="P508" i="135"/>
  <c r="N12" i="134"/>
  <c r="K512" i="135"/>
  <c r="P507" i="135" a="1"/>
  <c r="P507" i="135"/>
  <c r="N11" i="134"/>
  <c r="P506" i="135" a="1"/>
  <c r="P506" i="135"/>
  <c r="N10" i="134"/>
  <c r="N509" i="135"/>
  <c r="G512" i="135"/>
  <c r="E22" i="134"/>
  <c r="E24" i="134"/>
  <c r="G24" i="134"/>
  <c r="I24" i="134"/>
  <c r="N502" i="135"/>
  <c r="P511" i="135" a="1"/>
  <c r="P511" i="135"/>
  <c r="P499" i="135" a="1"/>
  <c r="P499" i="135"/>
  <c r="P510" i="135" a="1"/>
  <c r="P510" i="135"/>
  <c r="P509" i="135" a="1"/>
  <c r="P509" i="135"/>
  <c r="N13" i="134"/>
  <c r="P505" i="135" a="1"/>
  <c r="P505" i="135"/>
  <c r="N9" i="134"/>
  <c r="I512" i="135"/>
  <c r="P502" i="135" a="1"/>
  <c r="P502" i="135"/>
  <c r="N6" i="134"/>
  <c r="P501" i="135" a="1"/>
  <c r="P501" i="135"/>
  <c r="N5" i="134"/>
  <c r="P500" i="135" a="1"/>
  <c r="P500" i="135"/>
  <c r="N4" i="134"/>
  <c r="M512" i="135"/>
  <c r="N501" i="135"/>
  <c r="N504" i="135"/>
  <c r="N510" i="135"/>
  <c r="N506" i="133"/>
  <c r="N521" i="133"/>
  <c r="N508" i="133"/>
  <c r="N505" i="133"/>
  <c r="E41" i="132"/>
  <c r="G41" i="132"/>
  <c r="J512" i="131"/>
  <c r="N506" i="131"/>
  <c r="N502" i="131"/>
  <c r="N505" i="131"/>
  <c r="E41" i="130"/>
  <c r="G41" i="130"/>
  <c r="P500" i="131" a="1"/>
  <c r="P500" i="131"/>
  <c r="N4" i="130"/>
  <c r="H512" i="131"/>
  <c r="I512" i="131"/>
  <c r="N504" i="131"/>
  <c r="N503" i="131"/>
  <c r="N525" i="131"/>
  <c r="N527" i="131"/>
  <c r="P505" i="131" a="1"/>
  <c r="P505" i="131"/>
  <c r="N9" i="130"/>
  <c r="N501" i="131"/>
  <c r="N499" i="131"/>
  <c r="N508" i="131"/>
  <c r="N500" i="131"/>
  <c r="P505" i="129" a="1"/>
  <c r="P505" i="129"/>
  <c r="N9" i="152"/>
  <c r="H512" i="129"/>
  <c r="P500" i="129" a="1"/>
  <c r="P500" i="129"/>
  <c r="N4" i="152"/>
  <c r="P511" i="129" a="1"/>
  <c r="P511" i="129"/>
  <c r="K512" i="129"/>
  <c r="N524" i="129"/>
  <c r="P507" i="129" a="1"/>
  <c r="P507" i="129"/>
  <c r="N11" i="152"/>
  <c r="N502" i="129"/>
  <c r="P506" i="129" a="1"/>
  <c r="P506" i="129"/>
  <c r="N10" i="152"/>
  <c r="P502" i="129" a="1"/>
  <c r="P502" i="129"/>
  <c r="N6" i="152"/>
  <c r="P503" i="129" a="1"/>
  <c r="P503" i="129"/>
  <c r="N7" i="152"/>
  <c r="N526" i="129"/>
  <c r="P499" i="129" a="1"/>
  <c r="P499" i="129"/>
  <c r="N3" i="152"/>
  <c r="N5" i="152"/>
  <c r="N8" i="152"/>
  <c r="N12" i="152"/>
  <c r="N13" i="152"/>
  <c r="H11" i="152"/>
  <c r="N509" i="129"/>
  <c r="F512" i="129"/>
  <c r="E26" i="152"/>
  <c r="G26" i="152"/>
  <c r="L512" i="129"/>
  <c r="N510" i="129"/>
  <c r="K512" i="128"/>
  <c r="P511" i="128" a="1"/>
  <c r="P511" i="128"/>
  <c r="N524" i="128"/>
  <c r="N529" i="128"/>
  <c r="N499" i="128"/>
  <c r="P511" i="126" a="1"/>
  <c r="P511" i="126"/>
  <c r="N521" i="126"/>
  <c r="N510" i="126"/>
  <c r="N501" i="126"/>
  <c r="J512" i="126"/>
  <c r="N503" i="126"/>
  <c r="P506" i="126" a="1"/>
  <c r="P506" i="126"/>
  <c r="N10" i="125"/>
  <c r="N500" i="126"/>
  <c r="N522" i="126"/>
  <c r="L512" i="126"/>
  <c r="N504" i="126"/>
  <c r="J511" i="124"/>
  <c r="G511" i="124"/>
  <c r="E22" i="123"/>
  <c r="N529" i="124"/>
  <c r="P507" i="124" a="1"/>
  <c r="P507" i="124"/>
  <c r="N12" i="123"/>
  <c r="N523" i="124"/>
  <c r="N506" i="124"/>
  <c r="N521" i="124"/>
  <c r="N509" i="124"/>
  <c r="L511" i="124"/>
  <c r="P500" i="124" a="1"/>
  <c r="P500" i="124"/>
  <c r="N5" i="123"/>
  <c r="P502" i="124" a="1"/>
  <c r="P502" i="124"/>
  <c r="N7" i="123"/>
  <c r="P503" i="124" a="1"/>
  <c r="P503" i="124"/>
  <c r="N8" i="123"/>
  <c r="P506" i="124" a="1"/>
  <c r="P506" i="124"/>
  <c r="N11" i="123"/>
  <c r="P505" i="124" a="1"/>
  <c r="P505" i="124"/>
  <c r="N10" i="123"/>
  <c r="P509" i="124" a="1"/>
  <c r="P509" i="124"/>
  <c r="P508" i="124" a="1"/>
  <c r="P508" i="124"/>
  <c r="N13" i="123"/>
  <c r="P501" i="124" a="1"/>
  <c r="P501" i="124"/>
  <c r="N6" i="123"/>
  <c r="H511" i="124"/>
  <c r="N524" i="124"/>
  <c r="P504" i="124" a="1"/>
  <c r="P504" i="124"/>
  <c r="N9" i="123"/>
  <c r="K511" i="124"/>
  <c r="N500" i="124"/>
  <c r="N526" i="124"/>
  <c r="N498" i="124"/>
  <c r="M511" i="124"/>
  <c r="N503" i="122"/>
  <c r="P500" i="122" a="1"/>
  <c r="P500" i="122"/>
  <c r="N511" i="122"/>
  <c r="L513" i="122"/>
  <c r="N519" i="122"/>
  <c r="N506" i="122"/>
  <c r="E41" i="121"/>
  <c r="G41" i="121"/>
  <c r="N502" i="122"/>
  <c r="F513" i="122"/>
  <c r="E26" i="121"/>
  <c r="G26" i="121"/>
  <c r="N523" i="122"/>
  <c r="G513" i="122"/>
  <c r="E22" i="121"/>
  <c r="E25" i="121"/>
  <c r="G25" i="121"/>
  <c r="I25" i="121"/>
  <c r="N505" i="122"/>
  <c r="N500" i="122"/>
  <c r="P499" i="120" a="1"/>
  <c r="P499" i="120"/>
  <c r="H512" i="120"/>
  <c r="N510" i="120"/>
  <c r="P507" i="120" a="1"/>
  <c r="P507" i="120"/>
  <c r="N11" i="119"/>
  <c r="N503" i="120"/>
  <c r="N527" i="120"/>
  <c r="P502" i="120" a="1"/>
  <c r="P502" i="120"/>
  <c r="N6" i="119"/>
  <c r="N509" i="120"/>
  <c r="L512" i="120"/>
  <c r="K512" i="120"/>
  <c r="F512" i="120"/>
  <c r="E26" i="119"/>
  <c r="G26" i="119"/>
  <c r="N518" i="120"/>
  <c r="N508" i="120"/>
  <c r="N499" i="120"/>
  <c r="P507" i="118" a="1"/>
  <c r="P507" i="118"/>
  <c r="N10" i="117"/>
  <c r="F512" i="116"/>
  <c r="P511" i="116" a="1"/>
  <c r="P511" i="116"/>
  <c r="N504" i="116"/>
  <c r="N503" i="116"/>
  <c r="P500" i="116" a="1"/>
  <c r="P500" i="116"/>
  <c r="N4" i="115"/>
  <c r="N519" i="116"/>
  <c r="N526" i="116"/>
  <c r="G512" i="116"/>
  <c r="E22" i="115"/>
  <c r="G22" i="115"/>
  <c r="I22" i="115"/>
  <c r="N499" i="116"/>
  <c r="N501" i="116"/>
  <c r="N509" i="116"/>
  <c r="P503" i="116" a="1"/>
  <c r="P503" i="116"/>
  <c r="N7" i="115"/>
  <c r="M512" i="116"/>
  <c r="N501" i="114"/>
  <c r="P500" i="114" a="1"/>
  <c r="P500" i="114"/>
  <c r="N4" i="113"/>
  <c r="P507" i="114" a="1"/>
  <c r="P507" i="114"/>
  <c r="N11" i="113"/>
  <c r="P508" i="114" a="1"/>
  <c r="P508" i="114"/>
  <c r="N12" i="113"/>
  <c r="N527" i="114"/>
  <c r="N526" i="114"/>
  <c r="I512" i="114"/>
  <c r="L512" i="114"/>
  <c r="N525" i="114"/>
  <c r="N500" i="114"/>
  <c r="N499" i="114"/>
  <c r="P499" i="114" a="1"/>
  <c r="P499" i="114"/>
  <c r="N3" i="113"/>
  <c r="N5" i="113"/>
  <c r="N6" i="113"/>
  <c r="N7" i="113"/>
  <c r="N8" i="113"/>
  <c r="N9" i="113"/>
  <c r="N10" i="113"/>
  <c r="N13" i="113"/>
  <c r="H11" i="113"/>
  <c r="I56" i="113"/>
  <c r="P502" i="114" a="1"/>
  <c r="P502" i="114"/>
  <c r="P504" i="114" a="1"/>
  <c r="P504" i="114"/>
  <c r="P511" i="114" a="1"/>
  <c r="P511" i="114"/>
  <c r="N524" i="114"/>
  <c r="P506" i="114" a="1"/>
  <c r="P506" i="114"/>
  <c r="P509" i="114" a="1"/>
  <c r="P509" i="114"/>
  <c r="P505" i="114" a="1"/>
  <c r="P505" i="114"/>
  <c r="P510" i="114" a="1"/>
  <c r="P510" i="114"/>
  <c r="N510" i="114"/>
  <c r="N521" i="114"/>
  <c r="H512" i="114"/>
  <c r="P503" i="114" a="1"/>
  <c r="P503" i="114"/>
  <c r="N502" i="114"/>
  <c r="G512" i="114"/>
  <c r="E22" i="113"/>
  <c r="E25" i="113"/>
  <c r="G25" i="113"/>
  <c r="I25" i="113"/>
  <c r="N506" i="114"/>
  <c r="P501" i="114" a="1"/>
  <c r="P501" i="114"/>
  <c r="N520" i="114"/>
  <c r="N508" i="114"/>
  <c r="N509" i="114"/>
  <c r="N505" i="112"/>
  <c r="E41" i="111"/>
  <c r="G41" i="111"/>
  <c r="P502" i="112" a="1"/>
  <c r="P502" i="112"/>
  <c r="N6" i="111"/>
  <c r="M512" i="112"/>
  <c r="N520" i="112"/>
  <c r="N507" i="112"/>
  <c r="N500" i="112"/>
  <c r="P505" i="112" a="1"/>
  <c r="P505" i="112"/>
  <c r="N9" i="111"/>
  <c r="F512" i="112"/>
  <c r="E26" i="111"/>
  <c r="G26" i="111"/>
  <c r="P510" i="112" a="1"/>
  <c r="P510" i="112"/>
  <c r="P507" i="112" a="1"/>
  <c r="P507" i="112"/>
  <c r="N11" i="111"/>
  <c r="P511" i="112" a="1"/>
  <c r="P511" i="112"/>
  <c r="P506" i="112" a="1"/>
  <c r="P506" i="112"/>
  <c r="N10" i="111"/>
  <c r="P504" i="112" a="1"/>
  <c r="P504" i="112"/>
  <c r="N8" i="111"/>
  <c r="P509" i="112" a="1"/>
  <c r="P509" i="112"/>
  <c r="N13" i="111"/>
  <c r="N523" i="112"/>
  <c r="N518" i="112"/>
  <c r="N511" i="112"/>
  <c r="N519" i="112"/>
  <c r="P499" i="112" a="1"/>
  <c r="P499" i="112"/>
  <c r="N500" i="110"/>
  <c r="N507" i="110"/>
  <c r="K512" i="110"/>
  <c r="H512" i="110"/>
  <c r="G512" i="110"/>
  <c r="E22" i="109"/>
  <c r="E23" i="109"/>
  <c r="G23" i="109"/>
  <c r="I23" i="109"/>
  <c r="N506" i="110"/>
  <c r="N499" i="110"/>
  <c r="I512" i="110"/>
  <c r="N504" i="4"/>
  <c r="N505" i="4"/>
  <c r="N499" i="4"/>
  <c r="P505" i="116" a="1"/>
  <c r="P505" i="116"/>
  <c r="N9" i="115"/>
  <c r="N507" i="135"/>
  <c r="P500" i="141" a="1"/>
  <c r="P500" i="141"/>
  <c r="N4" i="140"/>
  <c r="I512" i="108"/>
  <c r="H526" i="112" a="1"/>
  <c r="H526" i="112"/>
  <c r="F526" i="112" a="1"/>
  <c r="F526" i="112"/>
  <c r="M526" i="112" a="1"/>
  <c r="M526" i="112"/>
  <c r="I526" i="112" a="1"/>
  <c r="I526" i="112"/>
  <c r="K526" i="112" a="1"/>
  <c r="K526" i="112"/>
  <c r="J526" i="112" a="1"/>
  <c r="J526" i="112"/>
  <c r="G526" i="112" a="1"/>
  <c r="G526" i="112"/>
  <c r="L526" i="112" a="1"/>
  <c r="L526" i="112"/>
  <c r="K522" i="4" a="1"/>
  <c r="K522" i="4"/>
  <c r="P506" i="116" a="1"/>
  <c r="P506" i="116"/>
  <c r="N10" i="115"/>
  <c r="K512" i="116"/>
  <c r="G512" i="120"/>
  <c r="E22" i="119"/>
  <c r="E24" i="119"/>
  <c r="G24" i="119"/>
  <c r="I24" i="119"/>
  <c r="J527" i="118" a="1"/>
  <c r="J527" i="118"/>
  <c r="G512" i="108"/>
  <c r="E22" i="107"/>
  <c r="P501" i="122" a="1"/>
  <c r="P501" i="122"/>
  <c r="N4" i="121"/>
  <c r="H524" i="108" a="1"/>
  <c r="H524" i="108"/>
  <c r="K524" i="108" a="1"/>
  <c r="K524" i="108"/>
  <c r="M524" i="108" a="1"/>
  <c r="M524" i="108"/>
  <c r="I524" i="108" a="1"/>
  <c r="I524" i="108"/>
  <c r="J524" i="108" a="1"/>
  <c r="J524" i="108"/>
  <c r="G524" i="108" a="1"/>
  <c r="G524" i="108"/>
  <c r="F524" i="108" a="1"/>
  <c r="F524" i="108"/>
  <c r="P508" i="116" a="1"/>
  <c r="P508" i="116"/>
  <c r="N12" i="115"/>
  <c r="K512" i="114"/>
  <c r="K512" i="141"/>
  <c r="N507" i="128"/>
  <c r="N501" i="133"/>
  <c r="H530" i="122" a="1"/>
  <c r="H530" i="122"/>
  <c r="F530" i="122" a="1"/>
  <c r="F530" i="122"/>
  <c r="M530" i="122" a="1"/>
  <c r="M530" i="122"/>
  <c r="K530" i="122" a="1"/>
  <c r="K530" i="122"/>
  <c r="I530" i="122" a="1"/>
  <c r="I530" i="122"/>
  <c r="G530" i="122" a="1"/>
  <c r="G530" i="122"/>
  <c r="J530" i="122" a="1"/>
  <c r="J530" i="122"/>
  <c r="L530" i="122" a="1"/>
  <c r="L530" i="122"/>
  <c r="H525" i="108" a="1"/>
  <c r="H525" i="108"/>
  <c r="F525" i="108" a="1"/>
  <c r="F525" i="108"/>
  <c r="L525" i="108" a="1"/>
  <c r="L525" i="108"/>
  <c r="M525" i="108" a="1"/>
  <c r="M525" i="108"/>
  <c r="K525" i="108" a="1"/>
  <c r="K525" i="108"/>
  <c r="I525" i="108" a="1"/>
  <c r="I525" i="108"/>
  <c r="G525" i="108" a="1"/>
  <c r="G525" i="108"/>
  <c r="J525" i="108" a="1"/>
  <c r="J525" i="108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M517" i="4" a="1"/>
  <c r="M517" i="4"/>
  <c r="H522" i="4" a="1"/>
  <c r="H522" i="4"/>
  <c r="P507" i="116" a="1"/>
  <c r="P507" i="116"/>
  <c r="N11" i="115"/>
  <c r="G517" i="4" a="1"/>
  <c r="G517" i="4"/>
  <c r="P501" i="116" a="1"/>
  <c r="P501" i="116"/>
  <c r="N5" i="115"/>
  <c r="F512" i="108"/>
  <c r="F512" i="137"/>
  <c r="E26" i="136"/>
  <c r="G26" i="136"/>
  <c r="L512" i="131"/>
  <c r="L522" i="4" a="1"/>
  <c r="L522" i="4"/>
  <c r="N524" i="110"/>
  <c r="N528" i="129"/>
  <c r="N500" i="4"/>
  <c r="N520" i="108"/>
  <c r="N502" i="141"/>
  <c r="N508" i="135"/>
  <c r="N511" i="137"/>
  <c r="N500" i="135"/>
  <c r="N499" i="135"/>
  <c r="N503" i="128"/>
  <c r="G512" i="129"/>
  <c r="E22" i="152"/>
  <c r="N506" i="120"/>
  <c r="N507" i="114"/>
  <c r="G512" i="126"/>
  <c r="E22" i="125"/>
  <c r="G22" i="125"/>
  <c r="I22" i="125"/>
  <c r="N500" i="141"/>
  <c r="N502" i="128"/>
  <c r="M513" i="122"/>
  <c r="N523" i="116"/>
  <c r="J512" i="112"/>
  <c r="N529" i="122"/>
  <c r="N519" i="135"/>
  <c r="N510" i="124"/>
  <c r="N527" i="124"/>
  <c r="L512" i="116"/>
  <c r="N530" i="112"/>
  <c r="H512" i="126"/>
  <c r="N519" i="137"/>
  <c r="N502" i="110"/>
  <c r="N508" i="126"/>
  <c r="N527" i="110"/>
  <c r="N528" i="112"/>
  <c r="N503" i="141"/>
  <c r="N501" i="110"/>
  <c r="N528" i="114"/>
  <c r="N502" i="133"/>
  <c r="L512" i="112"/>
  <c r="N510" i="122"/>
  <c r="N528" i="133"/>
  <c r="N530" i="135"/>
  <c r="F523" i="128" a="1"/>
  <c r="F523" i="128"/>
  <c r="H523" i="128" a="1"/>
  <c r="H523" i="128"/>
  <c r="M523" i="128" a="1"/>
  <c r="M523" i="128"/>
  <c r="K523" i="128" a="1"/>
  <c r="K523" i="128"/>
  <c r="I523" i="128" a="1"/>
  <c r="I523" i="128"/>
  <c r="G523" i="128" a="1"/>
  <c r="G523" i="128"/>
  <c r="L523" i="128" a="1"/>
  <c r="L523" i="128"/>
  <c r="L519" i="124" a="1"/>
  <c r="L519" i="124"/>
  <c r="J519" i="124" a="1"/>
  <c r="J519" i="124"/>
  <c r="H519" i="124" a="1"/>
  <c r="H519" i="124"/>
  <c r="F519" i="124" a="1"/>
  <c r="F519" i="124"/>
  <c r="G519" i="124" a="1"/>
  <c r="G519" i="124"/>
  <c r="M519" i="124" a="1"/>
  <c r="M519" i="124"/>
  <c r="K519" i="124" a="1"/>
  <c r="K519" i="124"/>
  <c r="I519" i="124" a="1"/>
  <c r="I519" i="124"/>
  <c r="P508" i="131" a="1"/>
  <c r="P508" i="131"/>
  <c r="N12" i="130"/>
  <c r="P506" i="131" a="1"/>
  <c r="P506" i="131"/>
  <c r="N10" i="130"/>
  <c r="N506" i="137"/>
  <c r="G522" i="4" a="1"/>
  <c r="G522" i="4"/>
  <c r="P508" i="112" a="1"/>
  <c r="P508" i="112"/>
  <c r="N12" i="111"/>
  <c r="P504" i="116" a="1"/>
  <c r="P504" i="116"/>
  <c r="N8" i="115"/>
  <c r="P508" i="122" a="1"/>
  <c r="P508" i="122"/>
  <c r="N11" i="121"/>
  <c r="P508" i="129" a="1"/>
  <c r="P508" i="129"/>
  <c r="P503" i="139" a="1"/>
  <c r="P503" i="139"/>
  <c r="N7" i="138"/>
  <c r="P500" i="112" a="1"/>
  <c r="P500" i="112"/>
  <c r="N4" i="111"/>
  <c r="P502" i="116" a="1"/>
  <c r="P502" i="116"/>
  <c r="N6" i="115"/>
  <c r="P510" i="129" a="1"/>
  <c r="P510" i="129"/>
  <c r="P500" i="139" a="1"/>
  <c r="P500" i="139"/>
  <c r="N4" i="138"/>
  <c r="H530" i="108" a="1"/>
  <c r="H530" i="108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P509" i="116" a="1"/>
  <c r="P509" i="116"/>
  <c r="N13" i="115"/>
  <c r="N501" i="129"/>
  <c r="P510" i="141" a="1"/>
  <c r="P510" i="141"/>
  <c r="N14" i="140"/>
  <c r="N509" i="110"/>
  <c r="I512" i="137"/>
  <c r="P499" i="116" a="1"/>
  <c r="P499" i="116"/>
  <c r="N528" i="124"/>
  <c r="N509" i="133"/>
  <c r="M512" i="129"/>
  <c r="N509" i="126"/>
  <c r="N508" i="129"/>
  <c r="N505" i="126"/>
  <c r="E41" i="125"/>
  <c r="G41" i="125"/>
  <c r="N506" i="128"/>
  <c r="N500" i="129"/>
  <c r="N507" i="122"/>
  <c r="N505" i="108"/>
  <c r="E41" i="107"/>
  <c r="G41" i="107"/>
  <c r="P510" i="116" a="1"/>
  <c r="P510" i="116"/>
  <c r="N510" i="137"/>
  <c r="L524" i="131" a="1"/>
  <c r="L524" i="131"/>
  <c r="F524" i="131" a="1"/>
  <c r="F524" i="131"/>
  <c r="J524" i="131" a="1"/>
  <c r="J524" i="131"/>
  <c r="H524" i="131" a="1"/>
  <c r="H524" i="131"/>
  <c r="M524" i="131" a="1"/>
  <c r="M524" i="131"/>
  <c r="K524" i="131" a="1"/>
  <c r="K524" i="131"/>
  <c r="I524" i="131" a="1"/>
  <c r="I524" i="131"/>
  <c r="G524" i="131" a="1"/>
  <c r="G524" i="131"/>
  <c r="L518" i="114" a="1"/>
  <c r="L518" i="114"/>
  <c r="L531" i="114"/>
  <c r="F518" i="114" a="1"/>
  <c r="F518" i="114"/>
  <c r="H518" i="114" a="1"/>
  <c r="H518" i="114"/>
  <c r="H531" i="114"/>
  <c r="M518" i="114" a="1"/>
  <c r="M518" i="114"/>
  <c r="M531" i="114"/>
  <c r="K518" i="114" a="1"/>
  <c r="K518" i="114"/>
  <c r="K531" i="114"/>
  <c r="J518" i="114" a="1"/>
  <c r="J518" i="114"/>
  <c r="J531" i="114"/>
  <c r="G518" i="114" a="1"/>
  <c r="G518" i="114"/>
  <c r="G531" i="114"/>
  <c r="I518" i="114" a="1"/>
  <c r="I518" i="114"/>
  <c r="I531" i="114"/>
  <c r="P502" i="122" a="1"/>
  <c r="P502" i="122"/>
  <c r="N5" i="121"/>
  <c r="H519" i="110" a="1"/>
  <c r="H519" i="110"/>
  <c r="M512" i="126"/>
  <c r="I511" i="124"/>
  <c r="J519" i="110" a="1"/>
  <c r="J519" i="110"/>
  <c r="F511" i="124"/>
  <c r="L512" i="128"/>
  <c r="P502" i="131" a="1"/>
  <c r="P502" i="131"/>
  <c r="N6" i="130"/>
  <c r="P504" i="141" a="1"/>
  <c r="P504" i="141"/>
  <c r="N8" i="140"/>
  <c r="G519" i="110" a="1"/>
  <c r="G519" i="110"/>
  <c r="M525" i="124" a="1"/>
  <c r="M525" i="124"/>
  <c r="K525" i="124" a="1"/>
  <c r="K525" i="124"/>
  <c r="I525" i="124" a="1"/>
  <c r="I525" i="124"/>
  <c r="F525" i="124" a="1"/>
  <c r="F525" i="124"/>
  <c r="G525" i="124" a="1"/>
  <c r="G525" i="124"/>
  <c r="L525" i="124" a="1"/>
  <c r="L525" i="124"/>
  <c r="J525" i="124" a="1"/>
  <c r="J525" i="124"/>
  <c r="H525" i="124" a="1"/>
  <c r="H525" i="124"/>
  <c r="L523" i="4" a="1"/>
  <c r="L523" i="4"/>
  <c r="G523" i="4" a="1"/>
  <c r="G523" i="4"/>
  <c r="H512" i="128"/>
  <c r="P507" i="122" a="1"/>
  <c r="P507" i="122"/>
  <c r="N10" i="121"/>
  <c r="P499" i="131" a="1"/>
  <c r="P499" i="131"/>
  <c r="P508" i="141" a="1"/>
  <c r="P508" i="141"/>
  <c r="N12" i="140"/>
  <c r="P508" i="139" a="1"/>
  <c r="P508" i="139"/>
  <c r="N12" i="138"/>
  <c r="F512" i="135"/>
  <c r="E26" i="134"/>
  <c r="G26" i="134"/>
  <c r="N510" i="133"/>
  <c r="N505" i="135"/>
  <c r="E41" i="134"/>
  <c r="G41" i="134"/>
  <c r="M512" i="137"/>
  <c r="I513" i="122"/>
  <c r="N512" i="122"/>
  <c r="L528" i="126" a="1"/>
  <c r="L528" i="126"/>
  <c r="G528" i="126" a="1"/>
  <c r="G528" i="126"/>
  <c r="M528" i="126" a="1"/>
  <c r="M528" i="126"/>
  <c r="K528" i="126" a="1"/>
  <c r="K528" i="126"/>
  <c r="I528" i="126" a="1"/>
  <c r="I528" i="126"/>
  <c r="N497" i="4"/>
  <c r="N499" i="112"/>
  <c r="M512" i="114"/>
  <c r="N505" i="129"/>
  <c r="E41" i="152"/>
  <c r="G41" i="152"/>
  <c r="P509" i="131" a="1"/>
  <c r="P509" i="131"/>
  <c r="N13" i="130"/>
  <c r="P503" i="141" a="1"/>
  <c r="P503" i="141"/>
  <c r="N7" i="140"/>
  <c r="P506" i="139" a="1"/>
  <c r="P506" i="139"/>
  <c r="N10" i="138"/>
  <c r="N508" i="141"/>
  <c r="J512" i="135"/>
  <c r="L512" i="110"/>
  <c r="N505" i="116"/>
  <c r="E41" i="115"/>
  <c r="G41" i="115"/>
  <c r="P511" i="122" a="1"/>
  <c r="P511" i="122"/>
  <c r="N14" i="121"/>
  <c r="P501" i="131" a="1"/>
  <c r="P501" i="131"/>
  <c r="N5" i="130"/>
  <c r="P511" i="141" a="1"/>
  <c r="P511" i="141"/>
  <c r="P499" i="141" a="1"/>
  <c r="P499" i="141"/>
  <c r="N3" i="140"/>
  <c r="N5" i="140"/>
  <c r="N6" i="140"/>
  <c r="N10" i="140"/>
  <c r="N11" i="140"/>
  <c r="N13" i="140"/>
  <c r="H11" i="140"/>
  <c r="I56" i="140"/>
  <c r="P505" i="139" a="1"/>
  <c r="P505" i="139"/>
  <c r="N9" i="138"/>
  <c r="N511" i="141"/>
  <c r="N503" i="135"/>
  <c r="F512" i="133"/>
  <c r="E26" i="132"/>
  <c r="G26" i="132"/>
  <c r="H512" i="112"/>
  <c r="L519" i="110" a="1"/>
  <c r="L519" i="110"/>
  <c r="F519" i="110" a="1"/>
  <c r="F519" i="110"/>
  <c r="K519" i="110" a="1"/>
  <c r="K519" i="110"/>
  <c r="J529" i="120" a="1"/>
  <c r="J529" i="120"/>
  <c r="H529" i="120" a="1"/>
  <c r="H529" i="120"/>
  <c r="F529" i="120" a="1"/>
  <c r="F529" i="120"/>
  <c r="M529" i="120" a="1"/>
  <c r="M529" i="120"/>
  <c r="K529" i="120" a="1"/>
  <c r="K529" i="120"/>
  <c r="G529" i="120" a="1"/>
  <c r="G529" i="120"/>
  <c r="I529" i="120" a="1"/>
  <c r="I529" i="120"/>
  <c r="L529" i="120" a="1"/>
  <c r="L529" i="120"/>
  <c r="N506" i="112"/>
  <c r="P506" i="122" a="1"/>
  <c r="P506" i="122"/>
  <c r="N9" i="121"/>
  <c r="P510" i="122" a="1"/>
  <c r="P510" i="122"/>
  <c r="N13" i="121"/>
  <c r="P511" i="131" a="1"/>
  <c r="P511" i="131"/>
  <c r="P509" i="141" a="1"/>
  <c r="P509" i="141"/>
  <c r="P501" i="141" a="1"/>
  <c r="P501" i="141"/>
  <c r="K512" i="108"/>
  <c r="N528" i="141"/>
  <c r="N526" i="141"/>
  <c r="J512" i="137"/>
  <c r="N499" i="141"/>
  <c r="N511" i="133"/>
  <c r="N500" i="133"/>
  <c r="M512" i="128"/>
  <c r="N501" i="122"/>
  <c r="N507" i="133"/>
  <c r="N500" i="128"/>
  <c r="N505" i="128"/>
  <c r="E41" i="127"/>
  <c r="G41" i="127"/>
  <c r="N511" i="131"/>
  <c r="N507" i="126"/>
  <c r="N506" i="129"/>
  <c r="G512" i="131"/>
  <c r="E22" i="130"/>
  <c r="N504" i="120"/>
  <c r="N508" i="128"/>
  <c r="N505" i="110"/>
  <c r="E41" i="109"/>
  <c r="G41" i="109"/>
  <c r="N509" i="122"/>
  <c r="M512" i="110"/>
  <c r="G512" i="112"/>
  <c r="E22" i="111"/>
  <c r="G22" i="111"/>
  <c r="I22" i="111"/>
  <c r="J512" i="110"/>
  <c r="N522" i="110"/>
  <c r="J525" i="141" a="1"/>
  <c r="J525" i="141"/>
  <c r="L525" i="141" a="1"/>
  <c r="L525" i="141"/>
  <c r="I525" i="141" a="1"/>
  <c r="I525" i="141"/>
  <c r="M525" i="141" a="1"/>
  <c r="M525" i="141"/>
  <c r="F525" i="141" a="1"/>
  <c r="F525" i="141"/>
  <c r="K525" i="141" a="1"/>
  <c r="K525" i="141"/>
  <c r="G525" i="141" a="1"/>
  <c r="G525" i="141"/>
  <c r="H525" i="141" a="1"/>
  <c r="H525" i="141"/>
  <c r="H525" i="128" a="1"/>
  <c r="H525" i="128"/>
  <c r="K525" i="128" a="1"/>
  <c r="K525" i="128"/>
  <c r="I525" i="128" a="1"/>
  <c r="I525" i="128"/>
  <c r="G525" i="128" a="1"/>
  <c r="G525" i="128"/>
  <c r="F525" i="128" a="1"/>
  <c r="F525" i="128"/>
  <c r="J525" i="128" a="1"/>
  <c r="J525" i="128"/>
  <c r="L525" i="128" a="1"/>
  <c r="L525" i="128"/>
  <c r="M525" i="128" a="1"/>
  <c r="M525" i="128"/>
  <c r="P503" i="122" a="1"/>
  <c r="P503" i="122"/>
  <c r="N6" i="121"/>
  <c r="P510" i="131" a="1"/>
  <c r="P510" i="131"/>
  <c r="P507" i="141" a="1"/>
  <c r="P507" i="141"/>
  <c r="H512" i="137"/>
  <c r="G512" i="137"/>
  <c r="E22" i="136"/>
  <c r="M512" i="141"/>
  <c r="N503" i="133"/>
  <c r="K512" i="131"/>
  <c r="I512" i="128"/>
  <c r="P512" i="122" a="1"/>
  <c r="P512" i="122"/>
  <c r="P509" i="122" a="1"/>
  <c r="P509" i="122"/>
  <c r="N12" i="121"/>
  <c r="P504" i="131" a="1"/>
  <c r="P504" i="131"/>
  <c r="N8" i="130"/>
  <c r="N524" i="141"/>
  <c r="K512" i="137"/>
  <c r="G518" i="108" a="1"/>
  <c r="G518" i="108"/>
  <c r="L518" i="108" a="1"/>
  <c r="L518" i="108"/>
  <c r="M518" i="108" a="1"/>
  <c r="M518" i="108"/>
  <c r="K518" i="108" a="1"/>
  <c r="K518" i="108"/>
  <c r="I518" i="108" a="1"/>
  <c r="I518" i="108"/>
  <c r="H518" i="108" a="1"/>
  <c r="H518" i="108"/>
  <c r="F518" i="108" a="1"/>
  <c r="F518" i="108"/>
  <c r="J518" i="108" a="1"/>
  <c r="J518" i="108"/>
  <c r="K525" i="110" a="1"/>
  <c r="K525" i="110"/>
  <c r="M525" i="110" a="1"/>
  <c r="M525" i="110"/>
  <c r="L525" i="110" a="1"/>
  <c r="L525" i="110"/>
  <c r="H525" i="110" a="1"/>
  <c r="H525" i="110"/>
  <c r="G525" i="110" a="1"/>
  <c r="G525" i="110"/>
  <c r="F525" i="110" a="1"/>
  <c r="F525" i="110"/>
  <c r="J525" i="110" a="1"/>
  <c r="J525" i="110"/>
  <c r="I528" i="139" a="1"/>
  <c r="I528" i="139"/>
  <c r="G528" i="139" a="1"/>
  <c r="G528" i="139"/>
  <c r="H528" i="139" a="1"/>
  <c r="H528" i="139"/>
  <c r="F528" i="139" a="1"/>
  <c r="F528" i="139"/>
  <c r="L528" i="139" a="1"/>
  <c r="L528" i="139"/>
  <c r="J528" i="139" a="1"/>
  <c r="J528" i="139"/>
  <c r="M528" i="139" a="1"/>
  <c r="M528" i="139"/>
  <c r="K528" i="139" a="1"/>
  <c r="K528" i="139"/>
  <c r="M520" i="135" a="1"/>
  <c r="M520" i="135"/>
  <c r="K520" i="135" a="1"/>
  <c r="K520" i="135"/>
  <c r="I520" i="135" a="1"/>
  <c r="I520" i="135"/>
  <c r="L520" i="135" a="1"/>
  <c r="L520" i="135"/>
  <c r="G520" i="135" a="1"/>
  <c r="G520" i="135"/>
  <c r="F520" i="135" a="1"/>
  <c r="F520" i="135"/>
  <c r="H520" i="135" a="1"/>
  <c r="H520" i="135"/>
  <c r="J520" i="135" a="1"/>
  <c r="J520" i="135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L529" i="139" a="1"/>
  <c r="L529" i="139"/>
  <c r="P505" i="122" a="1"/>
  <c r="P505" i="122"/>
  <c r="N8" i="121"/>
  <c r="P504" i="122" a="1"/>
  <c r="P504" i="122"/>
  <c r="N7" i="121"/>
  <c r="P507" i="131" a="1"/>
  <c r="P507" i="131"/>
  <c r="N11" i="130"/>
  <c r="F523" i="126" a="1"/>
  <c r="F523" i="126"/>
  <c r="M523" i="126" a="1"/>
  <c r="M523" i="126"/>
  <c r="I523" i="126" a="1"/>
  <c r="I523" i="126"/>
  <c r="G523" i="126" a="1"/>
  <c r="G523" i="126"/>
  <c r="K523" i="126" a="1"/>
  <c r="K523" i="126"/>
  <c r="L523" i="126" a="1"/>
  <c r="L523" i="126"/>
  <c r="J523" i="126" a="1"/>
  <c r="J523" i="126"/>
  <c r="H523" i="126" a="1"/>
  <c r="H523" i="126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H524" i="133" a="1"/>
  <c r="H524" i="133"/>
  <c r="F524" i="133" a="1"/>
  <c r="F524" i="133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K522" i="116" a="1"/>
  <c r="K522" i="116"/>
  <c r="I522" i="116" a="1"/>
  <c r="I522" i="116"/>
  <c r="G522" i="116" a="1"/>
  <c r="G522" i="116"/>
  <c r="M522" i="116" a="1"/>
  <c r="M522" i="116"/>
  <c r="F522" i="116" a="1"/>
  <c r="F522" i="116"/>
  <c r="H522" i="116" a="1"/>
  <c r="H522" i="116"/>
  <c r="L522" i="116" a="1"/>
  <c r="L522" i="116"/>
  <c r="J522" i="116" a="1"/>
  <c r="J522" i="116"/>
  <c r="L528" i="120" a="1"/>
  <c r="L528" i="120"/>
  <c r="J528" i="120" a="1"/>
  <c r="J528" i="120"/>
  <c r="H528" i="120" a="1"/>
  <c r="H528" i="120"/>
  <c r="F528" i="120" a="1"/>
  <c r="F528" i="120"/>
  <c r="M528" i="120" a="1"/>
  <c r="M528" i="120"/>
  <c r="K528" i="120" a="1"/>
  <c r="K528" i="120"/>
  <c r="I528" i="120" a="1"/>
  <c r="I528" i="120"/>
  <c r="G528" i="120" a="1"/>
  <c r="G528" i="120"/>
  <c r="P509" i="120" a="1"/>
  <c r="P509" i="120"/>
  <c r="N13" i="119"/>
  <c r="I512" i="120"/>
  <c r="J512" i="120"/>
  <c r="N508" i="112"/>
  <c r="P508" i="120" a="1"/>
  <c r="P508" i="120"/>
  <c r="N12" i="119"/>
  <c r="P501" i="129" a="1"/>
  <c r="P501" i="129"/>
  <c r="P504" i="129" a="1"/>
  <c r="P504" i="129"/>
  <c r="I520" i="118" a="1"/>
  <c r="I520" i="118"/>
  <c r="H521" i="118" a="1"/>
  <c r="H521" i="118"/>
  <c r="H512" i="135"/>
  <c r="N509" i="4"/>
  <c r="K528" i="135" a="1"/>
  <c r="K528" i="135"/>
  <c r="I528" i="135" a="1"/>
  <c r="I528" i="135"/>
  <c r="G528" i="135" a="1"/>
  <c r="G528" i="135"/>
  <c r="F528" i="135" a="1"/>
  <c r="F528" i="135"/>
  <c r="H528" i="135" a="1"/>
  <c r="H528" i="135"/>
  <c r="J528" i="135" a="1"/>
  <c r="J528" i="135"/>
  <c r="L528" i="135" a="1"/>
  <c r="L528" i="135"/>
  <c r="M528" i="135" a="1"/>
  <c r="M528" i="135"/>
  <c r="F523" i="110" a="1"/>
  <c r="F523" i="110"/>
  <c r="G523" i="110" a="1"/>
  <c r="G523" i="110"/>
  <c r="F521" i="128" a="1"/>
  <c r="F521" i="128"/>
  <c r="J521" i="128" a="1"/>
  <c r="J521" i="128"/>
  <c r="K521" i="128" a="1"/>
  <c r="K521" i="128"/>
  <c r="I521" i="128" a="1"/>
  <c r="I521" i="128"/>
  <c r="M521" i="128" a="1"/>
  <c r="M521" i="128"/>
  <c r="G521" i="128" a="1"/>
  <c r="G521" i="128"/>
  <c r="N503" i="137"/>
  <c r="P510" i="120" a="1"/>
  <c r="P510" i="120"/>
  <c r="K513" i="122"/>
  <c r="N509" i="131"/>
  <c r="N525" i="126"/>
  <c r="N520" i="110"/>
  <c r="G530" i="128" a="1"/>
  <c r="G530" i="128"/>
  <c r="H530" i="128" a="1"/>
  <c r="H530" i="128"/>
  <c r="K530" i="128" a="1"/>
  <c r="K530" i="128"/>
  <c r="F530" i="128" a="1"/>
  <c r="F530" i="128"/>
  <c r="I530" i="128" a="1"/>
  <c r="I530" i="128"/>
  <c r="J530" i="128" a="1"/>
  <c r="J530" i="128"/>
  <c r="M530" i="128" a="1"/>
  <c r="M530" i="128"/>
  <c r="L530" i="128" a="1"/>
  <c r="L530" i="128"/>
  <c r="K519" i="4" a="1"/>
  <c r="K519" i="4"/>
  <c r="J519" i="4" a="1"/>
  <c r="J519" i="4"/>
  <c r="L519" i="4" a="1"/>
  <c r="L519" i="4"/>
  <c r="I519" i="4" a="1"/>
  <c r="I519" i="4"/>
  <c r="F523" i="120" a="1"/>
  <c r="F523" i="120"/>
  <c r="J523" i="120" a="1"/>
  <c r="J523" i="120"/>
  <c r="M523" i="120" a="1"/>
  <c r="M523" i="120"/>
  <c r="H523" i="120" a="1"/>
  <c r="H523" i="120"/>
  <c r="K523" i="120" a="1"/>
  <c r="K523" i="120"/>
  <c r="I523" i="120" a="1"/>
  <c r="I523" i="120"/>
  <c r="G523" i="120" a="1"/>
  <c r="G523" i="120"/>
  <c r="L523" i="120" a="1"/>
  <c r="L523" i="120"/>
  <c r="I512" i="129"/>
  <c r="N510" i="131"/>
  <c r="N505" i="137"/>
  <c r="E41" i="136"/>
  <c r="G41" i="136"/>
  <c r="N501" i="141"/>
  <c r="F525" i="120" a="1"/>
  <c r="F525" i="120"/>
  <c r="M523" i="141" a="1"/>
  <c r="M523" i="141"/>
  <c r="G523" i="141" a="1"/>
  <c r="G523" i="141"/>
  <c r="K523" i="141" a="1"/>
  <c r="K523" i="141"/>
  <c r="H523" i="141" a="1"/>
  <c r="H523" i="141"/>
  <c r="L523" i="141" a="1"/>
  <c r="L523" i="141"/>
  <c r="F523" i="141" a="1"/>
  <c r="F523" i="141"/>
  <c r="J523" i="141" a="1"/>
  <c r="J523" i="141"/>
  <c r="I523" i="141" a="1"/>
  <c r="I523" i="141"/>
  <c r="H526" i="128" a="1"/>
  <c r="H526" i="128"/>
  <c r="M526" i="128" a="1"/>
  <c r="M526" i="128"/>
  <c r="K526" i="128" a="1"/>
  <c r="K526" i="128"/>
  <c r="L526" i="128" a="1"/>
  <c r="L526" i="128"/>
  <c r="J526" i="128" a="1"/>
  <c r="J526" i="128"/>
  <c r="F526" i="128" a="1"/>
  <c r="F526" i="128"/>
  <c r="I526" i="128" a="1"/>
  <c r="I526" i="128"/>
  <c r="G526" i="128" a="1"/>
  <c r="G526" i="128"/>
  <c r="J526" i="126" a="1"/>
  <c r="J526" i="126"/>
  <c r="G526" i="126" a="1"/>
  <c r="G526" i="126"/>
  <c r="L526" i="126" a="1"/>
  <c r="L526" i="126"/>
  <c r="M526" i="126" a="1"/>
  <c r="M526" i="126"/>
  <c r="K526" i="126" a="1"/>
  <c r="K526" i="126"/>
  <c r="I526" i="126" a="1"/>
  <c r="I526" i="126"/>
  <c r="H526" i="126" a="1"/>
  <c r="H526" i="126"/>
  <c r="G512" i="133"/>
  <c r="E22" i="132"/>
  <c r="G22" i="132"/>
  <c r="I22" i="132"/>
  <c r="P506" i="120" a="1"/>
  <c r="P506" i="120"/>
  <c r="N10" i="119"/>
  <c r="P509" i="129" a="1"/>
  <c r="P509" i="129"/>
  <c r="P510" i="110" a="1"/>
  <c r="P510" i="110" s="1"/>
  <c r="N14" i="109" s="1"/>
  <c r="L512" i="137"/>
  <c r="N521" i="135"/>
  <c r="M512" i="108"/>
  <c r="H525" i="120" a="1"/>
  <c r="H525" i="120"/>
  <c r="N526" i="108"/>
  <c r="H522" i="131" a="1"/>
  <c r="H522" i="131"/>
  <c r="M522" i="131" a="1"/>
  <c r="M522" i="131"/>
  <c r="K522" i="131" a="1"/>
  <c r="K522" i="131"/>
  <c r="I522" i="131" a="1"/>
  <c r="I522" i="131"/>
  <c r="J522" i="131" a="1"/>
  <c r="J522" i="131"/>
  <c r="G522" i="131" a="1"/>
  <c r="G522" i="131"/>
  <c r="L522" i="128" a="1"/>
  <c r="L522" i="128"/>
  <c r="J522" i="128" a="1"/>
  <c r="J522" i="128"/>
  <c r="H522" i="128" a="1"/>
  <c r="H522" i="128"/>
  <c r="F522" i="128" a="1"/>
  <c r="F522" i="128"/>
  <c r="I522" i="128" a="1"/>
  <c r="I522" i="128"/>
  <c r="M522" i="128" a="1"/>
  <c r="M522" i="128"/>
  <c r="I531" i="122" a="1"/>
  <c r="I531" i="122"/>
  <c r="J531" i="122" a="1"/>
  <c r="J531" i="122"/>
  <c r="H531" i="122" a="1"/>
  <c r="H531" i="122"/>
  <c r="F531" i="122" a="1"/>
  <c r="F531" i="122"/>
  <c r="M531" i="122" a="1"/>
  <c r="M531" i="122"/>
  <c r="K531" i="122" a="1"/>
  <c r="K531" i="122"/>
  <c r="G531" i="122" a="1"/>
  <c r="G531" i="122"/>
  <c r="L531" i="122" a="1"/>
  <c r="L531" i="122"/>
  <c r="G518" i="4" a="1"/>
  <c r="G518" i="4"/>
  <c r="H518" i="4" a="1"/>
  <c r="H518" i="4"/>
  <c r="M518" i="4" a="1"/>
  <c r="M518" i="4"/>
  <c r="F518" i="4" a="1"/>
  <c r="F518" i="4"/>
  <c r="P505" i="120" a="1"/>
  <c r="P505" i="120"/>
  <c r="N9" i="119"/>
  <c r="P503" i="120" a="1"/>
  <c r="P503" i="120"/>
  <c r="N7" i="119"/>
  <c r="M520" i="118" a="1"/>
  <c r="M520" i="118"/>
  <c r="P502" i="139" a="1"/>
  <c r="P502" i="139"/>
  <c r="N6" i="138"/>
  <c r="J512" i="114"/>
  <c r="H513" i="122"/>
  <c r="N502" i="120"/>
  <c r="I512" i="126"/>
  <c r="J513" i="122"/>
  <c r="I512" i="116"/>
  <c r="N498" i="4"/>
  <c r="J525" i="120" a="1"/>
  <c r="J525" i="120"/>
  <c r="H522" i="141" a="1"/>
  <c r="H522" i="141"/>
  <c r="K522" i="141" a="1"/>
  <c r="K522" i="141"/>
  <c r="J522" i="141" a="1"/>
  <c r="J522" i="141"/>
  <c r="I522" i="141" a="1"/>
  <c r="I522" i="141"/>
  <c r="F522" i="141" a="1"/>
  <c r="F522" i="141"/>
  <c r="M522" i="141" a="1"/>
  <c r="M522" i="141"/>
  <c r="L522" i="141" a="1"/>
  <c r="L522" i="141"/>
  <c r="I529" i="108" a="1"/>
  <c r="I529" i="108"/>
  <c r="M529" i="108" a="1"/>
  <c r="M529" i="108"/>
  <c r="L529" i="108" a="1"/>
  <c r="L529" i="108"/>
  <c r="G529" i="108" a="1"/>
  <c r="G529" i="108"/>
  <c r="J529" i="108" a="1"/>
  <c r="J529" i="108"/>
  <c r="K529" i="108" a="1"/>
  <c r="K529" i="108"/>
  <c r="H529" i="108" a="1"/>
  <c r="H529" i="108"/>
  <c r="F529" i="108" a="1"/>
  <c r="F529" i="108"/>
  <c r="N504" i="110"/>
  <c r="P500" i="120" a="1"/>
  <c r="P500" i="120"/>
  <c r="N4" i="119"/>
  <c r="H521" i="4" a="1"/>
  <c r="H521" i="4"/>
  <c r="P501" i="112" a="1"/>
  <c r="P501" i="112"/>
  <c r="N5" i="111"/>
  <c r="P503" i="112" a="1"/>
  <c r="P503" i="112"/>
  <c r="N7" i="111"/>
  <c r="P501" i="120" a="1"/>
  <c r="P501" i="120"/>
  <c r="N5" i="119"/>
  <c r="P503" i="131" a="1"/>
  <c r="P503" i="131"/>
  <c r="N7" i="130"/>
  <c r="F521" i="118" a="1"/>
  <c r="F521" i="118"/>
  <c r="P509" i="139" a="1"/>
  <c r="P509" i="139"/>
  <c r="N13" i="138"/>
  <c r="G512" i="139"/>
  <c r="E22" i="138"/>
  <c r="E23" i="138"/>
  <c r="G23" i="138"/>
  <c r="I23" i="138"/>
  <c r="P506" i="141" a="1"/>
  <c r="P506" i="141"/>
  <c r="P502" i="141" a="1"/>
  <c r="P502" i="141"/>
  <c r="P501" i="139" a="1"/>
  <c r="P501" i="139"/>
  <c r="N5" i="138"/>
  <c r="J512" i="133"/>
  <c r="F512" i="110"/>
  <c r="E26" i="109"/>
  <c r="G26" i="109"/>
  <c r="L525" i="120" a="1"/>
  <c r="L525" i="120"/>
  <c r="J527" i="126" a="1"/>
  <c r="J527" i="126"/>
  <c r="F527" i="126" a="1"/>
  <c r="F527" i="126"/>
  <c r="M527" i="126" a="1"/>
  <c r="M527" i="126"/>
  <c r="L527" i="126" a="1"/>
  <c r="L527" i="126"/>
  <c r="H527" i="126" a="1"/>
  <c r="H527" i="126"/>
  <c r="I527" i="126" a="1"/>
  <c r="I527" i="126"/>
  <c r="K527" i="126" a="1"/>
  <c r="K527" i="126"/>
  <c r="G527" i="126" a="1"/>
  <c r="G527" i="126"/>
  <c r="L520" i="131" a="1"/>
  <c r="L520" i="131"/>
  <c r="F520" i="131" a="1"/>
  <c r="F520" i="131"/>
  <c r="J520" i="131" a="1"/>
  <c r="J520" i="131"/>
  <c r="M520" i="131" a="1"/>
  <c r="M520" i="131"/>
  <c r="K520" i="131" a="1"/>
  <c r="K520" i="131"/>
  <c r="H520" i="131" a="1"/>
  <c r="H520" i="131"/>
  <c r="I520" i="131" a="1"/>
  <c r="I520" i="131"/>
  <c r="G520" i="131" a="1"/>
  <c r="G520" i="131"/>
  <c r="K512" i="126"/>
  <c r="L512" i="141"/>
  <c r="N507" i="141"/>
  <c r="F512" i="141"/>
  <c r="E26" i="140"/>
  <c r="G26" i="140"/>
  <c r="N511" i="135"/>
  <c r="G512" i="128"/>
  <c r="E22" i="127"/>
  <c r="E23" i="127"/>
  <c r="G23" i="127"/>
  <c r="I23" i="127"/>
  <c r="N504" i="133"/>
  <c r="N510" i="128"/>
  <c r="J512" i="129"/>
  <c r="J512" i="128"/>
  <c r="M512" i="131"/>
  <c r="N511" i="126"/>
  <c r="I512" i="139"/>
  <c r="I512" i="112"/>
  <c r="G525" i="120" a="1"/>
  <c r="G525" i="120"/>
  <c r="J519" i="128" a="1"/>
  <c r="J519" i="128"/>
  <c r="F519" i="128" a="1"/>
  <c r="F519" i="128"/>
  <c r="L519" i="128" a="1"/>
  <c r="L519" i="128"/>
  <c r="M519" i="128" a="1"/>
  <c r="M519" i="128"/>
  <c r="H519" i="128" a="1"/>
  <c r="H519" i="128"/>
  <c r="K519" i="128" a="1"/>
  <c r="K519" i="128"/>
  <c r="I519" i="128" a="1"/>
  <c r="I519" i="128"/>
  <c r="G519" i="128" a="1"/>
  <c r="G519" i="128"/>
  <c r="G520" i="129" a="1"/>
  <c r="G520" i="129"/>
  <c r="L520" i="129" a="1"/>
  <c r="L520" i="129"/>
  <c r="I520" i="129" a="1"/>
  <c r="I520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P511" i="120" a="1"/>
  <c r="P511" i="120"/>
  <c r="I525" i="120" a="1"/>
  <c r="I525" i="120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M520" i="128" a="1"/>
  <c r="M520" i="128"/>
  <c r="F520" i="128" a="1"/>
  <c r="F520" i="128"/>
  <c r="K520" i="128" a="1"/>
  <c r="K520" i="128"/>
  <c r="G520" i="128" a="1"/>
  <c r="G520" i="128"/>
  <c r="L520" i="128" a="1"/>
  <c r="L520" i="128"/>
  <c r="J520" i="128" a="1"/>
  <c r="J520" i="128"/>
  <c r="H520" i="128" a="1"/>
  <c r="H520" i="128"/>
  <c r="M525" i="112" a="1"/>
  <c r="M525" i="112"/>
  <c r="K525" i="112" a="1"/>
  <c r="K525" i="112"/>
  <c r="I525" i="112" a="1"/>
  <c r="I525" i="112"/>
  <c r="G525" i="112" a="1"/>
  <c r="G525" i="112"/>
  <c r="H525" i="112" a="1"/>
  <c r="H525" i="112"/>
  <c r="F525" i="112" a="1"/>
  <c r="F525" i="112"/>
  <c r="L525" i="112" a="1"/>
  <c r="L525" i="112"/>
  <c r="J525" i="112" a="1"/>
  <c r="J525" i="112"/>
  <c r="J531" i="112"/>
  <c r="P504" i="120" a="1"/>
  <c r="P504" i="120"/>
  <c r="N8" i="119"/>
  <c r="G512" i="141"/>
  <c r="E22" i="140"/>
  <c r="E23" i="140"/>
  <c r="G23" i="140"/>
  <c r="I23" i="140"/>
  <c r="I512" i="141"/>
  <c r="K525" i="120" a="1"/>
  <c r="K525" i="120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L527" i="135" a="1"/>
  <c r="L527" i="135"/>
  <c r="J527" i="135" a="1"/>
  <c r="J527" i="135"/>
  <c r="G525" i="129" a="1"/>
  <c r="G525" i="129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22" i="122" a="1"/>
  <c r="H522" i="122"/>
  <c r="K522" i="122" a="1"/>
  <c r="K522" i="122"/>
  <c r="I522" i="122" a="1"/>
  <c r="I522" i="122"/>
  <c r="M522" i="122" a="1"/>
  <c r="M522" i="122"/>
  <c r="G522" i="122" a="1"/>
  <c r="G522" i="122"/>
  <c r="L522" i="122" a="1"/>
  <c r="L522" i="122"/>
  <c r="J522" i="122" a="1"/>
  <c r="J522" i="122"/>
  <c r="F522" i="122" a="1"/>
  <c r="F522" i="122"/>
  <c r="M530" i="108" a="1"/>
  <c r="M530" i="108"/>
  <c r="K530" i="108" a="1"/>
  <c r="K530" i="108"/>
  <c r="L530" i="108" a="1"/>
  <c r="L530" i="108"/>
  <c r="J530" i="108" a="1"/>
  <c r="J530" i="108"/>
  <c r="G530" i="141" a="1"/>
  <c r="G530" i="141"/>
  <c r="F530" i="141" a="1"/>
  <c r="F530" i="141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H520" i="133" a="1"/>
  <c r="H520" i="133"/>
  <c r="F520" i="133" a="1"/>
  <c r="F520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F512" i="114"/>
  <c r="E26" i="113"/>
  <c r="G26" i="113"/>
  <c r="N511" i="114"/>
  <c r="P504" i="126" a="1"/>
  <c r="P504" i="126"/>
  <c r="N8" i="125"/>
  <c r="F512" i="128"/>
  <c r="N507" i="131"/>
  <c r="P507" i="128" a="1"/>
  <c r="P507" i="128"/>
  <c r="N11" i="127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L528" i="128" a="1"/>
  <c r="L528" i="128"/>
  <c r="J528" i="128" a="1"/>
  <c r="J528" i="128"/>
  <c r="I529" i="129" a="1"/>
  <c r="I529" i="129"/>
  <c r="K529" i="129" a="1"/>
  <c r="K529" i="129"/>
  <c r="G529" i="129" a="1"/>
  <c r="G529" i="129"/>
  <c r="F529" i="129" a="1"/>
  <c r="F529" i="129"/>
  <c r="H529" i="129" a="1"/>
  <c r="H529" i="129"/>
  <c r="M529" i="129" a="1"/>
  <c r="M529" i="129"/>
  <c r="J529" i="129" a="1"/>
  <c r="J529" i="129"/>
  <c r="L529" i="129" a="1"/>
  <c r="L529" i="129"/>
  <c r="J525" i="122" a="1"/>
  <c r="J525" i="122"/>
  <c r="H525" i="122" a="1"/>
  <c r="H525" i="122"/>
  <c r="F525" i="122" a="1"/>
  <c r="F525" i="122"/>
  <c r="M525" i="122" a="1"/>
  <c r="M525" i="122"/>
  <c r="K525" i="122" a="1"/>
  <c r="K525" i="122"/>
  <c r="I525" i="122" a="1"/>
  <c r="I525" i="122"/>
  <c r="G525" i="122" a="1"/>
  <c r="G525" i="122"/>
  <c r="L525" i="122" a="1"/>
  <c r="L525" i="122"/>
  <c r="N508" i="116"/>
  <c r="N508" i="122"/>
  <c r="P507" i="126" a="1"/>
  <c r="P507" i="126"/>
  <c r="N11" i="125"/>
  <c r="N511" i="128"/>
  <c r="N499" i="133"/>
  <c r="N509" i="137"/>
  <c r="P503" i="128" a="1"/>
  <c r="P503" i="128"/>
  <c r="N7" i="127"/>
  <c r="L528" i="131" a="1"/>
  <c r="L528" i="131"/>
  <c r="H528" i="131" a="1"/>
  <c r="H528" i="131"/>
  <c r="F528" i="131" a="1"/>
  <c r="F528" i="131"/>
  <c r="J528" i="131" a="1"/>
  <c r="J528" i="131"/>
  <c r="M528" i="131" a="1"/>
  <c r="M528" i="131"/>
  <c r="K528" i="131" a="1"/>
  <c r="K528" i="131"/>
  <c r="I528" i="131" a="1"/>
  <c r="I528" i="131"/>
  <c r="G528" i="131" a="1"/>
  <c r="G528" i="131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I518" i="133" a="1"/>
  <c r="I518" i="133"/>
  <c r="G518" i="133" a="1"/>
  <c r="G518" i="133"/>
  <c r="J518" i="133" a="1"/>
  <c r="J518" i="133"/>
  <c r="M518" i="133" a="1"/>
  <c r="M518" i="133"/>
  <c r="K518" i="133" a="1"/>
  <c r="K518" i="133"/>
  <c r="L518" i="133" a="1"/>
  <c r="L518" i="133"/>
  <c r="H518" i="133" a="1"/>
  <c r="H518" i="133"/>
  <c r="F518" i="133" a="1"/>
  <c r="F518" i="133"/>
  <c r="F522" i="133" a="1"/>
  <c r="F522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H527" i="128" a="1"/>
  <c r="H527" i="128"/>
  <c r="F527" i="128" a="1"/>
  <c r="F527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L512" i="135"/>
  <c r="P504" i="128" a="1"/>
  <c r="P504" i="128"/>
  <c r="N8" i="127"/>
  <c r="J520" i="139" a="1"/>
  <c r="J520" i="139"/>
  <c r="H520" i="139" a="1"/>
  <c r="H520" i="139"/>
  <c r="L520" i="139" a="1"/>
  <c r="L520" i="139"/>
  <c r="M520" i="139" a="1"/>
  <c r="M520" i="139"/>
  <c r="F520" i="139" a="1"/>
  <c r="F520" i="139"/>
  <c r="K520" i="139" a="1"/>
  <c r="K520" i="139"/>
  <c r="I520" i="139" a="1"/>
  <c r="I520" i="139"/>
  <c r="G520" i="139" a="1"/>
  <c r="G520" i="139"/>
  <c r="K519" i="141" a="1"/>
  <c r="K519" i="141"/>
  <c r="L519" i="141" a="1"/>
  <c r="L519" i="141"/>
  <c r="F519" i="141" a="1"/>
  <c r="F519" i="141"/>
  <c r="J519" i="141" a="1"/>
  <c r="J519" i="141"/>
  <c r="G519" i="141" a="1"/>
  <c r="G519" i="141"/>
  <c r="I519" i="141" a="1"/>
  <c r="I519" i="141"/>
  <c r="M519" i="141" a="1"/>
  <c r="M519" i="141"/>
  <c r="H519" i="141" a="1"/>
  <c r="H519" i="141"/>
  <c r="P503" i="126" a="1"/>
  <c r="P503" i="126"/>
  <c r="N7" i="125"/>
  <c r="P502" i="126" a="1"/>
  <c r="P502" i="126"/>
  <c r="N6" i="125"/>
  <c r="L512" i="133"/>
  <c r="N506" i="135"/>
  <c r="N518" i="141"/>
  <c r="N506" i="141"/>
  <c r="P502" i="128" a="1"/>
  <c r="P502" i="128"/>
  <c r="N6" i="127"/>
  <c r="P510" i="133" a="1"/>
  <c r="P510" i="133"/>
  <c r="P501" i="133" a="1"/>
  <c r="P501" i="133"/>
  <c r="N5" i="132"/>
  <c r="P505" i="133" a="1"/>
  <c r="P505" i="133"/>
  <c r="N9" i="132"/>
  <c r="P503" i="133" a="1"/>
  <c r="P503" i="133"/>
  <c r="N7" i="132"/>
  <c r="P507" i="133" a="1"/>
  <c r="P507" i="133"/>
  <c r="N11" i="132"/>
  <c r="P509" i="133" a="1"/>
  <c r="P509" i="133"/>
  <c r="N13" i="132"/>
  <c r="P499" i="133" a="1"/>
  <c r="P499" i="133"/>
  <c r="P511" i="133" a="1"/>
  <c r="P511" i="133"/>
  <c r="P502" i="133" a="1"/>
  <c r="P502" i="133"/>
  <c r="N6" i="132"/>
  <c r="P504" i="133" a="1"/>
  <c r="P504" i="133"/>
  <c r="N8" i="132"/>
  <c r="P506" i="133" a="1"/>
  <c r="P506" i="133"/>
  <c r="N10" i="132"/>
  <c r="P508" i="133" a="1"/>
  <c r="P508" i="133"/>
  <c r="N12" i="132"/>
  <c r="P500" i="133" a="1"/>
  <c r="P500" i="133"/>
  <c r="N4" i="132"/>
  <c r="J518" i="110" a="1"/>
  <c r="J518" i="110"/>
  <c r="H518" i="110" a="1"/>
  <c r="H518" i="110"/>
  <c r="F518" i="110" a="1"/>
  <c r="F518" i="110"/>
  <c r="I518" i="110" a="1"/>
  <c r="I518" i="110"/>
  <c r="G518" i="110" a="1"/>
  <c r="G518" i="110"/>
  <c r="M518" i="110" a="1"/>
  <c r="M518" i="110"/>
  <c r="L518" i="110" a="1"/>
  <c r="L518" i="110"/>
  <c r="K518" i="110" a="1"/>
  <c r="K518" i="110"/>
  <c r="M521" i="120" a="1"/>
  <c r="M521" i="120"/>
  <c r="K521" i="120" a="1"/>
  <c r="K521" i="120"/>
  <c r="I521" i="120" a="1"/>
  <c r="I521" i="120"/>
  <c r="G521" i="120" a="1"/>
  <c r="G521" i="120"/>
  <c r="L521" i="120" a="1"/>
  <c r="L521" i="120"/>
  <c r="J521" i="120" a="1"/>
  <c r="J521" i="120"/>
  <c r="H521" i="120" a="1"/>
  <c r="H521" i="120"/>
  <c r="F521" i="120" a="1"/>
  <c r="F521" i="120"/>
  <c r="M521" i="110" a="1"/>
  <c r="M521" i="110"/>
  <c r="I521" i="110" a="1"/>
  <c r="I521" i="110"/>
  <c r="G521" i="110" a="1"/>
  <c r="G521" i="110"/>
  <c r="J521" i="110" a="1"/>
  <c r="J521" i="110"/>
  <c r="H521" i="110" a="1"/>
  <c r="H521" i="110"/>
  <c r="K521" i="110" a="1"/>
  <c r="K521" i="110"/>
  <c r="L521" i="110" a="1"/>
  <c r="L521" i="110"/>
  <c r="F521" i="110" a="1"/>
  <c r="F521" i="110"/>
  <c r="N503" i="110"/>
  <c r="P508" i="126" a="1"/>
  <c r="P508" i="126"/>
  <c r="N12" i="125"/>
  <c r="N504" i="129"/>
  <c r="P510" i="137" a="1"/>
  <c r="P510" i="137"/>
  <c r="P499" i="128" a="1"/>
  <c r="P499" i="128"/>
  <c r="F521" i="137" a="1"/>
  <c r="F521" i="137"/>
  <c r="M521" i="137" a="1"/>
  <c r="M521" i="137"/>
  <c r="M531" i="137"/>
  <c r="I521" i="137" a="1"/>
  <c r="I521" i="137"/>
  <c r="I531" i="137"/>
  <c r="K521" i="137" a="1"/>
  <c r="K521" i="137"/>
  <c r="K531" i="137"/>
  <c r="L521" i="137" a="1"/>
  <c r="L521" i="137"/>
  <c r="L531" i="137"/>
  <c r="G521" i="137" a="1"/>
  <c r="G521" i="137"/>
  <c r="G531" i="137"/>
  <c r="J521" i="137" a="1"/>
  <c r="J521" i="137"/>
  <c r="J531" i="137"/>
  <c r="H521" i="137" a="1"/>
  <c r="H521" i="137"/>
  <c r="H531" i="137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L523" i="133" a="1"/>
  <c r="L523" i="133"/>
  <c r="J523" i="133" a="1"/>
  <c r="J523" i="133"/>
  <c r="L526" i="133" a="1"/>
  <c r="L526" i="133"/>
  <c r="M526" i="133" a="1"/>
  <c r="M526" i="133"/>
  <c r="K526" i="133" a="1"/>
  <c r="K526" i="133"/>
  <c r="I526" i="133" a="1"/>
  <c r="I526" i="133"/>
  <c r="G526" i="133" a="1"/>
  <c r="G526" i="133"/>
  <c r="J526" i="133" a="1"/>
  <c r="J526" i="133"/>
  <c r="H526" i="133" a="1"/>
  <c r="H526" i="133"/>
  <c r="F526" i="133" a="1"/>
  <c r="F526" i="133"/>
  <c r="I517" i="4" a="1"/>
  <c r="I517" i="4"/>
  <c r="K517" i="4" a="1"/>
  <c r="K517" i="4"/>
  <c r="L517" i="4" a="1"/>
  <c r="L517" i="4"/>
  <c r="J517" i="4" a="1"/>
  <c r="J517" i="4"/>
  <c r="H517" i="4" a="1"/>
  <c r="H517" i="4"/>
  <c r="M521" i="4" a="1"/>
  <c r="M521" i="4"/>
  <c r="P501" i="126" a="1"/>
  <c r="P501" i="126"/>
  <c r="N5" i="125"/>
  <c r="P501" i="128" a="1"/>
  <c r="P501" i="128"/>
  <c r="N5" i="127"/>
  <c r="L524" i="126" a="1"/>
  <c r="L524" i="126"/>
  <c r="J524" i="126" a="1"/>
  <c r="J524" i="126"/>
  <c r="H524" i="126" a="1"/>
  <c r="H524" i="126"/>
  <c r="F524" i="126" a="1"/>
  <c r="F524" i="126"/>
  <c r="M524" i="126" a="1"/>
  <c r="M524" i="126"/>
  <c r="K524" i="126" a="1"/>
  <c r="K524" i="126"/>
  <c r="I524" i="126" a="1"/>
  <c r="I524" i="126"/>
  <c r="G524" i="126" a="1"/>
  <c r="G524" i="126"/>
  <c r="L530" i="131" a="1"/>
  <c r="L530" i="131"/>
  <c r="F530" i="131" a="1"/>
  <c r="F530" i="131"/>
  <c r="J530" i="131" a="1"/>
  <c r="J530" i="131"/>
  <c r="H530" i="131" a="1"/>
  <c r="H530" i="131"/>
  <c r="M530" i="131" a="1"/>
  <c r="M530" i="131"/>
  <c r="K530" i="131" a="1"/>
  <c r="K530" i="131"/>
  <c r="I530" i="131" a="1"/>
  <c r="I530" i="131"/>
  <c r="G530" i="131" a="1"/>
  <c r="G530" i="131"/>
  <c r="H512" i="133"/>
  <c r="F527" i="122" a="1"/>
  <c r="F527" i="122"/>
  <c r="M527" i="122" a="1"/>
  <c r="M527" i="122"/>
  <c r="K527" i="122" a="1"/>
  <c r="K527" i="122"/>
  <c r="I527" i="122" a="1"/>
  <c r="I527" i="122"/>
  <c r="G527" i="122" a="1"/>
  <c r="G527" i="122"/>
  <c r="L527" i="122" a="1"/>
  <c r="L527" i="122"/>
  <c r="J527" i="122" a="1"/>
  <c r="J527" i="122"/>
  <c r="H527" i="122" a="1"/>
  <c r="H527" i="122"/>
  <c r="F512" i="126"/>
  <c r="P505" i="126" a="1"/>
  <c r="P505" i="126"/>
  <c r="N9" i="125"/>
  <c r="N506" i="126"/>
  <c r="N509" i="128"/>
  <c r="N499" i="139"/>
  <c r="P506" i="128" a="1"/>
  <c r="P506" i="128"/>
  <c r="N10" i="127"/>
  <c r="J526" i="135" a="1"/>
  <c r="J526" i="135"/>
  <c r="M526" i="135" a="1"/>
  <c r="M526" i="135"/>
  <c r="F526" i="135" a="1"/>
  <c r="F526" i="135"/>
  <c r="K526" i="135" a="1"/>
  <c r="K526" i="135"/>
  <c r="I526" i="135" a="1"/>
  <c r="I526" i="135"/>
  <c r="G526" i="135" a="1"/>
  <c r="G526" i="135"/>
  <c r="H526" i="135" a="1"/>
  <c r="H526" i="135"/>
  <c r="L526" i="135" a="1"/>
  <c r="L526" i="135"/>
  <c r="L518" i="131" a="1"/>
  <c r="L518" i="131"/>
  <c r="M518" i="131" a="1"/>
  <c r="M518" i="131"/>
  <c r="F518" i="131" a="1"/>
  <c r="F518" i="131"/>
  <c r="K518" i="131" a="1"/>
  <c r="K518" i="131"/>
  <c r="J518" i="131" a="1"/>
  <c r="J518" i="131"/>
  <c r="I518" i="131" a="1"/>
  <c r="I518" i="131"/>
  <c r="H518" i="131" a="1"/>
  <c r="H518" i="131"/>
  <c r="G518" i="131" a="1"/>
  <c r="G518" i="131"/>
  <c r="I512" i="133"/>
  <c r="J526" i="122" a="1"/>
  <c r="J526" i="122"/>
  <c r="H526" i="122" a="1"/>
  <c r="H526" i="122"/>
  <c r="F526" i="122" a="1"/>
  <c r="F526" i="122"/>
  <c r="M526" i="122" a="1"/>
  <c r="M526" i="122"/>
  <c r="K526" i="122" a="1"/>
  <c r="K526" i="122"/>
  <c r="I526" i="122" a="1"/>
  <c r="I526" i="122"/>
  <c r="G526" i="122" a="1"/>
  <c r="G526" i="122"/>
  <c r="L526" i="122" a="1"/>
  <c r="L526" i="122"/>
  <c r="L521" i="4" a="1"/>
  <c r="L521" i="4"/>
  <c r="P500" i="126" a="1"/>
  <c r="P500" i="126"/>
  <c r="N4" i="125"/>
  <c r="P509" i="126" a="1"/>
  <c r="P509" i="126"/>
  <c r="N13" i="125"/>
  <c r="P508" i="128" a="1"/>
  <c r="P508" i="128"/>
  <c r="N12" i="127"/>
  <c r="M523" i="135" a="1"/>
  <c r="M523" i="135"/>
  <c r="I523" i="135" a="1"/>
  <c r="I523" i="135"/>
  <c r="L523" i="135" a="1"/>
  <c r="L523" i="135"/>
  <c r="J523" i="135" a="1"/>
  <c r="J523" i="135"/>
  <c r="G523" i="135" a="1"/>
  <c r="G523" i="135"/>
  <c r="H523" i="135" a="1"/>
  <c r="H523" i="135"/>
  <c r="F523" i="135" a="1"/>
  <c r="F523" i="135"/>
  <c r="K523" i="135" a="1"/>
  <c r="K523" i="135"/>
  <c r="H530" i="133" a="1"/>
  <c r="H530" i="133"/>
  <c r="M530" i="133" a="1"/>
  <c r="M530" i="133"/>
  <c r="F530" i="133" a="1"/>
  <c r="F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K512" i="133"/>
  <c r="N503" i="112"/>
  <c r="P510" i="126" a="1"/>
  <c r="P510" i="126"/>
  <c r="P509" i="128" a="1"/>
  <c r="P509" i="128"/>
  <c r="N13" i="127"/>
  <c r="M528" i="122" a="1"/>
  <c r="M528" i="122"/>
  <c r="K528" i="122" a="1"/>
  <c r="K528" i="122"/>
  <c r="I528" i="122" a="1"/>
  <c r="I528" i="122"/>
  <c r="G528" i="122" a="1"/>
  <c r="G528" i="122"/>
  <c r="L528" i="122" a="1"/>
  <c r="L528" i="122"/>
  <c r="J528" i="122" a="1"/>
  <c r="J528" i="122"/>
  <c r="H528" i="122" a="1"/>
  <c r="H528" i="122"/>
  <c r="F528" i="122" a="1"/>
  <c r="F528" i="122"/>
  <c r="I521" i="4" a="1"/>
  <c r="I521" i="4"/>
  <c r="P499" i="126" a="1"/>
  <c r="P499" i="126"/>
  <c r="N509" i="141"/>
  <c r="P510" i="128" a="1"/>
  <c r="P510" i="128"/>
  <c r="M520" i="141" a="1"/>
  <c r="M520" i="141"/>
  <c r="L520" i="141" a="1"/>
  <c r="L520" i="141"/>
  <c r="H520" i="141" a="1"/>
  <c r="H520" i="141"/>
  <c r="G520" i="141" a="1"/>
  <c r="G520" i="141"/>
  <c r="F520" i="141" a="1"/>
  <c r="F520" i="141"/>
  <c r="K520" i="141" a="1"/>
  <c r="K520" i="141"/>
  <c r="J520" i="141" a="1"/>
  <c r="J520" i="141"/>
  <c r="I520" i="141" a="1"/>
  <c r="I520" i="141"/>
  <c r="G521" i="129" a="1"/>
  <c r="G521" i="129"/>
  <c r="F521" i="129" a="1"/>
  <c r="F521" i="129"/>
  <c r="H521" i="129" a="1"/>
  <c r="H521" i="129"/>
  <c r="M521" i="129" a="1"/>
  <c r="M521" i="129"/>
  <c r="J521" i="129" a="1"/>
  <c r="J521" i="129"/>
  <c r="L521" i="129" a="1"/>
  <c r="L521" i="129"/>
  <c r="I521" i="129" a="1"/>
  <c r="I521" i="129"/>
  <c r="K521" i="129" a="1"/>
  <c r="K521" i="129"/>
  <c r="G524" i="122" a="1"/>
  <c r="G524" i="122"/>
  <c r="L524" i="122" a="1"/>
  <c r="L524" i="122"/>
  <c r="J524" i="122" a="1"/>
  <c r="J524" i="122"/>
  <c r="H524" i="122" a="1"/>
  <c r="H524" i="122"/>
  <c r="F524" i="122" a="1"/>
  <c r="F524" i="122"/>
  <c r="M524" i="122" a="1"/>
  <c r="M524" i="122"/>
  <c r="K524" i="122" a="1"/>
  <c r="K524" i="122"/>
  <c r="I524" i="122" a="1"/>
  <c r="I524" i="122"/>
  <c r="M512" i="133"/>
  <c r="I527" i="116" a="1"/>
  <c r="I527" i="116"/>
  <c r="G527" i="116" a="1"/>
  <c r="G527" i="116"/>
  <c r="L527" i="116" a="1"/>
  <c r="L527" i="116"/>
  <c r="F527" i="116" a="1"/>
  <c r="F527" i="116"/>
  <c r="J527" i="116" a="1"/>
  <c r="J527" i="116"/>
  <c r="K527" i="116" a="1"/>
  <c r="K527" i="116"/>
  <c r="H527" i="116" a="1"/>
  <c r="H527" i="116"/>
  <c r="M527" i="116" a="1"/>
  <c r="M527" i="116"/>
  <c r="M512" i="120"/>
  <c r="K521" i="4" a="1"/>
  <c r="K521" i="4"/>
  <c r="G521" i="118" a="1"/>
  <c r="G521" i="118"/>
  <c r="P505" i="128" a="1"/>
  <c r="P505" i="128"/>
  <c r="N9" i="127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L529" i="133" a="1"/>
  <c r="L529" i="133"/>
  <c r="G529" i="133" a="1"/>
  <c r="G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L527" i="129" a="1"/>
  <c r="L527" i="129"/>
  <c r="J527" i="129" a="1"/>
  <c r="J527" i="129"/>
  <c r="G527" i="129" a="1"/>
  <c r="G527" i="129"/>
  <c r="M527" i="129" a="1"/>
  <c r="M527" i="129"/>
  <c r="F527" i="129" a="1"/>
  <c r="F527" i="129"/>
  <c r="H527" i="129" a="1"/>
  <c r="H527" i="129"/>
  <c r="I527" i="129" a="1"/>
  <c r="I527" i="129"/>
  <c r="K527" i="129" a="1"/>
  <c r="K527" i="129"/>
  <c r="K520" i="122" a="1"/>
  <c r="K520" i="122"/>
  <c r="G520" i="122" a="1"/>
  <c r="G520" i="122"/>
  <c r="J520" i="122" a="1"/>
  <c r="J520" i="122"/>
  <c r="I520" i="122" a="1"/>
  <c r="I520" i="122"/>
  <c r="F520" i="122" a="1"/>
  <c r="F520" i="122"/>
  <c r="L520" i="122" a="1"/>
  <c r="L520" i="122"/>
  <c r="H520" i="122" a="1"/>
  <c r="H520" i="122"/>
  <c r="M520" i="122" a="1"/>
  <c r="M520" i="122"/>
  <c r="L526" i="131" a="1"/>
  <c r="L526" i="131"/>
  <c r="J526" i="131" a="1"/>
  <c r="J526" i="131"/>
  <c r="F526" i="131" a="1"/>
  <c r="F526" i="131"/>
  <c r="M526" i="131" a="1"/>
  <c r="M526" i="131"/>
  <c r="H526" i="131" a="1"/>
  <c r="H526" i="131"/>
  <c r="K526" i="131" a="1"/>
  <c r="K526" i="131"/>
  <c r="I526" i="131" a="1"/>
  <c r="I526" i="131"/>
  <c r="G526" i="131" a="1"/>
  <c r="G526" i="131"/>
  <c r="K528" i="4" a="1"/>
  <c r="K528" i="4"/>
  <c r="J528" i="4" a="1"/>
  <c r="J528" i="4"/>
  <c r="I528" i="4" a="1"/>
  <c r="I528" i="4"/>
  <c r="H528" i="4" a="1"/>
  <c r="H528" i="4"/>
  <c r="L528" i="4" a="1"/>
  <c r="L528" i="4"/>
  <c r="M528" i="4" a="1"/>
  <c r="M528" i="4"/>
  <c r="K528" i="110" a="1"/>
  <c r="K528" i="110"/>
  <c r="M528" i="110" a="1"/>
  <c r="M528" i="110"/>
  <c r="L528" i="110" a="1"/>
  <c r="L528" i="110"/>
  <c r="I528" i="110" a="1"/>
  <c r="I528" i="110"/>
  <c r="G528" i="110" a="1"/>
  <c r="G528" i="110"/>
  <c r="J528" i="110" a="1"/>
  <c r="J528" i="110"/>
  <c r="H528" i="110" a="1"/>
  <c r="H528" i="110"/>
  <c r="F528" i="110" a="1"/>
  <c r="F528" i="110"/>
  <c r="P502" i="110" a="1"/>
  <c r="P502" i="110" s="1"/>
  <c r="N6" i="109" s="1"/>
  <c r="P499" i="110" a="1"/>
  <c r="P499" i="110"/>
  <c r="N3" i="109" s="1"/>
  <c r="H11" i="109" s="1"/>
  <c r="P506" i="110" a="1"/>
  <c r="P506" i="110" s="1"/>
  <c r="N10" i="109" s="1"/>
  <c r="P501" i="110" a="1"/>
  <c r="P501" i="110" s="1"/>
  <c r="N5" i="109" s="1"/>
  <c r="P500" i="110" a="1"/>
  <c r="P500" i="110" s="1"/>
  <c r="P509" i="110" a="1"/>
  <c r="P509" i="110" s="1"/>
  <c r="N13" i="109" s="1"/>
  <c r="P503" i="110" a="1"/>
  <c r="P503" i="110" s="1"/>
  <c r="N7" i="109" s="1"/>
  <c r="P504" i="110" a="1"/>
  <c r="P504" i="110" s="1"/>
  <c r="N8" i="109" s="1"/>
  <c r="P499" i="4" a="1"/>
  <c r="P499" i="4"/>
  <c r="N5" i="3"/>
  <c r="P511" i="137" a="1"/>
  <c r="P511" i="137"/>
  <c r="P501" i="137" a="1"/>
  <c r="P501" i="137"/>
  <c r="N5" i="136"/>
  <c r="P506" i="137" a="1"/>
  <c r="P506" i="137"/>
  <c r="N10" i="136"/>
  <c r="P504" i="137" a="1"/>
  <c r="P504" i="137"/>
  <c r="N8" i="136"/>
  <c r="P505" i="137" a="1"/>
  <c r="P505" i="137"/>
  <c r="N9" i="136"/>
  <c r="P502" i="137" a="1"/>
  <c r="P502" i="137"/>
  <c r="N6" i="136"/>
  <c r="P500" i="137" a="1"/>
  <c r="P500" i="137"/>
  <c r="N4" i="136"/>
  <c r="P509" i="137" a="1"/>
  <c r="P509" i="137"/>
  <c r="N13" i="136"/>
  <c r="P503" i="137" a="1"/>
  <c r="P503" i="137"/>
  <c r="N7" i="136"/>
  <c r="P507" i="137" a="1"/>
  <c r="P507" i="137"/>
  <c r="N11" i="136"/>
  <c r="P508" i="137" a="1"/>
  <c r="P508" i="137"/>
  <c r="N12" i="136"/>
  <c r="P499" i="108" a="1"/>
  <c r="P499" i="108"/>
  <c r="N3" i="107"/>
  <c r="N4" i="107"/>
  <c r="N5" i="107"/>
  <c r="N6" i="107"/>
  <c r="N7" i="107"/>
  <c r="N8" i="107"/>
  <c r="N9" i="107"/>
  <c r="N10" i="107"/>
  <c r="N11" i="107"/>
  <c r="N12" i="107"/>
  <c r="N13" i="107"/>
  <c r="H11" i="107"/>
  <c r="I56" i="107"/>
  <c r="P502" i="108" a="1"/>
  <c r="P502" i="108"/>
  <c r="P500" i="108" a="1"/>
  <c r="P500" i="108"/>
  <c r="P501" i="108" a="1"/>
  <c r="P501" i="108"/>
  <c r="P511" i="108" a="1"/>
  <c r="P511" i="108"/>
  <c r="P507" i="108" a="1"/>
  <c r="P507" i="108"/>
  <c r="N523" i="108"/>
  <c r="N527" i="108"/>
  <c r="L519" i="108" a="1"/>
  <c r="L519" i="108"/>
  <c r="L531" i="108"/>
  <c r="J519" i="108" a="1"/>
  <c r="J519" i="108"/>
  <c r="H519" i="108" a="1"/>
  <c r="H519" i="108"/>
  <c r="F519" i="108" a="1"/>
  <c r="F519" i="108"/>
  <c r="K519" i="108" a="1"/>
  <c r="K519" i="108"/>
  <c r="G519" i="108" a="1"/>
  <c r="G519" i="108"/>
  <c r="M519" i="108" a="1"/>
  <c r="M519" i="108"/>
  <c r="I519" i="108" a="1"/>
  <c r="I519" i="108"/>
  <c r="N500" i="108"/>
  <c r="P504" i="108" a="1"/>
  <c r="P504" i="108"/>
  <c r="P505" i="108" a="1"/>
  <c r="P505" i="108"/>
  <c r="P509" i="108" a="1"/>
  <c r="P509" i="108"/>
  <c r="P510" i="108" a="1"/>
  <c r="P510" i="108"/>
  <c r="P506" i="108" a="1"/>
  <c r="P506" i="108"/>
  <c r="P503" i="108" a="1"/>
  <c r="P503" i="108"/>
  <c r="P508" i="108" a="1"/>
  <c r="P508" i="108"/>
  <c r="D1" i="158"/>
  <c r="D2" i="158"/>
  <c r="N504" i="118"/>
  <c r="N531" i="118"/>
  <c r="N503" i="118"/>
  <c r="F522" i="118" a="1"/>
  <c r="F522" i="118"/>
  <c r="G522" i="118" a="1"/>
  <c r="G522" i="118"/>
  <c r="H522" i="118" a="1"/>
  <c r="H522" i="118"/>
  <c r="K522" i="118" a="1"/>
  <c r="K522" i="118"/>
  <c r="J522" i="118" a="1"/>
  <c r="J522" i="118"/>
  <c r="N7" i="117"/>
  <c r="L522" i="118" a="1"/>
  <c r="L522" i="118"/>
  <c r="I522" i="118" a="1"/>
  <c r="I522" i="118"/>
  <c r="G527" i="118" a="1"/>
  <c r="G527" i="118"/>
  <c r="M527" i="118" a="1"/>
  <c r="M527" i="118"/>
  <c r="L527" i="118" a="1"/>
  <c r="L527" i="118"/>
  <c r="F527" i="118" a="1"/>
  <c r="F527" i="118"/>
  <c r="I527" i="118" a="1"/>
  <c r="I527" i="118"/>
  <c r="M521" i="118" a="1"/>
  <c r="M521" i="118"/>
  <c r="P510" i="118" a="1"/>
  <c r="P510" i="118"/>
  <c r="N13" i="117"/>
  <c r="N529" i="118"/>
  <c r="I513" i="118"/>
  <c r="M525" i="118" a="1"/>
  <c r="M525" i="118"/>
  <c r="H525" i="118" a="1"/>
  <c r="H525" i="118"/>
  <c r="J525" i="118" a="1"/>
  <c r="J525" i="118"/>
  <c r="G525" i="118" a="1"/>
  <c r="G525" i="118"/>
  <c r="L525" i="118" a="1"/>
  <c r="L525" i="118"/>
  <c r="I525" i="118" a="1"/>
  <c r="I525" i="118"/>
  <c r="K525" i="118" a="1"/>
  <c r="K525" i="118"/>
  <c r="F525" i="118" a="1"/>
  <c r="F525" i="118"/>
  <c r="G513" i="118"/>
  <c r="E22" i="117"/>
  <c r="E24" i="117"/>
  <c r="G24" i="117"/>
  <c r="I24" i="117"/>
  <c r="I523" i="118" a="1"/>
  <c r="I523" i="118"/>
  <c r="K523" i="118" a="1"/>
  <c r="K523" i="118"/>
  <c r="M523" i="118" a="1"/>
  <c r="M523" i="118"/>
  <c r="F523" i="118" a="1"/>
  <c r="F523" i="118"/>
  <c r="H523" i="118" a="1"/>
  <c r="H523" i="118"/>
  <c r="L523" i="118" a="1"/>
  <c r="L523" i="118"/>
  <c r="J523" i="118" a="1"/>
  <c r="J523" i="118"/>
  <c r="G523" i="118" a="1"/>
  <c r="G523" i="118"/>
  <c r="N510" i="118"/>
  <c r="P511" i="118" a="1"/>
  <c r="P511" i="118"/>
  <c r="N500" i="118"/>
  <c r="N506" i="118"/>
  <c r="E41" i="117"/>
  <c r="G41" i="117"/>
  <c r="N508" i="118"/>
  <c r="N507" i="118"/>
  <c r="P503" i="118" a="1"/>
  <c r="P503" i="118"/>
  <c r="N6" i="117"/>
  <c r="J521" i="118" a="1"/>
  <c r="J521" i="118"/>
  <c r="H513" i="118"/>
  <c r="K513" i="118"/>
  <c r="K520" i="118" a="1"/>
  <c r="K520" i="118"/>
  <c r="L520" i="118" a="1"/>
  <c r="L520" i="118"/>
  <c r="H520" i="118" a="1"/>
  <c r="H520" i="118"/>
  <c r="F520" i="118" a="1"/>
  <c r="F520" i="118"/>
  <c r="G520" i="118" a="1"/>
  <c r="G520" i="118"/>
  <c r="P501" i="118" a="1"/>
  <c r="P501" i="118"/>
  <c r="N4" i="117"/>
  <c r="P505" i="118" a="1"/>
  <c r="P505" i="118"/>
  <c r="N8" i="117"/>
  <c r="N505" i="118"/>
  <c r="N509" i="118"/>
  <c r="K519" i="118" a="1"/>
  <c r="K519" i="118"/>
  <c r="H519" i="118" a="1"/>
  <c r="H519" i="118"/>
  <c r="M519" i="118" a="1"/>
  <c r="M519" i="118"/>
  <c r="F519" i="118" a="1"/>
  <c r="F519" i="118"/>
  <c r="J519" i="118" a="1"/>
  <c r="J519" i="118"/>
  <c r="G519" i="118" a="1"/>
  <c r="G519" i="118"/>
  <c r="L519" i="118" a="1"/>
  <c r="L519" i="118"/>
  <c r="I519" i="118" a="1"/>
  <c r="I519" i="118"/>
  <c r="P506" i="118" a="1"/>
  <c r="P506" i="118"/>
  <c r="N9" i="117"/>
  <c r="F513" i="118"/>
  <c r="E26" i="117"/>
  <c r="G26" i="117"/>
  <c r="L513" i="118"/>
  <c r="N530" i="118"/>
  <c r="N524" i="118"/>
  <c r="M513" i="118"/>
  <c r="N502" i="118"/>
  <c r="J513" i="118"/>
  <c r="N501" i="118"/>
  <c r="L528" i="118" a="1"/>
  <c r="L528" i="118"/>
  <c r="G528" i="118" a="1"/>
  <c r="G528" i="118"/>
  <c r="I528" i="118" a="1"/>
  <c r="I528" i="118"/>
  <c r="F528" i="118" a="1"/>
  <c r="F528" i="118"/>
  <c r="K528" i="118" a="1"/>
  <c r="K528" i="118"/>
  <c r="H528" i="118" a="1"/>
  <c r="H528" i="118"/>
  <c r="J528" i="118" a="1"/>
  <c r="J528" i="118"/>
  <c r="M528" i="118" a="1"/>
  <c r="M528" i="118"/>
  <c r="L526" i="118" a="1"/>
  <c r="L526" i="118"/>
  <c r="I526" i="118" a="1"/>
  <c r="I526" i="118"/>
  <c r="G526" i="118" a="1"/>
  <c r="G526" i="118"/>
  <c r="F526" i="118" a="1"/>
  <c r="F526" i="118"/>
  <c r="K526" i="118" a="1"/>
  <c r="K526" i="118"/>
  <c r="H526" i="118" a="1"/>
  <c r="H526" i="118"/>
  <c r="M526" i="118" a="1"/>
  <c r="M526" i="118"/>
  <c r="J526" i="118" a="1"/>
  <c r="J526" i="118"/>
  <c r="I510" i="4"/>
  <c r="E24" i="127"/>
  <c r="G24" i="127"/>
  <c r="I24" i="127"/>
  <c r="E25" i="127"/>
  <c r="G25" i="127"/>
  <c r="I25" i="127"/>
  <c r="G22" i="127"/>
  <c r="I22" i="127"/>
  <c r="D1" i="116"/>
  <c r="D2" i="116"/>
  <c r="D1" i="124"/>
  <c r="D1" i="145"/>
  <c r="D2" i="145"/>
  <c r="D2" i="126"/>
  <c r="D1" i="126"/>
  <c r="D2" i="196"/>
  <c r="D1" i="196"/>
  <c r="D2" i="174"/>
  <c r="D1" i="174"/>
  <c r="D2" i="156"/>
  <c r="D1" i="156"/>
  <c r="D1" i="202"/>
  <c r="D2" i="202"/>
  <c r="D1" i="180"/>
  <c r="D2" i="180"/>
  <c r="D2" i="131"/>
  <c r="D1" i="131"/>
  <c r="D1" i="198"/>
  <c r="D2" i="198"/>
  <c r="N520" i="124"/>
  <c r="N3" i="123"/>
  <c r="H11" i="123"/>
  <c r="E25" i="123"/>
  <c r="G25" i="123"/>
  <c r="I25" i="123"/>
  <c r="G22" i="123"/>
  <c r="I22" i="123"/>
  <c r="E23" i="123"/>
  <c r="G23" i="123"/>
  <c r="I23" i="123"/>
  <c r="E24" i="123"/>
  <c r="G24" i="123"/>
  <c r="I24" i="123"/>
  <c r="N3" i="119"/>
  <c r="H11" i="119"/>
  <c r="G22" i="119"/>
  <c r="I22" i="119"/>
  <c r="E25" i="119"/>
  <c r="G25" i="119"/>
  <c r="I25" i="119"/>
  <c r="P502" i="118" a="1"/>
  <c r="P502" i="118"/>
  <c r="N5" i="117"/>
  <c r="P512" i="118" a="1"/>
  <c r="P512" i="118"/>
  <c r="P509" i="118" a="1"/>
  <c r="P509" i="118"/>
  <c r="N12" i="117"/>
  <c r="P500" i="118" a="1"/>
  <c r="P500" i="118"/>
  <c r="P508" i="118" a="1"/>
  <c r="P508" i="118"/>
  <c r="N11" i="117"/>
  <c r="E26" i="115"/>
  <c r="G26" i="115"/>
  <c r="G22" i="109"/>
  <c r="I22" i="109"/>
  <c r="E24" i="109"/>
  <c r="G24" i="109"/>
  <c r="I24" i="109"/>
  <c r="E23" i="107"/>
  <c r="G23" i="107"/>
  <c r="I23" i="107"/>
  <c r="E25" i="107"/>
  <c r="G25" i="107"/>
  <c r="I25" i="107"/>
  <c r="G22" i="107"/>
  <c r="I22" i="107"/>
  <c r="E24" i="107"/>
  <c r="G24" i="107"/>
  <c r="I24" i="107"/>
  <c r="E26" i="107"/>
  <c r="G26" i="107"/>
  <c r="N512" i="108"/>
  <c r="F510" i="4"/>
  <c r="E26" i="3"/>
  <c r="G26" i="3"/>
  <c r="H510" i="4"/>
  <c r="N506" i="4"/>
  <c r="L510" i="4"/>
  <c r="N507" i="4"/>
  <c r="P504" i="4" a="1"/>
  <c r="P504" i="4"/>
  <c r="N10" i="3"/>
  <c r="M510" i="4"/>
  <c r="P505" i="4" a="1"/>
  <c r="P505" i="4"/>
  <c r="N11" i="3"/>
  <c r="P500" i="4" a="1"/>
  <c r="P500" i="4"/>
  <c r="N6" i="3"/>
  <c r="I525" i="4" a="1"/>
  <c r="I525" i="4"/>
  <c r="K510" i="4"/>
  <c r="P507" i="4" a="1"/>
  <c r="P507" i="4"/>
  <c r="N13" i="3"/>
  <c r="P501" i="4" a="1"/>
  <c r="P501" i="4"/>
  <c r="N7" i="3"/>
  <c r="P497" i="4" a="1"/>
  <c r="P497" i="4"/>
  <c r="P503" i="4" a="1"/>
  <c r="P503" i="4"/>
  <c r="N9" i="3"/>
  <c r="P506" i="4" a="1"/>
  <c r="P506" i="4"/>
  <c r="N12" i="3"/>
  <c r="N503" i="4"/>
  <c r="E41" i="3"/>
  <c r="G41" i="3"/>
  <c r="I52" i="3"/>
  <c r="F4" i="106"/>
  <c r="F55" i="106"/>
  <c r="P508" i="4" a="1"/>
  <c r="P508" i="4"/>
  <c r="P502" i="4" a="1"/>
  <c r="P502" i="4"/>
  <c r="N8" i="3"/>
  <c r="P509" i="4" a="1"/>
  <c r="P509" i="4"/>
  <c r="H525" i="4" a="1"/>
  <c r="H525" i="4"/>
  <c r="J525" i="4" a="1"/>
  <c r="J525" i="4"/>
  <c r="L525" i="4" a="1"/>
  <c r="L525" i="4"/>
  <c r="G525" i="4" a="1"/>
  <c r="G525" i="4"/>
  <c r="M525" i="4" a="1"/>
  <c r="M525" i="4"/>
  <c r="F525" i="4" a="1"/>
  <c r="F525" i="4"/>
  <c r="N502" i="4"/>
  <c r="G510" i="4"/>
  <c r="E22" i="3"/>
  <c r="G22" i="3"/>
  <c r="J510" i="4"/>
  <c r="N508" i="4"/>
  <c r="N526" i="4"/>
  <c r="G521" i="4" a="1"/>
  <c r="G521" i="4"/>
  <c r="F521" i="4" a="1"/>
  <c r="F521" i="4"/>
  <c r="N524" i="4"/>
  <c r="N516" i="4"/>
  <c r="M520" i="4" a="1"/>
  <c r="M520" i="4"/>
  <c r="F520" i="4" a="1"/>
  <c r="F520" i="4"/>
  <c r="J520" i="4" a="1"/>
  <c r="J520" i="4"/>
  <c r="L520" i="4" a="1"/>
  <c r="L520" i="4"/>
  <c r="G520" i="4" a="1"/>
  <c r="G520" i="4"/>
  <c r="K520" i="4" a="1"/>
  <c r="K520" i="4"/>
  <c r="H520" i="4" a="1"/>
  <c r="H520" i="4"/>
  <c r="I520" i="4" a="1"/>
  <c r="I520" i="4"/>
  <c r="N501" i="4"/>
  <c r="H527" i="4" a="1"/>
  <c r="H527" i="4"/>
  <c r="I527" i="4" a="1"/>
  <c r="I527" i="4"/>
  <c r="J527" i="4" a="1"/>
  <c r="J527" i="4"/>
  <c r="F527" i="4" a="1"/>
  <c r="F527" i="4"/>
  <c r="G527" i="4" a="1"/>
  <c r="G527" i="4"/>
  <c r="M527" i="4" a="1"/>
  <c r="M527" i="4"/>
  <c r="L527" i="4" a="1"/>
  <c r="L527" i="4"/>
  <c r="N524" i="135"/>
  <c r="G531" i="108"/>
  <c r="I531" i="108"/>
  <c r="H531" i="108"/>
  <c r="P512" i="116"/>
  <c r="D17" i="115"/>
  <c r="G17" i="115"/>
  <c r="G10" i="2"/>
  <c r="P512" i="135"/>
  <c r="D17" i="134"/>
  <c r="G17" i="134"/>
  <c r="G20" i="2"/>
  <c r="P512" i="120"/>
  <c r="D17" i="119"/>
  <c r="G17" i="119"/>
  <c r="G12" i="2"/>
  <c r="P513" i="118"/>
  <c r="D17" i="117"/>
  <c r="G17" i="117"/>
  <c r="G11" i="2"/>
  <c r="P510" i="4"/>
  <c r="D17" i="3"/>
  <c r="G17" i="3"/>
  <c r="G5" i="2"/>
  <c r="P512" i="141"/>
  <c r="D17" i="140"/>
  <c r="G17" i="140"/>
  <c r="G23" i="2"/>
  <c r="H14" i="140"/>
  <c r="C22" i="106"/>
  <c r="E25" i="140"/>
  <c r="G25" i="140"/>
  <c r="I25" i="140"/>
  <c r="P512" i="139"/>
  <c r="D17" i="138"/>
  <c r="G17" i="138"/>
  <c r="G22" i="2"/>
  <c r="N3" i="138"/>
  <c r="H11" i="138"/>
  <c r="I56" i="138"/>
  <c r="G22" i="138"/>
  <c r="I22" i="138"/>
  <c r="E24" i="138"/>
  <c r="G24" i="138"/>
  <c r="I24" i="138"/>
  <c r="E25" i="138"/>
  <c r="G25" i="138"/>
  <c r="I25" i="138"/>
  <c r="N512" i="139"/>
  <c r="F22" i="2"/>
  <c r="H22" i="2" a="1"/>
  <c r="H22" i="2"/>
  <c r="J22" i="2"/>
  <c r="P512" i="137"/>
  <c r="D17" i="136"/>
  <c r="G17" i="136"/>
  <c r="G21" i="2"/>
  <c r="N3" i="136"/>
  <c r="H11" i="136"/>
  <c r="H14" i="136"/>
  <c r="N512" i="137"/>
  <c r="F13" i="136"/>
  <c r="H13" i="136"/>
  <c r="G22" i="134"/>
  <c r="I22" i="134"/>
  <c r="E25" i="134"/>
  <c r="G25" i="134"/>
  <c r="I25" i="134"/>
  <c r="E23" i="134"/>
  <c r="G23" i="134"/>
  <c r="I23" i="134"/>
  <c r="N3" i="134"/>
  <c r="H11" i="134"/>
  <c r="I56" i="134"/>
  <c r="P512" i="131"/>
  <c r="D17" i="130"/>
  <c r="N3" i="130"/>
  <c r="H11" i="130"/>
  <c r="H14" i="130"/>
  <c r="C17" i="106"/>
  <c r="D17" i="106"/>
  <c r="N512" i="131"/>
  <c r="F13" i="130"/>
  <c r="H13" i="130"/>
  <c r="P512" i="129"/>
  <c r="D17" i="152"/>
  <c r="G17" i="152"/>
  <c r="G17" i="2"/>
  <c r="N512" i="129"/>
  <c r="F13" i="152"/>
  <c r="H13" i="152"/>
  <c r="P512" i="126"/>
  <c r="D17" i="125"/>
  <c r="N512" i="126"/>
  <c r="F13" i="125"/>
  <c r="H13" i="125"/>
  <c r="E24" i="125"/>
  <c r="G24" i="125"/>
  <c r="I24" i="125"/>
  <c r="N529" i="126"/>
  <c r="E25" i="125"/>
  <c r="G25" i="125"/>
  <c r="I25" i="125"/>
  <c r="E23" i="125"/>
  <c r="G23" i="125"/>
  <c r="I23" i="125"/>
  <c r="G531" i="126"/>
  <c r="H531" i="126"/>
  <c r="L531" i="126"/>
  <c r="P511" i="124"/>
  <c r="D17" i="123"/>
  <c r="G17" i="123"/>
  <c r="G14" i="2"/>
  <c r="L530" i="124"/>
  <c r="J530" i="124"/>
  <c r="H530" i="124"/>
  <c r="I530" i="124"/>
  <c r="N511" i="124"/>
  <c r="F14" i="2"/>
  <c r="H14" i="2" a="1"/>
  <c r="H14" i="2"/>
  <c r="J14" i="2"/>
  <c r="G530" i="124"/>
  <c r="F530" i="124"/>
  <c r="K530" i="124"/>
  <c r="E26" i="123"/>
  <c r="G26" i="123"/>
  <c r="M530" i="124"/>
  <c r="P513" i="122"/>
  <c r="D17" i="121"/>
  <c r="G17" i="121"/>
  <c r="G13" i="2"/>
  <c r="N3" i="121"/>
  <c r="H11" i="121"/>
  <c r="I56" i="121"/>
  <c r="E24" i="121"/>
  <c r="G24" i="121"/>
  <c r="I24" i="121"/>
  <c r="E23" i="121"/>
  <c r="G23" i="121"/>
  <c r="I23" i="121"/>
  <c r="G22" i="121"/>
  <c r="I22" i="121"/>
  <c r="E23" i="119"/>
  <c r="G23" i="119"/>
  <c r="I23" i="119"/>
  <c r="I38" i="119"/>
  <c r="E11" i="106"/>
  <c r="M531" i="120"/>
  <c r="H531" i="120"/>
  <c r="J531" i="120"/>
  <c r="L531" i="120"/>
  <c r="E25" i="115"/>
  <c r="G25" i="115"/>
  <c r="I25" i="115"/>
  <c r="K531" i="116"/>
  <c r="E24" i="115"/>
  <c r="G24" i="115"/>
  <c r="I24" i="115"/>
  <c r="E23" i="115"/>
  <c r="G23" i="115"/>
  <c r="I23" i="115"/>
  <c r="N512" i="116"/>
  <c r="F13" i="115"/>
  <c r="H13" i="115"/>
  <c r="L531" i="116"/>
  <c r="N3" i="115"/>
  <c r="H11" i="115"/>
  <c r="I56" i="115"/>
  <c r="G531" i="116"/>
  <c r="H531" i="116"/>
  <c r="M531" i="116"/>
  <c r="P512" i="114"/>
  <c r="D17" i="113"/>
  <c r="G17" i="113"/>
  <c r="G9" i="2"/>
  <c r="H14" i="113"/>
  <c r="C8" i="106"/>
  <c r="G22" i="113"/>
  <c r="I22" i="113"/>
  <c r="E23" i="113"/>
  <c r="G23" i="113"/>
  <c r="I23" i="113"/>
  <c r="E24" i="113"/>
  <c r="G24" i="113"/>
  <c r="I24" i="113"/>
  <c r="N512" i="114"/>
  <c r="F13" i="113"/>
  <c r="H13" i="113"/>
  <c r="P512" i="112"/>
  <c r="D17" i="111"/>
  <c r="G17" i="111"/>
  <c r="G8" i="2"/>
  <c r="G531" i="112"/>
  <c r="E23" i="111"/>
  <c r="G23" i="111"/>
  <c r="I23" i="111"/>
  <c r="K531" i="112"/>
  <c r="H531" i="112"/>
  <c r="I531" i="112"/>
  <c r="M531" i="112"/>
  <c r="L531" i="112"/>
  <c r="N3" i="111"/>
  <c r="H11" i="111"/>
  <c r="H14" i="111"/>
  <c r="E25" i="111"/>
  <c r="G25" i="111"/>
  <c r="I25" i="111"/>
  <c r="E24" i="111"/>
  <c r="G24" i="111"/>
  <c r="I24" i="111"/>
  <c r="E25" i="109"/>
  <c r="G25" i="109"/>
  <c r="I25" i="109"/>
  <c r="I38" i="109"/>
  <c r="E6" i="106"/>
  <c r="N512" i="110"/>
  <c r="F7" i="2"/>
  <c r="H7" i="2" a="1"/>
  <c r="H7" i="2"/>
  <c r="J7" i="2"/>
  <c r="N522" i="4"/>
  <c r="N523" i="4"/>
  <c r="N518" i="114"/>
  <c r="N531" i="114"/>
  <c r="F531" i="114"/>
  <c r="G531" i="120"/>
  <c r="N530" i="122"/>
  <c r="N525" i="110"/>
  <c r="N523" i="128"/>
  <c r="N527" i="126"/>
  <c r="N513" i="122"/>
  <c r="F13" i="2"/>
  <c r="H13" i="2" a="1"/>
  <c r="H13" i="2"/>
  <c r="J13" i="2"/>
  <c r="N518" i="4"/>
  <c r="N528" i="135"/>
  <c r="N512" i="128"/>
  <c r="F16" i="2"/>
  <c r="H16" i="2" a="1"/>
  <c r="H16" i="2"/>
  <c r="J16" i="2"/>
  <c r="N519" i="124"/>
  <c r="N526" i="112"/>
  <c r="K531" i="131"/>
  <c r="I531" i="126"/>
  <c r="N525" i="108"/>
  <c r="K531" i="126"/>
  <c r="N527" i="133"/>
  <c r="E26" i="125"/>
  <c r="G26" i="125"/>
  <c r="M531" i="128"/>
  <c r="N512" i="135"/>
  <c r="F20" i="2"/>
  <c r="H20" i="2" a="1"/>
  <c r="H20" i="2"/>
  <c r="J20" i="2"/>
  <c r="N525" i="141"/>
  <c r="N512" i="112"/>
  <c r="F13" i="111"/>
  <c r="H13" i="111"/>
  <c r="N524" i="131"/>
  <c r="N524" i="108"/>
  <c r="N519" i="4"/>
  <c r="N528" i="126"/>
  <c r="J531" i="108"/>
  <c r="N523" i="126"/>
  <c r="N528" i="139"/>
  <c r="N518" i="108"/>
  <c r="N512" i="133"/>
  <c r="F13" i="132"/>
  <c r="H13" i="132"/>
  <c r="J532" i="122"/>
  <c r="N520" i="135"/>
  <c r="E24" i="132"/>
  <c r="G24" i="132"/>
  <c r="I24" i="132"/>
  <c r="N525" i="128"/>
  <c r="I531" i="116"/>
  <c r="L531" i="129"/>
  <c r="N529" i="120"/>
  <c r="K531" i="120"/>
  <c r="L531" i="141"/>
  <c r="N522" i="122"/>
  <c r="N525" i="124"/>
  <c r="N529" i="139"/>
  <c r="N519" i="110"/>
  <c r="H532" i="122"/>
  <c r="M531" i="126"/>
  <c r="L531" i="128"/>
  <c r="N512" i="120"/>
  <c r="F12" i="2"/>
  <c r="H12" i="2" a="1"/>
  <c r="H12" i="2"/>
  <c r="J12" i="2"/>
  <c r="K531" i="110"/>
  <c r="G531" i="128"/>
  <c r="L531" i="139"/>
  <c r="N530" i="128"/>
  <c r="N524" i="133"/>
  <c r="N517" i="4"/>
  <c r="K531" i="108"/>
  <c r="G531" i="129"/>
  <c r="I531" i="128"/>
  <c r="J531" i="139"/>
  <c r="N520" i="128"/>
  <c r="N522" i="131"/>
  <c r="N526" i="128"/>
  <c r="N522" i="116"/>
  <c r="M531" i="108"/>
  <c r="N527" i="129"/>
  <c r="K531" i="128"/>
  <c r="N525" i="112"/>
  <c r="F531" i="112"/>
  <c r="N520" i="131"/>
  <c r="N522" i="141"/>
  <c r="G22" i="140"/>
  <c r="I22" i="140"/>
  <c r="N519" i="128"/>
  <c r="N531" i="122"/>
  <c r="E23" i="132"/>
  <c r="G23" i="132"/>
  <c r="I23" i="132"/>
  <c r="E25" i="132"/>
  <c r="G25" i="132"/>
  <c r="I25" i="132"/>
  <c r="N523" i="120"/>
  <c r="N521" i="128"/>
  <c r="N528" i="4"/>
  <c r="E26" i="127"/>
  <c r="G26" i="127"/>
  <c r="J531" i="116"/>
  <c r="N520" i="129"/>
  <c r="N529" i="108"/>
  <c r="N512" i="141"/>
  <c r="F23" i="2"/>
  <c r="H23" i="2" a="1"/>
  <c r="H23" i="2"/>
  <c r="J23" i="2"/>
  <c r="J531" i="126"/>
  <c r="H531" i="128"/>
  <c r="N523" i="110"/>
  <c r="N527" i="135"/>
  <c r="N528" i="120"/>
  <c r="N519" i="133"/>
  <c r="K529" i="4"/>
  <c r="N523" i="139"/>
  <c r="E24" i="140"/>
  <c r="G24" i="140"/>
  <c r="I24" i="140"/>
  <c r="N530" i="108"/>
  <c r="N525" i="120"/>
  <c r="J531" i="129"/>
  <c r="N526" i="135"/>
  <c r="N530" i="131"/>
  <c r="I531" i="120"/>
  <c r="N526" i="139"/>
  <c r="N525" i="129"/>
  <c r="N522" i="128"/>
  <c r="N526" i="126"/>
  <c r="N523" i="141"/>
  <c r="H531" i="131"/>
  <c r="N519" i="141"/>
  <c r="F531" i="141"/>
  <c r="I531" i="133"/>
  <c r="N529" i="129"/>
  <c r="N526" i="131"/>
  <c r="M531" i="129"/>
  <c r="I531" i="131"/>
  <c r="J531" i="128"/>
  <c r="H531" i="139"/>
  <c r="N520" i="133"/>
  <c r="H531" i="129"/>
  <c r="K531" i="135"/>
  <c r="J531" i="131"/>
  <c r="K531" i="141"/>
  <c r="N518" i="139"/>
  <c r="F531" i="139"/>
  <c r="N528" i="131"/>
  <c r="F531" i="135"/>
  <c r="N523" i="135"/>
  <c r="F531" i="129"/>
  <c r="N521" i="129"/>
  <c r="M532" i="122"/>
  <c r="N524" i="122"/>
  <c r="H531" i="135"/>
  <c r="F531" i="131"/>
  <c r="N518" i="131"/>
  <c r="N527" i="122"/>
  <c r="L531" i="110"/>
  <c r="N522" i="133"/>
  <c r="G531" i="135"/>
  <c r="M531" i="131"/>
  <c r="F531" i="137"/>
  <c r="N521" i="137"/>
  <c r="N531" i="137"/>
  <c r="M531" i="110"/>
  <c r="N3" i="132"/>
  <c r="H11" i="132"/>
  <c r="P512" i="133"/>
  <c r="D17" i="132"/>
  <c r="N518" i="133"/>
  <c r="F531" i="133"/>
  <c r="G531" i="139"/>
  <c r="N525" i="122"/>
  <c r="N528" i="110"/>
  <c r="L532" i="122"/>
  <c r="N528" i="122"/>
  <c r="J531" i="135"/>
  <c r="L531" i="131"/>
  <c r="F531" i="126"/>
  <c r="N524" i="126"/>
  <c r="N526" i="133"/>
  <c r="N3" i="127"/>
  <c r="H11" i="127"/>
  <c r="P512" i="128"/>
  <c r="D17" i="127"/>
  <c r="G531" i="110"/>
  <c r="N520" i="139"/>
  <c r="H531" i="133"/>
  <c r="I531" i="139"/>
  <c r="F532" i="122"/>
  <c r="N520" i="122"/>
  <c r="L531" i="135"/>
  <c r="N526" i="122"/>
  <c r="N521" i="120"/>
  <c r="F531" i="120"/>
  <c r="I531" i="110"/>
  <c r="H531" i="141"/>
  <c r="N527" i="128"/>
  <c r="F531" i="128"/>
  <c r="L531" i="133"/>
  <c r="K531" i="139"/>
  <c r="N3" i="125"/>
  <c r="H11" i="125"/>
  <c r="I56" i="125"/>
  <c r="I532" i="122"/>
  <c r="N525" i="135"/>
  <c r="N527" i="116"/>
  <c r="F531" i="116"/>
  <c r="N520" i="141"/>
  <c r="I531" i="135"/>
  <c r="N523" i="133"/>
  <c r="F531" i="110"/>
  <c r="N518" i="110"/>
  <c r="M531" i="141"/>
  <c r="K531" i="133"/>
  <c r="M531" i="139"/>
  <c r="K531" i="129"/>
  <c r="M531" i="135"/>
  <c r="H531" i="110"/>
  <c r="I531" i="141"/>
  <c r="M531" i="133"/>
  <c r="N530" i="141"/>
  <c r="G532" i="122"/>
  <c r="I531" i="129"/>
  <c r="J531" i="110"/>
  <c r="G531" i="141"/>
  <c r="J531" i="133"/>
  <c r="N528" i="128"/>
  <c r="K532" i="122"/>
  <c r="N529" i="133"/>
  <c r="N530" i="133"/>
  <c r="G531" i="131"/>
  <c r="N521" i="110"/>
  <c r="J531" i="141"/>
  <c r="G531" i="133"/>
  <c r="P512" i="108"/>
  <c r="D17" i="107"/>
  <c r="G17" i="107"/>
  <c r="G6" i="2"/>
  <c r="F531" i="108"/>
  <c r="N519" i="108"/>
  <c r="H14" i="107"/>
  <c r="C5" i="106"/>
  <c r="E23" i="136"/>
  <c r="G23" i="136"/>
  <c r="I23" i="136"/>
  <c r="E25" i="136"/>
  <c r="G25" i="136"/>
  <c r="I25" i="136"/>
  <c r="E24" i="136"/>
  <c r="G24" i="136"/>
  <c r="I24" i="136"/>
  <c r="G22" i="136"/>
  <c r="I22" i="136"/>
  <c r="E23" i="117"/>
  <c r="G23" i="117"/>
  <c r="I23" i="117"/>
  <c r="G22" i="117"/>
  <c r="I22" i="117"/>
  <c r="N521" i="118"/>
  <c r="N527" i="118"/>
  <c r="N522" i="118"/>
  <c r="N525" i="118"/>
  <c r="E25" i="117"/>
  <c r="G25" i="117"/>
  <c r="I25" i="117"/>
  <c r="J532" i="118"/>
  <c r="M532" i="118"/>
  <c r="N523" i="118"/>
  <c r="N513" i="118"/>
  <c r="F11" i="2"/>
  <c r="H11" i="2" a="1"/>
  <c r="H11" i="2"/>
  <c r="J11" i="2"/>
  <c r="N520" i="118"/>
  <c r="I532" i="118"/>
  <c r="L532" i="118"/>
  <c r="N519" i="118"/>
  <c r="K532" i="118"/>
  <c r="H532" i="118"/>
  <c r="N528" i="118"/>
  <c r="G532" i="118"/>
  <c r="F532" i="118"/>
  <c r="N526" i="118"/>
  <c r="E23" i="130"/>
  <c r="G23" i="130"/>
  <c r="I23" i="130"/>
  <c r="E24" i="130"/>
  <c r="G24" i="130"/>
  <c r="I24" i="130"/>
  <c r="G22" i="130"/>
  <c r="I22" i="130"/>
  <c r="E25" i="130"/>
  <c r="G25" i="130"/>
  <c r="I25" i="130"/>
  <c r="G17" i="130"/>
  <c r="G18" i="2"/>
  <c r="E24" i="152"/>
  <c r="G24" i="152"/>
  <c r="I24" i="152"/>
  <c r="E25" i="152"/>
  <c r="G25" i="152"/>
  <c r="I25" i="152"/>
  <c r="G22" i="152"/>
  <c r="I22" i="152"/>
  <c r="E23" i="152"/>
  <c r="G23" i="152"/>
  <c r="I23" i="152"/>
  <c r="H14" i="152"/>
  <c r="I56" i="152"/>
  <c r="I38" i="127"/>
  <c r="E15" i="106"/>
  <c r="G17" i="125"/>
  <c r="G15" i="2"/>
  <c r="I38" i="123"/>
  <c r="E13" i="106"/>
  <c r="I56" i="123"/>
  <c r="H14" i="123"/>
  <c r="I17" i="123"/>
  <c r="I56" i="119"/>
  <c r="H14" i="119"/>
  <c r="N3" i="117"/>
  <c r="H11" i="117"/>
  <c r="H14" i="117"/>
  <c r="C10" i="106"/>
  <c r="F6" i="2"/>
  <c r="H6" i="2" a="1"/>
  <c r="H6" i="2"/>
  <c r="J6" i="2"/>
  <c r="F13" i="107"/>
  <c r="H13" i="107"/>
  <c r="I38" i="107"/>
  <c r="E5" i="106"/>
  <c r="N3" i="3"/>
  <c r="H11" i="3"/>
  <c r="I56" i="3"/>
  <c r="N525" i="4"/>
  <c r="J529" i="4"/>
  <c r="N521" i="4"/>
  <c r="N510" i="4"/>
  <c r="F5" i="2"/>
  <c r="H5" i="2" a="1"/>
  <c r="H5" i="2"/>
  <c r="J5" i="2"/>
  <c r="E24" i="3"/>
  <c r="G24" i="3"/>
  <c r="I24" i="3"/>
  <c r="E25" i="3"/>
  <c r="G25" i="3"/>
  <c r="I25" i="3"/>
  <c r="E23" i="3"/>
  <c r="G23" i="3"/>
  <c r="I23" i="3"/>
  <c r="M529" i="4"/>
  <c r="G529" i="4"/>
  <c r="I529" i="4"/>
  <c r="H529" i="4"/>
  <c r="L529" i="4"/>
  <c r="F529" i="4"/>
  <c r="N527" i="4"/>
  <c r="N520" i="4"/>
  <c r="F13" i="121"/>
  <c r="H13" i="121"/>
  <c r="N531" i="108"/>
  <c r="I17" i="119"/>
  <c r="I17" i="140"/>
  <c r="H14" i="138"/>
  <c r="C21" i="106"/>
  <c r="D21" i="106"/>
  <c r="I17" i="138"/>
  <c r="I38" i="138"/>
  <c r="E21" i="106"/>
  <c r="F13" i="138"/>
  <c r="H13" i="138"/>
  <c r="F21" i="2"/>
  <c r="H21" i="2" a="1"/>
  <c r="H21" i="2"/>
  <c r="J21" i="2"/>
  <c r="I17" i="136"/>
  <c r="I56" i="136"/>
  <c r="I38" i="134"/>
  <c r="E19" i="106"/>
  <c r="H14" i="134"/>
  <c r="C19" i="106"/>
  <c r="D19" i="106"/>
  <c r="I17" i="134"/>
  <c r="F19" i="2"/>
  <c r="H19" i="2" a="1"/>
  <c r="H19" i="2"/>
  <c r="J19" i="2"/>
  <c r="I17" i="130"/>
  <c r="I56" i="130"/>
  <c r="F18" i="2"/>
  <c r="H18" i="2" a="1"/>
  <c r="H18" i="2"/>
  <c r="J18" i="2"/>
  <c r="F17" i="2"/>
  <c r="H17" i="2" a="1"/>
  <c r="H17" i="2"/>
  <c r="J17" i="2"/>
  <c r="I17" i="152"/>
  <c r="F13" i="127"/>
  <c r="H13" i="127"/>
  <c r="H14" i="125"/>
  <c r="C14" i="106"/>
  <c r="I38" i="125"/>
  <c r="E14" i="106"/>
  <c r="F15" i="2"/>
  <c r="H15" i="2" a="1"/>
  <c r="H15" i="2"/>
  <c r="J15" i="2"/>
  <c r="F13" i="123"/>
  <c r="H13" i="123"/>
  <c r="N530" i="124"/>
  <c r="I17" i="121"/>
  <c r="H14" i="121"/>
  <c r="C12" i="106"/>
  <c r="D12" i="106"/>
  <c r="I38" i="121"/>
  <c r="E12" i="106"/>
  <c r="F13" i="119"/>
  <c r="H13" i="119"/>
  <c r="I38" i="115"/>
  <c r="E9" i="106"/>
  <c r="I17" i="115"/>
  <c r="F10" i="2"/>
  <c r="H10" i="2" a="1"/>
  <c r="H10" i="2"/>
  <c r="J10" i="2"/>
  <c r="H14" i="115"/>
  <c r="C9" i="106"/>
  <c r="I17" i="113"/>
  <c r="F9" i="2"/>
  <c r="H9" i="2" a="1"/>
  <c r="H9" i="2"/>
  <c r="J9" i="2"/>
  <c r="I38" i="113"/>
  <c r="E8" i="106"/>
  <c r="G8" i="106"/>
  <c r="I38" i="111"/>
  <c r="I17" i="111"/>
  <c r="I56" i="111"/>
  <c r="F8" i="2"/>
  <c r="H8" i="2" a="1"/>
  <c r="H8" i="2"/>
  <c r="J8" i="2"/>
  <c r="N531" i="112"/>
  <c r="F13" i="109"/>
  <c r="H13" i="109"/>
  <c r="N531" i="116"/>
  <c r="F13" i="134"/>
  <c r="H13" i="134"/>
  <c r="I38" i="140"/>
  <c r="E22" i="106"/>
  <c r="G22" i="106"/>
  <c r="I38" i="132"/>
  <c r="E18" i="106"/>
  <c r="I17" i="125"/>
  <c r="N531" i="131"/>
  <c r="N531" i="126"/>
  <c r="N532" i="122"/>
  <c r="F13" i="140"/>
  <c r="H13" i="140"/>
  <c r="N531" i="120"/>
  <c r="H14" i="132"/>
  <c r="C18" i="106"/>
  <c r="I56" i="132"/>
  <c r="N531" i="129"/>
  <c r="N531" i="135"/>
  <c r="N531" i="110"/>
  <c r="N531" i="128"/>
  <c r="N531" i="139"/>
  <c r="I17" i="127"/>
  <c r="G17" i="127"/>
  <c r="G16" i="2"/>
  <c r="I56" i="127"/>
  <c r="H14" i="127"/>
  <c r="C15" i="106"/>
  <c r="G15" i="106"/>
  <c r="N531" i="133"/>
  <c r="N531" i="141"/>
  <c r="G17" i="132"/>
  <c r="G19" i="2"/>
  <c r="I17" i="132"/>
  <c r="I17" i="107"/>
  <c r="D22" i="106"/>
  <c r="C20" i="106"/>
  <c r="I38" i="136"/>
  <c r="E20" i="106"/>
  <c r="I38" i="117"/>
  <c r="E10" i="106"/>
  <c r="G10" i="106"/>
  <c r="F13" i="117"/>
  <c r="H13" i="117"/>
  <c r="N532" i="118"/>
  <c r="I38" i="130"/>
  <c r="C16" i="106"/>
  <c r="I38" i="152"/>
  <c r="E16" i="106"/>
  <c r="C13" i="106"/>
  <c r="I54" i="123"/>
  <c r="C11" i="106"/>
  <c r="I54" i="119"/>
  <c r="I56" i="117"/>
  <c r="I17" i="117"/>
  <c r="D10" i="106"/>
  <c r="D8" i="106"/>
  <c r="I54" i="107"/>
  <c r="D5" i="106"/>
  <c r="G5" i="106"/>
  <c r="H14" i="3"/>
  <c r="C4" i="106"/>
  <c r="D4" i="106"/>
  <c r="D55" i="106"/>
  <c r="I17" i="3"/>
  <c r="F13" i="3"/>
  <c r="H13" i="3"/>
  <c r="I38" i="3"/>
  <c r="E4" i="106"/>
  <c r="N529" i="4"/>
  <c r="I54" i="140"/>
  <c r="G21" i="106"/>
  <c r="I54" i="138"/>
  <c r="I54" i="134"/>
  <c r="G19" i="106"/>
  <c r="I54" i="132"/>
  <c r="G18" i="106"/>
  <c r="D15" i="106"/>
  <c r="I54" i="127"/>
  <c r="I54" i="125"/>
  <c r="G12" i="106"/>
  <c r="I54" i="121"/>
  <c r="I54" i="115"/>
  <c r="I54" i="113"/>
  <c r="I54" i="111"/>
  <c r="D18" i="106"/>
  <c r="G20" i="106"/>
  <c r="D20" i="106"/>
  <c r="I54" i="136"/>
  <c r="I54" i="117"/>
  <c r="I54" i="130"/>
  <c r="E17" i="106"/>
  <c r="G17" i="106"/>
  <c r="G16" i="106"/>
  <c r="D16" i="106"/>
  <c r="I54" i="152"/>
  <c r="D14" i="106"/>
  <c r="G14" i="106"/>
  <c r="G13" i="106"/>
  <c r="D13" i="106"/>
  <c r="D11" i="106"/>
  <c r="G11" i="106"/>
  <c r="D9" i="106"/>
  <c r="G9" i="106"/>
  <c r="C55" i="106"/>
  <c r="I54" i="3"/>
  <c r="G4" i="106"/>
  <c r="G55" i="106"/>
  <c r="E55" i="106"/>
  <c r="N4" i="109" l="1"/>
  <c r="I56" i="109"/>
  <c r="H14" i="109"/>
  <c r="P508" i="110" a="1"/>
  <c r="P508" i="110" s="1"/>
  <c r="N12" i="109" s="1"/>
  <c r="P511" i="110" a="1"/>
  <c r="P511" i="110" s="1"/>
  <c r="P505" i="110" a="1"/>
  <c r="P505" i="110" s="1"/>
  <c r="N9" i="109" s="1"/>
  <c r="C6" i="106" l="1"/>
  <c r="I54" i="109"/>
  <c r="P512" i="110"/>
  <c r="D17" i="109" s="1"/>
  <c r="I17" i="109" l="1"/>
  <c r="G17" i="109"/>
  <c r="G7" i="2" s="1"/>
  <c r="G6" i="106"/>
  <c r="D6" i="10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<sst xmlns="http://schemas.openxmlformats.org/spreadsheetml/2006/main" count="8171" uniqueCount="715">
  <si>
    <t>Naam opdrachtgever</t>
  </si>
  <si>
    <t>VCOG</t>
  </si>
  <si>
    <t>Vestigingsplaats opdrachtgever</t>
  </si>
  <si>
    <t>Groningen</t>
  </si>
  <si>
    <t>KVK-numer</t>
  </si>
  <si>
    <t>40023004</t>
  </si>
  <si>
    <t>Naam tekenbevoegde opdrachtgever voor contract</t>
  </si>
  <si>
    <t>Functie</t>
  </si>
  <si>
    <t>Naam contactpersoon</t>
  </si>
  <si>
    <t>Telefoonnummer kantoor</t>
  </si>
  <si>
    <t>085-2003991</t>
  </si>
  <si>
    <t>Mobiel nummer contactpersoon</t>
  </si>
  <si>
    <t>via Tenderned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</si>
  <si>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</si>
  <si>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</si>
  <si>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</si>
  <si>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</si>
  <si>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contraxt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</si>
  <si>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</si>
  <si>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</si>
  <si>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</si>
  <si>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</si>
  <si>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</si>
  <si>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</si>
  <si>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Offerte tarief</t>
  </si>
  <si>
    <t>Regie tarief divers</t>
  </si>
  <si>
    <t>Specialistisch tarief</t>
  </si>
  <si>
    <t>Regietarief diverse werkzaamheden</t>
  </si>
  <si>
    <t>Totale loonkosten</t>
  </si>
  <si>
    <t>MA</t>
  </si>
  <si>
    <t>DI</t>
  </si>
  <si>
    <t>WO</t>
  </si>
  <si>
    <t>DO</t>
  </si>
  <si>
    <t>VR</t>
  </si>
  <si>
    <t>ZA</t>
  </si>
  <si>
    <t>ZO</t>
  </si>
  <si>
    <t>FE</t>
  </si>
  <si>
    <t>Middelen, materialen, machines, werkkleding en materialen</t>
  </si>
  <si>
    <t>00:00 tot 06:00</t>
  </si>
  <si>
    <t>Direct toezicht</t>
  </si>
  <si>
    <t>06:00 tot 21:30</t>
  </si>
  <si>
    <t>Diversen, indien van toepassing omschrijving</t>
  </si>
  <si>
    <t>21:30 tot 24:00</t>
  </si>
  <si>
    <t>Totaal directe kosten</t>
  </si>
  <si>
    <t>Indirect toezicht</t>
  </si>
  <si>
    <t>Regietarief specialistische werkzaamheden</t>
  </si>
  <si>
    <t>Overhead</t>
  </si>
  <si>
    <t>Risco en Winst</t>
  </si>
  <si>
    <t>Totaal indirecte kosten</t>
  </si>
  <si>
    <t>Totaal tarief</t>
  </si>
  <si>
    <t>bestek</t>
  </si>
  <si>
    <t>ingangsdatum</t>
  </si>
  <si>
    <t>soort inspectie</t>
  </si>
  <si>
    <t>inspectie betaald door</t>
  </si>
  <si>
    <t>2023-SMO1102</t>
  </si>
  <si>
    <t>NEN2075</t>
  </si>
  <si>
    <t>Opdrachtgever</t>
  </si>
  <si>
    <t>VSR tarieven</t>
  </si>
  <si>
    <t>inv</t>
  </si>
  <si>
    <t>naam object</t>
  </si>
  <si>
    <t>adres</t>
  </si>
  <si>
    <t>plaats</t>
  </si>
  <si>
    <t>totaal aantal m2</t>
  </si>
  <si>
    <t>totaal m2 schoonmaak per dag</t>
  </si>
  <si>
    <t>inspectieprijs</t>
  </si>
  <si>
    <t>aantal inspecties</t>
  </si>
  <si>
    <t>kosten VSR per jaar</t>
  </si>
  <si>
    <t>m2</t>
  </si>
  <si>
    <t>tarief</t>
  </si>
  <si>
    <t>Anne Frankschool</t>
  </si>
  <si>
    <t>De Sanstraat 15</t>
  </si>
  <si>
    <t>&lt;750</t>
  </si>
  <si>
    <t>Nassaulaan 5</t>
  </si>
  <si>
    <t>750 -1.000</t>
  </si>
  <si>
    <t>De Rietzee</t>
  </si>
  <si>
    <t>Slenk 2</t>
  </si>
  <si>
    <t>1.000 - 1.500</t>
  </si>
  <si>
    <t>1.500 - 2.000</t>
  </si>
  <si>
    <t>Dom Helder 1</t>
  </si>
  <si>
    <t>Onnemaheerd 2</t>
  </si>
  <si>
    <t>2.000 - 3.000</t>
  </si>
  <si>
    <t>Dom Helder 2</t>
  </si>
  <si>
    <t>Onnemaheerd 4</t>
  </si>
  <si>
    <t>3.000 - 5.000</t>
  </si>
  <si>
    <t>De Wegwijzer</t>
  </si>
  <si>
    <t>Prunusstraat 74</t>
  </si>
  <si>
    <t>5.000 - 10.000</t>
  </si>
  <si>
    <t>Nassauschool De Boog</t>
  </si>
  <si>
    <t>Graaf Adolfstraat 73</t>
  </si>
  <si>
    <t>&gt; 10.000</t>
  </si>
  <si>
    <t>vanaf €500,-</t>
  </si>
  <si>
    <t>Nassauschool Monument</t>
  </si>
  <si>
    <t>Nassauschool Paleis</t>
  </si>
  <si>
    <t>Meeroevetslaan 312</t>
  </si>
  <si>
    <t>Nassauschool Palvijoen</t>
  </si>
  <si>
    <t xml:space="preserve">Graaf Ottostraat 73 </t>
  </si>
  <si>
    <t>Maresiusstraat 24</t>
  </si>
  <si>
    <t>De Kleine Wereld</t>
  </si>
  <si>
    <t>Celebesstraat 35</t>
  </si>
  <si>
    <t>De Hoeksteen</t>
  </si>
  <si>
    <t>Siersteenlaan 480-1</t>
  </si>
  <si>
    <t>t Kompas</t>
  </si>
  <si>
    <t>Valreep 67-69</t>
  </si>
  <si>
    <t>Canadalaan 2</t>
  </si>
  <si>
    <t>De Heerdstee</t>
  </si>
  <si>
    <t>Bentismaheerd 1</t>
  </si>
  <si>
    <t>Van Iddekingeweg 183</t>
  </si>
  <si>
    <t>Complex 20</t>
  </si>
  <si>
    <t>Complex 21</t>
  </si>
  <si>
    <t>Complex 22</t>
  </si>
  <si>
    <t>Complex 23</t>
  </si>
  <si>
    <t>Complex 24</t>
  </si>
  <si>
    <t>Complex 25</t>
  </si>
  <si>
    <t>Complex 26</t>
  </si>
  <si>
    <t>Complex 27</t>
  </si>
  <si>
    <t>Complex 28</t>
  </si>
  <si>
    <t>Complex 29</t>
  </si>
  <si>
    <t>Complex 30</t>
  </si>
  <si>
    <t>Complex 31</t>
  </si>
  <si>
    <t>Complex 32</t>
  </si>
  <si>
    <t>Complex 33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</si>
  <si>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</si>
  <si>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</si>
  <si>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</si>
  <si>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</si>
  <si>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</si>
  <si>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</si>
  <si>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</si>
  <si>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</si>
  <si>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</si>
  <si>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</si>
  <si>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</si>
  <si>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</si>
  <si>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</si>
  <si>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</si>
  <si>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</si>
  <si>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</si>
  <si>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</si>
  <si>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Complex 51</t>
  </si>
  <si>
    <t>Totaalblad</t>
  </si>
  <si>
    <t>Locatie</t>
  </si>
  <si>
    <t>Reguliere en periodieke werkzaamheden  schoonmaak</t>
  </si>
  <si>
    <t>Reguliere en periodieke werkzaamheden per maand</t>
  </si>
  <si>
    <t>Periodieke werkzaamheden (vloeronderhoud en glasbewassing)</t>
  </si>
  <si>
    <t>Extra werkzaamheden</t>
  </si>
  <si>
    <t>Totaalprijs per jaar</t>
  </si>
  <si>
    <t>Totaal prijs</t>
  </si>
  <si>
    <t>Categorie</t>
  </si>
  <si>
    <t>Frequentie</t>
  </si>
  <si>
    <t>Gemiddelde productie per m2</t>
  </si>
  <si>
    <t>Uren per jaar</t>
  </si>
  <si>
    <t>A</t>
  </si>
  <si>
    <t>Object:</t>
  </si>
  <si>
    <t>B</t>
  </si>
  <si>
    <t>Straat:</t>
  </si>
  <si>
    <t>Uitvoeringsbepaling:</t>
  </si>
  <si>
    <t>C</t>
  </si>
  <si>
    <t>Plaats:</t>
  </si>
  <si>
    <t>Inventarisatie:</t>
  </si>
  <si>
    <t>D</t>
  </si>
  <si>
    <t>E</t>
  </si>
  <si>
    <t>Aantal dagen schoonmaak per jaar:</t>
  </si>
  <si>
    <t>F</t>
  </si>
  <si>
    <t>G</t>
  </si>
  <si>
    <t>prijs per jaar</t>
  </si>
  <si>
    <t>H</t>
  </si>
  <si>
    <t>Regulier schoonmaakonderhoud</t>
  </si>
  <si>
    <t>I</t>
  </si>
  <si>
    <t>Aantal per jaar</t>
  </si>
  <si>
    <t>prijs per m2</t>
  </si>
  <si>
    <t>J</t>
  </si>
  <si>
    <t xml:space="preserve">Periodiek schoonmaakonderhoud </t>
  </si>
  <si>
    <t>K</t>
  </si>
  <si>
    <t>Totaal</t>
  </si>
  <si>
    <t>Prestatie</t>
  </si>
  <si>
    <t>M2 uit te besteden per jaar</t>
  </si>
  <si>
    <t>M2 uit te besteden per dag</t>
  </si>
  <si>
    <t>Gem. prestatie</t>
  </si>
  <si>
    <t>Periodieke werkzaamheden</t>
  </si>
  <si>
    <t>beurt prijs</t>
  </si>
  <si>
    <t>beurten per jaar</t>
  </si>
  <si>
    <t>Vloerenonderhoud</t>
  </si>
  <si>
    <t>Recoaten</t>
  </si>
  <si>
    <t>Topstrippen en topcoaten</t>
  </si>
  <si>
    <t>Volsprayen</t>
  </si>
  <si>
    <t>PU coating</t>
  </si>
  <si>
    <t>Tapijtreinigen</t>
  </si>
  <si>
    <t>op afroep</t>
  </si>
  <si>
    <t>Reinigen inloopzones</t>
  </si>
  <si>
    <t>Glasbewassing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</si>
  <si>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</si>
  <si>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</si>
  <si>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</si>
  <si>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</si>
  <si>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</si>
  <si>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</si>
  <si>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prijs per</t>
  </si>
  <si>
    <t>aantal</t>
  </si>
  <si>
    <t>prijs per eenheid</t>
  </si>
  <si>
    <t>Dieptereiniging (extra)</t>
  </si>
  <si>
    <t>Maandfactuur (werkzaamheden met een frequentie tot 1x per maand)</t>
  </si>
  <si>
    <t>Bijzonderheden</t>
  </si>
  <si>
    <t>NOTITIERUIMTE INSCHRIJVERS</t>
  </si>
  <si>
    <t>Adres, plaats:</t>
  </si>
  <si>
    <t>bwdl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</si>
  <si>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</si>
  <si>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</si>
  <si>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</si>
  <si>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</si>
  <si>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</si>
  <si>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</si>
  <si>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</si>
  <si>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</si>
  <si>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</si>
  <si>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Pulastic</t>
  </si>
  <si>
    <t>Droogloopmat</t>
  </si>
  <si>
    <t>Vloerafw. X</t>
  </si>
  <si>
    <t>freq</t>
  </si>
  <si>
    <t>m2 smk/jr</t>
  </si>
  <si>
    <t>Gevelglas binnen</t>
  </si>
  <si>
    <t>Gevelglas buiten</t>
  </si>
  <si>
    <t>Separatieglas</t>
  </si>
  <si>
    <t>Koepelglas</t>
  </si>
  <si>
    <t>1</t>
  </si>
  <si>
    <t>Entree</t>
  </si>
  <si>
    <t>4</t>
  </si>
  <si>
    <t>Lokaal 1</t>
  </si>
  <si>
    <t>13</t>
  </si>
  <si>
    <t>Lokaal 2</t>
  </si>
  <si>
    <t>14</t>
  </si>
  <si>
    <t>Lokaal 3</t>
  </si>
  <si>
    <t>15</t>
  </si>
  <si>
    <t>Lokaal 4</t>
  </si>
  <si>
    <t>16</t>
  </si>
  <si>
    <t>Lokaal 5</t>
  </si>
  <si>
    <t>17</t>
  </si>
  <si>
    <t>Lokaal 6</t>
  </si>
  <si>
    <t>18</t>
  </si>
  <si>
    <t>Lokaal 7</t>
  </si>
  <si>
    <t>19</t>
  </si>
  <si>
    <t>Lokaal 8</t>
  </si>
  <si>
    <t>30</t>
  </si>
  <si>
    <t>Personeelsruimte</t>
  </si>
  <si>
    <t>22</t>
  </si>
  <si>
    <t>Directeur</t>
  </si>
  <si>
    <t>11</t>
  </si>
  <si>
    <t>Gang</t>
  </si>
  <si>
    <t>0</t>
  </si>
  <si>
    <t>Berging</t>
  </si>
  <si>
    <t>Werkkast</t>
  </si>
  <si>
    <t>X</t>
  </si>
  <si>
    <t>Toilet</t>
  </si>
  <si>
    <t>33</t>
  </si>
  <si>
    <t>20</t>
  </si>
  <si>
    <t>Garderobe</t>
  </si>
  <si>
    <t>31</t>
  </si>
  <si>
    <t>28</t>
  </si>
  <si>
    <t>38</t>
  </si>
  <si>
    <t>34</t>
  </si>
  <si>
    <t>3</t>
  </si>
  <si>
    <t>Gemeenschapsruimte</t>
  </si>
  <si>
    <t>40</t>
  </si>
  <si>
    <t>Lokaal 9</t>
  </si>
  <si>
    <t>37</t>
  </si>
  <si>
    <t>Lokaal 10</t>
  </si>
  <si>
    <t>39</t>
  </si>
  <si>
    <t>Lokaal 11</t>
  </si>
  <si>
    <t>36</t>
  </si>
  <si>
    <t>Speellokaal</t>
  </si>
  <si>
    <t>36a</t>
  </si>
  <si>
    <t>Berging Speellokaal</t>
  </si>
  <si>
    <t>N9</t>
  </si>
  <si>
    <t>Magazijn</t>
  </si>
  <si>
    <t>N10</t>
  </si>
  <si>
    <t>Toiletgroep</t>
  </si>
  <si>
    <t>N11</t>
  </si>
  <si>
    <t>Rem.Teaching</t>
  </si>
  <si>
    <t>9</t>
  </si>
  <si>
    <t>Pers. Toilet</t>
  </si>
  <si>
    <t>5</t>
  </si>
  <si>
    <t>Kantoor</t>
  </si>
  <si>
    <t>N14</t>
  </si>
  <si>
    <t>8</t>
  </si>
  <si>
    <t>Orthotheek</t>
  </si>
  <si>
    <t>32</t>
  </si>
  <si>
    <t>Keuken</t>
  </si>
  <si>
    <t>N17</t>
  </si>
  <si>
    <t>Kopieren</t>
  </si>
  <si>
    <t>Serverruimte</t>
  </si>
  <si>
    <t>Inv. Toilet</t>
  </si>
  <si>
    <t>N20</t>
  </si>
  <si>
    <t>Computerruimte</t>
  </si>
  <si>
    <t/>
  </si>
  <si>
    <t>Hal/Entree</t>
  </si>
  <si>
    <t>6</t>
  </si>
  <si>
    <t>Lokaal</t>
  </si>
  <si>
    <t>23</t>
  </si>
  <si>
    <t>24</t>
  </si>
  <si>
    <t>25</t>
  </si>
  <si>
    <t>10</t>
  </si>
  <si>
    <t>0.16</t>
  </si>
  <si>
    <t>0.19</t>
  </si>
  <si>
    <t>0.20</t>
  </si>
  <si>
    <t>Cv</t>
  </si>
  <si>
    <t>0.21</t>
  </si>
  <si>
    <t>12a</t>
  </si>
  <si>
    <t>Totale vloeroppervlakte</t>
  </si>
  <si>
    <t>Totale glasbewassing</t>
  </si>
  <si>
    <t>Categorie:</t>
  </si>
  <si>
    <t>Tot m2</t>
  </si>
  <si>
    <t>Tot/jr</t>
  </si>
  <si>
    <t>Totaal uitbesteden:</t>
  </si>
  <si>
    <t>Categorie X (niet in onderhoud)</t>
  </si>
  <si>
    <t>Eigen dienst:</t>
  </si>
  <si>
    <t>Totaal eigen dienst:</t>
  </si>
  <si>
    <t>Periodiek schoonmaakonderhoud 4x per jaar</t>
  </si>
  <si>
    <t>Begane Grond</t>
  </si>
  <si>
    <t>Gang/Hal</t>
  </si>
  <si>
    <t xml:space="preserve">Administratie </t>
  </si>
  <si>
    <t>Miva</t>
  </si>
  <si>
    <t xml:space="preserve">Gang </t>
  </si>
  <si>
    <t xml:space="preserve">Directie </t>
  </si>
  <si>
    <t xml:space="preserve">Lokaal </t>
  </si>
  <si>
    <t>Trap</t>
  </si>
  <si>
    <t xml:space="preserve">Toiletgroep </t>
  </si>
  <si>
    <t>Repro</t>
  </si>
  <si>
    <t xml:space="preserve">1Ste Verdieping </t>
  </si>
  <si>
    <t xml:space="preserve">Kantoor </t>
  </si>
  <si>
    <t xml:space="preserve">Berging </t>
  </si>
  <si>
    <t>L</t>
  </si>
  <si>
    <t>Gietvloer</t>
  </si>
  <si>
    <t>001</t>
  </si>
  <si>
    <t>002</t>
  </si>
  <si>
    <t xml:space="preserve">003 </t>
  </si>
  <si>
    <t>Directie</t>
  </si>
  <si>
    <t>004</t>
  </si>
  <si>
    <t>006</t>
  </si>
  <si>
    <t>007</t>
  </si>
  <si>
    <t>008</t>
  </si>
  <si>
    <t>009a</t>
  </si>
  <si>
    <t>009</t>
  </si>
  <si>
    <t>009b</t>
  </si>
  <si>
    <t>Verschoningsruimte</t>
  </si>
  <si>
    <t>009c</t>
  </si>
  <si>
    <t>Speelkamer</t>
  </si>
  <si>
    <t>011</t>
  </si>
  <si>
    <t>011a</t>
  </si>
  <si>
    <t>012</t>
  </si>
  <si>
    <t>013</t>
  </si>
  <si>
    <t>014</t>
  </si>
  <si>
    <t>Bibliotheek/Pantry</t>
  </si>
  <si>
    <t>015</t>
  </si>
  <si>
    <t xml:space="preserve">015a </t>
  </si>
  <si>
    <t xml:space="preserve">016 </t>
  </si>
  <si>
    <t xml:space="preserve">017 </t>
  </si>
  <si>
    <t>018</t>
  </si>
  <si>
    <t>019</t>
  </si>
  <si>
    <t>018a</t>
  </si>
  <si>
    <t xml:space="preserve">Speellokaal </t>
  </si>
  <si>
    <t>018b</t>
  </si>
  <si>
    <t>020</t>
  </si>
  <si>
    <t>021</t>
  </si>
  <si>
    <t>022</t>
  </si>
  <si>
    <t>001a</t>
  </si>
  <si>
    <t>017a</t>
  </si>
  <si>
    <t>Leerplein</t>
  </si>
  <si>
    <t>1a</t>
  </si>
  <si>
    <t>016a</t>
  </si>
  <si>
    <t xml:space="preserve">Leerplein </t>
  </si>
  <si>
    <t>015a</t>
  </si>
  <si>
    <t xml:space="preserve">Trappenhuis </t>
  </si>
  <si>
    <t>101a</t>
  </si>
  <si>
    <t>102b</t>
  </si>
  <si>
    <t>Begane grond</t>
  </si>
  <si>
    <t>0.08</t>
  </si>
  <si>
    <t>0.11</t>
  </si>
  <si>
    <t>0.01</t>
  </si>
  <si>
    <t>0.02</t>
  </si>
  <si>
    <t>0.03</t>
  </si>
  <si>
    <t>003</t>
  </si>
  <si>
    <t>0.23</t>
  </si>
  <si>
    <t>023</t>
  </si>
  <si>
    <t>0.07</t>
  </si>
  <si>
    <t>0.06</t>
  </si>
  <si>
    <t>0.05</t>
  </si>
  <si>
    <t>005</t>
  </si>
  <si>
    <t>0.04</t>
  </si>
  <si>
    <t>0.12</t>
  </si>
  <si>
    <t>0.13</t>
  </si>
  <si>
    <t>0.14</t>
  </si>
  <si>
    <t>0.15</t>
  </si>
  <si>
    <t>016</t>
  </si>
  <si>
    <t>1ste verdieping</t>
  </si>
  <si>
    <t>1.09</t>
  </si>
  <si>
    <t>109</t>
  </si>
  <si>
    <t>Tribune</t>
  </si>
  <si>
    <t>1.13</t>
  </si>
  <si>
    <t>113</t>
  </si>
  <si>
    <t>Gang werkplek</t>
  </si>
  <si>
    <t>1.14</t>
  </si>
  <si>
    <t>114</t>
  </si>
  <si>
    <t>1.19</t>
  </si>
  <si>
    <t>119</t>
  </si>
  <si>
    <t>1.17</t>
  </si>
  <si>
    <t>117</t>
  </si>
  <si>
    <t>1.18</t>
  </si>
  <si>
    <t>118</t>
  </si>
  <si>
    <t>1.20</t>
  </si>
  <si>
    <t>120</t>
  </si>
  <si>
    <t>1.21</t>
  </si>
  <si>
    <t>121</t>
  </si>
  <si>
    <t>1.22</t>
  </si>
  <si>
    <t>122</t>
  </si>
  <si>
    <t>1.23</t>
  </si>
  <si>
    <t>123</t>
  </si>
  <si>
    <t>1.01</t>
  </si>
  <si>
    <t>101</t>
  </si>
  <si>
    <t>1.02</t>
  </si>
  <si>
    <t>102</t>
  </si>
  <si>
    <t>1.05</t>
  </si>
  <si>
    <t>105</t>
  </si>
  <si>
    <t>1.03</t>
  </si>
  <si>
    <t>103</t>
  </si>
  <si>
    <t>1.04</t>
  </si>
  <si>
    <t>104</t>
  </si>
  <si>
    <t>1.06</t>
  </si>
  <si>
    <t>106</t>
  </si>
  <si>
    <t>1.07</t>
  </si>
  <si>
    <t>107</t>
  </si>
  <si>
    <t>1.08</t>
  </si>
  <si>
    <t>108</t>
  </si>
  <si>
    <t>1.11</t>
  </si>
  <si>
    <t>111</t>
  </si>
  <si>
    <t>Concierge</t>
  </si>
  <si>
    <t>010</t>
  </si>
  <si>
    <t>Ib Kantoor</t>
  </si>
  <si>
    <t>017</t>
  </si>
  <si>
    <t>025</t>
  </si>
  <si>
    <t>024</t>
  </si>
  <si>
    <t>Spreekkamer</t>
  </si>
  <si>
    <t>1Ste Verdieping</t>
  </si>
  <si>
    <t>110</t>
  </si>
  <si>
    <t>112</t>
  </si>
  <si>
    <t>115</t>
  </si>
  <si>
    <t>Sportvloer</t>
  </si>
  <si>
    <t>050b</t>
  </si>
  <si>
    <t>034</t>
  </si>
  <si>
    <t>035</t>
  </si>
  <si>
    <t>032</t>
  </si>
  <si>
    <t>036</t>
  </si>
  <si>
    <t>039</t>
  </si>
  <si>
    <t>Hal</t>
  </si>
  <si>
    <t>037</t>
  </si>
  <si>
    <t>043</t>
  </si>
  <si>
    <t>044</t>
  </si>
  <si>
    <t>042</t>
  </si>
  <si>
    <t>041</t>
  </si>
  <si>
    <t>040</t>
  </si>
  <si>
    <t>051</t>
  </si>
  <si>
    <t>045</t>
  </si>
  <si>
    <t>Ib Ruimte</t>
  </si>
  <si>
    <t>046</t>
  </si>
  <si>
    <t>047</t>
  </si>
  <si>
    <t>048</t>
  </si>
  <si>
    <t>050</t>
  </si>
  <si>
    <t>029</t>
  </si>
  <si>
    <t>049</t>
  </si>
  <si>
    <t>033</t>
  </si>
  <si>
    <t>028</t>
  </si>
  <si>
    <t>031</t>
  </si>
  <si>
    <t>030</t>
  </si>
  <si>
    <t>027</t>
  </si>
  <si>
    <t>026</t>
  </si>
  <si>
    <t>Leslokaal</t>
  </si>
  <si>
    <t>Noodunits</t>
  </si>
  <si>
    <t>N1</t>
  </si>
  <si>
    <t>Entree/Hal</t>
  </si>
  <si>
    <t>N2</t>
  </si>
  <si>
    <t>N3</t>
  </si>
  <si>
    <t>N4</t>
  </si>
  <si>
    <t>N5</t>
  </si>
  <si>
    <t>Gemeenschappelijke Ruimte</t>
  </si>
  <si>
    <t xml:space="preserve">Werkkast/Kantoor </t>
  </si>
  <si>
    <t>13a</t>
  </si>
  <si>
    <t xml:space="preserve">Entree/Trappenhuis </t>
  </si>
  <si>
    <t xml:space="preserve">2De Verdieping </t>
  </si>
  <si>
    <t>Begane Grond Fase 2</t>
  </si>
  <si>
    <t>0.50</t>
  </si>
  <si>
    <t>0.30</t>
  </si>
  <si>
    <t>0.32</t>
  </si>
  <si>
    <t>0.34</t>
  </si>
  <si>
    <t>0.38</t>
  </si>
  <si>
    <t>0.33</t>
  </si>
  <si>
    <t>0.41</t>
  </si>
  <si>
    <t>0.44</t>
  </si>
  <si>
    <t>0.42</t>
  </si>
  <si>
    <t>0.45</t>
  </si>
  <si>
    <t>0.47</t>
  </si>
  <si>
    <t>0.49</t>
  </si>
  <si>
    <t>0.40</t>
  </si>
  <si>
    <t>0.37</t>
  </si>
  <si>
    <t>0.35</t>
  </si>
  <si>
    <t>0.31</t>
  </si>
  <si>
    <t>0.36</t>
  </si>
  <si>
    <t>Begane Grond Fase 3</t>
  </si>
  <si>
    <t>0.70</t>
  </si>
  <si>
    <t>0.52</t>
  </si>
  <si>
    <t xml:space="preserve">Toilet </t>
  </si>
  <si>
    <t>0.55</t>
  </si>
  <si>
    <t>0.58</t>
  </si>
  <si>
    <t>0.57</t>
  </si>
  <si>
    <t>0.61</t>
  </si>
  <si>
    <t>0.59</t>
  </si>
  <si>
    <t>0.66</t>
  </si>
  <si>
    <t>0.65</t>
  </si>
  <si>
    <t>0.69</t>
  </si>
  <si>
    <t>0.67</t>
  </si>
  <si>
    <t>0.68</t>
  </si>
  <si>
    <t>0.63</t>
  </si>
  <si>
    <t>0.64</t>
  </si>
  <si>
    <t>0.60</t>
  </si>
  <si>
    <t>0.62</t>
  </si>
  <si>
    <t>0.56</t>
  </si>
  <si>
    <t>0.54</t>
  </si>
  <si>
    <t xml:space="preserve">Personeelskamer </t>
  </si>
  <si>
    <t>0.51</t>
  </si>
  <si>
    <t xml:space="preserve">Entree </t>
  </si>
  <si>
    <t>Begane Grond Fase 4</t>
  </si>
  <si>
    <t>0.71</t>
  </si>
  <si>
    <t>0.84</t>
  </si>
  <si>
    <t>0.73</t>
  </si>
  <si>
    <t>0.81</t>
  </si>
  <si>
    <t>0.83</t>
  </si>
  <si>
    <t>0.82</t>
  </si>
  <si>
    <t>0.80</t>
  </si>
  <si>
    <t>0.76</t>
  </si>
  <si>
    <t>0.75</t>
  </si>
  <si>
    <t>0.74</t>
  </si>
  <si>
    <t>1Ste Verdieping Fase 5</t>
  </si>
  <si>
    <t>Speelzaal</t>
  </si>
  <si>
    <t>Epoxy</t>
  </si>
  <si>
    <t>0.04a</t>
  </si>
  <si>
    <t>0.09</t>
  </si>
  <si>
    <t>Kantoor Ib</t>
  </si>
  <si>
    <t>Kantoor Spreekkamer</t>
  </si>
  <si>
    <t>0.17</t>
  </si>
  <si>
    <t>1.12</t>
  </si>
  <si>
    <t>Receptie / Concierge</t>
  </si>
  <si>
    <t>1.24</t>
  </si>
  <si>
    <t>1.26</t>
  </si>
  <si>
    <t>2.01</t>
  </si>
  <si>
    <t>2.02</t>
  </si>
  <si>
    <t>2.03</t>
  </si>
  <si>
    <t>2.04</t>
  </si>
  <si>
    <t>2.06</t>
  </si>
  <si>
    <t>2.07</t>
  </si>
  <si>
    <t>2.08</t>
  </si>
  <si>
    <t>2.09</t>
  </si>
  <si>
    <t>2.11</t>
  </si>
  <si>
    <t>2.12</t>
  </si>
  <si>
    <t>2.13</t>
  </si>
  <si>
    <t>2.14</t>
  </si>
  <si>
    <t>2.15</t>
  </si>
  <si>
    <t>Hal / Bibliotheek</t>
  </si>
  <si>
    <t>2.18</t>
  </si>
  <si>
    <t>2.19</t>
  </si>
  <si>
    <t>2.21</t>
  </si>
  <si>
    <t>Techniekruimte</t>
  </si>
  <si>
    <t>Toilet Groep</t>
  </si>
  <si>
    <t>0.10</t>
  </si>
  <si>
    <t>0.22</t>
  </si>
  <si>
    <t>0.23/0.24</t>
  </si>
  <si>
    <t>0.25</t>
  </si>
  <si>
    <t>0.26</t>
  </si>
  <si>
    <t>0.27</t>
  </si>
  <si>
    <t>0.28</t>
  </si>
  <si>
    <t>Kleedruimte</t>
  </si>
  <si>
    <t>0.29</t>
  </si>
  <si>
    <t>Sporthal</t>
  </si>
  <si>
    <t>Marmoleum sportvloer</t>
  </si>
  <si>
    <t>0.18</t>
  </si>
  <si>
    <t>Sportzaal</t>
  </si>
  <si>
    <t>Kantine</t>
  </si>
  <si>
    <t>0.24</t>
  </si>
  <si>
    <t>1.10</t>
  </si>
  <si>
    <t>1.15</t>
  </si>
  <si>
    <t>1.16</t>
  </si>
  <si>
    <t>Administratie</t>
  </si>
  <si>
    <t>0.17a</t>
  </si>
  <si>
    <t>0.21a</t>
  </si>
  <si>
    <t>Lerarenkamer</t>
  </si>
  <si>
    <t>0.39</t>
  </si>
  <si>
    <t>0.43</t>
  </si>
  <si>
    <t>0.46</t>
  </si>
  <si>
    <t>Personeelstoilet</t>
  </si>
  <si>
    <t>Leermiddelen Berging</t>
  </si>
  <si>
    <t>Gang/Garderobe</t>
  </si>
  <si>
    <t>Speellokaal Berging</t>
  </si>
  <si>
    <t>Toilet Invaliden</t>
  </si>
  <si>
    <t>Kopieerruimte</t>
  </si>
  <si>
    <t>Personeelskamer</t>
  </si>
  <si>
    <t>Remedial Teaching</t>
  </si>
  <si>
    <t>Toilet Onderbouw</t>
  </si>
  <si>
    <t>Onderbouw Leslokaal</t>
  </si>
  <si>
    <t>Bovenbouw Leslokaal</t>
  </si>
  <si>
    <t>Handarbeid</t>
  </si>
  <si>
    <t>Spreekruimte</t>
  </si>
  <si>
    <t>038</t>
  </si>
  <si>
    <t>Personeelkamer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</si>
  <si>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</si>
  <si>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</si>
  <si>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</si>
  <si>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</si>
  <si>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</si>
  <si>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</si>
  <si>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</si>
  <si>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</si>
  <si>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</si>
  <si>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063</t>
  </si>
  <si>
    <t>065</t>
  </si>
  <si>
    <t>Beton</t>
  </si>
  <si>
    <t xml:space="preserve">Hoofdentree </t>
  </si>
  <si>
    <t xml:space="preserve">Aula/Centrale Hal Incl. Leergrot </t>
  </si>
  <si>
    <t xml:space="preserve"> Bibliotheek </t>
  </si>
  <si>
    <t xml:space="preserve">Groepsruimte </t>
  </si>
  <si>
    <t xml:space="preserve">Toiletten </t>
  </si>
  <si>
    <t xml:space="preserve"> Toiletten </t>
  </si>
  <si>
    <t>Middenzone Speelplek 51 M² Bg Kids First Bijeenkomst</t>
  </si>
  <si>
    <t xml:space="preserve">Entree Met Kinderwagens </t>
  </si>
  <si>
    <t xml:space="preserve">Babygroep </t>
  </si>
  <si>
    <t>Groepsruimte 2-4 Jarigen</t>
  </si>
  <si>
    <t xml:space="preserve">Sanitair/Versch. </t>
  </si>
  <si>
    <t xml:space="preserve">Slaapkamer </t>
  </si>
  <si>
    <t>0.00</t>
  </si>
  <si>
    <t xml:space="preserve">Opslag Kleding </t>
  </si>
  <si>
    <t>Slaapkamer</t>
  </si>
  <si>
    <t xml:space="preserve">Concierge </t>
  </si>
  <si>
    <t>0.003a</t>
  </si>
  <si>
    <t xml:space="preserve">Stamgroep Bso </t>
  </si>
  <si>
    <t xml:space="preserve">Miva </t>
  </si>
  <si>
    <t xml:space="preserve">Bijkeuken/Magazijn </t>
  </si>
  <si>
    <t>Toiletten</t>
  </si>
  <si>
    <t>Logistiek &amp; Opslag</t>
  </si>
  <si>
    <t xml:space="preserve">Verkeersruimte </t>
  </si>
  <si>
    <t xml:space="preserve">Werkkast </t>
  </si>
  <si>
    <t>Verkeersruimte</t>
  </si>
  <si>
    <t>Groepsruimte</t>
  </si>
  <si>
    <t xml:space="preserve">Technieklokaal </t>
  </si>
  <si>
    <t xml:space="preserve">Meisjestoilet </t>
  </si>
  <si>
    <t>Jongenstoilet</t>
  </si>
  <si>
    <t>1.11a</t>
  </si>
  <si>
    <t>Technische Ruimte</t>
  </si>
  <si>
    <t>Personeelsruimte/Teamruimte</t>
  </si>
  <si>
    <t>Toilet Personeel</t>
  </si>
  <si>
    <t xml:space="preserve">Ib Ruimte </t>
  </si>
  <si>
    <t>Directieruimte</t>
  </si>
  <si>
    <t>1.16a</t>
  </si>
  <si>
    <t xml:space="preserve">Wk/Berging </t>
  </si>
  <si>
    <t xml:space="preserve">Vluchtsluis </t>
  </si>
  <si>
    <t xml:space="preserve">Serverruimte </t>
  </si>
  <si>
    <t xml:space="preserve">Spreekkamer </t>
  </si>
  <si>
    <t>gevelglas binnen</t>
  </si>
  <si>
    <t>gevelglas buiten</t>
  </si>
  <si>
    <t>separatieglas</t>
  </si>
  <si>
    <t>koepelglas</t>
  </si>
  <si>
    <t>boeidelen</t>
  </si>
  <si>
    <t>gevelbeplating</t>
  </si>
  <si>
    <t>Vloeronderhoud</t>
  </si>
  <si>
    <t>gebruiker</t>
  </si>
  <si>
    <t>A = Algm. Ruimten</t>
  </si>
  <si>
    <t>B = Gebruiker 1</t>
  </si>
  <si>
    <t>C = Gebruiker 2</t>
  </si>
  <si>
    <t>D = Gebruiker 3</t>
  </si>
  <si>
    <t>E = Gebruiker 4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</si>
  <si>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</si>
  <si>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</si>
  <si>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</si>
  <si>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</si>
  <si>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</si>
  <si>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</si>
  <si>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</si>
  <si>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</si>
  <si>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</si>
  <si>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</si>
  <si>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</si>
  <si>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</si>
  <si>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</si>
  <si>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</si>
  <si>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</si>
  <si>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</si>
  <si>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</si>
  <si>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</si>
  <si>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</si>
  <si>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</si>
  <si>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</si>
  <si>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</si>
  <si>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</si>
  <si>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</si>
  <si>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</si>
  <si>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</si>
  <si>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</si>
  <si>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</si>
  <si>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</si>
  <si>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</si>
  <si>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</si>
  <si>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7</t>
  </si>
  <si>
    <t>Speelhal</t>
  </si>
  <si>
    <t>Mitchel Vos</t>
  </si>
  <si>
    <t>Nassauschool Nassaulaan</t>
  </si>
  <si>
    <t>Meeroevers</t>
  </si>
  <si>
    <t>De Tamarisk Canadalaan</t>
  </si>
  <si>
    <t>De Tamarisk Wiardt</t>
  </si>
  <si>
    <t xml:space="preserve">Dieptereiniging </t>
  </si>
  <si>
    <t>Aquamarijn</t>
  </si>
  <si>
    <t>OBS Meander Dep (wordt schoon gemaakt door OOG)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</si>
</sst>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###\-##\-##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lightDown"/>
    </fill>
    <fill>
      <patternFill patternType="lightDown">
        <bgColor theme="2"/>
      </patternFill>
    </fill>
    <fill>
      <patternFill patternType="lightDown">
        <bgColor rgb="FFC2E76B"/>
      </patternFill>
    </fill>
    <fill>
      <patternFill patternType="lightDown">
        <bgColor rgb="FF9F9289"/>
      </patternFill>
    </fill>
    <fill>
      <patternFill patternType="lightDown">
        <bgColor rgb="FF173583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>
      <alignment horizontal="left" wrapText="1"/>
    </xf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>
      <alignment horizontal="left" vertical="center" wrapText="1"/>
    </xf>
  </cellStyleXfs>
  <cellXfs count="352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0" fillId="3" borderId="0" xfId="0" applyFill="1" applyProtection="1">
      <protection locked="0"/>
    </xf>
    <xf numFmtId="1" fontId="0" fillId="3" borderId="33" xfId="0" applyNumberFormat="1" applyFill="1" applyBorder="1" applyAlignment="1">
      <alignment horizontal="center"/>
    </xf>
    <xf numFmtId="1" fontId="0" fillId="3" borderId="36" xfId="0" applyNumberForma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" fontId="13" fillId="0" borderId="0" xfId="0" applyNumberFormat="1" applyFont="1"/>
    <xf numFmtId="0" fontId="0" fillId="9" borderId="29" xfId="0" applyFill="1" applyBorder="1"/>
    <xf numFmtId="44" fontId="0" fillId="9" borderId="29" xfId="0" applyNumberFormat="1" applyFill="1" applyBorder="1"/>
    <xf numFmtId="0" fontId="0" fillId="9" borderId="0" xfId="0" applyFill="1"/>
    <xf numFmtId="0" fontId="0" fillId="9" borderId="5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8" fillId="9" borderId="6" xfId="0" applyFont="1" applyFill="1" applyBorder="1" applyAlignment="1">
      <alignment vertical="center"/>
    </xf>
    <xf numFmtId="0" fontId="8" fillId="9" borderId="7" xfId="0" applyFont="1" applyFill="1" applyBorder="1" applyAlignment="1">
      <alignment vertical="center"/>
    </xf>
    <xf numFmtId="0" fontId="0" fillId="9" borderId="0" xfId="0" applyFill="1" applyAlignment="1">
      <alignment wrapText="1"/>
    </xf>
    <xf numFmtId="0" fontId="0" fillId="10" borderId="20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1" fontId="0" fillId="11" borderId="44" xfId="0" applyNumberFormat="1" applyFill="1" applyBorder="1" applyAlignment="1">
      <alignment horizontal="center"/>
    </xf>
    <xf numFmtId="2" fontId="0" fillId="12" borderId="34" xfId="0" applyNumberFormat="1" applyFill="1" applyBorder="1" applyAlignment="1">
      <alignment horizontal="center"/>
    </xf>
    <xf numFmtId="0" fontId="0" fillId="10" borderId="32" xfId="0" applyFill="1" applyBorder="1"/>
    <xf numFmtId="0" fontId="0" fillId="10" borderId="33" xfId="0" applyFill="1" applyBorder="1"/>
    <xf numFmtId="0" fontId="3" fillId="13" borderId="34" xfId="0" applyFont="1" applyFill="1" applyBorder="1"/>
    <xf numFmtId="0" fontId="0" fillId="10" borderId="26" xfId="0" applyFill="1" applyBorder="1" applyAlignment="1">
      <alignment horizontal="center"/>
    </xf>
    <xf numFmtId="1" fontId="0" fillId="11" borderId="45" xfId="0" applyNumberFormat="1" applyFill="1" applyBorder="1" applyAlignment="1">
      <alignment horizontal="center"/>
    </xf>
    <xf numFmtId="2" fontId="0" fillId="12" borderId="37" xfId="0" applyNumberFormat="1" applyFill="1" applyBorder="1" applyAlignment="1">
      <alignment horizontal="center"/>
    </xf>
    <xf numFmtId="0" fontId="0" fillId="10" borderId="35" xfId="0" applyFill="1" applyBorder="1"/>
    <xf numFmtId="0" fontId="3" fillId="13" borderId="37" xfId="0" applyFont="1" applyFill="1" applyBorder="1" applyAlignment="1">
      <alignment horizontal="right"/>
    </xf>
    <xf numFmtId="0" fontId="0" fillId="10" borderId="38" xfId="0" applyFill="1" applyBorder="1"/>
    <xf numFmtId="0" fontId="3" fillId="13" borderId="40" xfId="0" applyFont="1" applyFill="1" applyBorder="1" applyAlignment="1">
      <alignment horizontal="right"/>
    </xf>
    <xf numFmtId="0" fontId="0" fillId="10" borderId="5" xfId="0" applyFill="1" applyBorder="1"/>
    <xf numFmtId="0" fontId="0" fillId="10" borderId="6" xfId="0" applyFill="1" applyBorder="1"/>
    <xf numFmtId="0" fontId="3" fillId="13" borderId="7" xfId="0" applyFont="1" applyFill="1" applyBorder="1"/>
    <xf numFmtId="9" fontId="3" fillId="13" borderId="7" xfId="3" applyFont="1" applyFill="1" applyBorder="1"/>
    <xf numFmtId="0" fontId="0" fillId="9" borderId="0" xfId="0" applyFill="1" applyAlignment="1">
      <alignment horizontal="center"/>
    </xf>
    <xf numFmtId="2" fontId="5" fillId="12" borderId="5" xfId="0" applyNumberFormat="1" applyFont="1" applyFill="1" applyBorder="1" applyAlignment="1">
      <alignment horizontal="center"/>
    </xf>
    <xf numFmtId="44" fontId="3" fillId="13" borderId="7" xfId="1" applyFont="1" applyFill="1" applyBorder="1"/>
    <xf numFmtId="0" fontId="0" fillId="10" borderId="7" xfId="0" applyFill="1" applyBorder="1"/>
    <xf numFmtId="2" fontId="5" fillId="12" borderId="29" xfId="0" applyNumberFormat="1" applyFont="1" applyFill="1" applyBorder="1" applyAlignment="1">
      <alignment horizontal="center"/>
    </xf>
    <xf numFmtId="44" fontId="5" fillId="11" borderId="5" xfId="1" applyFont="1" applyFill="1" applyBorder="1" applyAlignment="1">
      <alignment horizontal="center"/>
    </xf>
    <xf numFmtId="44" fontId="3" fillId="13" borderId="31" xfId="1" applyFont="1" applyFill="1" applyBorder="1"/>
    <xf numFmtId="0" fontId="9" fillId="13" borderId="30" xfId="0" applyFont="1" applyFill="1" applyBorder="1"/>
    <xf numFmtId="0" fontId="0" fillId="9" borderId="43" xfId="0" applyFill="1" applyBorder="1"/>
    <xf numFmtId="0" fontId="0" fillId="10" borderId="23" xfId="0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1" fontId="0" fillId="11" borderId="46" xfId="0" applyNumberFormat="1" applyFill="1" applyBorder="1" applyAlignment="1">
      <alignment horizontal="center"/>
    </xf>
    <xf numFmtId="2" fontId="0" fillId="12" borderId="40" xfId="0" applyNumberFormat="1" applyFill="1" applyBorder="1" applyAlignment="1">
      <alignment horizontal="center"/>
    </xf>
    <xf numFmtId="0" fontId="0" fillId="10" borderId="29" xfId="0" applyFill="1" applyBorder="1"/>
    <xf numFmtId="2" fontId="5" fillId="12" borderId="29" xfId="0" applyNumberFormat="1" applyFont="1" applyFill="1" applyBorder="1"/>
    <xf numFmtId="0" fontId="7" fillId="9" borderId="0" xfId="0" applyFont="1" applyFill="1"/>
    <xf numFmtId="0" fontId="7" fillId="10" borderId="35" xfId="0" applyFont="1" applyFill="1" applyBorder="1" applyAlignment="1">
      <alignment horizontal="left"/>
    </xf>
    <xf numFmtId="0" fontId="0" fillId="10" borderId="36" xfId="0" applyFill="1" applyBorder="1" applyAlignment="1">
      <alignment horizontal="left"/>
    </xf>
    <xf numFmtId="0" fontId="0" fillId="10" borderId="41" xfId="0" applyFill="1" applyBorder="1" applyAlignment="1">
      <alignment horizontal="left"/>
    </xf>
    <xf numFmtId="2" fontId="5" fillId="12" borderId="49" xfId="0" applyNumberFormat="1" applyFont="1" applyFill="1" applyBorder="1" applyAlignment="1">
      <alignment horizontal="center"/>
    </xf>
    <xf numFmtId="44" fontId="5" fillId="11" borderId="50" xfId="1" applyFont="1" applyFill="1" applyBorder="1" applyAlignment="1">
      <alignment horizontal="center"/>
    </xf>
    <xf numFmtId="44" fontId="5" fillId="12" borderId="50" xfId="1" applyFont="1" applyFill="1" applyBorder="1" applyAlignment="1">
      <alignment horizontal="center"/>
    </xf>
    <xf numFmtId="0" fontId="0" fillId="10" borderId="50" xfId="0" applyFill="1" applyBorder="1" applyAlignment="1">
      <alignment horizontal="center"/>
    </xf>
    <xf numFmtId="2" fontId="5" fillId="12" borderId="41" xfId="0" applyNumberFormat="1" applyFont="1" applyFill="1" applyBorder="1" applyAlignment="1">
      <alignment horizontal="center"/>
    </xf>
    <xf numFmtId="44" fontId="5" fillId="11" borderId="27" xfId="1" applyFont="1" applyFill="1" applyBorder="1" applyAlignment="1">
      <alignment horizontal="center"/>
    </xf>
    <xf numFmtId="44" fontId="5" fillId="12" borderId="27" xfId="1" applyFont="1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2" fontId="5" fillId="12" borderId="51" xfId="0" applyNumberFormat="1" applyFont="1" applyFill="1" applyBorder="1" applyAlignment="1">
      <alignment horizontal="center"/>
    </xf>
    <xf numFmtId="44" fontId="5" fillId="11" borderId="52" xfId="1" applyFont="1" applyFill="1" applyBorder="1" applyAlignment="1">
      <alignment horizontal="center"/>
    </xf>
    <xf numFmtId="44" fontId="5" fillId="12" borderId="52" xfId="1" applyFont="1" applyFill="1" applyBorder="1" applyAlignment="1">
      <alignment horizontal="center"/>
    </xf>
    <xf numFmtId="0" fontId="0" fillId="10" borderId="52" xfId="0" applyFill="1" applyBorder="1" applyAlignment="1">
      <alignment horizontal="center"/>
    </xf>
    <xf numFmtId="2" fontId="5" fillId="12" borderId="42" xfId="0" applyNumberFormat="1" applyFont="1" applyFill="1" applyBorder="1" applyAlignment="1">
      <alignment horizontal="center"/>
    </xf>
    <xf numFmtId="44" fontId="5" fillId="11" borderId="24" xfId="1" applyFont="1" applyFill="1" applyBorder="1" applyAlignment="1">
      <alignment horizontal="center"/>
    </xf>
    <xf numFmtId="44" fontId="5" fillId="12" borderId="24" xfId="1" applyFont="1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9" fillId="13" borderId="0" xfId="0" applyFont="1" applyFill="1"/>
    <xf numFmtId="44" fontId="9" fillId="13" borderId="0" xfId="1" applyFont="1" applyFill="1"/>
    <xf numFmtId="0" fontId="0" fillId="10" borderId="21" xfId="0" applyFill="1" applyBorder="1"/>
    <xf numFmtId="2" fontId="0" fillId="10" borderId="21" xfId="0" applyNumberFormat="1" applyFill="1" applyBorder="1"/>
    <xf numFmtId="44" fontId="0" fillId="11" borderId="21" xfId="1" applyFont="1" applyFill="1" applyBorder="1"/>
    <xf numFmtId="44" fontId="5" fillId="12" borderId="21" xfId="1" applyFont="1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27" xfId="0" applyFill="1" applyBorder="1"/>
    <xf numFmtId="44" fontId="0" fillId="11" borderId="27" xfId="1" applyFont="1" applyFill="1" applyBorder="1"/>
    <xf numFmtId="0" fontId="0" fillId="10" borderId="24" xfId="0" applyFill="1" applyBorder="1"/>
    <xf numFmtId="44" fontId="0" fillId="11" borderId="24" xfId="1" applyFont="1" applyFill="1" applyBorder="1"/>
    <xf numFmtId="0" fontId="9" fillId="13" borderId="6" xfId="0" applyFont="1" applyFill="1" applyBorder="1"/>
    <xf numFmtId="44" fontId="9" fillId="13" borderId="7" xfId="1" applyFont="1" applyFill="1" applyBorder="1"/>
    <xf numFmtId="0" fontId="0" fillId="9" borderId="1" xfId="0" applyFill="1" applyBorder="1"/>
    <xf numFmtId="0" fontId="0" fillId="9" borderId="0" xfId="0" applyFill="1" applyAlignment="1">
      <alignment horizontal="center" wrapText="1"/>
    </xf>
    <xf numFmtId="49" fontId="0" fillId="9" borderId="0" xfId="0" applyNumberFormat="1" applyFill="1"/>
    <xf numFmtId="49" fontId="0" fillId="9" borderId="0" xfId="0" applyNumberFormat="1" applyFill="1" applyAlignment="1">
      <alignment horizontal="center"/>
    </xf>
    <xf numFmtId="0" fontId="7" fillId="9" borderId="0" xfId="0" applyFont="1" applyFill="1" applyAlignment="1">
      <alignment horizontal="center"/>
    </xf>
    <xf numFmtId="2" fontId="0" fillId="9" borderId="0" xfId="0" applyNumberFormat="1" applyFill="1"/>
    <xf numFmtId="1" fontId="0" fillId="9" borderId="0" xfId="0" applyNumberFormat="1" applyFill="1"/>
    <xf numFmtId="0" fontId="10" fillId="9" borderId="12" xfId="0" applyFont="1" applyFill="1" applyBorder="1" applyAlignment="1">
      <alignment horizontal="center"/>
    </xf>
    <xf numFmtId="0" fontId="10" fillId="9" borderId="12" xfId="0" applyFont="1" applyFill="1" applyBorder="1"/>
    <xf numFmtId="2" fontId="10" fillId="9" borderId="12" xfId="0" applyNumberFormat="1" applyFont="1" applyFill="1" applyBorder="1"/>
    <xf numFmtId="0" fontId="12" fillId="9" borderId="0" xfId="0" applyFont="1" applyFill="1"/>
    <xf numFmtId="0" fontId="12" fillId="9" borderId="0" xfId="0" applyFont="1" applyFill="1" applyAlignment="1">
      <alignment horizontal="center"/>
    </xf>
    <xf numFmtId="2" fontId="12" fillId="9" borderId="0" xfId="0" applyNumberFormat="1" applyFont="1" applyFill="1" applyAlignment="1">
      <alignment horizontal="center"/>
    </xf>
    <xf numFmtId="0" fontId="12" fillId="9" borderId="12" xfId="0" applyFont="1" applyFill="1" applyBorder="1" applyAlignment="1">
      <alignment horizontal="center"/>
    </xf>
    <xf numFmtId="0" fontId="0" fillId="9" borderId="12" xfId="0" applyFill="1" applyBorder="1"/>
    <xf numFmtId="2" fontId="12" fillId="9" borderId="12" xfId="0" applyNumberFormat="1" applyFont="1" applyFill="1" applyBorder="1" applyAlignment="1">
      <alignment horizontal="center"/>
    </xf>
    <xf numFmtId="0" fontId="13" fillId="9" borderId="0" xfId="0" applyFont="1" applyFill="1" applyAlignment="1">
      <alignment horizontal="center"/>
    </xf>
    <xf numFmtId="0" fontId="13" fillId="9" borderId="0" xfId="0" applyFont="1" applyFill="1"/>
    <xf numFmtId="2" fontId="13" fillId="9" borderId="0" xfId="0" applyNumberFormat="1" applyFont="1" applyFill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3" fillId="9" borderId="12" xfId="0" applyFont="1" applyFill="1" applyBorder="1"/>
    <xf numFmtId="2" fontId="13" fillId="9" borderId="12" xfId="0" applyNumberFormat="1" applyFon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10" borderId="26" xfId="0" applyFill="1" applyBorder="1" applyAlignment="1">
      <alignment horizontal="left"/>
    </xf>
    <xf numFmtId="0" fontId="0" fillId="10" borderId="27" xfId="0" applyFill="1" applyBorder="1" applyAlignment="1">
      <alignment horizontal="left"/>
    </xf>
    <xf numFmtId="0" fontId="0" fillId="10" borderId="23" xfId="0" applyFill="1" applyBorder="1" applyAlignment="1">
      <alignment horizontal="left"/>
    </xf>
    <xf numFmtId="0" fontId="0" fillId="10" borderId="24" xfId="0" applyFill="1" applyBorder="1" applyAlignment="1">
      <alignment horizontal="left"/>
    </xf>
    <xf numFmtId="0" fontId="0" fillId="10" borderId="53" xfId="0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56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57" xfId="0" applyFill="1" applyBorder="1" applyAlignment="1">
      <alignment horizontal="center"/>
    </xf>
    <xf numFmtId="0" fontId="0" fillId="10" borderId="31" xfId="0" applyFill="1" applyBorder="1" applyAlignment="1">
      <alignment horizontal="center"/>
    </xf>
    <xf numFmtId="0" fontId="0" fillId="10" borderId="35" xfId="0" applyFill="1" applyBorder="1" applyAlignment="1">
      <alignment horizontal="left"/>
    </xf>
    <xf numFmtId="0" fontId="0" fillId="10" borderId="36" xfId="0" applyFill="1" applyBorder="1" applyAlignment="1">
      <alignment horizontal="left"/>
    </xf>
    <xf numFmtId="0" fontId="0" fillId="10" borderId="41" xfId="0" applyFill="1" applyBorder="1" applyAlignment="1">
      <alignment horizontal="left"/>
    </xf>
    <xf numFmtId="0" fontId="0" fillId="10" borderId="38" xfId="0" applyFill="1" applyBorder="1" applyAlignment="1">
      <alignment horizontal="left"/>
    </xf>
    <xf numFmtId="0" fontId="0" fillId="10" borderId="39" xfId="0" applyFill="1" applyBorder="1" applyAlignment="1">
      <alignment horizontal="left"/>
    </xf>
    <xf numFmtId="0" fontId="0" fillId="10" borderId="42" xfId="0" applyFill="1" applyBorder="1" applyAlignment="1">
      <alignment horizontal="left"/>
    </xf>
    <xf numFmtId="0" fontId="0" fillId="10" borderId="20" xfId="0" applyFill="1" applyBorder="1" applyAlignment="1">
      <alignment horizontal="left"/>
    </xf>
    <xf numFmtId="0" fontId="0" fillId="10" borderId="21" xfId="0" applyFill="1" applyBorder="1" applyAlignment="1">
      <alignment horizontal="left"/>
    </xf>
    <xf numFmtId="0" fontId="0" fillId="10" borderId="47" xfId="0" applyFill="1" applyBorder="1" applyAlignment="1">
      <alignment horizontal="left"/>
    </xf>
    <xf numFmtId="0" fontId="0" fillId="10" borderId="48" xfId="0" applyFill="1" applyBorder="1" applyAlignment="1">
      <alignment horizontal="left"/>
    </xf>
    <xf numFmtId="0" fontId="0" fillId="10" borderId="49" xfId="0" applyFill="1" applyBorder="1" applyAlignment="1">
      <alignment horizontal="left"/>
    </xf>
    <xf numFmtId="0" fontId="0" fillId="10" borderId="51" xfId="0" applyFill="1" applyBorder="1" applyAlignment="1">
      <alignment horizontal="left"/>
    </xf>
    <xf numFmtId="0" fontId="0" fillId="10" borderId="29" xfId="0" applyFill="1" applyBorder="1"/>
    <xf numFmtId="0" fontId="3" fillId="13" borderId="33" xfId="0" applyFont="1" applyFill="1" applyBorder="1" applyAlignment="1">
      <alignment horizontal="left"/>
    </xf>
    <xf numFmtId="0" fontId="3" fillId="13" borderId="36" xfId="0" applyFont="1" applyFill="1" applyBorder="1" applyAlignment="1">
      <alignment horizontal="left"/>
    </xf>
    <xf numFmtId="0" fontId="0" fillId="10" borderId="36" xfId="0" applyFill="1" applyBorder="1" applyAlignment="1">
      <alignment horizontal="right"/>
    </xf>
    <xf numFmtId="0" fontId="3" fillId="13" borderId="39" xfId="0" applyFont="1" applyFill="1" applyBorder="1" applyAlignment="1">
      <alignment horizontal="left"/>
    </xf>
    <xf numFmtId="0" fontId="0" fillId="10" borderId="39" xfId="0" applyFill="1" applyBorder="1" applyAlignment="1">
      <alignment horizontal="right"/>
    </xf>
    <xf numFmtId="0" fontId="0" fillId="9" borderId="5" xfId="0" applyFill="1" applyBorder="1" applyAlignment="1">
      <alignment horizontal="left"/>
    </xf>
    <xf numFmtId="0" fontId="0" fillId="9" borderId="7" xfId="0" applyFill="1" applyBorder="1" applyAlignment="1">
      <alignment horizontal="left"/>
    </xf>
    <xf numFmtId="0" fontId="0" fillId="10" borderId="5" xfId="0" applyFill="1" applyBorder="1" applyAlignment="1">
      <alignment horizontal="left"/>
    </xf>
    <xf numFmtId="0" fontId="0" fillId="10" borderId="6" xfId="0" applyFill="1" applyBorder="1" applyAlignment="1">
      <alignment horizontal="left"/>
    </xf>
    <xf numFmtId="0" fontId="0" fillId="10" borderId="7" xfId="0" applyFill="1" applyBorder="1" applyAlignment="1">
      <alignment horizontal="left"/>
    </xf>
    <xf numFmtId="0" fontId="0" fillId="3" borderId="0" xfId="0" applyFill="1" applyAlignment="1" applyProtection="1">
      <alignment horizontal="center"/>
      <protection locked="0"/>
    </xf>
  </cellXfs>
  <cellStyles count="7">
    <cellStyle name="Komma 2" xfId="5" xr:uid="{FB971EE5-513D-4A81-9E3C-18B326D2F06E}"/>
    <cellStyle name="Procent" xfId="3" builtinId="5"/>
    <cellStyle name="Standaard" xfId="0" builtinId="0"/>
    <cellStyle name="Standaard 3" xfId="4" xr:uid="{C9581CF9-A979-4A82-9AAD-38E5757FD506}"/>
    <cellStyle name="Telefoon" xfId="6" xr:uid="{29B51FF9-3BD8-4735-AD7F-1A9BC13579BE}"/>
    <cellStyle name="Valuta" xfId="1" builtinId="4"/>
    <cellStyle name="Valuta 2" xfId="2" xr:uid="{B2C60630-C1D5-429B-BEAC-1C3399914EFD}"/>
  </cellStyles>
  <dxfs count="0"/>
  <tableStyles count="0" defaultTableStyle="TableStyleMedium2" defaultPivotStyle="PivotStyleLight16"/>
  <colors>
    <mruColors>
      <color rgb="FFC2E76B"/>
      <color rgb="FF173583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calcChain" Target="calcChain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theme" Target="theme/theme1.xml"/><Relationship Id="rId11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heetMetadata" Target="metadata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tyles" Target="styles.xml"/><Relationship Id="rId11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workbookViewId="0">
      <selection activeCell="F17" sqref="F17"/>
    </sheetView>
  </sheetViews>
  <sheetFormatPr defaultRowHeight="14.4" x14ac:dyDescent="0.3"/>
  <cols>
    <col min="1" max="2" width="53.88671875" customWidth="1"/>
  </cols>
  <sheetData>
    <row r="1" spans="1:32" x14ac:dyDescent="0.3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4" x14ac:dyDescent="0.45">
      <c r="A2" s="7" t="str">
        <f>CONCATENATE(opdrachtgever," ",'Kosten VSR (her)controles'!A3)</f>
        <v>VCOG 2023-SMO1102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14" t="s">
        <v>1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">
      <c r="A5" s="5" t="s">
        <v>2</v>
      </c>
      <c r="B5" s="15" t="s">
        <v>3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">
      <c r="A6" s="4" t="s">
        <v>4</v>
      </c>
      <c r="B6" s="16" t="s">
        <v>5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">
      <c r="A8" s="3" t="s">
        <v>6</v>
      </c>
      <c r="B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4" t="s">
        <v>7</v>
      </c>
      <c r="B9" s="1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">
      <c r="A11" s="3" t="s">
        <v>8</v>
      </c>
      <c r="B11" s="14" t="s">
        <v>707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3">
      <c r="A12" s="5" t="s">
        <v>9</v>
      </c>
      <c r="B12" s="15" t="s">
        <v>10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3">
      <c r="A13" s="5" t="s">
        <v>11</v>
      </c>
      <c r="B13" s="15" t="s">
        <v>12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3">
      <c r="A14" s="4" t="s">
        <v>13</v>
      </c>
      <c r="B14" s="16" t="s">
        <v>12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3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3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3">
      <c r="A17" s="3" t="s">
        <v>14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3">
      <c r="A18" s="5" t="s">
        <v>15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3">
      <c r="A19" s="5" t="s">
        <v>16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5" t="s">
        <v>17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3">
      <c r="A21" s="4" t="s">
        <v>7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3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3">
      <c r="A23" s="3" t="s">
        <v>18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3">
      <c r="A24" s="5" t="s">
        <v>9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5" t="s">
        <v>19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3">
      <c r="A26" s="5" t="s">
        <v>20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3">
      <c r="A27" s="5" t="s">
        <v>21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3">
      <c r="A28" s="4" t="s">
        <v>22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3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3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3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3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3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3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3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3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Z532"/>
  <sheetViews>
    <sheetView workbookViewId="0">
      <selection activeCell="O16" sqref="O16"/>
    </sheetView>
  </sheetViews>
  <sheetFormatPr defaultRowHeight="14.4" x14ac:dyDescent="0.3"/>
  <cols>
    <col min="1" max="1" width="5.44140625" bestFit="1" customWidth="1"/>
    <col min="2" max="2" width="6.5546875" customWidth="1"/>
    <col min="3" max="3" width="29.6640625" bestFit="1" customWidth="1"/>
    <col min="4" max="4" width="3.33203125" bestFit="1" customWidth="1"/>
    <col min="5" max="5" width="4.44140625" bestFit="1" customWidth="1"/>
    <col min="6" max="10" width="11.88671875" customWidth="1"/>
    <col min="11" max="11" width="11.88671875" hidden="1" customWidth="1"/>
    <col min="12" max="12" width="11.88671875" customWidth="1"/>
    <col min="13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'3'!H5</f>
        <v>3</v>
      </c>
      <c r="B1" s="310" t="s">
        <v>152</v>
      </c>
      <c r="C1" s="311"/>
      <c r="D1" s="312" t="str">
        <f>VLOOKUP(A1,'Kosten VSR (her)controles'!A5:J54,3)</f>
        <v>De Rietzee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Slenk 2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330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47" t="s">
        <v>316</v>
      </c>
      <c r="D4" s="47"/>
      <c r="E4" s="120"/>
      <c r="F4" s="122"/>
      <c r="G4" s="122"/>
      <c r="H4" s="122"/>
      <c r="I4" s="122"/>
      <c r="J4" s="122"/>
      <c r="N4" s="122"/>
      <c r="O4" s="122"/>
      <c r="P4" s="122"/>
    </row>
    <row r="5" spans="1:26" x14ac:dyDescent="0.3">
      <c r="A5" s="44"/>
      <c r="B5" s="120" t="s">
        <v>331</v>
      </c>
      <c r="C5" s="47" t="s">
        <v>224</v>
      </c>
      <c r="D5" s="47"/>
      <c r="E5" s="120" t="s">
        <v>160</v>
      </c>
      <c r="F5" s="122">
        <v>7.2</v>
      </c>
      <c r="G5" s="122"/>
      <c r="H5" s="122"/>
      <c r="I5" s="122"/>
      <c r="J5" s="122"/>
      <c r="N5" s="122">
        <f t="shared" ref="N5:N33" si="0">SUM(F5:M5)</f>
        <v>7.2</v>
      </c>
      <c r="O5" s="124">
        <f>IF(D5="X",0,IF(E5="X",0,VLOOKUP(E5,'3'!$K$3:$L$16,2,FALSE)))</f>
        <v>210</v>
      </c>
      <c r="P5" s="122">
        <f t="shared" ref="P5:P33" si="1">N5*O5</f>
        <v>1512</v>
      </c>
      <c r="R5">
        <v>4.5999999999999996</v>
      </c>
      <c r="S5">
        <v>4.5999999999999996</v>
      </c>
      <c r="T5">
        <v>4.2</v>
      </c>
    </row>
    <row r="6" spans="1:26" x14ac:dyDescent="0.3">
      <c r="A6" s="44"/>
      <c r="B6" s="120" t="s">
        <v>332</v>
      </c>
      <c r="C6" s="47" t="s">
        <v>246</v>
      </c>
      <c r="D6" s="47"/>
      <c r="E6" s="120" t="s">
        <v>160</v>
      </c>
      <c r="F6" s="122"/>
      <c r="G6" s="122">
        <v>27.01</v>
      </c>
      <c r="H6" s="122"/>
      <c r="I6" s="122"/>
      <c r="J6" s="122"/>
      <c r="N6" s="122">
        <f t="shared" si="0"/>
        <v>27.01</v>
      </c>
      <c r="O6" s="124">
        <f>IF(D6="X",0,IF(E6="X",0,VLOOKUP(E6,'3'!$K$3:$L$16,2,FALSE)))</f>
        <v>210</v>
      </c>
      <c r="P6" s="122">
        <f t="shared" si="1"/>
        <v>5672.1</v>
      </c>
      <c r="T6">
        <v>1.8</v>
      </c>
    </row>
    <row r="7" spans="1:26" x14ac:dyDescent="0.3">
      <c r="A7" s="44"/>
      <c r="B7" s="120" t="s">
        <v>333</v>
      </c>
      <c r="C7" s="47" t="s">
        <v>334</v>
      </c>
      <c r="D7" s="47"/>
      <c r="E7" s="120" t="s">
        <v>153</v>
      </c>
      <c r="F7" s="122"/>
      <c r="G7" s="122">
        <v>14.42</v>
      </c>
      <c r="H7" s="122"/>
      <c r="I7" s="122"/>
      <c r="J7" s="122"/>
      <c r="N7" s="122">
        <f t="shared" si="0"/>
        <v>14.42</v>
      </c>
      <c r="O7" s="124">
        <f>IF(D7="X",0,IF(E7="X",0,VLOOKUP(E7,'3'!$K$3:$L$16,2,FALSE)))</f>
        <v>210</v>
      </c>
      <c r="P7" s="122">
        <f t="shared" si="1"/>
        <v>3028.2</v>
      </c>
      <c r="R7">
        <v>3.45</v>
      </c>
      <c r="S7">
        <v>3.45</v>
      </c>
      <c r="T7">
        <v>3.15</v>
      </c>
    </row>
    <row r="8" spans="1:26" x14ac:dyDescent="0.3">
      <c r="A8" s="44"/>
      <c r="B8" s="120" t="s">
        <v>335</v>
      </c>
      <c r="C8" s="47" t="s">
        <v>246</v>
      </c>
      <c r="D8" s="47"/>
      <c r="E8" s="120" t="s">
        <v>160</v>
      </c>
      <c r="F8" s="122"/>
      <c r="G8" s="122">
        <v>94.65</v>
      </c>
      <c r="H8" s="122"/>
      <c r="I8" s="122"/>
      <c r="J8" s="122"/>
      <c r="N8" s="122">
        <f t="shared" si="0"/>
        <v>94.65</v>
      </c>
      <c r="O8" s="124">
        <f>IF(D8="X",0,IF(E8="X",0,VLOOKUP(E8,'3'!$K$3:$L$16,2,FALSE)))</f>
        <v>210</v>
      </c>
      <c r="P8" s="122">
        <f t="shared" si="1"/>
        <v>19876.5</v>
      </c>
      <c r="R8">
        <v>3.65</v>
      </c>
      <c r="S8">
        <v>3.65</v>
      </c>
      <c r="T8">
        <v>0.9</v>
      </c>
    </row>
    <row r="9" spans="1:26" x14ac:dyDescent="0.3">
      <c r="A9" s="44"/>
      <c r="B9" s="120" t="s">
        <v>336</v>
      </c>
      <c r="C9" s="47" t="s">
        <v>327</v>
      </c>
      <c r="D9" s="47"/>
      <c r="E9" s="120" t="s">
        <v>153</v>
      </c>
      <c r="F9" s="122"/>
      <c r="G9" s="122">
        <v>19.829999999999998</v>
      </c>
      <c r="H9" s="122"/>
      <c r="I9" s="122"/>
      <c r="J9" s="122"/>
      <c r="N9" s="122">
        <f t="shared" si="0"/>
        <v>19.829999999999998</v>
      </c>
      <c r="O9" s="124">
        <f>IF(D9="X",0,IF(E9="X",0,VLOOKUP(E9,'3'!$K$3:$L$16,2,FALSE)))</f>
        <v>210</v>
      </c>
      <c r="P9" s="122">
        <f t="shared" si="1"/>
        <v>4164.2999999999993</v>
      </c>
      <c r="R9">
        <v>3.45</v>
      </c>
      <c r="S9">
        <v>3.45</v>
      </c>
      <c r="T9">
        <v>2.1</v>
      </c>
    </row>
    <row r="10" spans="1:26" x14ac:dyDescent="0.3">
      <c r="A10" s="44"/>
      <c r="B10" s="120" t="s">
        <v>337</v>
      </c>
      <c r="C10" s="47" t="s">
        <v>322</v>
      </c>
      <c r="D10" s="47"/>
      <c r="E10" s="120" t="s">
        <v>151</v>
      </c>
      <c r="F10" s="122"/>
      <c r="G10" s="122">
        <v>55.39</v>
      </c>
      <c r="H10" s="122"/>
      <c r="I10" s="122"/>
      <c r="J10" s="122"/>
      <c r="N10" s="122">
        <f t="shared" si="0"/>
        <v>55.39</v>
      </c>
      <c r="O10" s="124">
        <f>IF(D10="X",0,IF(E10="X",0,VLOOKUP(E10,'3'!$K$3:$L$16,2,FALSE)))</f>
        <v>210</v>
      </c>
      <c r="P10" s="122">
        <f t="shared" si="1"/>
        <v>11631.9</v>
      </c>
      <c r="R10">
        <v>9.3000000000000007</v>
      </c>
      <c r="S10">
        <v>9.3000000000000007</v>
      </c>
      <c r="T10">
        <v>7.7</v>
      </c>
    </row>
    <row r="11" spans="1:26" x14ac:dyDescent="0.3">
      <c r="A11" s="44"/>
      <c r="B11" s="120" t="s">
        <v>338</v>
      </c>
      <c r="C11" s="47" t="s">
        <v>324</v>
      </c>
      <c r="D11" s="47"/>
      <c r="E11" s="120" t="s">
        <v>163</v>
      </c>
      <c r="F11" s="122"/>
      <c r="G11" s="122">
        <v>2.34</v>
      </c>
      <c r="H11" s="122"/>
      <c r="I11" s="122"/>
      <c r="J11" s="122"/>
      <c r="N11" s="122">
        <f t="shared" si="0"/>
        <v>2.34</v>
      </c>
      <c r="O11" s="124">
        <f>IF(D11="X",0,IF(E11="X",0,VLOOKUP(E11,'3'!$K$3:$L$16,2,FALSE)))</f>
        <v>210</v>
      </c>
      <c r="P11" s="122">
        <f t="shared" si="1"/>
        <v>491.4</v>
      </c>
    </row>
    <row r="12" spans="1:26" x14ac:dyDescent="0.3">
      <c r="A12" s="44"/>
      <c r="B12" s="120" t="s">
        <v>339</v>
      </c>
      <c r="C12" s="47" t="s">
        <v>328</v>
      </c>
      <c r="D12" s="47"/>
      <c r="E12" s="120" t="s">
        <v>162</v>
      </c>
      <c r="F12" s="122"/>
      <c r="G12" s="122">
        <v>7.69</v>
      </c>
      <c r="H12" s="122"/>
      <c r="I12" s="122"/>
      <c r="J12" s="122"/>
      <c r="N12" s="122">
        <f t="shared" si="0"/>
        <v>7.69</v>
      </c>
      <c r="O12" s="124">
        <f>IF(D12="X",0,IF(E12="X",0,VLOOKUP(E12,'3'!$K$3:$L$16,2,FALSE)))</f>
        <v>12</v>
      </c>
      <c r="P12" s="122">
        <f t="shared" si="1"/>
        <v>92.28</v>
      </c>
      <c r="R12">
        <v>1.35</v>
      </c>
      <c r="S12">
        <v>1.35</v>
      </c>
      <c r="T12">
        <v>0.9</v>
      </c>
    </row>
    <row r="13" spans="1:26" x14ac:dyDescent="0.3">
      <c r="A13" s="44"/>
      <c r="B13" s="120" t="s">
        <v>340</v>
      </c>
      <c r="C13" s="177" t="s">
        <v>322</v>
      </c>
      <c r="D13" s="47"/>
      <c r="E13" s="120" t="s">
        <v>151</v>
      </c>
      <c r="F13" s="122"/>
      <c r="G13" s="122">
        <v>55.39</v>
      </c>
      <c r="H13" s="122"/>
      <c r="I13" s="122"/>
      <c r="J13" s="122"/>
      <c r="N13" s="122">
        <f t="shared" si="0"/>
        <v>55.39</v>
      </c>
      <c r="O13" s="124">
        <f>IF(D13="X",0,IF(E13="X",0,VLOOKUP(E13,'3'!$K$3:$L$16,2,FALSE)))</f>
        <v>210</v>
      </c>
      <c r="P13" s="122">
        <f t="shared" si="1"/>
        <v>11631.9</v>
      </c>
      <c r="R13">
        <v>9.3000000000000007</v>
      </c>
      <c r="S13">
        <v>9.3000000000000007</v>
      </c>
      <c r="T13">
        <v>7.7</v>
      </c>
    </row>
    <row r="14" spans="1:26" x14ac:dyDescent="0.3">
      <c r="A14" s="44"/>
      <c r="B14" s="120" t="s">
        <v>339</v>
      </c>
      <c r="C14" s="47" t="s">
        <v>295</v>
      </c>
      <c r="D14" s="47"/>
      <c r="E14" s="120" t="s">
        <v>151</v>
      </c>
      <c r="F14" s="122"/>
      <c r="G14" s="122">
        <v>57.9</v>
      </c>
      <c r="H14" s="122"/>
      <c r="I14" s="122"/>
      <c r="J14" s="122"/>
      <c r="N14" s="122">
        <f t="shared" si="0"/>
        <v>57.9</v>
      </c>
      <c r="O14" s="124">
        <f>IF(D14="X",0,IF(E14="X",0,VLOOKUP(E14,'3'!$K$3:$L$16,2,FALSE)))</f>
        <v>210</v>
      </c>
      <c r="P14" s="122">
        <f t="shared" si="1"/>
        <v>12159</v>
      </c>
      <c r="R14">
        <v>10.5</v>
      </c>
      <c r="S14">
        <v>10.5</v>
      </c>
      <c r="T14">
        <v>7.7</v>
      </c>
    </row>
    <row r="15" spans="1:26" x14ac:dyDescent="0.3">
      <c r="A15" s="44"/>
      <c r="B15" s="120" t="s">
        <v>341</v>
      </c>
      <c r="C15" s="47" t="s">
        <v>342</v>
      </c>
      <c r="D15" s="47"/>
      <c r="E15" s="120" t="s">
        <v>329</v>
      </c>
      <c r="F15" s="122"/>
      <c r="G15" s="122"/>
      <c r="H15" s="122"/>
      <c r="I15" s="122"/>
      <c r="J15" s="122"/>
      <c r="L15">
        <v>4.4000000000000004</v>
      </c>
      <c r="N15" s="122">
        <f t="shared" si="0"/>
        <v>4.4000000000000004</v>
      </c>
      <c r="O15" s="124">
        <v>210</v>
      </c>
      <c r="P15" s="122">
        <f t="shared" si="1"/>
        <v>924.00000000000011</v>
      </c>
      <c r="T15">
        <v>1.1000000000000001</v>
      </c>
    </row>
    <row r="16" spans="1:26" x14ac:dyDescent="0.3">
      <c r="A16" s="44"/>
      <c r="B16" s="120" t="s">
        <v>343</v>
      </c>
      <c r="C16" s="47" t="s">
        <v>344</v>
      </c>
      <c r="D16" s="47"/>
      <c r="E16" s="120" t="s">
        <v>165</v>
      </c>
      <c r="F16" s="122"/>
      <c r="G16" s="122">
        <v>24.1</v>
      </c>
      <c r="H16" s="122"/>
      <c r="I16" s="122"/>
      <c r="J16" s="122"/>
      <c r="N16" s="122">
        <f t="shared" si="0"/>
        <v>24.1</v>
      </c>
      <c r="O16" s="124">
        <f>IF(D16="X",0,IF(E16="X",0,VLOOKUP(E16,'3'!$K$3:$L$16,2,FALSE)))</f>
        <v>210</v>
      </c>
      <c r="P16" s="122">
        <f t="shared" si="1"/>
        <v>5061</v>
      </c>
      <c r="R16">
        <v>6.45</v>
      </c>
      <c r="S16">
        <v>6.45</v>
      </c>
      <c r="T16">
        <v>0.45</v>
      </c>
    </row>
    <row r="17" spans="1:20" x14ac:dyDescent="0.3">
      <c r="A17" s="44"/>
      <c r="B17" s="120" t="s">
        <v>345</v>
      </c>
      <c r="C17" s="47" t="s">
        <v>322</v>
      </c>
      <c r="D17" s="47"/>
      <c r="E17" s="120" t="s">
        <v>151</v>
      </c>
      <c r="F17" s="122"/>
      <c r="G17" s="122">
        <v>52.78</v>
      </c>
      <c r="H17" s="122"/>
      <c r="I17" s="122"/>
      <c r="J17" s="122"/>
      <c r="N17" s="122">
        <f t="shared" si="0"/>
        <v>52.78</v>
      </c>
      <c r="O17" s="124">
        <f>IF(D17="X",0,IF(E17="X",0,VLOOKUP(E17,'3'!$K$3:$L$16,2,FALSE)))</f>
        <v>210</v>
      </c>
      <c r="P17" s="122">
        <f t="shared" si="1"/>
        <v>11083.800000000001</v>
      </c>
      <c r="R17">
        <v>11.55</v>
      </c>
      <c r="S17">
        <v>11.55</v>
      </c>
      <c r="T17">
        <v>7.7</v>
      </c>
    </row>
    <row r="18" spans="1:20" x14ac:dyDescent="0.3">
      <c r="A18" s="44"/>
      <c r="B18" s="120" t="s">
        <v>346</v>
      </c>
      <c r="C18" s="47" t="s">
        <v>328</v>
      </c>
      <c r="D18" s="47"/>
      <c r="E18" s="120" t="s">
        <v>162</v>
      </c>
      <c r="F18" s="122"/>
      <c r="G18" s="122">
        <v>0</v>
      </c>
      <c r="H18" s="122"/>
      <c r="I18" s="122"/>
      <c r="J18" s="122"/>
      <c r="N18" s="122">
        <f t="shared" si="0"/>
        <v>0</v>
      </c>
      <c r="O18" s="124">
        <f>IF(D18="X",0,IF(E18="X",0,VLOOKUP(E18,'3'!$K$3:$L$16,2,FALSE)))</f>
        <v>12</v>
      </c>
      <c r="P18" s="122">
        <f t="shared" si="1"/>
        <v>0</v>
      </c>
      <c r="R18">
        <v>1.35</v>
      </c>
      <c r="S18">
        <v>1.35</v>
      </c>
      <c r="T18">
        <v>0.9</v>
      </c>
    </row>
    <row r="19" spans="1:20" x14ac:dyDescent="0.3">
      <c r="A19" s="44"/>
      <c r="B19" s="120" t="s">
        <v>347</v>
      </c>
      <c r="C19" s="47" t="s">
        <v>324</v>
      </c>
      <c r="D19" s="47"/>
      <c r="E19" s="120" t="s">
        <v>163</v>
      </c>
      <c r="F19" s="122"/>
      <c r="G19" s="122">
        <v>2.2999999999999998</v>
      </c>
      <c r="H19" s="122"/>
      <c r="I19" s="122"/>
      <c r="J19" s="122"/>
      <c r="L19">
        <v>2</v>
      </c>
      <c r="N19" s="122">
        <f t="shared" si="0"/>
        <v>4.3</v>
      </c>
      <c r="O19" s="124">
        <f>IF(D19="X",0,IF(E19="X",0,VLOOKUP(E19,'3'!$K$3:$L$16,2,FALSE)))</f>
        <v>210</v>
      </c>
      <c r="P19" s="122">
        <f t="shared" si="1"/>
        <v>903</v>
      </c>
    </row>
    <row r="20" spans="1:20" x14ac:dyDescent="0.3">
      <c r="A20" s="44"/>
      <c r="B20" s="120" t="s">
        <v>348</v>
      </c>
      <c r="C20" s="47" t="s">
        <v>322</v>
      </c>
      <c r="D20" s="47"/>
      <c r="E20" s="120" t="s">
        <v>151</v>
      </c>
      <c r="F20" s="122"/>
      <c r="G20" s="122">
        <v>55.15</v>
      </c>
      <c r="H20" s="122"/>
      <c r="I20" s="122"/>
      <c r="J20" s="122"/>
      <c r="N20" s="122">
        <f t="shared" si="0"/>
        <v>55.15</v>
      </c>
      <c r="O20" s="124">
        <f>IF(D20="X",0,IF(E20="X",0,VLOOKUP(E20,'3'!$K$3:$L$16,2,FALSE)))</f>
        <v>210</v>
      </c>
      <c r="P20" s="122">
        <f t="shared" si="1"/>
        <v>11581.5</v>
      </c>
      <c r="R20">
        <v>9.9499999999999993</v>
      </c>
      <c r="S20">
        <v>9.9499999999999993</v>
      </c>
      <c r="T20">
        <v>7.7</v>
      </c>
    </row>
    <row r="21" spans="1:20" x14ac:dyDescent="0.3">
      <c r="A21" s="44"/>
      <c r="B21" s="120" t="s">
        <v>349</v>
      </c>
      <c r="C21" s="47" t="s">
        <v>350</v>
      </c>
      <c r="D21" s="47"/>
      <c r="E21" s="120" t="s">
        <v>160</v>
      </c>
      <c r="F21" s="122"/>
      <c r="G21" s="122">
        <v>19.670000000000002</v>
      </c>
      <c r="H21" s="122"/>
      <c r="I21" s="122"/>
      <c r="J21" s="122"/>
      <c r="N21" s="122">
        <f t="shared" si="0"/>
        <v>19.670000000000002</v>
      </c>
      <c r="O21" s="124">
        <f>IF(D21="X",0,IF(E21="X",0,VLOOKUP(E21,'3'!$K$3:$L$16,2,FALSE)))</f>
        <v>210</v>
      </c>
      <c r="P21" s="122">
        <f t="shared" si="1"/>
        <v>4130.7000000000007</v>
      </c>
      <c r="R21">
        <v>3.75</v>
      </c>
      <c r="S21">
        <v>3.75</v>
      </c>
      <c r="T21">
        <v>1.5</v>
      </c>
    </row>
    <row r="22" spans="1:20" x14ac:dyDescent="0.3">
      <c r="A22" s="44"/>
      <c r="B22" s="120" t="s">
        <v>351</v>
      </c>
      <c r="C22" s="47" t="s">
        <v>322</v>
      </c>
      <c r="D22" s="47"/>
      <c r="E22" s="120" t="s">
        <v>151</v>
      </c>
      <c r="F22" s="122"/>
      <c r="G22" s="122">
        <v>55.15</v>
      </c>
      <c r="H22" s="122"/>
      <c r="I22" s="122"/>
      <c r="J22" s="122"/>
      <c r="N22" s="122">
        <f t="shared" si="0"/>
        <v>55.15</v>
      </c>
      <c r="O22" s="124">
        <f>IF(D22="X",0,IF(E22="X",0,VLOOKUP(E22,'3'!$K$3:$L$16,2,FALSE)))</f>
        <v>210</v>
      </c>
      <c r="P22" s="122">
        <f t="shared" si="1"/>
        <v>11581.5</v>
      </c>
      <c r="R22">
        <v>10.5</v>
      </c>
      <c r="S22">
        <v>10.5</v>
      </c>
      <c r="T22">
        <v>7.7</v>
      </c>
    </row>
    <row r="23" spans="1:20" x14ac:dyDescent="0.3">
      <c r="A23" s="44"/>
      <c r="B23" s="120" t="s">
        <v>352</v>
      </c>
      <c r="C23" s="47" t="s">
        <v>328</v>
      </c>
      <c r="D23" s="47"/>
      <c r="E23" s="120" t="s">
        <v>162</v>
      </c>
      <c r="F23" s="122"/>
      <c r="G23" s="122">
        <v>0</v>
      </c>
      <c r="H23" s="122"/>
      <c r="I23" s="122"/>
      <c r="J23" s="122"/>
      <c r="N23" s="122">
        <f t="shared" si="0"/>
        <v>0</v>
      </c>
      <c r="O23" s="124">
        <f>IF(D23="X",0,IF(E23="X",0,VLOOKUP(E23,'3'!$K$3:$L$16,2,FALSE)))</f>
        <v>12</v>
      </c>
      <c r="P23" s="122">
        <f t="shared" si="1"/>
        <v>0</v>
      </c>
      <c r="R23">
        <v>1.35</v>
      </c>
      <c r="S23">
        <v>1.35</v>
      </c>
      <c r="T23">
        <v>0.9</v>
      </c>
    </row>
    <row r="24" spans="1:20" x14ac:dyDescent="0.3">
      <c r="A24" s="44"/>
      <c r="B24" s="120" t="s">
        <v>353</v>
      </c>
      <c r="C24" s="47" t="s">
        <v>324</v>
      </c>
      <c r="D24" s="47"/>
      <c r="E24" s="120" t="s">
        <v>163</v>
      </c>
      <c r="F24" s="122"/>
      <c r="G24" s="122">
        <v>2.2999999999999998</v>
      </c>
      <c r="H24" s="122"/>
      <c r="I24" s="122"/>
      <c r="J24" s="122"/>
      <c r="L24">
        <v>2</v>
      </c>
      <c r="N24" s="122">
        <f t="shared" si="0"/>
        <v>4.3</v>
      </c>
      <c r="O24" s="124">
        <f>IF(D24="X",0,IF(E24="X",0,VLOOKUP(E24,'3'!$K$3:$L$16,2,FALSE)))</f>
        <v>210</v>
      </c>
      <c r="P24" s="122">
        <f t="shared" si="1"/>
        <v>903</v>
      </c>
    </row>
    <row r="25" spans="1:20" x14ac:dyDescent="0.3">
      <c r="A25" s="44"/>
      <c r="B25" s="120" t="s">
        <v>354</v>
      </c>
      <c r="C25" s="47" t="s">
        <v>322</v>
      </c>
      <c r="D25" s="47"/>
      <c r="E25" s="120" t="s">
        <v>151</v>
      </c>
      <c r="F25" s="122"/>
      <c r="G25" s="122">
        <v>52.78</v>
      </c>
      <c r="H25" s="122"/>
      <c r="I25" s="122"/>
      <c r="J25" s="122"/>
      <c r="N25" s="122">
        <f t="shared" si="0"/>
        <v>52.78</v>
      </c>
      <c r="O25" s="124">
        <f>IF(D25="X",0,IF(E25="X",0,VLOOKUP(E25,'3'!$K$3:$L$16,2,FALSE)))</f>
        <v>210</v>
      </c>
      <c r="P25" s="122">
        <f t="shared" si="1"/>
        <v>11083.800000000001</v>
      </c>
      <c r="R25">
        <v>10.5</v>
      </c>
      <c r="S25">
        <v>10.5</v>
      </c>
      <c r="T25">
        <v>8.6999999999999993</v>
      </c>
    </row>
    <row r="26" spans="1:20" x14ac:dyDescent="0.3">
      <c r="A26" s="44"/>
      <c r="B26" s="120" t="s">
        <v>355</v>
      </c>
      <c r="C26" s="47" t="s">
        <v>246</v>
      </c>
      <c r="D26" s="47"/>
      <c r="E26" s="120" t="s">
        <v>160</v>
      </c>
      <c r="F26" s="122"/>
      <c r="G26" s="122">
        <v>14.9</v>
      </c>
      <c r="H26" s="122"/>
      <c r="I26" s="122"/>
      <c r="J26" s="122"/>
      <c r="N26" s="122">
        <f t="shared" si="0"/>
        <v>14.9</v>
      </c>
      <c r="O26" s="124">
        <f>IF(D26="X",0,IF(E26="X",0,VLOOKUP(E26,'3'!$K$3:$L$16,2,FALSE)))</f>
        <v>210</v>
      </c>
      <c r="P26" s="122">
        <f t="shared" si="1"/>
        <v>3129</v>
      </c>
      <c r="R26">
        <v>9.6999999999999993</v>
      </c>
      <c r="S26">
        <v>9.6999999999999993</v>
      </c>
      <c r="T26">
        <v>1</v>
      </c>
    </row>
    <row r="27" spans="1:20" x14ac:dyDescent="0.3">
      <c r="A27" s="44"/>
      <c r="B27" s="120" t="s">
        <v>356</v>
      </c>
      <c r="C27" s="47" t="s">
        <v>224</v>
      </c>
      <c r="D27" s="47"/>
      <c r="E27" s="120" t="s">
        <v>160</v>
      </c>
      <c r="F27" s="122">
        <v>10.75</v>
      </c>
      <c r="G27" s="122">
        <v>11.05</v>
      </c>
      <c r="H27" s="122"/>
      <c r="I27" s="122"/>
      <c r="J27" s="122"/>
      <c r="N27" s="122">
        <f t="shared" si="0"/>
        <v>21.8</v>
      </c>
      <c r="O27" s="124">
        <f>IF(D27="X",0,IF(E27="X",0,VLOOKUP(E27,'3'!$K$3:$L$16,2,FALSE)))</f>
        <v>210</v>
      </c>
      <c r="P27" s="122">
        <f t="shared" si="1"/>
        <v>4578</v>
      </c>
      <c r="R27">
        <v>3.15</v>
      </c>
      <c r="S27">
        <v>3.15</v>
      </c>
      <c r="T27">
        <v>1</v>
      </c>
    </row>
    <row r="28" spans="1:20" x14ac:dyDescent="0.3">
      <c r="A28" s="44"/>
      <c r="B28" s="120" t="s">
        <v>357</v>
      </c>
      <c r="C28" s="47" t="s">
        <v>358</v>
      </c>
      <c r="D28" s="47"/>
      <c r="E28" s="120" t="s">
        <v>165</v>
      </c>
      <c r="F28" s="122"/>
      <c r="G28" s="122">
        <v>83</v>
      </c>
      <c r="H28" s="122"/>
      <c r="I28" s="122"/>
      <c r="J28" s="122"/>
      <c r="N28" s="122">
        <f t="shared" si="0"/>
        <v>83</v>
      </c>
      <c r="O28" s="124">
        <f>IF(D28="X",0,IF(E28="X",0,VLOOKUP(E28,'3'!$K$3:$L$16,2,FALSE)))</f>
        <v>210</v>
      </c>
      <c r="P28" s="122">
        <f t="shared" si="1"/>
        <v>17430</v>
      </c>
      <c r="R28">
        <v>10.85</v>
      </c>
      <c r="S28">
        <v>10.85</v>
      </c>
    </row>
    <row r="29" spans="1:20" x14ac:dyDescent="0.3">
      <c r="A29" s="44"/>
      <c r="B29" s="120" t="s">
        <v>359</v>
      </c>
      <c r="C29" s="47" t="s">
        <v>319</v>
      </c>
      <c r="D29" s="47"/>
      <c r="E29" s="120" t="s">
        <v>163</v>
      </c>
      <c r="F29" s="122"/>
      <c r="G29" s="122"/>
      <c r="H29" s="122"/>
      <c r="I29" s="122"/>
      <c r="J29" s="122"/>
      <c r="L29">
        <v>10.1</v>
      </c>
      <c r="N29" s="122">
        <f t="shared" si="0"/>
        <v>10.1</v>
      </c>
      <c r="O29" s="124">
        <f>IF(D29="X",0,IF(E29="X",0,VLOOKUP(E29,'3'!$K$3:$L$16,2,FALSE)))</f>
        <v>210</v>
      </c>
      <c r="P29" s="122">
        <f t="shared" si="1"/>
        <v>2121</v>
      </c>
      <c r="T29">
        <v>8.4</v>
      </c>
    </row>
    <row r="30" spans="1:20" x14ac:dyDescent="0.3">
      <c r="A30" s="44"/>
      <c r="B30" s="120" t="s">
        <v>360</v>
      </c>
      <c r="C30" s="47" t="s">
        <v>322</v>
      </c>
      <c r="D30" s="47"/>
      <c r="E30" s="120" t="s">
        <v>151</v>
      </c>
      <c r="F30" s="122"/>
      <c r="G30" s="122">
        <v>51.65</v>
      </c>
      <c r="H30" s="122"/>
      <c r="I30" s="122"/>
      <c r="J30" s="122"/>
      <c r="N30" s="122">
        <f t="shared" si="0"/>
        <v>51.65</v>
      </c>
      <c r="O30" s="124">
        <f>IF(D30="X",0,IF(E30="X",0,VLOOKUP(E30,'3'!$K$3:$L$16,2,FALSE)))</f>
        <v>210</v>
      </c>
      <c r="P30" s="122">
        <f t="shared" si="1"/>
        <v>10846.5</v>
      </c>
      <c r="R30">
        <v>10.45</v>
      </c>
      <c r="S30">
        <v>10.45</v>
      </c>
      <c r="T30">
        <v>7.7</v>
      </c>
    </row>
    <row r="31" spans="1:20" x14ac:dyDescent="0.3">
      <c r="A31" s="44"/>
      <c r="B31" s="120" t="s">
        <v>360</v>
      </c>
      <c r="C31" s="47" t="s">
        <v>328</v>
      </c>
      <c r="D31" s="47"/>
      <c r="E31" s="120" t="s">
        <v>162</v>
      </c>
      <c r="F31" s="122"/>
      <c r="G31" s="122">
        <v>0</v>
      </c>
      <c r="H31" s="122"/>
      <c r="I31" s="122"/>
      <c r="J31" s="122"/>
      <c r="N31" s="122">
        <f t="shared" si="0"/>
        <v>0</v>
      </c>
      <c r="O31" s="124">
        <f>IF(D31="X",0,IF(E31="X",0,VLOOKUP(E31,'3'!$K$3:$L$16,2,FALSE)))</f>
        <v>12</v>
      </c>
      <c r="P31" s="122">
        <f t="shared" si="1"/>
        <v>0</v>
      </c>
      <c r="R31">
        <v>1.35</v>
      </c>
      <c r="S31">
        <v>1.35</v>
      </c>
      <c r="T31">
        <v>0.9</v>
      </c>
    </row>
    <row r="32" spans="1:20" x14ac:dyDescent="0.3">
      <c r="A32" s="44"/>
      <c r="B32" s="120" t="s">
        <v>361</v>
      </c>
      <c r="C32" s="47" t="s">
        <v>324</v>
      </c>
      <c r="D32" s="47"/>
      <c r="E32" s="120" t="s">
        <v>163</v>
      </c>
      <c r="F32" s="122"/>
      <c r="G32" s="122">
        <v>3.95</v>
      </c>
      <c r="H32" s="122"/>
      <c r="I32" s="122"/>
      <c r="J32" s="122"/>
      <c r="L32">
        <v>2</v>
      </c>
      <c r="N32" s="122">
        <f t="shared" si="0"/>
        <v>5.95</v>
      </c>
      <c r="O32" s="124">
        <f>IF(D32="X",0,IF(E32="X",0,VLOOKUP(E32,'3'!$K$3:$L$16,2,FALSE)))</f>
        <v>210</v>
      </c>
      <c r="P32" s="122">
        <f t="shared" si="1"/>
        <v>1249.5</v>
      </c>
    </row>
    <row r="33" spans="1:20" x14ac:dyDescent="0.3">
      <c r="A33" s="44"/>
      <c r="B33" s="120" t="s">
        <v>362</v>
      </c>
      <c r="C33" s="47" t="s">
        <v>295</v>
      </c>
      <c r="D33" s="47"/>
      <c r="E33" s="120" t="s">
        <v>151</v>
      </c>
      <c r="F33" s="122"/>
      <c r="G33" s="122">
        <v>52</v>
      </c>
      <c r="H33" s="122"/>
      <c r="I33" s="122"/>
      <c r="J33" s="122"/>
      <c r="N33" s="122">
        <f t="shared" si="0"/>
        <v>52</v>
      </c>
      <c r="O33" s="124">
        <f>IF(D33="X",0,IF(E33="X",0,VLOOKUP(E33,'3'!$K$3:$L$16,2,FALSE)))</f>
        <v>210</v>
      </c>
      <c r="P33" s="122">
        <f t="shared" si="1"/>
        <v>10920</v>
      </c>
      <c r="R33">
        <v>10.45</v>
      </c>
      <c r="S33">
        <v>10.45</v>
      </c>
      <c r="T33">
        <v>7.7</v>
      </c>
    </row>
    <row r="34" spans="1:20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20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20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20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20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20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20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20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20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20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20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20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20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20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20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2">SUM(F4:F494)</f>
        <v>17.95</v>
      </c>
      <c r="G495" s="105">
        <f t="shared" si="2"/>
        <v>815.39999999999986</v>
      </c>
      <c r="H495" s="105">
        <f t="shared" si="2"/>
        <v>0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 t="shared" si="2"/>
        <v>20.5</v>
      </c>
      <c r="M495" s="105">
        <f t="shared" si="2"/>
        <v>0</v>
      </c>
      <c r="N495" s="105">
        <f t="shared" si="2"/>
        <v>853.84999999999991</v>
      </c>
      <c r="Q495" s="93" t="s">
        <v>307</v>
      </c>
      <c r="R495" s="105">
        <f t="shared" ref="R495:W495" si="3">SUM(R4:R494)</f>
        <v>146.94999999999999</v>
      </c>
      <c r="S495" s="105">
        <f t="shared" si="3"/>
        <v>146.94999999999999</v>
      </c>
      <c r="T495" s="105">
        <f t="shared" si="3"/>
        <v>99.500000000000028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IF('3'!K3="", "Vrije categorie",'3'!K3)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488.18999999999994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488.18999999999994</v>
      </c>
      <c r="O499" s="95"/>
      <c r="P499" s="106" cm="1">
        <f t="array" ref="P499">SUMPRODUCT(--($E$4:$E$494=C499),--($D$4:$D$494=""),$P$4:$P$494)</f>
        <v>102519.90000000001</v>
      </c>
    </row>
    <row r="500" spans="3:16" x14ac:dyDescent="0.3">
      <c r="C500" s="95" t="str">
        <f>IF('3'!K4="", "Vrije categorie",'3'!K4)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34.25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34.25</v>
      </c>
      <c r="O500" s="95"/>
      <c r="P500" s="106" cm="1">
        <f t="array" ref="P500">SUMPRODUCT(--($E$4:$E$494=C500),--($D$4:$D$494=""),$P$4:$P$494)</f>
        <v>7192.4999999999991</v>
      </c>
    </row>
    <row r="501" spans="3:16" x14ac:dyDescent="0.3">
      <c r="C501" s="95" t="str">
        <f>IF('3'!K5="", "Vrije categorie",'3'!K5)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IF('3'!K6="", "Vrije categorie",'3'!K6)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IF('3'!K7="", "Vrije categorie",'3'!K7)</f>
        <v>E</v>
      </c>
      <c r="F503" s="106" cm="1">
        <f t="array" ref="F503">SUMPRODUCT(--($E$4:$E$494=C503),--($D$4:$D$494=""),$F$4:$F$494)</f>
        <v>17.95</v>
      </c>
      <c r="G503" s="106" cm="1">
        <f t="array" ref="G503">SUMPRODUCT(--($E$4:$E$494=C503),--($D$4:$D$494=""),$G$4:$G$494)</f>
        <v>167.28000000000003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185.23000000000002</v>
      </c>
      <c r="O503" s="95"/>
      <c r="P503" s="106" cm="1">
        <f t="array" ref="P503">SUMPRODUCT(--($E$4:$E$494=C503),--($D$4:$D$494=""),$P$4:$P$494)</f>
        <v>38898.300000000003</v>
      </c>
    </row>
    <row r="504" spans="3:16" x14ac:dyDescent="0.3">
      <c r="C504" s="95" t="str">
        <f>IF('3'!K8="", "Vrije categorie",'3'!K8)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7.69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7.69</v>
      </c>
      <c r="O504" s="95"/>
      <c r="P504" s="106" cm="1">
        <f t="array" ref="P504">SUMPRODUCT(--($E$4:$E$494=C504),--($D$4:$D$494=""),$P$4:$P$494)</f>
        <v>92.28</v>
      </c>
    </row>
    <row r="505" spans="3:16" x14ac:dyDescent="0.3">
      <c r="C505" s="95" t="str">
        <f>IF('3'!K9="", "Vrije categorie",'3'!K9)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10.89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16.100000000000001</v>
      </c>
      <c r="M505" s="106" cm="1">
        <f t="array" ref="M505">SUMPRODUCT(--($E$4:$E$494=C505),--($D$4:$D$494=""),$M$4:$M$494)</f>
        <v>0</v>
      </c>
      <c r="N505" s="106">
        <f t="shared" si="4"/>
        <v>26.990000000000002</v>
      </c>
      <c r="O505" s="95"/>
      <c r="P505" s="106" cm="1">
        <f t="array" ref="P505">SUMPRODUCT(--($E$4:$E$494=C505),--($D$4:$D$494=""),$P$4:$P$494)</f>
        <v>5667.9</v>
      </c>
    </row>
    <row r="506" spans="3:16" x14ac:dyDescent="0.3">
      <c r="C506" s="95" t="str">
        <f>IF('3'!K10="", "Vrije categorie",'3'!K10)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107.1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107.1</v>
      </c>
      <c r="O506" s="95"/>
      <c r="P506" s="106" cm="1">
        <f t="array" ref="P506">SUMPRODUCT(--($E$4:$E$494=C506),--($D$4:$D$494=""),$P$4:$P$494)</f>
        <v>22491</v>
      </c>
    </row>
    <row r="507" spans="3:16" x14ac:dyDescent="0.3">
      <c r="C507" s="95" t="str">
        <f>IF('3'!K11="", "Vrije categorie",'3'!K11)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IF('3'!K12="", "Vrije categorie",'3'!K12)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IF('3'!K13="", "Vrije categorie",'3'!K13)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IF('3'!K14="", "Vrije categorie",'3'!K14)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4.4000000000000004</v>
      </c>
      <c r="M510" s="106" cm="1">
        <f t="array" ref="M510">SUMPRODUCT(--($E$4:$E$494=C510),--($D$4:$D$494=""),$M$4:$M$494)</f>
        <v>0</v>
      </c>
      <c r="N510" s="106">
        <f t="shared" si="4"/>
        <v>4.4000000000000004</v>
      </c>
      <c r="O510" s="95"/>
      <c r="P510" s="106" cm="1">
        <f t="array" ref="P510">SUMPRODUCT(--($E$4:$E$494=C510),--($D$4:$D$494=""),$P$4:$P$494)</f>
        <v>924.00000000000011</v>
      </c>
    </row>
    <row r="511" spans="3:16" x14ac:dyDescent="0.3">
      <c r="C511" s="95" t="str">
        <f>IF('3'!K15="", "Vrije categorie",'3'!K15)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17.95</v>
      </c>
      <c r="G512" s="107">
        <f t="shared" ref="G512:M512" si="5">SUM(G499:G511)</f>
        <v>815.40000000000009</v>
      </c>
      <c r="H512" s="107">
        <f t="shared" si="5"/>
        <v>0</v>
      </c>
      <c r="I512" s="107">
        <f t="shared" si="5"/>
        <v>0</v>
      </c>
      <c r="J512" s="107">
        <f t="shared" si="5"/>
        <v>0</v>
      </c>
      <c r="K512" s="107">
        <f t="shared" si="5"/>
        <v>0</v>
      </c>
      <c r="L512" s="107">
        <f t="shared" si="5"/>
        <v>20.5</v>
      </c>
      <c r="M512" s="107">
        <f t="shared" si="5"/>
        <v>0</v>
      </c>
      <c r="N512" s="107">
        <f t="shared" si="4"/>
        <v>853.85000000000014</v>
      </c>
      <c r="O512" s="107"/>
      <c r="P512" s="107">
        <f>SUM(P499:P511)</f>
        <v>177785.88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'48'!H5</f>
        <v>48</v>
      </c>
      <c r="B1" s="310" t="s">
        <v>152</v>
      </c>
      <c r="C1" s="311"/>
      <c r="D1" s="312" t="str">
        <f>VLOOKUP(A1,'Kosten VSR (her)controles'!A5:J54,3)</f>
        <v>Complex 48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48 te Complex 48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IF(D4="X",0,IF(E4="X",0,VLOOKUP(E4,'48'!$K$3:$L$16,2,FALSE)))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IF(D5="X",0,IF(E5="X",0,VLOOKUP(E5,'48'!$K$3:$L$16,2,FALSE)))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IF(D6="X",0,IF(E6="X",0,VLOOKUP(E6,'48'!$K$3:$L$16,2,FALSE)))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IF(D7="X",0,IF(E7="X",0,VLOOKUP(E7,'48'!$K$3:$L$16,2,FALSE)))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IF(D8="X",0,IF(E8="X",0,VLOOKUP(E8,'48'!$K$3:$L$16,2,FALSE)))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IF(D9="X",0,IF(E9="X",0,VLOOKUP(E9,'48'!$K$3:$L$16,2,FALSE)))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IF(D10="X",0,IF(E10="X",0,VLOOKUP(E10,'48'!$K$3:$L$16,2,FALSE)))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IF(D11="X",0,IF(E11="X",0,VLOOKUP(E11,'48'!$K$3:$L$16,2,FALSE)))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IF(D12="X",0,IF(E12="X",0,VLOOKUP(E12,'48'!$K$3:$L$16,2,FALSE)))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IF(D13="X",0,IF(E13="X",0,VLOOKUP(E13,'48'!$K$3:$L$16,2,FALSE)))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IF(D14="X",0,IF(E14="X",0,VLOOKUP(E14,'48'!$K$3:$L$16,2,FALSE)))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IF(D15="X",0,IF(E15="X",0,VLOOKUP(E15,'48'!$K$3:$L$16,2,FALSE)))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49,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'49a'!P499/M3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49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'49a'!P500/M4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49</v>
      </c>
      <c r="C5" s="294"/>
      <c r="D5" s="294"/>
      <c r="E5" s="294"/>
      <c r="F5" s="308" t="s">
        <v>155</v>
      </c>
      <c r="G5" s="308"/>
      <c r="H5" s="53">
        <f>'Kosten VSR (her)controles'!A53</f>
        <v>49</v>
      </c>
      <c r="K5" s="74" t="s">
        <v>156</v>
      </c>
      <c r="L5" s="86"/>
      <c r="M5" s="147"/>
      <c r="N5" s="127" t="e">
        <f>'49a'!P501/M5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49</v>
      </c>
      <c r="C6" s="295"/>
      <c r="D6" s="295"/>
      <c r="E6" s="295"/>
      <c r="F6" s="309" t="s">
        <v>158</v>
      </c>
      <c r="G6" s="309"/>
      <c r="H6" s="54" t="str">
        <f>CONCATENATE(H5,"a")</f>
        <v>49a</v>
      </c>
      <c r="K6" s="74" t="s">
        <v>159</v>
      </c>
      <c r="L6" s="86"/>
      <c r="M6" s="147"/>
      <c r="N6" s="127" t="e">
        <f>'49a'!P502/M6</f>
        <v>#N/A</v>
      </c>
    </row>
    <row r="7" spans="1:14" x14ac:dyDescent="0.3">
      <c r="K7" s="74" t="s">
        <v>160</v>
      </c>
      <c r="L7" s="86"/>
      <c r="M7" s="147"/>
      <c r="N7" s="127" t="e">
        <f>'49a'!P503/M7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'49a'!P504/M8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'49a'!P505/M9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'49a'!P506/M10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'49a'!P507/M11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'49a'!P508/M12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'49a'!N512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'49a'!P509/M13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'49a'!P512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'49a'!N505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'49'!H5</f>
        <v>49</v>
      </c>
      <c r="B1" s="310" t="s">
        <v>152</v>
      </c>
      <c r="C1" s="311"/>
      <c r="D1" s="312" t="str">
        <f>VLOOKUP(A1,'Kosten VSR (her)controles'!A5:J54,3)</f>
        <v>Complex 49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49 te Complex 49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IF(D4="X",0,IF(E4="X",0,VLOOKUP(E4,'49'!$K$3:$L$16,2,FALSE)))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IF(D5="X",0,IF(E5="X",0,VLOOKUP(E5,'49'!$K$3:$L$16,2,FALSE)))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IF(D6="X",0,IF(E6="X",0,VLOOKUP(E6,'49'!$K$3:$L$16,2,FALSE)))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IF(D7="X",0,IF(E7="X",0,VLOOKUP(E7,'49'!$K$3:$L$16,2,FALSE)))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IF(D8="X",0,IF(E8="X",0,VLOOKUP(E8,'49'!$K$3:$L$16,2,FALSE)))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IF(D9="X",0,IF(E9="X",0,VLOOKUP(E9,'49'!$K$3:$L$16,2,FALSE)))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IF(D10="X",0,IF(E10="X",0,VLOOKUP(E10,'49'!$K$3:$L$16,2,FALSE)))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IF(D11="X",0,IF(E11="X",0,VLOOKUP(E11,'49'!$K$3:$L$16,2,FALSE)))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IF(D12="X",0,IF(E12="X",0,VLOOKUP(E12,'49'!$K$3:$L$16,2,FALSE)))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IF(D13="X",0,IF(E13="X",0,VLOOKUP(E13,'49'!$K$3:$L$16,2,FALSE)))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IF(D14="X",0,IF(E14="X",0,VLOOKUP(E14,'49'!$K$3:$L$16,2,FALSE)))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IF(D15="X",0,IF(E15="X",0,VLOOKUP(E15,'49'!$K$3:$L$16,2,FALSE)))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50,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'50a'!P499/M3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50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'50a'!P500/M4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50</v>
      </c>
      <c r="C5" s="294"/>
      <c r="D5" s="294"/>
      <c r="E5" s="294"/>
      <c r="F5" s="308" t="s">
        <v>155</v>
      </c>
      <c r="G5" s="308"/>
      <c r="H5" s="53">
        <f>'Kosten VSR (her)controles'!A54</f>
        <v>50</v>
      </c>
      <c r="K5" s="74" t="s">
        <v>156</v>
      </c>
      <c r="L5" s="86"/>
      <c r="M5" s="147"/>
      <c r="N5" s="127" t="e">
        <f>'50a'!P501/M5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50</v>
      </c>
      <c r="C6" s="295"/>
      <c r="D6" s="295"/>
      <c r="E6" s="295"/>
      <c r="F6" s="309" t="s">
        <v>158</v>
      </c>
      <c r="G6" s="309"/>
      <c r="H6" s="54" t="str">
        <f>CONCATENATE(H5,"a")</f>
        <v>50a</v>
      </c>
      <c r="K6" s="74" t="s">
        <v>159</v>
      </c>
      <c r="L6" s="86"/>
      <c r="M6" s="147"/>
      <c r="N6" s="127" t="e">
        <f>'50a'!P502/M6</f>
        <v>#N/A</v>
      </c>
    </row>
    <row r="7" spans="1:14" x14ac:dyDescent="0.3">
      <c r="K7" s="74" t="s">
        <v>160</v>
      </c>
      <c r="L7" s="86"/>
      <c r="M7" s="147"/>
      <c r="N7" s="127" t="e">
        <f>'50a'!P503/M7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'50a'!P504/M8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'50a'!P505/M9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'50a'!P506/M10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'50a'!P507/M11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'50a'!P508/M12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'50a'!N512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'50a'!P509/M13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'50a'!P512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'50a'!S495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'50a'!N505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'50'!H5</f>
        <v>50</v>
      </c>
      <c r="B1" s="310" t="s">
        <v>152</v>
      </c>
      <c r="C1" s="311"/>
      <c r="D1" s="312" t="str">
        <f>VLOOKUP(A1,'Kosten VSR (her)controles'!A5:J54,3)</f>
        <v>Complex 50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50 te Complex 50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IF(D127="X",0,IF(E127="X",0,VLOOKUP(E127,'50'!$K$3:$L$16,2,FALSE)))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IF(D128="X",0,IF(E128="X",0,VLOOKUP(E128,'50'!$K$3:$L$16,2,FALSE)))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IF(D129="X",0,IF(E129="X",0,VLOOKUP(E129,'50'!$K$3:$L$16,2,FALSE)))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IF(D130="X",0,IF(E130="X",0,VLOOKUP(E130,'50'!$K$3:$L$16,2,FALSE)))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IF(D131="X",0,IF(E131="X",0,VLOOKUP(E131,'50'!$K$3:$L$16,2,FALSE)))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IF(D132="X",0,IF(E132="X",0,VLOOKUP(E132,'50'!$K$3:$L$16,2,FALSE)))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IF(D133="X",0,IF(E133="X",0,VLOOKUP(E133,'50'!$K$3:$L$16,2,FALSE)))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IF(D134="X",0,IF(E134="X",0,VLOOKUP(E134,'50'!$K$3:$L$16,2,FALSE)))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IF(D135="X",0,IF(E135="X",0,VLOOKUP(E135,'50'!$K$3:$L$16,2,FALSE)))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IF(D136="X",0,IF(E136="X",0,VLOOKUP(E136,'50'!$K$3:$L$16,2,FALSE)))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IF(D137="X",0,IF(E137="X",0,VLOOKUP(E137,'50'!$K$3:$L$16,2,FALSE)))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IF(D138="X",0,IF(E138="X",0,VLOOKUP(E138,'50'!$K$3:$L$16,2,FALSE)))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IF(D139="X",0,IF(E139="X",0,VLOOKUP(E139,'50'!$K$3:$L$16,2,FALSE)))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IF(D140="X",0,IF(E140="X",0,VLOOKUP(E140,'50'!$K$3:$L$16,2,FALSE)))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IF(D141="X",0,IF(E141="X",0,VLOOKUP(E141,'50'!$K$3:$L$16,2,FALSE)))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IF(D142="X",0,IF(E142="X",0,VLOOKUP(E142,'50'!$K$3:$L$16,2,FALSE)))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IF(D143="X",0,IF(E143="X",0,VLOOKUP(E143,'50'!$K$3:$L$16,2,FALSE)))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IF(D144="X",0,IF(E144="X",0,VLOOKUP(E144,'50'!$K$3:$L$16,2,FALSE)))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IF(D145="X",0,IF(E145="X",0,VLOOKUP(E145,'50'!$K$3:$L$16,2,FALSE)))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IF(D146="X",0,IF(E146="X",0,VLOOKUP(E146,'50'!$K$3:$L$16,2,FALSE)))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IF(D147="X",0,IF(E147="X",0,VLOOKUP(E147,'50'!$K$3:$L$16,2,FALSE)))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IF(D148="X",0,IF(E148="X",0,VLOOKUP(E148,'50'!$K$3:$L$16,2,FALSE)))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IF(D149="X",0,IF(E149="X",0,VLOOKUP(E149,'50'!$K$3:$L$16,2,FALSE)))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IF(D150="X",0,IF(E150="X",0,VLOOKUP(E150,'50'!$K$3:$L$16,2,FALSE)))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IF(D151="X",0,IF(E151="X",0,VLOOKUP(E151,'50'!$K$3:$L$16,2,FALSE)))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IF(D152="X",0,IF(E152="X",0,VLOOKUP(E152,'50'!$K$3:$L$16,2,FALSE)))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IF(D153="X",0,IF(E153="X",0,VLOOKUP(E153,'50'!$K$3:$L$16,2,FALSE)))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IF(D154="X",0,IF(E154="X",0,VLOOKUP(E154,'50'!$K$3:$L$16,2,FALSE)))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IF(D155="X",0,IF(E155="X",0,VLOOKUP(E155,'50'!$K$3:$L$16,2,FALSE)))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IF(D156="X",0,IF(E156="X",0,VLOOKUP(E156,'50'!$K$3:$L$16,2,FALSE)))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IF(D157="X",0,IF(E157="X",0,VLOOKUP(E157,'50'!$K$3:$L$16,2,FALSE)))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IF(D158="X",0,IF(E158="X",0,VLOOKUP(E158,'50'!$K$3:$L$16,2,FALSE)))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IF(D159="X",0,IF(E159="X",0,VLOOKUP(E159,'50'!$K$3:$L$16,2,FALSE)))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IF(D160="X",0,IF(E160="X",0,VLOOKUP(E160,'50'!$K$3:$L$16,2,FALSE)))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IF(D161="X",0,IF(E161="X",0,VLOOKUP(E161,'50'!$K$3:$L$16,2,FALSE)))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IF(D162="X",0,IF(E162="X",0,VLOOKUP(E162,'50'!$K$3:$L$16,2,FALSE)))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IF(D163="X",0,IF(E163="X",0,VLOOKUP(E163,'50'!$K$3:$L$16,2,FALSE)))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IF(D164="X",0,IF(E164="X",0,VLOOKUP(E164,'50'!$K$3:$L$16,2,FALSE)))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IF(D165="X",0,IF(E165="X",0,VLOOKUP(E165,'50'!$K$3:$L$16,2,FALSE)))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IF(D166="X",0,IF(E166="X",0,VLOOKUP(E166,'50'!$K$3:$L$16,2,FALSE)))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IF(D167="X",0,IF(E167="X",0,VLOOKUP(E167,'50'!$K$3:$L$16,2,FALSE)))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IF(D168="X",0,IF(E168="X",0,VLOOKUP(E168,'50'!$K$3:$L$16,2,FALSE)))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IF(D169="X",0,IF(E169="X",0,VLOOKUP(E169,'50'!$K$3:$L$16,2,FALSE)))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IF(D170="X",0,IF(E170="X",0,VLOOKUP(E170,'50'!$K$3:$L$16,2,FALSE)))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IF(D171="X",0,IF(E171="X",0,VLOOKUP(E171,'50'!$K$3:$L$16,2,FALSE)))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IF(D172="X",0,IF(E172="X",0,VLOOKUP(E172,'50'!$K$3:$L$16,2,FALSE)))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IF(D173="X",0,IF(E173="X",0,VLOOKUP(E173,'50'!$K$3:$L$16,2,FALSE)))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IF(D174="X",0,IF(E174="X",0,VLOOKUP(E174,'50'!$K$3:$L$16,2,FALSE)))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IF(D175="X",0,IF(E175="X",0,VLOOKUP(E175,'50'!$K$3:$L$16,2,FALSE)))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IF(D176="X",0,IF(E176="X",0,VLOOKUP(E176,'50'!$K$3:$L$16,2,FALSE)))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IF(D177="X",0,IF(E177="X",0,VLOOKUP(E177,'50'!$K$3:$L$16,2,FALSE)))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IF(D178="X",0,IF(E178="X",0,VLOOKUP(E178,'50'!$K$3:$L$16,2,FALSE)))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IF(D179="X",0,IF(E179="X",0,VLOOKUP(E179,'50'!$K$3:$L$16,2,FALSE)))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IF(D180="X",0,IF(E180="X",0,VLOOKUP(E180,'50'!$K$3:$L$16,2,FALSE)))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IF(D181="X",0,IF(E181="X",0,VLOOKUP(E181,'50'!$K$3:$L$16,2,FALSE)))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IF(D182="X",0,IF(E182="X",0,VLOOKUP(E182,'50'!$K$3:$L$16,2,FALSE)))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IF(D183="X",0,IF(E183="X",0,VLOOKUP(E183,'50'!$K$3:$L$16,2,FALSE)))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IF(D184="X",0,IF(E184="X",0,VLOOKUP(E184,'50'!$K$3:$L$16,2,FALSE)))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IF(D185="X",0,IF(E185="X",0,VLOOKUP(E185,'50'!$K$3:$L$16,2,FALSE)))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IF(D186="X",0,IF(E186="X",0,VLOOKUP(E186,'50'!$K$3:$L$16,2,FALSE)))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IF(D187="X",0,IF(E187="X",0,VLOOKUP(E187,'50'!$K$3:$L$16,2,FALSE)))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IF(D188="X",0,IF(E188="X",0,VLOOKUP(E188,'50'!$K$3:$L$16,2,FALSE)))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IF(D189="X",0,IF(E189="X",0,VLOOKUP(E189,'50'!$K$3:$L$16,2,FALSE)))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IF(D190="X",0,IF(E190="X",0,VLOOKUP(E190,'50'!$K$3:$L$16,2,FALSE)))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IF(D191="X",0,IF(E191="X",0,VLOOKUP(E191,'50'!$K$3:$L$16,2,FALSE)))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IF(D192="X",0,IF(E192="X",0,VLOOKUP(E192,'50'!$K$3:$L$16,2,FALSE)))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IF(D193="X",0,IF(E193="X",0,VLOOKUP(E193,'50'!$K$3:$L$16,2,FALSE)))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IF(D194="X",0,IF(E194="X",0,VLOOKUP(E194,'50'!$K$3:$L$16,2,FALSE)))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IF(D195="X",0,IF(E195="X",0,VLOOKUP(E195,'50'!$K$3:$L$16,2,FALSE)))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IF(D196="X",0,IF(E196="X",0,VLOOKUP(E196,'50'!$K$3:$L$16,2,FALSE)))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IF(D197="X",0,IF(E197="X",0,VLOOKUP(E197,'50'!$K$3:$L$16,2,FALSE)))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IF(D198="X",0,IF(E198="X",0,VLOOKUP(E198,'50'!$K$3:$L$16,2,FALSE)))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IF(D199="X",0,IF(E199="X",0,VLOOKUP(E199,'50'!$K$3:$L$16,2,FALSE)))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IF(D200="X",0,IF(E200="X",0,VLOOKUP(E200,'50'!$K$3:$L$16,2,FALSE)))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IF(D201="X",0,IF(E201="X",0,VLOOKUP(E201,'50'!$K$3:$L$16,2,FALSE)))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IF(D202="X",0,IF(E202="X",0,VLOOKUP(E202,'50'!$K$3:$L$16,2,FALSE)))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IF(D203="X",0,IF(E203="X",0,VLOOKUP(E203,'50'!$K$3:$L$16,2,FALSE)))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IF(D204="X",0,IF(E204="X",0,VLOOKUP(E204,'50'!$K$3:$L$16,2,FALSE)))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IF(D205="X",0,IF(E205="X",0,VLOOKUP(E205,'50'!$K$3:$L$16,2,FALSE)))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IF(D206="X",0,IF(E206="X",0,VLOOKUP(E206,'50'!$K$3:$L$16,2,FALSE)))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IF(D207="X",0,IF(E207="X",0,VLOOKUP(E207,'50'!$K$3:$L$16,2,FALSE)))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IF(D208="X",0,IF(E208="X",0,VLOOKUP(E208,'50'!$K$3:$L$16,2,FALSE)))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IF(D209="X",0,IF(E209="X",0,VLOOKUP(E209,'50'!$K$3:$L$16,2,FALSE)))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IF(D210="X",0,IF(E210="X",0,VLOOKUP(E210,'50'!$K$3:$L$16,2,FALSE)))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IF(D211="X",0,IF(E211="X",0,VLOOKUP(E211,'50'!$K$3:$L$16,2,FALSE)))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IF(D212="X",0,IF(E212="X",0,VLOOKUP(E212,'50'!$K$3:$L$16,2,FALSE)))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IF(D213="X",0,IF(E213="X",0,VLOOKUP(E213,'50'!$K$3:$L$16,2,FALSE)))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IF(D214="X",0,IF(E214="X",0,VLOOKUP(E214,'50'!$K$3:$L$16,2,FALSE)))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IF(D215="X",0,IF(E215="X",0,VLOOKUP(E215,'50'!$K$3:$L$16,2,FALSE)))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IF(D216="X",0,IF(E216="X",0,VLOOKUP(E216,'50'!$K$3:$L$16,2,FALSE)))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IF(D217="X",0,IF(E217="X",0,VLOOKUP(E217,'50'!$K$3:$L$16,2,FALSE)))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IF(D218="X",0,IF(E218="X",0,VLOOKUP(E218,'50'!$K$3:$L$16,2,FALSE)))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IF(D219="X",0,IF(E219="X",0,VLOOKUP(E219,'50'!$K$3:$L$16,2,FALSE)))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IF(D220="X",0,IF(E220="X",0,VLOOKUP(E220,'50'!$K$3:$L$16,2,FALSE)))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IF(D221="X",0,IF(E221="X",0,VLOOKUP(E221,'50'!$K$3:$L$16,2,FALSE)))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IF(D222="X",0,IF(E222="X",0,VLOOKUP(E222,'50'!$K$3:$L$16,2,FALSE)))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IF(D223="X",0,IF(E223="X",0,VLOOKUP(E223,'50'!$K$3:$L$16,2,FALSE)))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IF(D224="X",0,IF(E224="X",0,VLOOKUP(E224,'50'!$K$3:$L$16,2,FALSE)))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IF(D225="X",0,IF(E225="X",0,VLOOKUP(E225,'50'!$K$3:$L$16,2,FALSE)))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IF(D226="X",0,IF(E226="X",0,VLOOKUP(E226,'50'!$K$3:$L$16,2,FALSE)))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IF(D227="X",0,IF(E227="X",0,VLOOKUP(E227,'50'!$K$3:$L$16,2,FALSE)))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IF(D228="X",0,IF(E228="X",0,VLOOKUP(E228,'50'!$K$3:$L$16,2,FALSE)))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IF(D229="X",0,IF(E229="X",0,VLOOKUP(E229,'50'!$K$3:$L$16,2,FALSE)))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IF(D230="X",0,IF(E230="X",0,VLOOKUP(E230,'50'!$K$3:$L$16,2,FALSE)))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IF(D231="X",0,IF(E231="X",0,VLOOKUP(E231,'50'!$K$3:$L$16,2,FALSE)))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IF(D232="X",0,IF(E232="X",0,VLOOKUP(E232,'50'!$K$3:$L$16,2,FALSE)))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IF(D233="X",0,IF(E233="X",0,VLOOKUP(E233,'50'!$K$3:$L$16,2,FALSE)))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IF(D234="X",0,IF(E234="X",0,VLOOKUP(E234,'50'!$K$3:$L$16,2,FALSE)))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IF(D235="X",0,IF(E235="X",0,VLOOKUP(E235,'50'!$K$3:$L$16,2,FALSE)))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IF(D236="X",0,IF(E236="X",0,VLOOKUP(E236,'50'!$K$3:$L$16,2,FALSE)))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IF(D237="X",0,IF(E237="X",0,VLOOKUP(E237,'50'!$K$3:$L$16,2,FALSE)))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IF(D238="X",0,IF(E238="X",0,VLOOKUP(E238,'50'!$K$3:$L$16,2,FALSE)))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IF(D239="X",0,IF(E239="X",0,VLOOKUP(E239,'50'!$K$3:$L$16,2,FALSE)))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IF(D240="X",0,IF(E240="X",0,VLOOKUP(E240,'50'!$K$3:$L$16,2,FALSE)))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IF(D241="X",0,IF(E241="X",0,VLOOKUP(E241,'50'!$K$3:$L$16,2,FALSE)))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IF(D242="X",0,IF(E242="X",0,VLOOKUP(E242,'50'!$K$3:$L$16,2,FALSE)))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IF(D243="X",0,IF(E243="X",0,VLOOKUP(E243,'50'!$K$3:$L$16,2,FALSE)))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IF(D244="X",0,IF(E244="X",0,VLOOKUP(E244,'50'!$K$3:$L$16,2,FALSE)))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IF(D245="X",0,IF(E245="X",0,VLOOKUP(E245,'50'!$K$3:$L$16,2,FALSE)))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IF(D246="X",0,IF(E246="X",0,VLOOKUP(E246,'50'!$K$3:$L$16,2,FALSE)))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IF(D247="X",0,IF(E247="X",0,VLOOKUP(E247,'50'!$K$3:$L$16,2,FALSE)))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IF(D248="X",0,IF(E248="X",0,VLOOKUP(E248,'50'!$K$3:$L$16,2,FALSE)))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IF(D249="X",0,IF(E249="X",0,VLOOKUP(E249,'50'!$K$3:$L$16,2,FALSE)))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IF(D250="X",0,IF(E250="X",0,VLOOKUP(E250,'50'!$K$3:$L$16,2,FALSE)))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IF(D251="X",0,IF(E251="X",0,VLOOKUP(E251,'50'!$K$3:$L$16,2,FALSE)))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IF(D252="X",0,IF(E252="X",0,VLOOKUP(E252,'50'!$K$3:$L$16,2,FALSE)))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IF(D253="X",0,IF(E253="X",0,VLOOKUP(E253,'50'!$K$3:$L$16,2,FALSE)))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IF(D254="X",0,IF(E254="X",0,VLOOKUP(E254,'50'!$K$3:$L$16,2,FALSE)))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IF(D255="X",0,IF(E255="X",0,VLOOKUP(E255,'50'!$K$3:$L$16,2,FALSE)))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IF(D256="X",0,IF(E256="X",0,VLOOKUP(E256,'50'!$K$3:$L$16,2,FALSE)))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IF(D257="X",0,IF(E257="X",0,VLOOKUP(E257,'50'!$K$3:$L$16,2,FALSE)))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IF(D258="X",0,IF(E258="X",0,VLOOKUP(E258,'50'!$K$3:$L$16,2,FALSE)))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IF(D259="X",0,IF(E259="X",0,VLOOKUP(E259,'50'!$K$3:$L$16,2,FALSE)))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IF(D260="X",0,IF(E260="X",0,VLOOKUP(E260,'50'!$K$3:$L$16,2,FALSE)))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IF(D261="X",0,IF(E261="X",0,VLOOKUP(E261,'50'!$K$3:$L$16,2,FALSE)))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IF(D262="X",0,IF(E262="X",0,VLOOKUP(E262,'50'!$K$3:$L$16,2,FALSE)))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IF(D263="X",0,IF(E263="X",0,VLOOKUP(E263,'50'!$K$3:$L$16,2,FALSE)))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IF(D264="X",0,IF(E264="X",0,VLOOKUP(E264,'50'!$K$3:$L$16,2,FALSE)))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IF(D265="X",0,IF(E265="X",0,VLOOKUP(E265,'50'!$K$3:$L$16,2,FALSE)))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IF(D266="X",0,IF(E266="X",0,VLOOKUP(E266,'50'!$K$3:$L$16,2,FALSE)))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IF(D267="X",0,IF(E267="X",0,VLOOKUP(E267,'50'!$K$3:$L$16,2,FALSE)))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IF(D268="X",0,IF(E268="X",0,VLOOKUP(E268,'50'!$K$3:$L$16,2,FALSE)))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IF(D269="X",0,IF(E269="X",0,VLOOKUP(E269,'50'!$K$3:$L$16,2,FALSE)))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IF(D270="X",0,IF(E270="X",0,VLOOKUP(E270,'50'!$K$3:$L$16,2,FALSE)))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IF(D271="X",0,IF(E271="X",0,VLOOKUP(E271,'50'!$K$3:$L$16,2,FALSE)))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IF(D272="X",0,IF(E272="X",0,VLOOKUP(E272,'50'!$K$3:$L$16,2,FALSE)))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IF(D273="X",0,IF(E273="X",0,VLOOKUP(E273,'50'!$K$3:$L$16,2,FALSE)))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IF(D274="X",0,IF(E274="X",0,VLOOKUP(E274,'50'!$K$3:$L$16,2,FALSE)))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IF(D275="X",0,IF(E275="X",0,VLOOKUP(E275,'50'!$K$3:$L$16,2,FALSE)))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IF(D276="X",0,IF(E276="X",0,VLOOKUP(E276,'50'!$K$3:$L$16,2,FALSE)))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IF(D277="X",0,IF(E277="X",0,VLOOKUP(E277,'50'!$K$3:$L$16,2,FALSE)))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IF(D278="X",0,IF(E278="X",0,VLOOKUP(E278,'50'!$K$3:$L$16,2,FALSE)))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IF(D279="X",0,IF(E279="X",0,VLOOKUP(E279,'50'!$K$3:$L$16,2,FALSE)))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IF(D280="X",0,IF(E280="X",0,VLOOKUP(E280,'50'!$K$3:$L$16,2,FALSE)))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IF(D281="X",0,IF(E281="X",0,VLOOKUP(E281,'50'!$K$3:$L$16,2,FALSE)))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IF(D282="X",0,IF(E282="X",0,VLOOKUP(E282,'50'!$K$3:$L$16,2,FALSE)))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IF(D283="X",0,IF(E283="X",0,VLOOKUP(E283,'50'!$K$3:$L$16,2,FALSE)))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IF(D284="X",0,IF(E284="X",0,VLOOKUP(E284,'50'!$K$3:$L$16,2,FALSE)))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IF(D285="X",0,IF(E285="X",0,VLOOKUP(E285,'50'!$K$3:$L$16,2,FALSE)))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IF(D286="X",0,IF(E286="X",0,VLOOKUP(E286,'50'!$K$3:$L$16,2,FALSE)))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IF(D287="X",0,IF(E287="X",0,VLOOKUP(E287,'50'!$K$3:$L$16,2,FALSE)))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IF(D288="X",0,IF(E288="X",0,VLOOKUP(E288,'50'!$K$3:$L$16,2,FALSE)))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IF(D289="X",0,IF(E289="X",0,VLOOKUP(E289,'50'!$K$3:$L$16,2,FALSE)))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IF(D290="X",0,IF(E290="X",0,VLOOKUP(E290,'50'!$K$3:$L$16,2,FALSE)))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IF(D291="X",0,IF(E291="X",0,VLOOKUP(E291,'50'!$K$3:$L$16,2,FALSE)))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IF(D292="X",0,IF(E292="X",0,VLOOKUP(E292,'50'!$K$3:$L$16,2,FALSE)))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IF(D293="X",0,IF(E293="X",0,VLOOKUP(E293,'50'!$K$3:$L$16,2,FALSE)))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IF(D294="X",0,IF(E294="X",0,VLOOKUP(E294,'50'!$K$3:$L$16,2,FALSE)))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IF(D295="X",0,IF(E295="X",0,VLOOKUP(E295,'50'!$K$3:$L$16,2,FALSE)))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IF(D296="X",0,IF(E296="X",0,VLOOKUP(E296,'50'!$K$3:$L$16,2,FALSE)))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IF(D297="X",0,IF(E297="X",0,VLOOKUP(E297,'50'!$K$3:$L$16,2,FALSE)))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IF(D298="X",0,IF(E298="X",0,VLOOKUP(E298,'50'!$K$3:$L$16,2,FALSE)))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IF(D299="X",0,IF(E299="X",0,VLOOKUP(E299,'50'!$K$3:$L$16,2,FALSE)))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IF(D300="X",0,IF(E300="X",0,VLOOKUP(E300,'50'!$K$3:$L$16,2,FALSE)))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IF(D301="X",0,IF(E301="X",0,VLOOKUP(E301,'50'!$K$3:$L$16,2,FALSE)))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IF(D302="X",0,IF(E302="X",0,VLOOKUP(E302,'50'!$K$3:$L$16,2,FALSE)))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IF(D303="X",0,IF(E303="X",0,VLOOKUP(E303,'50'!$K$3:$L$16,2,FALSE)))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IF(D304="X",0,IF(E304="X",0,VLOOKUP(E304,'50'!$K$3:$L$16,2,FALSE)))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IF(D305="X",0,IF(E305="X",0,VLOOKUP(E305,'50'!$K$3:$L$16,2,FALSE)))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IF(D306="X",0,IF(E306="X",0,VLOOKUP(E306,'50'!$K$3:$L$16,2,FALSE)))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IF(D307="X",0,IF(E307="X",0,VLOOKUP(E307,'50'!$K$3:$L$16,2,FALSE)))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IF(D308="X",0,IF(E308="X",0,VLOOKUP(E308,'50'!$K$3:$L$16,2,FALSE)))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IF(D309="X",0,IF(E309="X",0,VLOOKUP(E309,'50'!$K$3:$L$16,2,FALSE)))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IF(D310="X",0,IF(E310="X",0,VLOOKUP(E310,'50'!$K$3:$L$16,2,FALSE)))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IF(D311="X",0,IF(E311="X",0,VLOOKUP(E311,'50'!$K$3:$L$16,2,FALSE)))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IF(D312="X",0,IF(E312="X",0,VLOOKUP(E312,'50'!$K$3:$L$16,2,FALSE)))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IF(D313="X",0,IF(E313="X",0,VLOOKUP(E313,'50'!$K$3:$L$16,2,FALSE)))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IF(D314="X",0,IF(E314="X",0,VLOOKUP(E314,'50'!$K$3:$L$16,2,FALSE)))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IF(D315="X",0,IF(E315="X",0,VLOOKUP(E315,'50'!$K$3:$L$16,2,FALSE)))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IF(D316="X",0,IF(E316="X",0,VLOOKUP(E316,'50'!$K$3:$L$16,2,FALSE)))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IF(D317="X",0,IF(E317="X",0,VLOOKUP(E317,'50'!$K$3:$L$16,2,FALSE)))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IF(D318="X",0,IF(E318="X",0,VLOOKUP(E318,'50'!$K$3:$L$16,2,FALSE)))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IF(D319="X",0,IF(E319="X",0,VLOOKUP(E319,'50'!$K$3:$L$16,2,FALSE)))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IF(D320="X",0,IF(E320="X",0,VLOOKUP(E320,'50'!$K$3:$L$16,2,FALSE)))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IF(D321="X",0,IF(E321="X",0,VLOOKUP(E321,'50'!$K$3:$L$16,2,FALSE)))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IF(D322="X",0,IF(E322="X",0,VLOOKUP(E322,'50'!$K$3:$L$16,2,FALSE)))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IF(D323="X",0,IF(E323="X",0,VLOOKUP(E323,'50'!$K$3:$L$16,2,FALSE)))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IF(D324="X",0,IF(E324="X",0,VLOOKUP(E324,'50'!$K$3:$L$16,2,FALSE)))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IF(D325="X",0,IF(E325="X",0,VLOOKUP(E325,'50'!$K$3:$L$16,2,FALSE)))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IF(D326="X",0,IF(E326="X",0,VLOOKUP(E326,'50'!$K$3:$L$16,2,FALSE)))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IF(D327="X",0,IF(E327="X",0,VLOOKUP(E327,'50'!$K$3:$L$16,2,FALSE)))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IF(D328="X",0,IF(E328="X",0,VLOOKUP(E328,'50'!$K$3:$L$16,2,FALSE)))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IF(D329="X",0,IF(E329="X",0,VLOOKUP(E329,'50'!$K$3:$L$16,2,FALSE)))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IF(D330="X",0,IF(E330="X",0,VLOOKUP(E330,'50'!$K$3:$L$16,2,FALSE)))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IF(D331="X",0,IF(E331="X",0,VLOOKUP(E331,'50'!$K$3:$L$16,2,FALSE)))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IF(D332="X",0,IF(E332="X",0,VLOOKUP(E332,'50'!$K$3:$L$16,2,FALSE)))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IF(D333="X",0,IF(E333="X",0,VLOOKUP(E333,'50'!$K$3:$L$16,2,FALSE)))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IF(D334="X",0,IF(E334="X",0,VLOOKUP(E334,'50'!$K$3:$L$16,2,FALSE)))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IF(D335="X",0,IF(E335="X",0,VLOOKUP(E335,'50'!$K$3:$L$16,2,FALSE)))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IF(D336="X",0,IF(E336="X",0,VLOOKUP(E336,'50'!$K$3:$L$16,2,FALSE)))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IF(D337="X",0,IF(E337="X",0,VLOOKUP(E337,'50'!$K$3:$L$16,2,FALSE)))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IF(D338="X",0,IF(E338="X",0,VLOOKUP(E338,'50'!$K$3:$L$16,2,FALSE)))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IF(D339="X",0,IF(E339="X",0,VLOOKUP(E339,'50'!$K$3:$L$16,2,FALSE)))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IF(D340="X",0,IF(E340="X",0,VLOOKUP(E340,'50'!$K$3:$L$16,2,FALSE)))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IF(D341="X",0,IF(E341="X",0,VLOOKUP(E341,'50'!$K$3:$L$16,2,FALSE)))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IF(D342="X",0,IF(E342="X",0,VLOOKUP(E342,'50'!$K$3:$L$16,2,FALSE)))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IF(D343="X",0,IF(E343="X",0,VLOOKUP(E343,'50'!$K$3:$L$16,2,FALSE)))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IF(D344="X",0,IF(E344="X",0,VLOOKUP(E344,'50'!$K$3:$L$16,2,FALSE)))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IF(D345="X",0,IF(E345="X",0,VLOOKUP(E345,'50'!$K$3:$L$16,2,FALSE)))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IF(D346="X",0,IF(E346="X",0,VLOOKUP(E346,'50'!$K$3:$L$16,2,FALSE)))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IF(D347="X",0,IF(E347="X",0,VLOOKUP(E347,'50'!$K$3:$L$16,2,FALSE)))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IF(D348="X",0,IF(E348="X",0,VLOOKUP(E348,'50'!$K$3:$L$16,2,FALSE)))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IF(D349="X",0,IF(E349="X",0,VLOOKUP(E349,'50'!$K$3:$L$16,2,FALSE)))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IF(D350="X",0,IF(E350="X",0,VLOOKUP(E350,'50'!$K$3:$L$16,2,FALSE)))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IF(D351="X",0,IF(E351="X",0,VLOOKUP(E351,'50'!$K$3:$L$16,2,FALSE)))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IF(D352="X",0,IF(E352="X",0,VLOOKUP(E352,'50'!$K$3:$L$16,2,FALSE)))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IF(D353="X",0,IF(E353="X",0,VLOOKUP(E353,'50'!$K$3:$L$16,2,FALSE)))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IF(D354="X",0,IF(E354="X",0,VLOOKUP(E354,'50'!$K$3:$L$16,2,FALSE)))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IF(D355="X",0,IF(E355="X",0,VLOOKUP(E355,'50'!$K$3:$L$16,2,FALSE)))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IF(D356="X",0,IF(E356="X",0,VLOOKUP(E356,'50'!$K$3:$L$16,2,FALSE)))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IF(D357="X",0,IF(E357="X",0,VLOOKUP(E357,'50'!$K$3:$L$16,2,FALSE)))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IF(D358="X",0,IF(E358="X",0,VLOOKUP(E358,'50'!$K$3:$L$16,2,FALSE)))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IF(D359="X",0,IF(E359="X",0,VLOOKUP(E359,'50'!$K$3:$L$16,2,FALSE)))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IF(D360="X",0,IF(E360="X",0,VLOOKUP(E360,'50'!$K$3:$L$16,2,FALSE)))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IF(D361="X",0,IF(E361="X",0,VLOOKUP(E361,'50'!$K$3:$L$16,2,FALSE)))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IF(D362="X",0,IF(E362="X",0,VLOOKUP(E362,'50'!$K$3:$L$16,2,FALSE)))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IF(D363="X",0,IF(E363="X",0,VLOOKUP(E363,'50'!$K$3:$L$16,2,FALSE)))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IF(D364="X",0,IF(E364="X",0,VLOOKUP(E364,'50'!$K$3:$L$16,2,FALSE)))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IF(D365="X",0,IF(E365="X",0,VLOOKUP(E365,'50'!$K$3:$L$16,2,FALSE)))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IF(D366="X",0,IF(E366="X",0,VLOOKUP(E366,'50'!$K$3:$L$16,2,FALSE)))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IF(D367="X",0,IF(E367="X",0,VLOOKUP(E367,'50'!$K$3:$L$16,2,FALSE)))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IF(D368="X",0,IF(E368="X",0,VLOOKUP(E368,'50'!$K$3:$L$16,2,FALSE)))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IF(D369="X",0,IF(E369="X",0,VLOOKUP(E369,'50'!$K$3:$L$16,2,FALSE)))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IF(D370="X",0,IF(E370="X",0,VLOOKUP(E370,'50'!$K$3:$L$16,2,FALSE)))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IF(D371="X",0,IF(E371="X",0,VLOOKUP(E371,'50'!$K$3:$L$16,2,FALSE)))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IF(D372="X",0,IF(E372="X",0,VLOOKUP(E372,'50'!$K$3:$L$16,2,FALSE)))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IF(D373="X",0,IF(E373="X",0,VLOOKUP(E373,'50'!$K$3:$L$16,2,FALSE)))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IF(D374="X",0,IF(E374="X",0,VLOOKUP(E374,'50'!$K$3:$L$16,2,FALSE)))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IF(D375="X",0,IF(E375="X",0,VLOOKUP(E375,'50'!$K$3:$L$16,2,FALSE)))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IF(D376="X",0,IF(E376="X",0,VLOOKUP(E376,'50'!$K$3:$L$16,2,FALSE)))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IF(D377="X",0,IF(E377="X",0,VLOOKUP(E377,'50'!$K$3:$L$16,2,FALSE)))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IF(D378="X",0,IF(E378="X",0,VLOOKUP(E378,'50'!$K$3:$L$16,2,FALSE)))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IF(D379="X",0,IF(E379="X",0,VLOOKUP(E379,'50'!$K$3:$L$16,2,FALSE)))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IF(D380="X",0,IF(E380="X",0,VLOOKUP(E380,'50'!$K$3:$L$16,2,FALSE)))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IF(D381="X",0,IF(E381="X",0,VLOOKUP(E381,'50'!$K$3:$L$16,2,FALSE)))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IF(D382="X",0,IF(E382="X",0,VLOOKUP(E382,'50'!$K$3:$L$16,2,FALSE)))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IF(D383="X",0,IF(E383="X",0,VLOOKUP(E383,'50'!$K$3:$L$16,2,FALSE)))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IF(D384="X",0,IF(E384="X",0,VLOOKUP(E384,'50'!$K$3:$L$16,2,FALSE)))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IF(D385="X",0,IF(E385="X",0,VLOOKUP(E385,'50'!$K$3:$L$16,2,FALSE)))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IF(D386="X",0,IF(E386="X",0,VLOOKUP(E386,'50'!$K$3:$L$16,2,FALSE)))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IF(D387="X",0,IF(E387="X",0,VLOOKUP(E387,'50'!$K$3:$L$16,2,FALSE)))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IF(D388="X",0,IF(E388="X",0,VLOOKUP(E388,'50'!$K$3:$L$16,2,FALSE)))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IF(D389="X",0,IF(E389="X",0,VLOOKUP(E389,'50'!$K$3:$L$16,2,FALSE)))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IF(D390="X",0,IF(E390="X",0,VLOOKUP(E390,'50'!$K$3:$L$16,2,FALSE)))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IF(D391="X",0,IF(E391="X",0,VLOOKUP(E391,'50'!$K$3:$L$16,2,FALSE)))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IF(D392="X",0,IF(E392="X",0,VLOOKUP(E392,'50'!$K$3:$L$16,2,FALSE)))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IF(D393="X",0,IF(E393="X",0,VLOOKUP(E393,'50'!$K$3:$L$16,2,FALSE)))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IF(D394="X",0,IF(E394="X",0,VLOOKUP(E394,'50'!$K$3:$L$16,2,FALSE)))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IF(D395="X",0,IF(E395="X",0,VLOOKUP(E395,'50'!$K$3:$L$16,2,FALSE)))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IF(D396="X",0,IF(E396="X",0,VLOOKUP(E396,'50'!$K$3:$L$16,2,FALSE)))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IF(D397="X",0,IF(E397="X",0,VLOOKUP(E397,'50'!$K$3:$L$16,2,FALSE)))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IF(D398="X",0,IF(E398="X",0,VLOOKUP(E398,'50'!$K$3:$L$16,2,FALSE)))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IF(D399="X",0,IF(E399="X",0,VLOOKUP(E399,'50'!$K$3:$L$16,2,FALSE)))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IF(D400="X",0,IF(E400="X",0,VLOOKUP(E400,'50'!$K$3:$L$16,2,FALSE)))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IF(D401="X",0,IF(E401="X",0,VLOOKUP(E401,'50'!$K$3:$L$16,2,FALSE)))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IF(D402="X",0,IF(E402="X",0,VLOOKUP(E402,'50'!$K$3:$L$16,2,FALSE)))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IF(D403="X",0,IF(E403="X",0,VLOOKUP(E403,'50'!$K$3:$L$16,2,FALSE)))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IF(D404="X",0,IF(E404="X",0,VLOOKUP(E404,'50'!$K$3:$L$16,2,FALSE)))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IF(D405="X",0,IF(E405="X",0,VLOOKUP(E405,'50'!$K$3:$L$16,2,FALSE)))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IF(D406="X",0,IF(E406="X",0,VLOOKUP(E406,'50'!$K$3:$L$16,2,FALSE)))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IF(D407="X",0,IF(E407="X",0,VLOOKUP(E407,'50'!$K$3:$L$16,2,FALSE)))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IF(D408="X",0,IF(E408="X",0,VLOOKUP(E408,'50'!$K$3:$L$16,2,FALSE)))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IF(D409="X",0,IF(E409="X",0,VLOOKUP(E409,'50'!$K$3:$L$16,2,FALSE)))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IF(D410="X",0,IF(E410="X",0,VLOOKUP(E410,'50'!$K$3:$L$16,2,FALSE)))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IF(D411="X",0,IF(E411="X",0,VLOOKUP(E411,'50'!$K$3:$L$16,2,FALSE)))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IF(D412="X",0,IF(E412="X",0,VLOOKUP(E412,'50'!$K$3:$L$16,2,FALSE)))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IF(D413="X",0,IF(E413="X",0,VLOOKUP(E413,'50'!$K$3:$L$16,2,FALSE)))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IF(D414="X",0,IF(E414="X",0,VLOOKUP(E414,'50'!$K$3:$L$16,2,FALSE)))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IF(D415="X",0,IF(E415="X",0,VLOOKUP(E415,'50'!$K$3:$L$16,2,FALSE)))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IF(D416="X",0,IF(E416="X",0,VLOOKUP(E416,'50'!$K$3:$L$16,2,FALSE)))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IF(D417="X",0,IF(E417="X",0,VLOOKUP(E417,'50'!$K$3:$L$16,2,FALSE)))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IF(D418="X",0,IF(E418="X",0,VLOOKUP(E418,'50'!$K$3:$L$16,2,FALSE)))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IF(D419="X",0,IF(E419="X",0,VLOOKUP(E419,'50'!$K$3:$L$16,2,FALSE)))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IF(D420="X",0,IF(E420="X",0,VLOOKUP(E420,'50'!$K$3:$L$16,2,FALSE)))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IF(D421="X",0,IF(E421="X",0,VLOOKUP(E421,'50'!$K$3:$L$16,2,FALSE)))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IF(D422="X",0,IF(E422="X",0,VLOOKUP(E422,'50'!$K$3:$L$16,2,FALSE)))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IF(D423="X",0,IF(E423="X",0,VLOOKUP(E423,'50'!$K$3:$L$16,2,FALSE)))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IF(D424="X",0,IF(E424="X",0,VLOOKUP(E424,'50'!$K$3:$L$16,2,FALSE)))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IF(D425="X",0,IF(E425="X",0,VLOOKUP(E425,'50'!$K$3:$L$16,2,FALSE)))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IF(D426="X",0,IF(E426="X",0,VLOOKUP(E426,'50'!$K$3:$L$16,2,FALSE)))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IF(D427="X",0,IF(E427="X",0,VLOOKUP(E427,'50'!$K$3:$L$16,2,FALSE)))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IF(D428="X",0,IF(E428="X",0,VLOOKUP(E428,'50'!$K$3:$L$16,2,FALSE)))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IF(D429="X",0,IF(E429="X",0,VLOOKUP(E429,'50'!$K$3:$L$16,2,FALSE)))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IF(D430="X",0,IF(E430="X",0,VLOOKUP(E430,'50'!$K$3:$L$16,2,FALSE)))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IF(D431="X",0,IF(E431="X",0,VLOOKUP(E431,'50'!$K$3:$L$16,2,FALSE)))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IF(D432="X",0,IF(E432="X",0,VLOOKUP(E432,'50'!$K$3:$L$16,2,FALSE)))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IF(D433="X",0,IF(E433="X",0,VLOOKUP(E433,'50'!$K$3:$L$16,2,FALSE)))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IF(D434="X",0,IF(E434="X",0,VLOOKUP(E434,'50'!$K$3:$L$16,2,FALSE)))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IF(D435="X",0,IF(E435="X",0,VLOOKUP(E435,'50'!$K$3:$L$16,2,FALSE)))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IF(D436="X",0,IF(E436="X",0,VLOOKUP(E436,'50'!$K$3:$L$16,2,FALSE)))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IF(D437="X",0,IF(E437="X",0,VLOOKUP(E437,'50'!$K$3:$L$16,2,FALSE)))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IF(D438="X",0,IF(E438="X",0,VLOOKUP(E438,'50'!$K$3:$L$16,2,FALSE)))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IF(D439="X",0,IF(E439="X",0,VLOOKUP(E439,'50'!$K$3:$L$16,2,FALSE)))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IF(D440="X",0,IF(E440="X",0,VLOOKUP(E440,'50'!$K$3:$L$16,2,FALSE)))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IF(D441="X",0,IF(E441="X",0,VLOOKUP(E441,'50'!$K$3:$L$16,2,FALSE)))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IF(D442="X",0,IF(E442="X",0,VLOOKUP(E442,'50'!$K$3:$L$16,2,FALSE)))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IF(D443="X",0,IF(E443="X",0,VLOOKUP(E443,'50'!$K$3:$L$16,2,FALSE)))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IF(D444="X",0,IF(E444="X",0,VLOOKUP(E444,'50'!$K$3:$L$16,2,FALSE)))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IF(D445="X",0,IF(E445="X",0,VLOOKUP(E445,'50'!$K$3:$L$16,2,FALSE)))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IF(D446="X",0,IF(E446="X",0,VLOOKUP(E446,'50'!$K$3:$L$16,2,FALSE)))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IF(D447="X",0,IF(E447="X",0,VLOOKUP(E447,'50'!$K$3:$L$16,2,FALSE)))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IF(D448="X",0,IF(E448="X",0,VLOOKUP(E448,'50'!$K$3:$L$16,2,FALSE)))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IF(D449="X",0,IF(E449="X",0,VLOOKUP(E449,'50'!$K$3:$L$16,2,FALSE)))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IF(D450="X",0,IF(E450="X",0,VLOOKUP(E450,'50'!$K$3:$L$16,2,FALSE)))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IF(D451="X",0,IF(E451="X",0,VLOOKUP(E451,'50'!$K$3:$L$16,2,FALSE)))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IF(D452="X",0,IF(E452="X",0,VLOOKUP(E452,'50'!$K$3:$L$16,2,FALSE)))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IF(D453="X",0,IF(E453="X",0,VLOOKUP(E453,'50'!$K$3:$L$16,2,FALSE)))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IF(D454="X",0,IF(E454="X",0,VLOOKUP(E454,'50'!$K$3:$L$16,2,FALSE)))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IF(D455="X",0,IF(E455="X",0,VLOOKUP(E455,'50'!$K$3:$L$16,2,FALSE)))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IF(D456="X",0,IF(E456="X",0,VLOOKUP(E456,'50'!$K$3:$L$16,2,FALSE)))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IF(D457="X",0,IF(E457="X",0,VLOOKUP(E457,'50'!$K$3:$L$16,2,FALSE)))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IF(D458="X",0,IF(E458="X",0,VLOOKUP(E458,'50'!$K$3:$L$16,2,FALSE)))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IF(D459="X",0,IF(E459="X",0,VLOOKUP(E459,'50'!$K$3:$L$16,2,FALSE)))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IF(D460="X",0,IF(E460="X",0,VLOOKUP(E460,'50'!$K$3:$L$16,2,FALSE)))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IF(D461="X",0,IF(E461="X",0,VLOOKUP(E461,'50'!$K$3:$L$16,2,FALSE)))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IF(D462="X",0,IF(E462="X",0,VLOOKUP(E462,'50'!$K$3:$L$16,2,FALSE)))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IF(D463="X",0,IF(E463="X",0,VLOOKUP(E463,'50'!$K$3:$L$16,2,FALSE)))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IF(D464="X",0,IF(E464="X",0,VLOOKUP(E464,'50'!$K$3:$L$16,2,FALSE)))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IF(D465="X",0,IF(E465="X",0,VLOOKUP(E465,'50'!$K$3:$L$16,2,FALSE)))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IF(D466="X",0,IF(E466="X",0,VLOOKUP(E466,'50'!$K$3:$L$16,2,FALSE)))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IF(D467="X",0,IF(E467="X",0,VLOOKUP(E467,'50'!$K$3:$L$16,2,FALSE)))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IF(D468="X",0,IF(E468="X",0,VLOOKUP(E468,'50'!$K$3:$L$16,2,FALSE)))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IF(D469="X",0,IF(E469="X",0,VLOOKUP(E469,'50'!$K$3:$L$16,2,FALSE)))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IF(D470="X",0,IF(E470="X",0,VLOOKUP(E470,'50'!$K$3:$L$16,2,FALSE)))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IF(D471="X",0,IF(E471="X",0,VLOOKUP(E471,'50'!$K$3:$L$16,2,FALSE)))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IF(D472="X",0,IF(E472="X",0,VLOOKUP(E472,'50'!$K$3:$L$16,2,FALSE)))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IF(D473="X",0,IF(E473="X",0,VLOOKUP(E473,'50'!$K$3:$L$16,2,FALSE)))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IF(D474="X",0,IF(E474="X",0,VLOOKUP(E474,'50'!$K$3:$L$16,2,FALSE)))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IF(D475="X",0,IF(E475="X",0,VLOOKUP(E475,'50'!$K$3:$L$16,2,FALSE)))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IF(D476="X",0,IF(E476="X",0,VLOOKUP(E476,'50'!$K$3:$L$16,2,FALSE)))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IF(D477="X",0,IF(E477="X",0,VLOOKUP(E477,'50'!$K$3:$L$16,2,FALSE)))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IF(D478="X",0,IF(E478="X",0,VLOOKUP(E478,'50'!$K$3:$L$16,2,FALSE)))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IF(D479="X",0,IF(E479="X",0,VLOOKUP(E479,'50'!$K$3:$L$16,2,FALSE)))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IF(D480="X",0,IF(E480="X",0,VLOOKUP(E480,'50'!$K$3:$L$16,2,FALSE)))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IF(D481="X",0,IF(E481="X",0,VLOOKUP(E481,'50'!$K$3:$L$16,2,FALSE)))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IF(D482="X",0,IF(E482="X",0,VLOOKUP(E482,'50'!$K$3:$L$16,2,FALSE)))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IF(D483="X",0,IF(E483="X",0,VLOOKUP(E483,'50'!$K$3:$L$16,2,FALSE)))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IF(D484="X",0,IF(E484="X",0,VLOOKUP(E484,'50'!$K$3:$L$16,2,FALSE)))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IF(D485="X",0,IF(E485="X",0,VLOOKUP(E485,'50'!$K$3:$L$16,2,FALSE)))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IF(D486="X",0,IF(E486="X",0,VLOOKUP(E486,'50'!$K$3:$L$16,2,FALSE)))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IF(D487="X",0,IF(E487="X",0,VLOOKUP(E487,'50'!$K$3:$L$16,2,FALSE)))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IF(D488="X",0,IF(E488="X",0,VLOOKUP(E488,'50'!$K$3:$L$16,2,FALSE)))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IF(D489="X",0,IF(E489="X",0,VLOOKUP(E489,'50'!$K$3:$L$16,2,FALSE)))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IF(D490="X",0,IF(E490="X",0,VLOOKUP(E490,'50'!$K$3:$L$16,2,FALSE)))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IF(D491="X",0,IF(E491="X",0,VLOOKUP(E491,'50'!$K$3:$L$16,2,FALSE)))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IF(D492="X",0,IF(E492="X",0,VLOOKUP(E492,'50'!$K$3:$L$16,2,FALSE)))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IF(D493="X",0,IF(E493="X",0,VLOOKUP(E493,'50'!$K$3:$L$16,2,FALSE)))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IF(D494="X",0,IF(E494="X",0,VLOOKUP(E494,'50'!$K$3:$L$16,2,FALSE)))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'51a'!P499/M3</f>
        <v>#N/A</v>
      </c>
    </row>
    <row r="4" spans="1:14" x14ac:dyDescent="0.3">
      <c r="A4" s="56" t="s">
        <v>152</v>
      </c>
      <c r="B4" s="293" t="str">
        <f>VLOOKUP(H5,'Kosten VSR (her)controles'!A5:E55,3)</f>
        <v>Complex 51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'51a'!P500/M4</f>
        <v>#N/A</v>
      </c>
    </row>
    <row r="5" spans="1:14" x14ac:dyDescent="0.3">
      <c r="A5" s="57" t="s">
        <v>154</v>
      </c>
      <c r="B5" s="294" t="str">
        <f>VLOOKUP(H5,'Kosten VSR (her)controles'!A5:E55,4)</f>
        <v>Complex 51</v>
      </c>
      <c r="C5" s="294"/>
      <c r="D5" s="294"/>
      <c r="E5" s="294"/>
      <c r="F5" s="308" t="s">
        <v>155</v>
      </c>
      <c r="G5" s="308"/>
      <c r="H5" s="53">
        <f>'Kosten VSR (her)controles'!A55</f>
        <v>51</v>
      </c>
      <c r="K5" s="74" t="s">
        <v>156</v>
      </c>
      <c r="L5" s="86"/>
      <c r="M5" s="147"/>
      <c r="N5" s="127" t="e">
        <f>'51a'!P501/M5</f>
        <v>#N/A</v>
      </c>
    </row>
    <row r="6" spans="1:14" x14ac:dyDescent="0.3">
      <c r="A6" s="58" t="s">
        <v>157</v>
      </c>
      <c r="B6" s="295" t="str">
        <f>VLOOKUP(H5,'Kosten VSR (her)controles'!A5:E55,5)</f>
        <v>Complex 51</v>
      </c>
      <c r="C6" s="295"/>
      <c r="D6" s="295"/>
      <c r="E6" s="295"/>
      <c r="F6" s="309" t="s">
        <v>158</v>
      </c>
      <c r="G6" s="309"/>
      <c r="H6" s="54" t="str">
        <f>CONCATENATE(H5,"a")</f>
        <v>51a</v>
      </c>
      <c r="K6" s="74" t="s">
        <v>159</v>
      </c>
      <c r="L6" s="86"/>
      <c r="M6" s="147"/>
      <c r="N6" s="127" t="e">
        <f>'51a'!P502/M6</f>
        <v>#N/A</v>
      </c>
    </row>
    <row r="7" spans="1:14" x14ac:dyDescent="0.3">
      <c r="K7" s="74" t="s">
        <v>160</v>
      </c>
      <c r="L7" s="86"/>
      <c r="M7" s="147"/>
      <c r="N7" s="127" t="e">
        <f>'51a'!P503/M7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'51a'!P504/M8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'51a'!P505/M9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'51a'!P506/M10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'51a'!P507/M11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'51a'!P508/M12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'51a'!N512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'51a'!P509/M13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'51a'!P512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'51a'!S495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'51a'!N505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'51a'!P536/M3</f>
        <v>#N/A</v>
      </c>
    </row>
    <row r="4" spans="1:14" x14ac:dyDescent="0.3">
      <c r="A4" s="56" t="s">
        <v>152</v>
      </c>
      <c r="B4" s="293" t="str">
        <f>VLOOKUP(H5,'Kosten VSR (her)controles'!A5:E55,3)</f>
        <v>Complex 51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'51a'!P537/M4</f>
        <v>#N/A</v>
      </c>
    </row>
    <row r="5" spans="1:14" x14ac:dyDescent="0.3">
      <c r="A5" s="57" t="s">
        <v>154</v>
      </c>
      <c r="B5" s="294" t="str">
        <f>VLOOKUP(H5,'Kosten VSR (her)controles'!A5:E55,4)</f>
        <v>Complex 51</v>
      </c>
      <c r="C5" s="294"/>
      <c r="D5" s="294"/>
      <c r="E5" s="294"/>
      <c r="F5" s="308" t="s">
        <v>155</v>
      </c>
      <c r="G5" s="308"/>
      <c r="H5" s="53">
        <f>'Kosten VSR (her)controles'!A55</f>
        <v>51</v>
      </c>
      <c r="K5" s="74" t="s">
        <v>156</v>
      </c>
      <c r="L5" s="86"/>
      <c r="M5" s="147"/>
      <c r="N5" s="127" t="e">
        <f>'51a'!P538/M5</f>
        <v>#N/A</v>
      </c>
    </row>
    <row r="6" spans="1:14" x14ac:dyDescent="0.3">
      <c r="A6" s="58" t="s">
        <v>157</v>
      </c>
      <c r="B6" s="295" t="str">
        <f>VLOOKUP(H5,'Kosten VSR (her)controles'!A5:E55,5)</f>
        <v>Complex 51</v>
      </c>
      <c r="C6" s="295"/>
      <c r="D6" s="295"/>
      <c r="E6" s="295"/>
      <c r="F6" s="309" t="s">
        <v>158</v>
      </c>
      <c r="G6" s="309"/>
      <c r="H6" s="54" t="str">
        <f>CONCATENATE(H5,"a")</f>
        <v>51a</v>
      </c>
      <c r="K6" s="74" t="s">
        <v>159</v>
      </c>
      <c r="L6" s="86"/>
      <c r="M6" s="147"/>
      <c r="N6" s="127" t="e">
        <f>'51a'!P539/M6</f>
        <v>#N/A</v>
      </c>
    </row>
    <row r="7" spans="1:14" x14ac:dyDescent="0.3">
      <c r="K7" s="74" t="s">
        <v>160</v>
      </c>
      <c r="L7" s="86"/>
      <c r="M7" s="147"/>
      <c r="N7" s="127" t="e">
        <f>'51a'!P540/M7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'51a'!P541/M8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'51a'!P542/M9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'51a'!P543/M10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'51a'!P544/M11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'51a'!P545/M12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'51a'!N549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'51a'!P546/M13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'51a'!P549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'51a'!G549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'51a'!N524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'51a'!P552/M3</f>
        <v>#N/A</v>
      </c>
    </row>
    <row r="4" spans="1:14" x14ac:dyDescent="0.3">
      <c r="A4" s="56" t="s">
        <v>152</v>
      </c>
      <c r="B4" s="293" t="str">
        <f>VLOOKUP(H5,'Kosten VSR (her)controles'!A5:E55,3)</f>
        <v>Complex 51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'51a'!P553/M4</f>
        <v>#N/A</v>
      </c>
    </row>
    <row r="5" spans="1:14" x14ac:dyDescent="0.3">
      <c r="A5" s="57" t="s">
        <v>154</v>
      </c>
      <c r="B5" s="294" t="str">
        <f>VLOOKUP(H5,'Kosten VSR (her)controles'!A5:E55,4)</f>
        <v>Complex 51</v>
      </c>
      <c r="C5" s="294"/>
      <c r="D5" s="294"/>
      <c r="E5" s="294"/>
      <c r="F5" s="308" t="s">
        <v>155</v>
      </c>
      <c r="G5" s="308"/>
      <c r="H5" s="53">
        <f>'Kosten VSR (her)controles'!A55</f>
        <v>51</v>
      </c>
      <c r="K5" s="74" t="s">
        <v>156</v>
      </c>
      <c r="L5" s="86"/>
      <c r="M5" s="147"/>
      <c r="N5" s="127" t="e">
        <f>'51a'!P554/M5</f>
        <v>#N/A</v>
      </c>
    </row>
    <row r="6" spans="1:14" x14ac:dyDescent="0.3">
      <c r="A6" s="58" t="s">
        <v>157</v>
      </c>
      <c r="B6" s="295" t="str">
        <f>VLOOKUP(H5,'Kosten VSR (her)controles'!A5:E55,5)</f>
        <v>Complex 51</v>
      </c>
      <c r="C6" s="295"/>
      <c r="D6" s="295"/>
      <c r="E6" s="295"/>
      <c r="F6" s="309" t="s">
        <v>158</v>
      </c>
      <c r="G6" s="309"/>
      <c r="H6" s="54" t="str">
        <f>CONCATENATE(H5,"a")</f>
        <v>51a</v>
      </c>
      <c r="K6" s="74" t="s">
        <v>159</v>
      </c>
      <c r="L6" s="86"/>
      <c r="M6" s="147"/>
      <c r="N6" s="127" t="e">
        <f>'51a'!P555/M6</f>
        <v>#N/A</v>
      </c>
    </row>
    <row r="7" spans="1:14" x14ac:dyDescent="0.3">
      <c r="K7" s="74" t="s">
        <v>160</v>
      </c>
      <c r="L7" s="86"/>
      <c r="M7" s="147"/>
      <c r="N7" s="127" t="e">
        <f>'51a'!P556/M7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'51a'!P557/M8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'51a'!P558/M9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'51a'!P559/M10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'51a'!P560/M11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'51a'!P561/M12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'51a'!N565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'51a'!P562/M13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'51a'!P565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'51a'!G565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'51a'!N558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'51a'!P568/M3</f>
        <v>#N/A</v>
      </c>
    </row>
    <row r="4" spans="1:14" x14ac:dyDescent="0.3">
      <c r="A4" s="56" t="s">
        <v>152</v>
      </c>
      <c r="B4" s="293" t="str">
        <f>VLOOKUP(H5,'Kosten VSR (her)controles'!A5:E55,3)</f>
        <v>Complex 51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'51a'!P569/M4</f>
        <v>#N/A</v>
      </c>
    </row>
    <row r="5" spans="1:14" x14ac:dyDescent="0.3">
      <c r="A5" s="57" t="s">
        <v>154</v>
      </c>
      <c r="B5" s="294" t="str">
        <f>VLOOKUP(H5,'Kosten VSR (her)controles'!A5:E55,4)</f>
        <v>Complex 51</v>
      </c>
      <c r="C5" s="294"/>
      <c r="D5" s="294"/>
      <c r="E5" s="294"/>
      <c r="F5" s="308" t="s">
        <v>155</v>
      </c>
      <c r="G5" s="308"/>
      <c r="H5" s="53">
        <f>'Kosten VSR (her)controles'!A55</f>
        <v>51</v>
      </c>
      <c r="K5" s="74" t="s">
        <v>156</v>
      </c>
      <c r="L5" s="86"/>
      <c r="M5" s="147"/>
      <c r="N5" s="127" t="e">
        <f>'51a'!P570/M5</f>
        <v>#N/A</v>
      </c>
    </row>
    <row r="6" spans="1:14" x14ac:dyDescent="0.3">
      <c r="A6" s="58" t="s">
        <v>157</v>
      </c>
      <c r="B6" s="295" t="str">
        <f>VLOOKUP(H5,'Kosten VSR (her)controles'!A5:E55,5)</f>
        <v>Complex 51</v>
      </c>
      <c r="C6" s="295"/>
      <c r="D6" s="295"/>
      <c r="E6" s="295"/>
      <c r="F6" s="309" t="s">
        <v>158</v>
      </c>
      <c r="G6" s="309"/>
      <c r="H6" s="54" t="str">
        <f>CONCATENATE(H5,"a")</f>
        <v>51a</v>
      </c>
      <c r="K6" s="74" t="s">
        <v>159</v>
      </c>
      <c r="L6" s="86"/>
      <c r="M6" s="147"/>
      <c r="N6" s="127" t="e">
        <f>'51a'!P571/M6</f>
        <v>#N/A</v>
      </c>
    </row>
    <row r="7" spans="1:14" x14ac:dyDescent="0.3">
      <c r="K7" s="74" t="s">
        <v>160</v>
      </c>
      <c r="L7" s="86"/>
      <c r="M7" s="147"/>
      <c r="N7" s="127" t="e">
        <f>'51a'!P572/M7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'51a'!P573/M8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'51a'!P574/M9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'51a'!P575/M10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'51a'!P576/M11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'51a'!P577/M12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'51a'!N581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'51a'!P578/M13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'51a'!P581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'51a'!G581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'51a'!N574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'51a'!P584/M3</f>
        <v>#N/A</v>
      </c>
    </row>
    <row r="4" spans="1:14" x14ac:dyDescent="0.3">
      <c r="A4" s="56" t="s">
        <v>152</v>
      </c>
      <c r="B4" s="293" t="str">
        <f>VLOOKUP(H5,'Kosten VSR (her)controles'!A5:E55,3)</f>
        <v>Complex 51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'51a'!P585/M4</f>
        <v>#N/A</v>
      </c>
    </row>
    <row r="5" spans="1:14" x14ac:dyDescent="0.3">
      <c r="A5" s="57" t="s">
        <v>154</v>
      </c>
      <c r="B5" s="294" t="str">
        <f>VLOOKUP(H5,'Kosten VSR (her)controles'!A5:E55,4)</f>
        <v>Complex 51</v>
      </c>
      <c r="C5" s="294"/>
      <c r="D5" s="294"/>
      <c r="E5" s="294"/>
      <c r="F5" s="308" t="s">
        <v>155</v>
      </c>
      <c r="G5" s="308"/>
      <c r="H5" s="53">
        <f>'Kosten VSR (her)controles'!A55</f>
        <v>51</v>
      </c>
      <c r="K5" s="74" t="s">
        <v>156</v>
      </c>
      <c r="L5" s="86"/>
      <c r="M5" s="147"/>
      <c r="N5" s="127" t="e">
        <f>'51a'!P586/M5</f>
        <v>#N/A</v>
      </c>
    </row>
    <row r="6" spans="1:14" x14ac:dyDescent="0.3">
      <c r="A6" s="58" t="s">
        <v>157</v>
      </c>
      <c r="B6" s="295" t="str">
        <f>VLOOKUP(H5,'Kosten VSR (her)controles'!A5:E55,5)</f>
        <v>Complex 51</v>
      </c>
      <c r="C6" s="295"/>
      <c r="D6" s="295"/>
      <c r="E6" s="295"/>
      <c r="F6" s="309" t="s">
        <v>158</v>
      </c>
      <c r="G6" s="309"/>
      <c r="H6" s="54" t="str">
        <f>CONCATENATE(H5,"a")</f>
        <v>51a</v>
      </c>
      <c r="K6" s="74" t="s">
        <v>159</v>
      </c>
      <c r="L6" s="86"/>
      <c r="M6" s="147"/>
      <c r="N6" s="127" t="e">
        <f>'51a'!P587/M6</f>
        <v>#N/A</v>
      </c>
    </row>
    <row r="7" spans="1:14" x14ac:dyDescent="0.3">
      <c r="K7" s="74" t="s">
        <v>160</v>
      </c>
      <c r="L7" s="86"/>
      <c r="M7" s="147"/>
      <c r="N7" s="127" t="e">
        <f>'51a'!P588/M7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'51a'!P589/M8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'51a'!P590/M9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'51a'!P591/M10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'51a'!P592/M11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'51a'!P593/M12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'51a'!N597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'51a'!P594/M13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'51a'!P597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'51a'!G597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'51a'!N590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1:N63"/>
  <sheetViews>
    <sheetView showGridLines="0" workbookViewId="0">
      <selection activeCell="H73" sqref="H7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1" spans="1:14" x14ac:dyDescent="0.3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4" ht="28.8" x14ac:dyDescent="0.3">
      <c r="A2" s="182"/>
      <c r="B2" s="183"/>
      <c r="C2" s="183"/>
      <c r="D2" s="184" t="str">
        <f>CONCATENATE("Uitvoeringsbepaling"," ",H5,", onderdeel van ",'Kosten VSR (her)controles'!A2," ",'Kosten VSR (her)controles'!A3)</f>
        <v>Uitvoeringsbepaling 4, onderdeel van bestek 2023-SMO1102</v>
      </c>
      <c r="E2" s="184"/>
      <c r="F2" s="184"/>
      <c r="G2" s="184"/>
      <c r="H2" s="185"/>
      <c r="I2" s="179"/>
      <c r="J2" s="181"/>
      <c r="K2" s="181" t="s">
        <v>147</v>
      </c>
      <c r="L2" s="181" t="s">
        <v>148</v>
      </c>
      <c r="M2" s="186" t="s">
        <v>149</v>
      </c>
      <c r="N2" s="181" t="s">
        <v>150</v>
      </c>
    </row>
    <row r="3" spans="1:14" x14ac:dyDescent="0.3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7" t="s">
        <v>151</v>
      </c>
      <c r="L3" s="188">
        <v>210</v>
      </c>
      <c r="M3" s="189"/>
      <c r="N3" s="190" t="e">
        <f>'4a'!P499/M3</f>
        <v>#DIV/0!</v>
      </c>
    </row>
    <row r="4" spans="1:14" x14ac:dyDescent="0.3">
      <c r="A4" s="191" t="s">
        <v>152</v>
      </c>
      <c r="B4" s="341" t="str">
        <f>VLOOKUP(H5,'Kosten VSR (her)controles'!A5:E54,3)</f>
        <v>OBS Meander Dep (wordt schoon gemaakt door OOG)</v>
      </c>
      <c r="C4" s="341"/>
      <c r="D4" s="341"/>
      <c r="E4" s="341"/>
      <c r="F4" s="192"/>
      <c r="G4" s="192"/>
      <c r="H4" s="193"/>
      <c r="I4" s="181"/>
      <c r="J4" s="181"/>
      <c r="K4" s="194" t="s">
        <v>153</v>
      </c>
      <c r="L4" s="188">
        <v>210</v>
      </c>
      <c r="M4" s="195"/>
      <c r="N4" s="196" t="e">
        <f>'4a'!P500/M4</f>
        <v>#DIV/0!</v>
      </c>
    </row>
    <row r="5" spans="1:14" x14ac:dyDescent="0.3">
      <c r="A5" s="197" t="s">
        <v>154</v>
      </c>
      <c r="B5" s="342">
        <f>VLOOKUP(H5,'Kosten VSR (her)controles'!A5:E54,4)</f>
        <v>0</v>
      </c>
      <c r="C5" s="342"/>
      <c r="D5" s="342"/>
      <c r="E5" s="342"/>
      <c r="F5" s="343" t="s">
        <v>155</v>
      </c>
      <c r="G5" s="343"/>
      <c r="H5" s="198">
        <f>'Kosten VSR (her)controles'!A8</f>
        <v>4</v>
      </c>
      <c r="I5" s="181"/>
      <c r="J5" s="181"/>
      <c r="K5" s="194" t="s">
        <v>156</v>
      </c>
      <c r="L5" s="188">
        <v>210</v>
      </c>
      <c r="M5" s="195"/>
      <c r="N5" s="196" t="e">
        <f>'4a'!P501/M5</f>
        <v>#DIV/0!</v>
      </c>
    </row>
    <row r="6" spans="1:14" x14ac:dyDescent="0.3">
      <c r="A6" s="199" t="s">
        <v>157</v>
      </c>
      <c r="B6" s="344" t="str">
        <f>VLOOKUP(H5,'Kosten VSR (her)controles'!A5:E54,5)</f>
        <v>Groningen</v>
      </c>
      <c r="C6" s="344"/>
      <c r="D6" s="344"/>
      <c r="E6" s="344"/>
      <c r="F6" s="345" t="s">
        <v>158</v>
      </c>
      <c r="G6" s="345"/>
      <c r="H6" s="200" t="str">
        <f>CONCATENATE(H5,"a")</f>
        <v>4a</v>
      </c>
      <c r="I6" s="181"/>
      <c r="J6" s="181"/>
      <c r="K6" s="194" t="s">
        <v>159</v>
      </c>
      <c r="L6" s="188">
        <v>210</v>
      </c>
      <c r="M6" s="195"/>
      <c r="N6" s="196" t="e">
        <f>'4a'!P502/M6</f>
        <v>#DIV/0!</v>
      </c>
    </row>
    <row r="7" spans="1:14" x14ac:dyDescent="0.3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94" t="s">
        <v>160</v>
      </c>
      <c r="L7" s="188">
        <v>210</v>
      </c>
      <c r="M7" s="195"/>
      <c r="N7" s="196" t="e">
        <f>'4a'!P503/M7</f>
        <v>#DIV/0!</v>
      </c>
    </row>
    <row r="8" spans="1:14" x14ac:dyDescent="0.3">
      <c r="A8" s="201" t="s">
        <v>161</v>
      </c>
      <c r="B8" s="202"/>
      <c r="C8" s="202"/>
      <c r="D8" s="202"/>
      <c r="E8" s="203">
        <f>MAX(L3:L16)</f>
        <v>210</v>
      </c>
      <c r="F8" s="181"/>
      <c r="G8" s="181"/>
      <c r="H8" s="181"/>
      <c r="I8" s="181"/>
      <c r="J8" s="181"/>
      <c r="K8" s="194" t="s">
        <v>162</v>
      </c>
      <c r="L8" s="188">
        <v>12</v>
      </c>
      <c r="M8" s="195"/>
      <c r="N8" s="196" t="e">
        <f>'4a'!P504/M8</f>
        <v>#DIV/0!</v>
      </c>
    </row>
    <row r="9" spans="1:14" x14ac:dyDescent="0.3">
      <c r="A9" s="201" t="s">
        <v>39</v>
      </c>
      <c r="B9" s="202"/>
      <c r="C9" s="202"/>
      <c r="D9" s="202"/>
      <c r="E9" s="204">
        <v>0.08</v>
      </c>
      <c r="F9" s="181"/>
      <c r="G9" s="181"/>
      <c r="H9" s="181"/>
      <c r="I9" s="181"/>
      <c r="J9" s="181"/>
      <c r="K9" s="194" t="s">
        <v>163</v>
      </c>
      <c r="L9" s="188">
        <v>210</v>
      </c>
      <c r="M9" s="195"/>
      <c r="N9" s="196" t="e">
        <f>'4a'!P505/M9</f>
        <v>#DIV/0!</v>
      </c>
    </row>
    <row r="10" spans="1:14" x14ac:dyDescent="0.3">
      <c r="A10" s="181"/>
      <c r="B10" s="181"/>
      <c r="C10" s="181"/>
      <c r="D10" s="181"/>
      <c r="E10" s="181"/>
      <c r="F10" s="181"/>
      <c r="G10" s="181"/>
      <c r="H10" s="205" t="s">
        <v>164</v>
      </c>
      <c r="I10" s="181"/>
      <c r="J10" s="181"/>
      <c r="K10" s="194" t="s">
        <v>165</v>
      </c>
      <c r="L10" s="188">
        <v>210</v>
      </c>
      <c r="M10" s="195"/>
      <c r="N10" s="196" t="e">
        <f>'4a'!P506/M10</f>
        <v>#DIV/0!</v>
      </c>
    </row>
    <row r="11" spans="1:14" x14ac:dyDescent="0.3">
      <c r="A11" s="201" t="s">
        <v>166</v>
      </c>
      <c r="B11" s="202"/>
      <c r="C11" s="202"/>
      <c r="D11" s="202"/>
      <c r="E11" s="202"/>
      <c r="F11" s="206"/>
      <c r="G11" s="206"/>
      <c r="H11" s="207" t="e">
        <f>SUM(N3:N16)*Offertetarief</f>
        <v>#DIV/0!</v>
      </c>
      <c r="I11" s="181"/>
      <c r="J11" s="181"/>
      <c r="K11" s="194" t="s">
        <v>167</v>
      </c>
      <c r="L11" s="188">
        <v>210</v>
      </c>
      <c r="M11" s="195"/>
      <c r="N11" s="196" t="e">
        <f>'4a'!P507/M11</f>
        <v>#DIV/0!</v>
      </c>
    </row>
    <row r="12" spans="1:14" x14ac:dyDescent="0.3">
      <c r="A12" s="181"/>
      <c r="B12" s="181"/>
      <c r="C12" s="181"/>
      <c r="D12" s="181"/>
      <c r="E12" s="181"/>
      <c r="F12" s="205" t="s">
        <v>67</v>
      </c>
      <c r="G12" s="205" t="s">
        <v>169</v>
      </c>
      <c r="H12" s="181"/>
      <c r="I12" s="181"/>
      <c r="J12" s="181"/>
      <c r="K12" s="194" t="s">
        <v>170</v>
      </c>
      <c r="L12" s="188">
        <v>12</v>
      </c>
      <c r="M12" s="195"/>
      <c r="N12" s="196" t="e">
        <f>'4a'!P508/M12</f>
        <v>#DIV/0!</v>
      </c>
    </row>
    <row r="13" spans="1:14" x14ac:dyDescent="0.3">
      <c r="A13" s="202" t="s">
        <v>315</v>
      </c>
      <c r="B13" s="202"/>
      <c r="C13" s="202"/>
      <c r="D13" s="202"/>
      <c r="E13" s="208"/>
      <c r="F13" s="209">
        <f>'4a'!N512</f>
        <v>1107.6099999999999</v>
      </c>
      <c r="G13" s="210"/>
      <c r="H13" s="211">
        <f>(F13*G13)*4</f>
        <v>0</v>
      </c>
      <c r="I13" s="181"/>
      <c r="J13" s="181"/>
      <c r="K13" s="194" t="s">
        <v>172</v>
      </c>
      <c r="L13" s="188">
        <v>12</v>
      </c>
      <c r="M13" s="195"/>
      <c r="N13" s="196" t="e">
        <f>'4a'!P509/M13</f>
        <v>#DIV/0!</v>
      </c>
    </row>
    <row r="14" spans="1:14" ht="15.6" x14ac:dyDescent="0.3">
      <c r="A14" s="181"/>
      <c r="B14" s="181"/>
      <c r="C14" s="181"/>
      <c r="D14" s="181"/>
      <c r="E14" s="181"/>
      <c r="F14" s="212" t="s">
        <v>173</v>
      </c>
      <c r="G14" s="213"/>
      <c r="H14" s="211" t="e">
        <f>SUM(H11:H13)</f>
        <v>#DIV/0!</v>
      </c>
      <c r="I14" s="181"/>
      <c r="J14" s="181"/>
      <c r="K14" s="194"/>
      <c r="L14" s="188"/>
      <c r="M14" s="195"/>
      <c r="N14" s="196"/>
    </row>
    <row r="15" spans="1:14" x14ac:dyDescent="0.3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94"/>
      <c r="L15" s="188"/>
      <c r="M15" s="195"/>
      <c r="N15" s="196"/>
    </row>
    <row r="16" spans="1:14" x14ac:dyDescent="0.3">
      <c r="A16" s="181" t="s">
        <v>174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214"/>
      <c r="L16" s="215"/>
      <c r="M16" s="216"/>
      <c r="N16" s="217"/>
    </row>
    <row r="17" spans="1:14" x14ac:dyDescent="0.3">
      <c r="A17" s="340" t="s">
        <v>175</v>
      </c>
      <c r="B17" s="340"/>
      <c r="C17" s="340"/>
      <c r="D17" s="219">
        <f>'4a'!P512</f>
        <v>232598.09999999998</v>
      </c>
      <c r="E17" s="340" t="s">
        <v>176</v>
      </c>
      <c r="F17" s="340"/>
      <c r="G17" s="219">
        <f>D17/E8</f>
        <v>1107.6099999999999</v>
      </c>
      <c r="H17" s="218" t="s">
        <v>177</v>
      </c>
      <c r="I17" s="209" t="e">
        <f>D17/SUM(N3:N16)</f>
        <v>#DIV/0!</v>
      </c>
      <c r="J17" s="181"/>
      <c r="K17" s="181"/>
      <c r="L17" s="181"/>
      <c r="M17" s="181"/>
      <c r="N17" s="181"/>
    </row>
    <row r="18" spans="1:14" x14ac:dyDescent="0.3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</row>
    <row r="19" spans="1:14" x14ac:dyDescent="0.3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</row>
    <row r="20" spans="1:14" x14ac:dyDescent="0.3">
      <c r="A20" s="220" t="s">
        <v>178</v>
      </c>
      <c r="B20" s="181"/>
      <c r="C20" s="181"/>
      <c r="D20" s="181"/>
      <c r="E20" s="205" t="s">
        <v>67</v>
      </c>
      <c r="F20" s="205" t="s">
        <v>169</v>
      </c>
      <c r="G20" s="205" t="s">
        <v>179</v>
      </c>
      <c r="H20" s="205" t="s">
        <v>180</v>
      </c>
      <c r="I20" s="205" t="s">
        <v>164</v>
      </c>
      <c r="J20" s="181"/>
      <c r="K20" s="181"/>
      <c r="L20" s="181"/>
      <c r="M20" s="181"/>
      <c r="N20" s="181"/>
    </row>
    <row r="21" spans="1:14" x14ac:dyDescent="0.3">
      <c r="A21" s="221" t="s">
        <v>181</v>
      </c>
      <c r="B21" s="222"/>
      <c r="C21" s="222"/>
      <c r="D21" s="222"/>
      <c r="E21" s="329"/>
      <c r="F21" s="329"/>
      <c r="G21" s="329"/>
      <c r="H21" s="329"/>
      <c r="I21" s="223"/>
      <c r="J21" s="181"/>
      <c r="K21" s="181"/>
      <c r="L21" s="181"/>
      <c r="M21" s="181"/>
      <c r="N21" s="181"/>
    </row>
    <row r="22" spans="1:14" x14ac:dyDescent="0.3">
      <c r="A22" s="336" t="s">
        <v>182</v>
      </c>
      <c r="B22" s="337"/>
      <c r="C22" s="337"/>
      <c r="D22" s="338"/>
      <c r="E22" s="224">
        <f>'4a'!G512</f>
        <v>0</v>
      </c>
      <c r="F22" s="225"/>
      <c r="G22" s="226">
        <f t="shared" ref="G22:G34" si="0">E22*F22</f>
        <v>0</v>
      </c>
      <c r="H22" s="227">
        <v>0.2</v>
      </c>
      <c r="I22" s="226">
        <f t="shared" ref="I22:I31" si="1">G22*H22</f>
        <v>0</v>
      </c>
      <c r="J22" s="181"/>
      <c r="K22" s="181"/>
      <c r="L22" s="181"/>
      <c r="M22" s="181"/>
      <c r="N22" s="181"/>
    </row>
    <row r="23" spans="1:14" x14ac:dyDescent="0.3">
      <c r="A23" s="328" t="s">
        <v>183</v>
      </c>
      <c r="B23" s="329"/>
      <c r="C23" s="329"/>
      <c r="D23" s="330"/>
      <c r="E23" s="228">
        <f>E22</f>
        <v>0</v>
      </c>
      <c r="F23" s="229"/>
      <c r="G23" s="230">
        <f t="shared" si="0"/>
        <v>0</v>
      </c>
      <c r="H23" s="231">
        <v>0.2</v>
      </c>
      <c r="I23" s="230">
        <f t="shared" si="1"/>
        <v>0</v>
      </c>
      <c r="J23" s="181"/>
      <c r="K23" s="181"/>
      <c r="L23" s="181"/>
      <c r="M23" s="181"/>
      <c r="N23" s="181"/>
    </row>
    <row r="24" spans="1:14" x14ac:dyDescent="0.3">
      <c r="A24" s="328" t="s">
        <v>184</v>
      </c>
      <c r="B24" s="329"/>
      <c r="C24" s="329"/>
      <c r="D24" s="330"/>
      <c r="E24" s="228">
        <f>E22</f>
        <v>0</v>
      </c>
      <c r="F24" s="229"/>
      <c r="G24" s="230">
        <f t="shared" si="0"/>
        <v>0</v>
      </c>
      <c r="H24" s="231">
        <v>0.2</v>
      </c>
      <c r="I24" s="230">
        <f t="shared" si="1"/>
        <v>0</v>
      </c>
      <c r="J24" s="181"/>
      <c r="K24" s="181"/>
      <c r="L24" s="181"/>
      <c r="M24" s="181"/>
      <c r="N24" s="181"/>
    </row>
    <row r="25" spans="1:14" x14ac:dyDescent="0.3">
      <c r="A25" s="328" t="s">
        <v>185</v>
      </c>
      <c r="B25" s="329"/>
      <c r="C25" s="329"/>
      <c r="D25" s="330"/>
      <c r="E25" s="228">
        <f>E22</f>
        <v>0</v>
      </c>
      <c r="F25" s="229"/>
      <c r="G25" s="230">
        <f t="shared" si="0"/>
        <v>0</v>
      </c>
      <c r="H25" s="231">
        <v>0.2</v>
      </c>
      <c r="I25" s="230">
        <f t="shared" si="1"/>
        <v>0</v>
      </c>
      <c r="J25" s="181"/>
      <c r="K25" s="181"/>
      <c r="L25" s="181"/>
      <c r="M25" s="181"/>
      <c r="N25" s="181"/>
    </row>
    <row r="26" spans="1:14" x14ac:dyDescent="0.3">
      <c r="A26" s="328" t="s">
        <v>186</v>
      </c>
      <c r="B26" s="329"/>
      <c r="C26" s="329"/>
      <c r="D26" s="330"/>
      <c r="E26" s="228">
        <f>'4a'!F512-E27</f>
        <v>1072.31</v>
      </c>
      <c r="F26" s="229"/>
      <c r="G26" s="230">
        <f t="shared" si="0"/>
        <v>0</v>
      </c>
      <c r="H26" s="231" t="s">
        <v>187</v>
      </c>
      <c r="I26" s="230"/>
      <c r="J26" s="181"/>
      <c r="K26" s="181"/>
      <c r="L26" s="181"/>
      <c r="M26" s="181"/>
      <c r="N26" s="181"/>
    </row>
    <row r="27" spans="1:14" x14ac:dyDescent="0.3">
      <c r="A27" s="328" t="s">
        <v>188</v>
      </c>
      <c r="B27" s="329"/>
      <c r="C27" s="329"/>
      <c r="D27" s="339"/>
      <c r="E27" s="232"/>
      <c r="F27" s="233"/>
      <c r="G27" s="234">
        <f t="shared" si="0"/>
        <v>0</v>
      </c>
      <c r="H27" s="235" t="s">
        <v>187</v>
      </c>
      <c r="I27" s="234"/>
      <c r="J27" s="181"/>
      <c r="K27" s="181"/>
      <c r="L27" s="181"/>
      <c r="M27" s="181"/>
      <c r="N27" s="181"/>
    </row>
    <row r="28" spans="1:14" x14ac:dyDescent="0.3">
      <c r="A28" s="221" t="s">
        <v>189</v>
      </c>
      <c r="B28" s="222"/>
      <c r="C28" s="222"/>
      <c r="D28" s="222"/>
      <c r="E28" s="329"/>
      <c r="F28" s="329"/>
      <c r="G28" s="329"/>
      <c r="H28" s="329"/>
      <c r="I28" s="223"/>
      <c r="J28" s="181"/>
      <c r="K28" s="181"/>
      <c r="L28" s="181"/>
      <c r="M28" s="181"/>
      <c r="N28" s="181"/>
    </row>
    <row r="29" spans="1:14" x14ac:dyDescent="0.3">
      <c r="A29" s="328" t="s">
        <v>190</v>
      </c>
      <c r="B29" s="329"/>
      <c r="C29" s="329"/>
      <c r="D29" s="338"/>
      <c r="E29" s="224">
        <f>'4a'!S495</f>
        <v>114.40000000000002</v>
      </c>
      <c r="F29" s="225"/>
      <c r="G29" s="226">
        <f t="shared" si="0"/>
        <v>0</v>
      </c>
      <c r="H29" s="227">
        <v>2</v>
      </c>
      <c r="I29" s="226">
        <f t="shared" si="1"/>
        <v>0</v>
      </c>
      <c r="J29" s="181"/>
      <c r="K29" s="181"/>
      <c r="L29" s="181"/>
      <c r="M29" s="181"/>
      <c r="N29" s="181"/>
    </row>
    <row r="30" spans="1:14" x14ac:dyDescent="0.3">
      <c r="A30" s="328" t="s">
        <v>191</v>
      </c>
      <c r="B30" s="329"/>
      <c r="C30" s="329"/>
      <c r="D30" s="330"/>
      <c r="E30" s="228">
        <f>'4a'!R495</f>
        <v>114.40000000000002</v>
      </c>
      <c r="F30" s="229"/>
      <c r="G30" s="230">
        <f t="shared" si="0"/>
        <v>0</v>
      </c>
      <c r="H30" s="231">
        <v>2</v>
      </c>
      <c r="I30" s="230">
        <f t="shared" si="1"/>
        <v>0</v>
      </c>
      <c r="J30" s="181"/>
      <c r="K30" s="181"/>
      <c r="L30" s="181"/>
      <c r="M30" s="181"/>
      <c r="N30" s="181"/>
    </row>
    <row r="31" spans="1:14" x14ac:dyDescent="0.3">
      <c r="A31" s="328" t="s">
        <v>192</v>
      </c>
      <c r="B31" s="329"/>
      <c r="C31" s="329"/>
      <c r="D31" s="330"/>
      <c r="E31" s="228">
        <f>'4a'!T495</f>
        <v>35.29999999999999</v>
      </c>
      <c r="F31" s="229"/>
      <c r="G31" s="230">
        <f t="shared" si="0"/>
        <v>0</v>
      </c>
      <c r="H31" s="227">
        <v>2</v>
      </c>
      <c r="I31" s="230">
        <f t="shared" si="1"/>
        <v>0</v>
      </c>
      <c r="J31" s="181"/>
      <c r="K31" s="181"/>
      <c r="L31" s="181"/>
      <c r="M31" s="181"/>
      <c r="N31" s="181"/>
    </row>
    <row r="32" spans="1:14" x14ac:dyDescent="0.3">
      <c r="A32" s="328" t="s">
        <v>193</v>
      </c>
      <c r="B32" s="329"/>
      <c r="C32" s="329"/>
      <c r="D32" s="330"/>
      <c r="E32" s="228">
        <f>'4a'!U495</f>
        <v>0</v>
      </c>
      <c r="F32" s="229"/>
      <c r="G32" s="230">
        <f t="shared" si="0"/>
        <v>0</v>
      </c>
      <c r="H32" s="227" t="s">
        <v>187</v>
      </c>
      <c r="I32" s="230"/>
      <c r="J32" s="181"/>
      <c r="K32" s="181"/>
      <c r="L32" s="181"/>
      <c r="M32" s="181"/>
      <c r="N32" s="181"/>
    </row>
    <row r="33" spans="1:14" x14ac:dyDescent="0.3">
      <c r="A33" s="328" t="s">
        <v>194</v>
      </c>
      <c r="B33" s="329"/>
      <c r="C33" s="329"/>
      <c r="D33" s="330"/>
      <c r="E33" s="228">
        <f>'4a'!V495</f>
        <v>0</v>
      </c>
      <c r="F33" s="229"/>
      <c r="G33" s="230">
        <f t="shared" si="0"/>
        <v>0</v>
      </c>
      <c r="H33" s="227" t="s">
        <v>187</v>
      </c>
      <c r="I33" s="230"/>
      <c r="J33" s="181"/>
      <c r="K33" s="181"/>
      <c r="L33" s="181"/>
      <c r="M33" s="181"/>
      <c r="N33" s="181"/>
    </row>
    <row r="34" spans="1:14" x14ac:dyDescent="0.3">
      <c r="A34" s="328" t="s">
        <v>195</v>
      </c>
      <c r="B34" s="329"/>
      <c r="C34" s="329"/>
      <c r="D34" s="330"/>
      <c r="E34" s="228">
        <f>'4a'!W495</f>
        <v>0</v>
      </c>
      <c r="F34" s="229"/>
      <c r="G34" s="230">
        <f t="shared" si="0"/>
        <v>0</v>
      </c>
      <c r="H34" s="227" t="s">
        <v>187</v>
      </c>
      <c r="I34" s="230"/>
      <c r="J34" s="181"/>
      <c r="K34" s="181"/>
      <c r="L34" s="181"/>
      <c r="M34" s="181"/>
      <c r="N34" s="181"/>
    </row>
    <row r="35" spans="1:14" x14ac:dyDescent="0.3">
      <c r="A35" s="328"/>
      <c r="B35" s="329"/>
      <c r="C35" s="329"/>
      <c r="D35" s="330"/>
      <c r="E35" s="228"/>
      <c r="F35" s="229"/>
      <c r="G35" s="230"/>
      <c r="H35" s="231"/>
      <c r="I35" s="230"/>
      <c r="J35" s="181"/>
      <c r="K35" s="181"/>
      <c r="L35" s="181"/>
      <c r="M35" s="181"/>
      <c r="N35" s="181"/>
    </row>
    <row r="36" spans="1:14" x14ac:dyDescent="0.3">
      <c r="A36" s="328"/>
      <c r="B36" s="329"/>
      <c r="C36" s="329"/>
      <c r="D36" s="330"/>
      <c r="E36" s="228"/>
      <c r="F36" s="229"/>
      <c r="G36" s="230"/>
      <c r="H36" s="231"/>
      <c r="I36" s="230"/>
      <c r="J36" s="181"/>
      <c r="K36" s="181"/>
      <c r="L36" s="181"/>
      <c r="M36" s="181"/>
      <c r="N36" s="181"/>
    </row>
    <row r="37" spans="1:14" x14ac:dyDescent="0.3">
      <c r="A37" s="331"/>
      <c r="B37" s="332"/>
      <c r="C37" s="332"/>
      <c r="D37" s="333"/>
      <c r="E37" s="236"/>
      <c r="F37" s="237"/>
      <c r="G37" s="238"/>
      <c r="H37" s="239"/>
      <c r="I37" s="238"/>
      <c r="J37" s="181"/>
      <c r="K37" s="181"/>
      <c r="L37" s="181"/>
      <c r="M37" s="181"/>
      <c r="N37" s="181"/>
    </row>
    <row r="38" spans="1:14" ht="15.6" x14ac:dyDescent="0.3">
      <c r="A38" s="181"/>
      <c r="B38" s="181"/>
      <c r="C38" s="181"/>
      <c r="D38" s="181"/>
      <c r="E38" s="181"/>
      <c r="F38" s="181"/>
      <c r="G38" s="181"/>
      <c r="H38" s="240" t="s">
        <v>173</v>
      </c>
      <c r="I38" s="241">
        <f>SUM(I22:I37)</f>
        <v>0</v>
      </c>
      <c r="J38" s="181"/>
      <c r="K38" s="181"/>
      <c r="L38" s="181"/>
      <c r="M38" s="181"/>
      <c r="N38" s="181"/>
    </row>
    <row r="39" spans="1:14" x14ac:dyDescent="0.3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</row>
    <row r="40" spans="1:14" x14ac:dyDescent="0.3">
      <c r="A40" s="220" t="s">
        <v>144</v>
      </c>
      <c r="B40" s="181"/>
      <c r="C40" s="181"/>
      <c r="D40" s="181" t="s">
        <v>196</v>
      </c>
      <c r="E40" s="181" t="s">
        <v>197</v>
      </c>
      <c r="F40" s="181" t="s">
        <v>198</v>
      </c>
      <c r="G40" s="181" t="s">
        <v>179</v>
      </c>
      <c r="H40" s="181" t="s">
        <v>180</v>
      </c>
      <c r="I40" s="181" t="s">
        <v>164</v>
      </c>
      <c r="J40" s="181"/>
      <c r="K40" s="181"/>
      <c r="L40" s="181"/>
      <c r="M40" s="181"/>
      <c r="N40" s="181"/>
    </row>
    <row r="41" spans="1:14" x14ac:dyDescent="0.3">
      <c r="A41" s="334" t="s">
        <v>712</v>
      </c>
      <c r="B41" s="335"/>
      <c r="C41" s="335"/>
      <c r="D41" s="242" t="s">
        <v>67</v>
      </c>
      <c r="E41" s="243">
        <f>'4a'!N505</f>
        <v>35.299999999999997</v>
      </c>
      <c r="F41" s="244"/>
      <c r="G41" s="245">
        <f>E41*F41</f>
        <v>0</v>
      </c>
      <c r="H41" s="246">
        <v>1</v>
      </c>
      <c r="I41" s="245">
        <f>G41*H41</f>
        <v>0</v>
      </c>
      <c r="J41" s="181"/>
      <c r="K41" s="181"/>
      <c r="L41" s="181"/>
      <c r="M41" s="181"/>
      <c r="N41" s="181"/>
    </row>
    <row r="42" spans="1:14" x14ac:dyDescent="0.3">
      <c r="A42" s="315"/>
      <c r="B42" s="316"/>
      <c r="C42" s="316"/>
      <c r="D42" s="247"/>
      <c r="E42" s="247"/>
      <c r="F42" s="248"/>
      <c r="G42" s="230"/>
      <c r="H42" s="231"/>
      <c r="I42" s="230"/>
      <c r="J42" s="181"/>
      <c r="K42" s="181"/>
      <c r="L42" s="181"/>
      <c r="M42" s="181"/>
      <c r="N42" s="181"/>
    </row>
    <row r="43" spans="1:14" x14ac:dyDescent="0.3">
      <c r="A43" s="315"/>
      <c r="B43" s="316"/>
      <c r="C43" s="316"/>
      <c r="D43" s="247"/>
      <c r="E43" s="247"/>
      <c r="F43" s="248"/>
      <c r="G43" s="230"/>
      <c r="H43" s="231"/>
      <c r="I43" s="230"/>
      <c r="J43" s="181"/>
      <c r="K43" s="181"/>
      <c r="L43" s="181"/>
      <c r="M43" s="181"/>
      <c r="N43" s="181"/>
    </row>
    <row r="44" spans="1:14" x14ac:dyDescent="0.3">
      <c r="A44" s="315"/>
      <c r="B44" s="316"/>
      <c r="C44" s="316"/>
      <c r="D44" s="247"/>
      <c r="E44" s="247"/>
      <c r="F44" s="248"/>
      <c r="G44" s="230"/>
      <c r="H44" s="231"/>
      <c r="I44" s="230"/>
      <c r="J44" s="181"/>
      <c r="K44" s="181"/>
      <c r="L44" s="181"/>
      <c r="M44" s="181"/>
      <c r="N44" s="181"/>
    </row>
    <row r="45" spans="1:14" x14ac:dyDescent="0.3">
      <c r="A45" s="315"/>
      <c r="B45" s="316"/>
      <c r="C45" s="316"/>
      <c r="D45" s="247"/>
      <c r="E45" s="247"/>
      <c r="F45" s="248"/>
      <c r="G45" s="230"/>
      <c r="H45" s="231"/>
      <c r="I45" s="230"/>
      <c r="J45" s="181"/>
      <c r="K45" s="181"/>
      <c r="L45" s="181"/>
      <c r="M45" s="181"/>
      <c r="N45" s="181"/>
    </row>
    <row r="46" spans="1:14" x14ac:dyDescent="0.3">
      <c r="A46" s="315"/>
      <c r="B46" s="316"/>
      <c r="C46" s="316"/>
      <c r="D46" s="247"/>
      <c r="E46" s="247"/>
      <c r="F46" s="248"/>
      <c r="G46" s="230"/>
      <c r="H46" s="231"/>
      <c r="I46" s="230"/>
      <c r="J46" s="181"/>
      <c r="K46" s="181"/>
      <c r="L46" s="181"/>
      <c r="M46" s="181"/>
      <c r="N46" s="181"/>
    </row>
    <row r="47" spans="1:14" x14ac:dyDescent="0.3">
      <c r="A47" s="315"/>
      <c r="B47" s="316"/>
      <c r="C47" s="316"/>
      <c r="D47" s="247"/>
      <c r="E47" s="247"/>
      <c r="F47" s="248"/>
      <c r="G47" s="230"/>
      <c r="H47" s="231"/>
      <c r="I47" s="230"/>
      <c r="J47" s="181"/>
      <c r="K47" s="181"/>
      <c r="L47" s="181"/>
      <c r="M47" s="181"/>
      <c r="N47" s="181"/>
    </row>
    <row r="48" spans="1:14" x14ac:dyDescent="0.3">
      <c r="A48" s="315"/>
      <c r="B48" s="316"/>
      <c r="C48" s="316"/>
      <c r="D48" s="247"/>
      <c r="E48" s="247"/>
      <c r="F48" s="248"/>
      <c r="G48" s="230"/>
      <c r="H48" s="231"/>
      <c r="I48" s="230"/>
      <c r="J48" s="181"/>
      <c r="K48" s="181"/>
      <c r="L48" s="181"/>
      <c r="M48" s="181"/>
      <c r="N48" s="181"/>
    </row>
    <row r="49" spans="1:14" x14ac:dyDescent="0.3">
      <c r="A49" s="315"/>
      <c r="B49" s="316"/>
      <c r="C49" s="316"/>
      <c r="D49" s="247"/>
      <c r="E49" s="247"/>
      <c r="F49" s="248"/>
      <c r="G49" s="230"/>
      <c r="H49" s="231"/>
      <c r="I49" s="230"/>
      <c r="J49" s="181"/>
      <c r="K49" s="181"/>
      <c r="L49" s="181"/>
      <c r="M49" s="181"/>
      <c r="N49" s="181"/>
    </row>
    <row r="50" spans="1:14" x14ac:dyDescent="0.3">
      <c r="A50" s="315"/>
      <c r="B50" s="316"/>
      <c r="C50" s="316"/>
      <c r="D50" s="247"/>
      <c r="E50" s="247"/>
      <c r="F50" s="248"/>
      <c r="G50" s="230"/>
      <c r="H50" s="231"/>
      <c r="I50" s="230"/>
      <c r="J50" s="181"/>
      <c r="K50" s="181"/>
      <c r="L50" s="181"/>
      <c r="M50" s="181"/>
      <c r="N50" s="181"/>
    </row>
    <row r="51" spans="1:14" x14ac:dyDescent="0.3">
      <c r="A51" s="317"/>
      <c r="B51" s="318"/>
      <c r="C51" s="318"/>
      <c r="D51" s="249"/>
      <c r="E51" s="249"/>
      <c r="F51" s="250"/>
      <c r="G51" s="238"/>
      <c r="H51" s="239"/>
      <c r="I51" s="238"/>
      <c r="J51" s="181"/>
      <c r="K51" s="181"/>
      <c r="L51" s="181"/>
      <c r="M51" s="181"/>
      <c r="N51" s="181"/>
    </row>
    <row r="52" spans="1:14" ht="15.6" x14ac:dyDescent="0.3">
      <c r="A52" s="181"/>
      <c r="B52" s="181"/>
      <c r="C52" s="181"/>
      <c r="D52" s="181"/>
      <c r="E52" s="181"/>
      <c r="F52" s="181"/>
      <c r="G52" s="181"/>
      <c r="H52" s="240" t="s">
        <v>173</v>
      </c>
      <c r="I52" s="241">
        <f>SUM(I41:I51)</f>
        <v>0</v>
      </c>
      <c r="J52" s="181"/>
      <c r="K52" s="181"/>
      <c r="L52" s="181"/>
      <c r="M52" s="181"/>
      <c r="N52" s="181"/>
    </row>
    <row r="53" spans="1:14" x14ac:dyDescent="0.3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</row>
    <row r="54" spans="1:14" ht="15.6" x14ac:dyDescent="0.3">
      <c r="A54" s="201" t="s">
        <v>145</v>
      </c>
      <c r="B54" s="202"/>
      <c r="C54" s="202"/>
      <c r="D54" s="202"/>
      <c r="E54" s="202"/>
      <c r="F54" s="202"/>
      <c r="G54" s="202"/>
      <c r="H54" s="251" t="s">
        <v>173</v>
      </c>
      <c r="I54" s="252" t="e">
        <f>SUM(H14+I38+I52)</f>
        <v>#DIV/0!</v>
      </c>
      <c r="J54" s="181"/>
      <c r="K54" s="181"/>
      <c r="L54" s="181"/>
      <c r="M54" s="181"/>
      <c r="N54" s="181"/>
    </row>
    <row r="55" spans="1:14" x14ac:dyDescent="0.3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</row>
    <row r="56" spans="1:14" ht="15.6" x14ac:dyDescent="0.3">
      <c r="A56" s="201" t="s">
        <v>200</v>
      </c>
      <c r="B56" s="202"/>
      <c r="C56" s="202"/>
      <c r="D56" s="202"/>
      <c r="E56" s="202"/>
      <c r="F56" s="202"/>
      <c r="G56" s="202"/>
      <c r="H56" s="251" t="s">
        <v>173</v>
      </c>
      <c r="I56" s="252" t="e">
        <f>H11/12</f>
        <v>#DIV/0!</v>
      </c>
      <c r="J56" s="181"/>
      <c r="K56" s="181"/>
      <c r="L56" s="181"/>
      <c r="M56" s="181"/>
      <c r="N56" s="181"/>
    </row>
    <row r="57" spans="1:14" x14ac:dyDescent="0.3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</row>
    <row r="58" spans="1:14" x14ac:dyDescent="0.3">
      <c r="A58" s="220" t="s">
        <v>201</v>
      </c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</row>
    <row r="59" spans="1:14" x14ac:dyDescent="0.3">
      <c r="A59" s="319"/>
      <c r="B59" s="320"/>
      <c r="C59" s="320"/>
      <c r="D59" s="320"/>
      <c r="E59" s="320"/>
      <c r="F59" s="320"/>
      <c r="G59" s="320"/>
      <c r="H59" s="320"/>
      <c r="I59" s="321"/>
      <c r="J59" s="181"/>
      <c r="K59" s="181"/>
      <c r="L59" s="181"/>
      <c r="M59" s="181"/>
      <c r="N59" s="181"/>
    </row>
    <row r="60" spans="1:14" x14ac:dyDescent="0.3">
      <c r="A60" s="322"/>
      <c r="B60" s="323"/>
      <c r="C60" s="323"/>
      <c r="D60" s="323"/>
      <c r="E60" s="323"/>
      <c r="F60" s="323"/>
      <c r="G60" s="323"/>
      <c r="H60" s="323"/>
      <c r="I60" s="324"/>
      <c r="J60" s="181"/>
      <c r="K60" s="181"/>
      <c r="L60" s="181"/>
      <c r="M60" s="181"/>
      <c r="N60" s="181"/>
    </row>
    <row r="61" spans="1:14" x14ac:dyDescent="0.3">
      <c r="A61" s="322"/>
      <c r="B61" s="323"/>
      <c r="C61" s="323"/>
      <c r="D61" s="323"/>
      <c r="E61" s="323"/>
      <c r="F61" s="323"/>
      <c r="G61" s="323"/>
      <c r="H61" s="323"/>
      <c r="I61" s="324"/>
      <c r="J61" s="181"/>
      <c r="K61" s="181"/>
      <c r="L61" s="181"/>
      <c r="M61" s="181"/>
      <c r="N61" s="181"/>
    </row>
    <row r="62" spans="1:14" x14ac:dyDescent="0.3">
      <c r="A62" s="322"/>
      <c r="B62" s="323"/>
      <c r="C62" s="323"/>
      <c r="D62" s="323"/>
      <c r="E62" s="323"/>
      <c r="F62" s="323"/>
      <c r="G62" s="323"/>
      <c r="H62" s="323"/>
      <c r="I62" s="324"/>
      <c r="J62" s="181"/>
      <c r="K62" s="181"/>
      <c r="L62" s="181"/>
      <c r="M62" s="181"/>
      <c r="N62" s="181"/>
    </row>
    <row r="63" spans="1:14" x14ac:dyDescent="0.3">
      <c r="A63" s="325"/>
      <c r="B63" s="326"/>
      <c r="C63" s="326"/>
      <c r="D63" s="326"/>
      <c r="E63" s="326"/>
      <c r="F63" s="326"/>
      <c r="G63" s="326"/>
      <c r="H63" s="326"/>
      <c r="I63" s="327"/>
      <c r="J63" s="181"/>
      <c r="K63" s="181"/>
      <c r="L63" s="181"/>
      <c r="M63" s="181"/>
      <c r="N63" s="181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'51a'!P600/M3</f>
        <v>#N/A</v>
      </c>
    </row>
    <row r="4" spans="1:14" x14ac:dyDescent="0.3">
      <c r="A4" s="56" t="s">
        <v>152</v>
      </c>
      <c r="B4" s="293" t="str">
        <f>VLOOKUP(H5,'Kosten VSR (her)controles'!A5:E55,3)</f>
        <v>Complex 51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'51a'!P601/M4</f>
        <v>#N/A</v>
      </c>
    </row>
    <row r="5" spans="1:14" x14ac:dyDescent="0.3">
      <c r="A5" s="57" t="s">
        <v>154</v>
      </c>
      <c r="B5" s="294" t="str">
        <f>VLOOKUP(H5,'Kosten VSR (her)controles'!A5:E55,4)</f>
        <v>Complex 51</v>
      </c>
      <c r="C5" s="294"/>
      <c r="D5" s="294"/>
      <c r="E5" s="294"/>
      <c r="F5" s="308" t="s">
        <v>155</v>
      </c>
      <c r="G5" s="308"/>
      <c r="H5" s="53">
        <f>'Kosten VSR (her)controles'!A55</f>
        <v>51</v>
      </c>
      <c r="K5" s="74" t="s">
        <v>156</v>
      </c>
      <c r="L5" s="86"/>
      <c r="M5" s="147"/>
      <c r="N5" s="127" t="e">
        <f>'51a'!P602/M5</f>
        <v>#N/A</v>
      </c>
    </row>
    <row r="6" spans="1:14" x14ac:dyDescent="0.3">
      <c r="A6" s="58" t="s">
        <v>157</v>
      </c>
      <c r="B6" s="295" t="str">
        <f>VLOOKUP(H5,'Kosten VSR (her)controles'!A5:E55,5)</f>
        <v>Complex 51</v>
      </c>
      <c r="C6" s="295"/>
      <c r="D6" s="295"/>
      <c r="E6" s="295"/>
      <c r="F6" s="309" t="s">
        <v>158</v>
      </c>
      <c r="G6" s="309"/>
      <c r="H6" s="54" t="str">
        <f>CONCATENATE(H5,"a")</f>
        <v>51a</v>
      </c>
      <c r="K6" s="74" t="s">
        <v>159</v>
      </c>
      <c r="L6" s="86"/>
      <c r="M6" s="147"/>
      <c r="N6" s="127" t="e">
        <f>'51a'!P603/M6</f>
        <v>#N/A</v>
      </c>
    </row>
    <row r="7" spans="1:14" x14ac:dyDescent="0.3">
      <c r="K7" s="74" t="s">
        <v>160</v>
      </c>
      <c r="L7" s="86"/>
      <c r="M7" s="147"/>
      <c r="N7" s="127" t="e">
        <f>'51a'!P604/M7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'51a'!P605/M8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'51a'!P606/M9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'51a'!P607/M10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'51a'!P608/M11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'51a'!P609/M12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'51a'!N5613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'51a'!P610/M13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'51a'!P613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'51a'!G613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'51a'!N606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'51'!H5</f>
        <v>51</v>
      </c>
      <c r="B1" s="310" t="s">
        <v>152</v>
      </c>
      <c r="C1" s="311"/>
      <c r="D1" s="312" t="str">
        <f>VLOOKUP(A1,'Kosten VSR (her)controles'!A5:J55,3)</f>
        <v>Complex 51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(her)controles'!A5:K55,4)," te ",VLOOKUP(A1,'Kosten VSR (her)controles'!A5:K55,5))</f>
        <v>Complex 51 te Complex 51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205</v>
      </c>
      <c r="B3" s="47" t="s">
        <v>668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59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IF(D4="X",0,IF(E4="X",0,VLOOKUP(E4,'51'!$K$3:$L$16,2,FALSE)))</f>
        <v>#N/A</v>
      </c>
      <c r="P4" s="122" t="e">
        <f t="shared" ref="P4:P67" si="1">N4*O4</f>
        <v>#N/A</v>
      </c>
      <c r="Q4" s="160" t="s">
        <v>669</v>
      </c>
    </row>
    <row r="5" spans="1:24" x14ac:dyDescent="0.3">
      <c r="A5" s="44"/>
      <c r="B5" s="159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IF(D5="X",0,IF(E5="X",0,VLOOKUP(E5,'51'!$K$3:$L$16,2,FALSE)))</f>
        <v>#N/A</v>
      </c>
      <c r="P5" s="122" t="e">
        <f t="shared" si="1"/>
        <v>#N/A</v>
      </c>
      <c r="Q5" s="160" t="s">
        <v>670</v>
      </c>
    </row>
    <row r="6" spans="1:24" x14ac:dyDescent="0.3">
      <c r="A6" s="44"/>
      <c r="B6" s="159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IF(D6="X",0,IF(E6="X",0,VLOOKUP(E6,'51'!$K$3:$L$16,2,FALSE)))</f>
        <v>#N/A</v>
      </c>
      <c r="P6" s="122" t="e">
        <f t="shared" si="1"/>
        <v>#N/A</v>
      </c>
      <c r="Q6" s="160" t="s">
        <v>671</v>
      </c>
    </row>
    <row r="7" spans="1:24" x14ac:dyDescent="0.3">
      <c r="A7" s="44"/>
      <c r="B7" s="159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IF(D7="X",0,IF(E7="X",0,VLOOKUP(E7,'51'!$K$3:$L$16,2,FALSE)))</f>
        <v>#N/A</v>
      </c>
      <c r="P7" s="122" t="e">
        <f t="shared" si="1"/>
        <v>#N/A</v>
      </c>
      <c r="Q7" s="160" t="s">
        <v>672</v>
      </c>
    </row>
    <row r="8" spans="1:24" x14ac:dyDescent="0.3">
      <c r="A8" s="44"/>
      <c r="B8" s="159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IF(D8="X",0,IF(E8="X",0,VLOOKUP(E8,'51'!$K$3:$L$16,2,FALSE)))</f>
        <v>#N/A</v>
      </c>
      <c r="P8" s="122" t="e">
        <f t="shared" si="1"/>
        <v>#N/A</v>
      </c>
      <c r="Q8" s="160" t="s">
        <v>673</v>
      </c>
    </row>
    <row r="9" spans="1:24" x14ac:dyDescent="0.3">
      <c r="A9" s="44"/>
      <c r="B9" s="159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IF(D9="X",0,IF(E9="X",0,VLOOKUP(E9,'51'!$K$3:$L$16,2,FALSE)))</f>
        <v>#N/A</v>
      </c>
      <c r="P9" s="122" t="e">
        <f t="shared" si="1"/>
        <v>#N/A</v>
      </c>
    </row>
    <row r="10" spans="1:24" x14ac:dyDescent="0.3">
      <c r="A10" s="44"/>
      <c r="B10" s="159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IF(D10="X",0,IF(E10="X",0,VLOOKUP(E10,'51'!$K$3:$L$16,2,FALSE)))</f>
        <v>#N/A</v>
      </c>
      <c r="P10" s="122" t="e">
        <f t="shared" si="1"/>
        <v>#N/A</v>
      </c>
    </row>
    <row r="11" spans="1:24" x14ac:dyDescent="0.3">
      <c r="A11" s="44"/>
      <c r="B11" s="159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IF(D11="X",0,IF(E11="X",0,VLOOKUP(E11,'51'!$K$3:$L$16,2,FALSE)))</f>
        <v>#N/A</v>
      </c>
      <c r="P11" s="122" t="e">
        <f t="shared" si="1"/>
        <v>#N/A</v>
      </c>
    </row>
    <row r="12" spans="1:24" x14ac:dyDescent="0.3">
      <c r="A12" s="44"/>
      <c r="B12" s="159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IF(D12="X",0,IF(E12="X",0,VLOOKUP(E12,'51'!$K$3:$L$16,2,FALSE)))</f>
        <v>#N/A</v>
      </c>
      <c r="P12" s="122" t="e">
        <f t="shared" si="1"/>
        <v>#N/A</v>
      </c>
    </row>
    <row r="13" spans="1:24" x14ac:dyDescent="0.3">
      <c r="A13" s="44"/>
      <c r="B13" s="159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IF(D13="X",0,IF(E13="X",0,VLOOKUP(E13,'51'!$K$3:$L$16,2,FALSE)))</f>
        <v>#N/A</v>
      </c>
      <c r="P13" s="122" t="e">
        <f t="shared" si="1"/>
        <v>#N/A</v>
      </c>
    </row>
    <row r="14" spans="1:24" x14ac:dyDescent="0.3">
      <c r="A14" s="44"/>
      <c r="B14" s="159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IF(D14="X",0,IF(E14="X",0,VLOOKUP(E14,'51'!$K$3:$L$16,2,FALSE)))</f>
        <v>#N/A</v>
      </c>
      <c r="P14" s="122" t="e">
        <f t="shared" si="1"/>
        <v>#N/A</v>
      </c>
    </row>
    <row r="15" spans="1:24" x14ac:dyDescent="0.3">
      <c r="A15" s="44"/>
      <c r="B15" s="159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IF(D15="X",0,IF(E15="X",0,VLOOKUP(E15,'51'!$K$3:$L$16,2,FALSE)))</f>
        <v>#N/A</v>
      </c>
      <c r="P15" s="122" t="e">
        <f t="shared" si="1"/>
        <v>#N/A</v>
      </c>
    </row>
    <row r="16" spans="1:24" x14ac:dyDescent="0.3">
      <c r="A16" s="44"/>
      <c r="B16" s="159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IF(D16="X",0,IF(E16="X",0,VLOOKUP(E16,'51'!$K$3:$L$16,2,FALSE)))</f>
        <v>#N/A</v>
      </c>
      <c r="P16" s="122" t="e">
        <f t="shared" si="1"/>
        <v>#N/A</v>
      </c>
    </row>
    <row r="17" spans="1:16" x14ac:dyDescent="0.3">
      <c r="A17" s="44"/>
      <c r="B17" s="159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IF(D17="X",0,IF(E17="X",0,VLOOKUP(E17,'51'!$K$3:$L$16,2,FALSE)))</f>
        <v>#N/A</v>
      </c>
      <c r="P17" s="122" t="e">
        <f t="shared" si="1"/>
        <v>#N/A</v>
      </c>
    </row>
    <row r="18" spans="1:16" x14ac:dyDescent="0.3">
      <c r="A18" s="44"/>
      <c r="B18" s="159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IF(D18="X",0,IF(E18="X",0,VLOOKUP(E18,'51'!$K$3:$L$16,2,FALSE)))</f>
        <v>#N/A</v>
      </c>
      <c r="P18" s="122" t="e">
        <f t="shared" si="1"/>
        <v>#N/A</v>
      </c>
    </row>
    <row r="19" spans="1:16" x14ac:dyDescent="0.3">
      <c r="A19" s="44"/>
      <c r="B19" s="159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IF(D19="X",0,IF(E19="X",0,VLOOKUP(E19,'51'!$K$3:$L$16,2,FALSE)))</f>
        <v>#N/A</v>
      </c>
      <c r="P19" s="122" t="e">
        <f t="shared" si="1"/>
        <v>#N/A</v>
      </c>
    </row>
    <row r="20" spans="1:16" x14ac:dyDescent="0.3">
      <c r="A20" s="44"/>
      <c r="B20" s="159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IF(D20="X",0,IF(E20="X",0,VLOOKUP(E20,'51'!$K$3:$L$16,2,FALSE)))</f>
        <v>#N/A</v>
      </c>
      <c r="P20" s="122" t="e">
        <f t="shared" si="1"/>
        <v>#N/A</v>
      </c>
    </row>
    <row r="21" spans="1:16" x14ac:dyDescent="0.3">
      <c r="A21" s="44"/>
      <c r="B21" s="159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IF(D21="X",0,IF(E21="X",0,VLOOKUP(E21,'51'!$K$3:$L$16,2,FALSE)))</f>
        <v>#N/A</v>
      </c>
      <c r="P21" s="122" t="e">
        <f t="shared" si="1"/>
        <v>#N/A</v>
      </c>
    </row>
    <row r="22" spans="1:16" x14ac:dyDescent="0.3">
      <c r="A22" s="44"/>
      <c r="B22" s="159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IF(D22="X",0,IF(E22="X",0,VLOOKUP(E22,'51'!$K$3:$L$16,2,FALSE)))</f>
        <v>#N/A</v>
      </c>
      <c r="P22" s="122" t="e">
        <f t="shared" si="1"/>
        <v>#N/A</v>
      </c>
    </row>
    <row r="23" spans="1:16" x14ac:dyDescent="0.3">
      <c r="A23" s="44"/>
      <c r="B23" s="159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IF(D23="X",0,IF(E23="X",0,VLOOKUP(E23,'51'!$K$3:$L$16,2,FALSE)))</f>
        <v>#N/A</v>
      </c>
      <c r="P23" s="122" t="e">
        <f t="shared" si="1"/>
        <v>#N/A</v>
      </c>
    </row>
    <row r="24" spans="1:16" x14ac:dyDescent="0.3">
      <c r="A24" s="44"/>
      <c r="B24" s="159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IF(D24="X",0,IF(E24="X",0,VLOOKUP(E24,'51'!$K$3:$L$16,2,FALSE)))</f>
        <v>#N/A</v>
      </c>
      <c r="P24" s="122" t="e">
        <f t="shared" si="1"/>
        <v>#N/A</v>
      </c>
    </row>
    <row r="25" spans="1:16" x14ac:dyDescent="0.3">
      <c r="A25" s="44"/>
      <c r="B25" s="159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IF(D25="X",0,IF(E25="X",0,VLOOKUP(E25,'51'!$K$3:$L$16,2,FALSE)))</f>
        <v>#N/A</v>
      </c>
      <c r="P25" s="122" t="e">
        <f t="shared" si="1"/>
        <v>#N/A</v>
      </c>
    </row>
    <row r="26" spans="1:16" x14ac:dyDescent="0.3">
      <c r="A26" s="44"/>
      <c r="B26" s="159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IF(D26="X",0,IF(E26="X",0,VLOOKUP(E26,'51'!$K$3:$L$16,2,FALSE)))</f>
        <v>#N/A</v>
      </c>
      <c r="P26" s="122" t="e">
        <f t="shared" si="1"/>
        <v>#N/A</v>
      </c>
    </row>
    <row r="27" spans="1:16" x14ac:dyDescent="0.3">
      <c r="A27" s="44"/>
      <c r="B27" s="159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IF(D27="X",0,IF(E27="X",0,VLOOKUP(E27,'51'!$K$3:$L$16,2,FALSE)))</f>
        <v>#N/A</v>
      </c>
      <c r="P27" s="122" t="e">
        <f t="shared" si="1"/>
        <v>#N/A</v>
      </c>
    </row>
    <row r="28" spans="1:16" x14ac:dyDescent="0.3">
      <c r="A28" s="44"/>
      <c r="B28" s="159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IF(D28="X",0,IF(E28="X",0,VLOOKUP(E28,'51'!$K$3:$L$16,2,FALSE)))</f>
        <v>#N/A</v>
      </c>
      <c r="P28" s="122" t="e">
        <f t="shared" si="1"/>
        <v>#N/A</v>
      </c>
    </row>
    <row r="29" spans="1:16" x14ac:dyDescent="0.3">
      <c r="A29" s="44"/>
      <c r="B29" s="159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IF(D29="X",0,IF(E29="X",0,VLOOKUP(E29,'51'!$K$3:$L$16,2,FALSE)))</f>
        <v>#N/A</v>
      </c>
      <c r="P29" s="122" t="e">
        <f t="shared" si="1"/>
        <v>#N/A</v>
      </c>
    </row>
    <row r="30" spans="1:16" x14ac:dyDescent="0.3">
      <c r="A30" s="44"/>
      <c r="B30" s="159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IF(D30="X",0,IF(E30="X",0,VLOOKUP(E30,'51'!$K$3:$L$16,2,FALSE)))</f>
        <v>#N/A</v>
      </c>
      <c r="P30" s="122" t="e">
        <f t="shared" si="1"/>
        <v>#N/A</v>
      </c>
    </row>
    <row r="31" spans="1:16" x14ac:dyDescent="0.3">
      <c r="A31" s="44"/>
      <c r="B31" s="159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IF(D31="X",0,IF(E31="X",0,VLOOKUP(E31,'51'!$K$3:$L$16,2,FALSE)))</f>
        <v>#N/A</v>
      </c>
      <c r="P31" s="122" t="e">
        <f t="shared" si="1"/>
        <v>#N/A</v>
      </c>
    </row>
    <row r="32" spans="1:16" x14ac:dyDescent="0.3">
      <c r="A32" s="44"/>
      <c r="B32" s="159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IF(D32="X",0,IF(E32="X",0,VLOOKUP(E32,'51'!$K$3:$L$16,2,FALSE)))</f>
        <v>#N/A</v>
      </c>
      <c r="P32" s="122" t="e">
        <f t="shared" si="1"/>
        <v>#N/A</v>
      </c>
    </row>
    <row r="33" spans="1:16" x14ac:dyDescent="0.3">
      <c r="A33" s="44"/>
      <c r="B33" s="159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IF(D33="X",0,IF(E33="X",0,VLOOKUP(E33,'51'!$K$3:$L$16,2,FALSE)))</f>
        <v>#N/A</v>
      </c>
      <c r="P33" s="122" t="e">
        <f t="shared" si="1"/>
        <v>#N/A</v>
      </c>
    </row>
    <row r="34" spans="1:16" x14ac:dyDescent="0.3">
      <c r="A34" s="44"/>
      <c r="B34" s="159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IF(D34="X",0,IF(E34="X",0,VLOOKUP(E34,'51'!$K$3:$L$16,2,FALSE)))</f>
        <v>#N/A</v>
      </c>
      <c r="P34" s="122" t="e">
        <f t="shared" si="1"/>
        <v>#N/A</v>
      </c>
    </row>
    <row r="35" spans="1:16" x14ac:dyDescent="0.3">
      <c r="A35" s="44"/>
      <c r="B35" s="159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IF(D35="X",0,IF(E35="X",0,VLOOKUP(E35,'51'!$K$3:$L$16,2,FALSE)))</f>
        <v>#N/A</v>
      </c>
      <c r="P35" s="122" t="e">
        <f t="shared" si="1"/>
        <v>#N/A</v>
      </c>
    </row>
    <row r="36" spans="1:16" x14ac:dyDescent="0.3">
      <c r="A36" s="44"/>
      <c r="B36" s="159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IF(D36="X",0,IF(E36="X",0,VLOOKUP(E36,'51'!$K$3:$L$16,2,FALSE)))</f>
        <v>#N/A</v>
      </c>
      <c r="P36" s="122" t="e">
        <f t="shared" si="1"/>
        <v>#N/A</v>
      </c>
    </row>
    <row r="37" spans="1:16" x14ac:dyDescent="0.3">
      <c r="A37" s="44"/>
      <c r="B37" s="159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IF(D37="X",0,IF(E37="X",0,VLOOKUP(E37,'51'!$K$3:$L$16,2,FALSE)))</f>
        <v>#N/A</v>
      </c>
      <c r="P37" s="122" t="e">
        <f t="shared" si="1"/>
        <v>#N/A</v>
      </c>
    </row>
    <row r="38" spans="1:16" x14ac:dyDescent="0.3">
      <c r="A38" s="44"/>
      <c r="B38" s="159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IF(D38="X",0,IF(E38="X",0,VLOOKUP(E38,'51'!$K$3:$L$16,2,FALSE)))</f>
        <v>#N/A</v>
      </c>
      <c r="P38" s="122" t="e">
        <f t="shared" si="1"/>
        <v>#N/A</v>
      </c>
    </row>
    <row r="39" spans="1:16" x14ac:dyDescent="0.3">
      <c r="A39" s="44"/>
      <c r="B39" s="159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IF(D39="X",0,IF(E39="X",0,VLOOKUP(E39,'51'!$K$3:$L$16,2,FALSE)))</f>
        <v>#N/A</v>
      </c>
      <c r="P39" s="122" t="e">
        <f t="shared" si="1"/>
        <v>#N/A</v>
      </c>
    </row>
    <row r="40" spans="1:16" x14ac:dyDescent="0.3">
      <c r="A40" s="44"/>
      <c r="B40" s="159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IF(D40="X",0,IF(E40="X",0,VLOOKUP(E40,'51'!$K$3:$L$16,2,FALSE)))</f>
        <v>#N/A</v>
      </c>
      <c r="P40" s="122" t="e">
        <f t="shared" si="1"/>
        <v>#N/A</v>
      </c>
    </row>
    <row r="41" spans="1:16" x14ac:dyDescent="0.3">
      <c r="A41" s="44"/>
      <c r="B41" s="159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IF(D41="X",0,IF(E41="X",0,VLOOKUP(E41,'51'!$K$3:$L$16,2,FALSE)))</f>
        <v>#N/A</v>
      </c>
      <c r="P41" s="122" t="e">
        <f t="shared" si="1"/>
        <v>#N/A</v>
      </c>
    </row>
    <row r="42" spans="1:16" x14ac:dyDescent="0.3">
      <c r="A42" s="44"/>
      <c r="B42" s="159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IF(D42="X",0,IF(E42="X",0,VLOOKUP(E42,'51'!$K$3:$L$16,2,FALSE)))</f>
        <v>#N/A</v>
      </c>
      <c r="P42" s="122" t="e">
        <f t="shared" si="1"/>
        <v>#N/A</v>
      </c>
    </row>
    <row r="43" spans="1:16" x14ac:dyDescent="0.3">
      <c r="A43" s="44"/>
      <c r="B43" s="159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IF(D43="X",0,IF(E43="X",0,VLOOKUP(E43,'51'!$K$3:$L$16,2,FALSE)))</f>
        <v>#N/A</v>
      </c>
      <c r="P43" s="122" t="e">
        <f t="shared" si="1"/>
        <v>#N/A</v>
      </c>
    </row>
    <row r="44" spans="1:16" x14ac:dyDescent="0.3">
      <c r="A44" s="44"/>
      <c r="B44" s="159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IF(D44="X",0,IF(E44="X",0,VLOOKUP(E44,'51'!$K$3:$L$16,2,FALSE)))</f>
        <v>#N/A</v>
      </c>
      <c r="P44" s="122" t="e">
        <f t="shared" si="1"/>
        <v>#N/A</v>
      </c>
    </row>
    <row r="45" spans="1:16" x14ac:dyDescent="0.3">
      <c r="A45" s="44"/>
      <c r="B45" s="159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IF(D45="X",0,IF(E45="X",0,VLOOKUP(E45,'51'!$K$3:$L$16,2,FALSE)))</f>
        <v>#N/A</v>
      </c>
      <c r="P45" s="122" t="e">
        <f t="shared" si="1"/>
        <v>#N/A</v>
      </c>
    </row>
    <row r="46" spans="1:16" x14ac:dyDescent="0.3">
      <c r="A46" s="44"/>
      <c r="B46" s="159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IF(D46="X",0,IF(E46="X",0,VLOOKUP(E46,'51'!$K$3:$L$16,2,FALSE)))</f>
        <v>#N/A</v>
      </c>
      <c r="P46" s="122" t="e">
        <f t="shared" si="1"/>
        <v>#N/A</v>
      </c>
    </row>
    <row r="47" spans="1:16" x14ac:dyDescent="0.3">
      <c r="A47" s="44"/>
      <c r="B47" s="159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IF(D47="X",0,IF(E47="X",0,VLOOKUP(E47,'51'!$K$3:$L$16,2,FALSE)))</f>
        <v>#N/A</v>
      </c>
      <c r="P47" s="122" t="e">
        <f t="shared" si="1"/>
        <v>#N/A</v>
      </c>
    </row>
    <row r="48" spans="1:16" x14ac:dyDescent="0.3">
      <c r="A48" s="44"/>
      <c r="B48" s="159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IF(D48="X",0,IF(E48="X",0,VLOOKUP(E48,'51'!$K$3:$L$16,2,FALSE)))</f>
        <v>#N/A</v>
      </c>
      <c r="P48" s="122" t="e">
        <f t="shared" si="1"/>
        <v>#N/A</v>
      </c>
    </row>
    <row r="49" spans="1:16" x14ac:dyDescent="0.3">
      <c r="A49" s="44"/>
      <c r="B49" s="159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IF(D49="X",0,IF(E49="X",0,VLOOKUP(E49,'51'!$K$3:$L$16,2,FALSE)))</f>
        <v>#N/A</v>
      </c>
      <c r="P49" s="122" t="e">
        <f t="shared" si="1"/>
        <v>#N/A</v>
      </c>
    </row>
    <row r="50" spans="1:16" x14ac:dyDescent="0.3">
      <c r="A50" s="44"/>
      <c r="B50" s="159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IF(D50="X",0,IF(E50="X",0,VLOOKUP(E50,'51'!$K$3:$L$16,2,FALSE)))</f>
        <v>#N/A</v>
      </c>
      <c r="P50" s="122" t="e">
        <f t="shared" si="1"/>
        <v>#N/A</v>
      </c>
    </row>
    <row r="51" spans="1:16" x14ac:dyDescent="0.3">
      <c r="A51" s="44"/>
      <c r="B51" s="159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IF(D51="X",0,IF(E51="X",0,VLOOKUP(E51,'51'!$K$3:$L$16,2,FALSE)))</f>
        <v>#N/A</v>
      </c>
      <c r="P51" s="122" t="e">
        <f t="shared" si="1"/>
        <v>#N/A</v>
      </c>
    </row>
    <row r="52" spans="1:16" x14ac:dyDescent="0.3">
      <c r="A52" s="44"/>
      <c r="B52" s="159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IF(D52="X",0,IF(E52="X",0,VLOOKUP(E52,'51'!$K$3:$L$16,2,FALSE)))</f>
        <v>#N/A</v>
      </c>
      <c r="P52" s="122" t="e">
        <f t="shared" si="1"/>
        <v>#N/A</v>
      </c>
    </row>
    <row r="53" spans="1:16" x14ac:dyDescent="0.3">
      <c r="A53" s="44"/>
      <c r="B53" s="159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IF(D53="X",0,IF(E53="X",0,VLOOKUP(E53,'51'!$K$3:$L$16,2,FALSE)))</f>
        <v>#N/A</v>
      </c>
      <c r="P53" s="122" t="e">
        <f t="shared" si="1"/>
        <v>#N/A</v>
      </c>
    </row>
    <row r="54" spans="1:16" x14ac:dyDescent="0.3">
      <c r="A54" s="44"/>
      <c r="B54" s="159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IF(D54="X",0,IF(E54="X",0,VLOOKUP(E54,'51'!$K$3:$L$16,2,FALSE)))</f>
        <v>#N/A</v>
      </c>
      <c r="P54" s="122" t="e">
        <f t="shared" si="1"/>
        <v>#N/A</v>
      </c>
    </row>
    <row r="55" spans="1:16" x14ac:dyDescent="0.3">
      <c r="A55" s="44"/>
      <c r="B55" s="159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IF(D55="X",0,IF(E55="X",0,VLOOKUP(E55,'51'!$K$3:$L$16,2,FALSE)))</f>
        <v>#N/A</v>
      </c>
      <c r="P55" s="122" t="e">
        <f t="shared" si="1"/>
        <v>#N/A</v>
      </c>
    </row>
    <row r="56" spans="1:16" x14ac:dyDescent="0.3">
      <c r="A56" s="44"/>
      <c r="B56" s="159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IF(D56="X",0,IF(E56="X",0,VLOOKUP(E56,'51'!$K$3:$L$16,2,FALSE)))</f>
        <v>#N/A</v>
      </c>
      <c r="P56" s="122" t="e">
        <f t="shared" si="1"/>
        <v>#N/A</v>
      </c>
    </row>
    <row r="57" spans="1:16" x14ac:dyDescent="0.3">
      <c r="A57" s="44"/>
      <c r="B57" s="159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IF(D57="X",0,IF(E57="X",0,VLOOKUP(E57,'51'!$K$3:$L$16,2,FALSE)))</f>
        <v>#N/A</v>
      </c>
      <c r="P57" s="122" t="e">
        <f t="shared" si="1"/>
        <v>#N/A</v>
      </c>
    </row>
    <row r="58" spans="1:16" x14ac:dyDescent="0.3">
      <c r="A58" s="44"/>
      <c r="B58" s="159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IF(D58="X",0,IF(E58="X",0,VLOOKUP(E58,'51'!$K$3:$L$16,2,FALSE)))</f>
        <v>#N/A</v>
      </c>
      <c r="P58" s="122" t="e">
        <f t="shared" si="1"/>
        <v>#N/A</v>
      </c>
    </row>
    <row r="59" spans="1:16" x14ac:dyDescent="0.3">
      <c r="A59" s="44"/>
      <c r="B59" s="159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IF(D59="X",0,IF(E59="X",0,VLOOKUP(E59,'51'!$K$3:$L$16,2,FALSE)))</f>
        <v>#N/A</v>
      </c>
      <c r="P59" s="122" t="e">
        <f t="shared" si="1"/>
        <v>#N/A</v>
      </c>
    </row>
    <row r="60" spans="1:16" x14ac:dyDescent="0.3">
      <c r="A60" s="44"/>
      <c r="B60" s="159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IF(D60="X",0,IF(E60="X",0,VLOOKUP(E60,'51'!$K$3:$L$16,2,FALSE)))</f>
        <v>#N/A</v>
      </c>
      <c r="P60" s="122" t="e">
        <f t="shared" si="1"/>
        <v>#N/A</v>
      </c>
    </row>
    <row r="61" spans="1:16" x14ac:dyDescent="0.3">
      <c r="A61" s="44"/>
      <c r="B61" s="159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IF(D61="X",0,IF(E61="X",0,VLOOKUP(E61,'51'!$K$3:$L$16,2,FALSE)))</f>
        <v>#N/A</v>
      </c>
      <c r="P61" s="122" t="e">
        <f t="shared" si="1"/>
        <v>#N/A</v>
      </c>
    </row>
    <row r="62" spans="1:16" x14ac:dyDescent="0.3">
      <c r="A62" s="44"/>
      <c r="B62" s="159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IF(D62="X",0,IF(E62="X",0,VLOOKUP(E62,'51'!$K$3:$L$16,2,FALSE)))</f>
        <v>#N/A</v>
      </c>
      <c r="P62" s="122" t="e">
        <f t="shared" si="1"/>
        <v>#N/A</v>
      </c>
    </row>
    <row r="63" spans="1:16" x14ac:dyDescent="0.3">
      <c r="A63" s="44"/>
      <c r="B63" s="159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IF(D63="X",0,IF(E63="X",0,VLOOKUP(E63,'51'!$K$3:$L$16,2,FALSE)))</f>
        <v>#N/A</v>
      </c>
      <c r="P63" s="122" t="e">
        <f t="shared" si="1"/>
        <v>#N/A</v>
      </c>
    </row>
    <row r="64" spans="1:16" x14ac:dyDescent="0.3">
      <c r="A64" s="44"/>
      <c r="B64" s="159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IF(D64="X",0,IF(E64="X",0,VLOOKUP(E64,'51'!$K$3:$L$16,2,FALSE)))</f>
        <v>#N/A</v>
      </c>
      <c r="P64" s="122" t="e">
        <f t="shared" si="1"/>
        <v>#N/A</v>
      </c>
    </row>
    <row r="65" spans="1:16" x14ac:dyDescent="0.3">
      <c r="A65" s="44"/>
      <c r="B65" s="159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IF(D65="X",0,IF(E65="X",0,VLOOKUP(E65,'51'!$K$3:$L$16,2,FALSE)))</f>
        <v>#N/A</v>
      </c>
      <c r="P65" s="122" t="e">
        <f t="shared" si="1"/>
        <v>#N/A</v>
      </c>
    </row>
    <row r="66" spans="1:16" x14ac:dyDescent="0.3">
      <c r="A66" s="44"/>
      <c r="B66" s="159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IF(D66="X",0,IF(E66="X",0,VLOOKUP(E66,'51'!$K$3:$L$16,2,FALSE)))</f>
        <v>#N/A</v>
      </c>
      <c r="P66" s="122" t="e">
        <f t="shared" si="1"/>
        <v>#N/A</v>
      </c>
    </row>
    <row r="67" spans="1:16" x14ac:dyDescent="0.3">
      <c r="A67" s="44"/>
      <c r="B67" s="159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IF(D67="X",0,IF(E67="X",0,VLOOKUP(E67,'51'!$K$3:$L$16,2,FALSE)))</f>
        <v>#N/A</v>
      </c>
      <c r="P67" s="122" t="e">
        <f t="shared" si="1"/>
        <v>#N/A</v>
      </c>
    </row>
    <row r="68" spans="1:16" x14ac:dyDescent="0.3">
      <c r="A68" s="44"/>
      <c r="B68" s="159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59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IF(D69="X",0,IF(E69="X",0,VLOOKUP(E69,'51'!$K$3:$L$16,2,FALSE)))</f>
        <v>#N/A</v>
      </c>
      <c r="P69" s="122" t="e">
        <f t="shared" si="3"/>
        <v>#N/A</v>
      </c>
    </row>
    <row r="70" spans="1:16" x14ac:dyDescent="0.3">
      <c r="A70" s="44"/>
      <c r="B70" s="159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IF(D70="X",0,IF(E70="X",0,VLOOKUP(E70,'51'!$K$3:$L$16,2,FALSE)))</f>
        <v>#N/A</v>
      </c>
      <c r="P70" s="122" t="e">
        <f t="shared" si="3"/>
        <v>#N/A</v>
      </c>
    </row>
    <row r="71" spans="1:16" x14ac:dyDescent="0.3">
      <c r="A71" s="44"/>
      <c r="B71" s="159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IF(D71="X",0,IF(E71="X",0,VLOOKUP(E71,'51'!$K$3:$L$16,2,FALSE)))</f>
        <v>#N/A</v>
      </c>
      <c r="P71" s="122" t="e">
        <f t="shared" si="3"/>
        <v>#N/A</v>
      </c>
    </row>
    <row r="72" spans="1:16" x14ac:dyDescent="0.3">
      <c r="A72" s="44"/>
      <c r="B72" s="159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IF(D72="X",0,IF(E72="X",0,VLOOKUP(E72,'51'!$K$3:$L$16,2,FALSE)))</f>
        <v>#N/A</v>
      </c>
      <c r="P72" s="122" t="e">
        <f t="shared" si="3"/>
        <v>#N/A</v>
      </c>
    </row>
    <row r="73" spans="1:16" x14ac:dyDescent="0.3">
      <c r="A73" s="44"/>
      <c r="B73" s="159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IF(D73="X",0,IF(E73="X",0,VLOOKUP(E73,'51'!$K$3:$L$16,2,FALSE)))</f>
        <v>#N/A</v>
      </c>
      <c r="P73" s="122" t="e">
        <f t="shared" si="3"/>
        <v>#N/A</v>
      </c>
    </row>
    <row r="74" spans="1:16" x14ac:dyDescent="0.3">
      <c r="A74" s="44"/>
      <c r="B74" s="159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IF(D74="X",0,IF(E74="X",0,VLOOKUP(E74,'51'!$K$3:$L$16,2,FALSE)))</f>
        <v>#N/A</v>
      </c>
      <c r="P74" s="122" t="e">
        <f t="shared" si="3"/>
        <v>#N/A</v>
      </c>
    </row>
    <row r="75" spans="1:16" x14ac:dyDescent="0.3">
      <c r="A75" s="44"/>
      <c r="B75" s="159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IF(D75="X",0,IF(E75="X",0,VLOOKUP(E75,'51'!$K$3:$L$16,2,FALSE)))</f>
        <v>#N/A</v>
      </c>
      <c r="P75" s="122" t="e">
        <f t="shared" si="3"/>
        <v>#N/A</v>
      </c>
    </row>
    <row r="76" spans="1:16" x14ac:dyDescent="0.3">
      <c r="A76" s="44"/>
      <c r="B76" s="159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IF(D76="X",0,IF(E76="X",0,VLOOKUP(E76,'51'!$K$3:$L$16,2,FALSE)))</f>
        <v>#N/A</v>
      </c>
      <c r="P76" s="122" t="e">
        <f t="shared" si="3"/>
        <v>#N/A</v>
      </c>
    </row>
    <row r="77" spans="1:16" x14ac:dyDescent="0.3">
      <c r="A77" s="44"/>
      <c r="B77" s="159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IF(D77="X",0,IF(E77="X",0,VLOOKUP(E77,'51'!$K$3:$L$16,2,FALSE)))</f>
        <v>#N/A</v>
      </c>
      <c r="P77" s="122" t="e">
        <f t="shared" si="3"/>
        <v>#N/A</v>
      </c>
    </row>
    <row r="78" spans="1:16" x14ac:dyDescent="0.3">
      <c r="A78" s="44"/>
      <c r="B78" s="159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IF(D78="X",0,IF(E78="X",0,VLOOKUP(E78,'51'!$K$3:$L$16,2,FALSE)))</f>
        <v>#N/A</v>
      </c>
      <c r="P78" s="122" t="e">
        <f t="shared" si="3"/>
        <v>#N/A</v>
      </c>
    </row>
    <row r="79" spans="1:16" x14ac:dyDescent="0.3">
      <c r="A79" s="44"/>
      <c r="B79" s="159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IF(D79="X",0,IF(E79="X",0,VLOOKUP(E79,'51'!$K$3:$L$16,2,FALSE)))</f>
        <v>#N/A</v>
      </c>
      <c r="P79" s="122" t="e">
        <f t="shared" si="3"/>
        <v>#N/A</v>
      </c>
    </row>
    <row r="80" spans="1:16" x14ac:dyDescent="0.3">
      <c r="A80" s="44"/>
      <c r="B80" s="159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IF(D80="X",0,IF(E80="X",0,VLOOKUP(E80,'51'!$K$3:$L$16,2,FALSE)))</f>
        <v>#N/A</v>
      </c>
      <c r="P80" s="122" t="e">
        <f t="shared" si="3"/>
        <v>#N/A</v>
      </c>
    </row>
    <row r="81" spans="1:16" x14ac:dyDescent="0.3">
      <c r="A81" s="44"/>
      <c r="B81" s="159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IF(D81="X",0,IF(E81="X",0,VLOOKUP(E81,'51'!$K$3:$L$16,2,FALSE)))</f>
        <v>#N/A</v>
      </c>
      <c r="P81" s="122" t="e">
        <f t="shared" si="3"/>
        <v>#N/A</v>
      </c>
    </row>
    <row r="82" spans="1:16" x14ac:dyDescent="0.3">
      <c r="A82" s="44"/>
      <c r="B82" s="159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IF(D82="X",0,IF(E82="X",0,VLOOKUP(E82,'51'!$K$3:$L$16,2,FALSE)))</f>
        <v>#N/A</v>
      </c>
      <c r="P82" s="122" t="e">
        <f t="shared" si="3"/>
        <v>#N/A</v>
      </c>
    </row>
    <row r="83" spans="1:16" x14ac:dyDescent="0.3">
      <c r="A83" s="44"/>
      <c r="B83" s="159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IF(D83="X",0,IF(E83="X",0,VLOOKUP(E83,'51'!$K$3:$L$16,2,FALSE)))</f>
        <v>#N/A</v>
      </c>
      <c r="P83" s="122" t="e">
        <f t="shared" si="3"/>
        <v>#N/A</v>
      </c>
    </row>
    <row r="84" spans="1:16" x14ac:dyDescent="0.3">
      <c r="A84" s="44"/>
      <c r="B84" s="159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IF(D84="X",0,IF(E84="X",0,VLOOKUP(E84,'51'!$K$3:$L$16,2,FALSE)))</f>
        <v>#N/A</v>
      </c>
      <c r="P84" s="122" t="e">
        <f t="shared" si="3"/>
        <v>#N/A</v>
      </c>
    </row>
    <row r="85" spans="1:16" x14ac:dyDescent="0.3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IF(D85="X",0,IF(E85="X",0,VLOOKUP(E85,'51'!$K$3:$L$16,2,FALSE)))</f>
        <v>#N/A</v>
      </c>
      <c r="P85" s="122" t="e">
        <f t="shared" si="3"/>
        <v>#N/A</v>
      </c>
    </row>
    <row r="86" spans="1:16" x14ac:dyDescent="0.3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IF(D86="X",0,IF(E86="X",0,VLOOKUP(E86,'51'!$K$3:$L$16,2,FALSE)))</f>
        <v>#N/A</v>
      </c>
      <c r="P86" s="122" t="e">
        <f t="shared" si="3"/>
        <v>#N/A</v>
      </c>
    </row>
    <row r="87" spans="1:16" x14ac:dyDescent="0.3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IF(D87="X",0,IF(E87="X",0,VLOOKUP(E87,'51'!$K$3:$L$16,2,FALSE)))</f>
        <v>#N/A</v>
      </c>
      <c r="P87" s="122" t="e">
        <f t="shared" si="3"/>
        <v>#N/A</v>
      </c>
    </row>
    <row r="88" spans="1:16" x14ac:dyDescent="0.3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IF(D88="X",0,IF(E88="X",0,VLOOKUP(E88,'51'!$K$3:$L$16,2,FALSE)))</f>
        <v>#N/A</v>
      </c>
      <c r="P88" s="122" t="e">
        <f t="shared" si="3"/>
        <v>#N/A</v>
      </c>
    </row>
    <row r="89" spans="1:16" x14ac:dyDescent="0.3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IF(D89="X",0,IF(E89="X",0,VLOOKUP(E89,'51'!$K$3:$L$16,2,FALSE)))</f>
        <v>#N/A</v>
      </c>
      <c r="P89" s="122" t="e">
        <f t="shared" si="3"/>
        <v>#N/A</v>
      </c>
    </row>
    <row r="90" spans="1:16" x14ac:dyDescent="0.3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IF(D90="X",0,IF(E90="X",0,VLOOKUP(E90,'51'!$K$3:$L$16,2,FALSE)))</f>
        <v>#N/A</v>
      </c>
      <c r="P90" s="122" t="e">
        <f t="shared" si="3"/>
        <v>#N/A</v>
      </c>
    </row>
    <row r="91" spans="1:16" x14ac:dyDescent="0.3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IF(D91="X",0,IF(E91="X",0,VLOOKUP(E91,'51'!$K$3:$L$16,2,FALSE)))</f>
        <v>#N/A</v>
      </c>
      <c r="P91" s="122" t="e">
        <f t="shared" si="3"/>
        <v>#N/A</v>
      </c>
    </row>
    <row r="92" spans="1:16" x14ac:dyDescent="0.3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IF(D92="X",0,IF(E92="X",0,VLOOKUP(E92,'51'!$K$3:$L$16,2,FALSE)))</f>
        <v>#N/A</v>
      </c>
      <c r="P92" s="122" t="e">
        <f t="shared" si="3"/>
        <v>#N/A</v>
      </c>
    </row>
    <row r="93" spans="1:16" x14ac:dyDescent="0.3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IF(D93="X",0,IF(E93="X",0,VLOOKUP(E93,'51'!$K$3:$L$16,2,FALSE)))</f>
        <v>#N/A</v>
      </c>
      <c r="P93" s="122" t="e">
        <f t="shared" si="3"/>
        <v>#N/A</v>
      </c>
    </row>
    <row r="94" spans="1:16" x14ac:dyDescent="0.3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IF(D94="X",0,IF(E94="X",0,VLOOKUP(E94,'51'!$K$3:$L$16,2,FALSE)))</f>
        <v>#N/A</v>
      </c>
      <c r="P94" s="122" t="e">
        <f t="shared" si="3"/>
        <v>#N/A</v>
      </c>
    </row>
    <row r="95" spans="1:16" x14ac:dyDescent="0.3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IF(D95="X",0,IF(E95="X",0,VLOOKUP(E95,'51'!$K$3:$L$16,2,FALSE)))</f>
        <v>#N/A</v>
      </c>
      <c r="P95" s="122" t="e">
        <f t="shared" si="3"/>
        <v>#N/A</v>
      </c>
    </row>
    <row r="96" spans="1:16" x14ac:dyDescent="0.3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IF(D96="X",0,IF(E96="X",0,VLOOKUP(E96,'51'!$K$3:$L$16,2,FALSE)))</f>
        <v>#N/A</v>
      </c>
      <c r="P96" s="122" t="e">
        <f t="shared" si="3"/>
        <v>#N/A</v>
      </c>
    </row>
    <row r="97" spans="1:16" x14ac:dyDescent="0.3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IF(D97="X",0,IF(E97="X",0,VLOOKUP(E97,'51'!$K$3:$L$16,2,FALSE)))</f>
        <v>#N/A</v>
      </c>
      <c r="P97" s="122" t="e">
        <f t="shared" si="3"/>
        <v>#N/A</v>
      </c>
    </row>
    <row r="98" spans="1:16" x14ac:dyDescent="0.3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IF(D98="X",0,IF(E98="X",0,VLOOKUP(E98,'51'!$K$3:$L$16,2,FALSE)))</f>
        <v>#N/A</v>
      </c>
      <c r="P98" s="122" t="e">
        <f t="shared" si="3"/>
        <v>#N/A</v>
      </c>
    </row>
    <row r="99" spans="1:16" x14ac:dyDescent="0.3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IF(D99="X",0,IF(E99="X",0,VLOOKUP(E99,'51'!$K$3:$L$16,2,FALSE)))</f>
        <v>#N/A</v>
      </c>
      <c r="P99" s="122" t="e">
        <f t="shared" si="3"/>
        <v>#N/A</v>
      </c>
    </row>
    <row r="100" spans="1:16" x14ac:dyDescent="0.3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IF(D100="X",0,IF(E100="X",0,VLOOKUP(E100,'51'!$K$3:$L$16,2,FALSE)))</f>
        <v>#N/A</v>
      </c>
      <c r="P100" s="122" t="e">
        <f t="shared" si="3"/>
        <v>#N/A</v>
      </c>
    </row>
    <row r="101" spans="1:16" x14ac:dyDescent="0.3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IF(D101="X",0,IF(E101="X",0,VLOOKUP(E101,'51'!$K$3:$L$16,2,FALSE)))</f>
        <v>#N/A</v>
      </c>
      <c r="P101" s="122" t="e">
        <f t="shared" si="3"/>
        <v>#N/A</v>
      </c>
    </row>
    <row r="102" spans="1:16" x14ac:dyDescent="0.3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IF(D102="X",0,IF(E102="X",0,VLOOKUP(E102,'51'!$K$3:$L$16,2,FALSE)))</f>
        <v>#N/A</v>
      </c>
      <c r="P102" s="122" t="e">
        <f t="shared" si="3"/>
        <v>#N/A</v>
      </c>
    </row>
    <row r="103" spans="1:16" x14ac:dyDescent="0.3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IF(D103="X",0,IF(E103="X",0,VLOOKUP(E103,'51'!$K$3:$L$16,2,FALSE)))</f>
        <v>#N/A</v>
      </c>
      <c r="P103" s="122" t="e">
        <f t="shared" si="3"/>
        <v>#N/A</v>
      </c>
    </row>
    <row r="104" spans="1:16" x14ac:dyDescent="0.3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IF(D104="X",0,IF(E104="X",0,VLOOKUP(E104,'51'!$K$3:$L$16,2,FALSE)))</f>
        <v>#N/A</v>
      </c>
      <c r="P104" s="122" t="e">
        <f t="shared" si="3"/>
        <v>#N/A</v>
      </c>
    </row>
    <row r="105" spans="1:16" x14ac:dyDescent="0.3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IF(D105="X",0,IF(E105="X",0,VLOOKUP(E105,'51'!$K$3:$L$16,2,FALSE)))</f>
        <v>#N/A</v>
      </c>
      <c r="P105" s="122" t="e">
        <f t="shared" si="3"/>
        <v>#N/A</v>
      </c>
    </row>
    <row r="106" spans="1:16" x14ac:dyDescent="0.3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IF(D106="X",0,IF(E106="X",0,VLOOKUP(E106,'51'!$K$3:$L$16,2,FALSE)))</f>
        <v>#N/A</v>
      </c>
      <c r="P106" s="122" t="e">
        <f t="shared" si="3"/>
        <v>#N/A</v>
      </c>
    </row>
    <row r="107" spans="1:16" x14ac:dyDescent="0.3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IF(D107="X",0,IF(E107="X",0,VLOOKUP(E107,'51'!$K$3:$L$16,2,FALSE)))</f>
        <v>#N/A</v>
      </c>
      <c r="P107" s="122" t="e">
        <f t="shared" si="3"/>
        <v>#N/A</v>
      </c>
    </row>
    <row r="108" spans="1:16" x14ac:dyDescent="0.3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IF(D108="X",0,IF(E108="X",0,VLOOKUP(E108,'51'!$K$3:$L$16,2,FALSE)))</f>
        <v>#N/A</v>
      </c>
      <c r="P108" s="122" t="e">
        <f t="shared" si="3"/>
        <v>#N/A</v>
      </c>
    </row>
    <row r="109" spans="1:16" x14ac:dyDescent="0.3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IF(D109="X",0,IF(E109="X",0,VLOOKUP(E109,'51'!$K$3:$L$16,2,FALSE)))</f>
        <v>#N/A</v>
      </c>
      <c r="P109" s="122" t="e">
        <f t="shared" si="3"/>
        <v>#N/A</v>
      </c>
    </row>
    <row r="110" spans="1:16" x14ac:dyDescent="0.3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IF(D110="X",0,IF(E110="X",0,VLOOKUP(E110,'51'!$K$3:$L$16,2,FALSE)))</f>
        <v>#N/A</v>
      </c>
      <c r="P110" s="122" t="e">
        <f t="shared" si="3"/>
        <v>#N/A</v>
      </c>
    </row>
    <row r="111" spans="1:16" x14ac:dyDescent="0.3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IF(D111="X",0,IF(E111="X",0,VLOOKUP(E111,'51'!$K$3:$L$16,2,FALSE)))</f>
        <v>#N/A</v>
      </c>
      <c r="P111" s="122" t="e">
        <f t="shared" si="3"/>
        <v>#N/A</v>
      </c>
    </row>
    <row r="112" spans="1:16" x14ac:dyDescent="0.3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IF(D112="X",0,IF(E112="X",0,VLOOKUP(E112,'51'!$K$3:$L$16,2,FALSE)))</f>
        <v>#N/A</v>
      </c>
      <c r="P112" s="122" t="e">
        <f t="shared" si="3"/>
        <v>#N/A</v>
      </c>
    </row>
    <row r="113" spans="1:16" x14ac:dyDescent="0.3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IF(D113="X",0,IF(E113="X",0,VLOOKUP(E113,'51'!$K$3:$L$16,2,FALSE)))</f>
        <v>#N/A</v>
      </c>
      <c r="P113" s="122" t="e">
        <f t="shared" si="3"/>
        <v>#N/A</v>
      </c>
    </row>
    <row r="114" spans="1:16" x14ac:dyDescent="0.3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IF(D114="X",0,IF(E114="X",0,VLOOKUP(E114,'51'!$K$3:$L$16,2,FALSE)))</f>
        <v>#N/A</v>
      </c>
      <c r="P114" s="122" t="e">
        <f t="shared" si="3"/>
        <v>#N/A</v>
      </c>
    </row>
    <row r="115" spans="1:16" x14ac:dyDescent="0.3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IF(D115="X",0,IF(E115="X",0,VLOOKUP(E115,'51'!$K$3:$L$16,2,FALSE)))</f>
        <v>#N/A</v>
      </c>
      <c r="P115" s="122" t="e">
        <f t="shared" si="3"/>
        <v>#N/A</v>
      </c>
    </row>
    <row r="116" spans="1:16" x14ac:dyDescent="0.3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IF(D116="X",0,IF(E116="X",0,VLOOKUP(E116,'51'!$K$3:$L$16,2,FALSE)))</f>
        <v>#N/A</v>
      </c>
      <c r="P116" s="122" t="e">
        <f t="shared" si="3"/>
        <v>#N/A</v>
      </c>
    </row>
    <row r="117" spans="1:16" x14ac:dyDescent="0.3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IF(D117="X",0,IF(E117="X",0,VLOOKUP(E117,'51'!$K$3:$L$16,2,FALSE)))</f>
        <v>#N/A</v>
      </c>
      <c r="P117" s="122" t="e">
        <f t="shared" si="3"/>
        <v>#N/A</v>
      </c>
    </row>
    <row r="118" spans="1:16" x14ac:dyDescent="0.3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IF(D118="X",0,IF(E118="X",0,VLOOKUP(E118,'51'!$K$3:$L$16,2,FALSE)))</f>
        <v>#N/A</v>
      </c>
      <c r="P118" s="122" t="e">
        <f t="shared" si="3"/>
        <v>#N/A</v>
      </c>
    </row>
    <row r="119" spans="1:16" x14ac:dyDescent="0.3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IF(D119="X",0,IF(E119="X",0,VLOOKUP(E119,'51'!$K$3:$L$16,2,FALSE)))</f>
        <v>#N/A</v>
      </c>
      <c r="P119" s="122" t="e">
        <f t="shared" si="3"/>
        <v>#N/A</v>
      </c>
    </row>
    <row r="120" spans="1:16" x14ac:dyDescent="0.3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IF(D120="X",0,IF(E120="X",0,VLOOKUP(E120,'51'!$K$3:$L$16,2,FALSE)))</f>
        <v>#N/A</v>
      </c>
      <c r="P120" s="122" t="e">
        <f t="shared" si="3"/>
        <v>#N/A</v>
      </c>
    </row>
    <row r="121" spans="1:16" x14ac:dyDescent="0.3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IF(D121="X",0,IF(E121="X",0,VLOOKUP(E121,'51'!$K$3:$L$16,2,FALSE)))</f>
        <v>#N/A</v>
      </c>
      <c r="P121" s="122" t="e">
        <f t="shared" si="3"/>
        <v>#N/A</v>
      </c>
    </row>
    <row r="122" spans="1:16" x14ac:dyDescent="0.3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IF(D122="X",0,IF(E122="X",0,VLOOKUP(E122,'51'!$K$3:$L$16,2,FALSE)))</f>
        <v>#N/A</v>
      </c>
      <c r="P122" s="122" t="e">
        <f t="shared" si="3"/>
        <v>#N/A</v>
      </c>
    </row>
    <row r="123" spans="1:16" x14ac:dyDescent="0.3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IF(D123="X",0,IF(E123="X",0,VLOOKUP(E123,'51'!$K$3:$L$16,2,FALSE)))</f>
        <v>#N/A</v>
      </c>
      <c r="P123" s="122" t="e">
        <f t="shared" si="3"/>
        <v>#N/A</v>
      </c>
    </row>
    <row r="124" spans="1:16" x14ac:dyDescent="0.3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IF(D124="X",0,IF(E124="X",0,VLOOKUP(E124,'51'!$K$3:$L$16,2,FALSE)))</f>
        <v>#N/A</v>
      </c>
      <c r="P124" s="122" t="e">
        <f t="shared" si="3"/>
        <v>#N/A</v>
      </c>
    </row>
    <row r="125" spans="1:16" x14ac:dyDescent="0.3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IF(D125="X",0,IF(E125="X",0,VLOOKUP(E125,'51'!$K$3:$L$16,2,FALSE)))</f>
        <v>#N/A</v>
      </c>
      <c r="P125" s="122" t="e">
        <f t="shared" si="3"/>
        <v>#N/A</v>
      </c>
    </row>
    <row r="126" spans="1:16" x14ac:dyDescent="0.3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IF(D126="X",0,IF(E126="X",0,VLOOKUP(E126,'51'!$K$3:$L$16,2,FALSE)))</f>
        <v>#N/A</v>
      </c>
      <c r="P126" s="122" t="e">
        <f t="shared" si="3"/>
        <v>#N/A</v>
      </c>
    </row>
    <row r="127" spans="1:16" x14ac:dyDescent="0.3">
      <c r="B127" s="159"/>
      <c r="N127" s="122">
        <f t="shared" si="2"/>
        <v>0</v>
      </c>
      <c r="O127" s="122" t="e">
        <f>IF(D127="X",0,IF(E127="X",0,VLOOKUP(E127,'51'!$K$3:$L$16,2,FALSE)))</f>
        <v>#N/A</v>
      </c>
      <c r="P127" s="122" t="e">
        <f t="shared" si="3"/>
        <v>#N/A</v>
      </c>
    </row>
    <row r="128" spans="1:16" x14ac:dyDescent="0.3">
      <c r="B128" s="159"/>
      <c r="N128" s="122">
        <f t="shared" si="2"/>
        <v>0</v>
      </c>
      <c r="O128" s="122" t="e">
        <f>IF(D128="X",0,IF(E128="X",0,VLOOKUP(E128,'51'!$K$3:$L$16,2,FALSE)))</f>
        <v>#N/A</v>
      </c>
      <c r="P128" s="122" t="e">
        <f t="shared" si="3"/>
        <v>#N/A</v>
      </c>
    </row>
    <row r="129" spans="2:16" x14ac:dyDescent="0.3">
      <c r="B129" s="159"/>
      <c r="N129" s="122">
        <f t="shared" si="2"/>
        <v>0</v>
      </c>
      <c r="O129" s="122" t="e">
        <f>IF(D129="X",0,IF(E129="X",0,VLOOKUP(E129,'51'!$K$3:$L$16,2,FALSE)))</f>
        <v>#N/A</v>
      </c>
      <c r="P129" s="122" t="e">
        <f t="shared" si="3"/>
        <v>#N/A</v>
      </c>
    </row>
    <row r="130" spans="2:16" x14ac:dyDescent="0.3">
      <c r="B130" s="159"/>
      <c r="N130" s="122">
        <f t="shared" si="2"/>
        <v>0</v>
      </c>
      <c r="O130" s="122" t="e">
        <f>IF(D130="X",0,IF(E130="X",0,VLOOKUP(E130,'51'!$K$3:$L$16,2,FALSE)))</f>
        <v>#N/A</v>
      </c>
      <c r="P130" s="122" t="e">
        <f t="shared" si="3"/>
        <v>#N/A</v>
      </c>
    </row>
    <row r="131" spans="2:16" x14ac:dyDescent="0.3">
      <c r="B131" s="159"/>
      <c r="N131" s="122">
        <f t="shared" si="2"/>
        <v>0</v>
      </c>
      <c r="O131" s="122" t="e">
        <f>IF(D131="X",0,IF(E131="X",0,VLOOKUP(E131,'51'!$K$3:$L$16,2,FALSE)))</f>
        <v>#N/A</v>
      </c>
      <c r="P131" s="122" t="e">
        <f t="shared" si="3"/>
        <v>#N/A</v>
      </c>
    </row>
    <row r="132" spans="2:16" x14ac:dyDescent="0.3">
      <c r="B132" s="159"/>
      <c r="N132" s="122">
        <f t="shared" ref="N132:N195" si="4">SUM(F132:M132)</f>
        <v>0</v>
      </c>
      <c r="O132" s="122" t="e">
        <f>IF(D132="X",0,IF(E132="X",0,VLOOKUP(E132,'51'!$K$3:$L$16,2,FALSE)))</f>
        <v>#N/A</v>
      </c>
      <c r="P132" s="122" t="e">
        <f t="shared" ref="P132:P195" si="5">N132*O132</f>
        <v>#N/A</v>
      </c>
    </row>
    <row r="133" spans="2:16" x14ac:dyDescent="0.3">
      <c r="B133" s="159"/>
      <c r="N133" s="122">
        <f t="shared" si="4"/>
        <v>0</v>
      </c>
      <c r="O133" s="122" t="e">
        <f>IF(D133="X",0,IF(E133="X",0,VLOOKUP(E133,'51'!$K$3:$L$16,2,FALSE)))</f>
        <v>#N/A</v>
      </c>
      <c r="P133" s="122" t="e">
        <f t="shared" si="5"/>
        <v>#N/A</v>
      </c>
    </row>
    <row r="134" spans="2:16" x14ac:dyDescent="0.3">
      <c r="B134" s="159"/>
      <c r="N134" s="122">
        <f t="shared" si="4"/>
        <v>0</v>
      </c>
      <c r="O134" s="122" t="e">
        <f>IF(D134="X",0,IF(E134="X",0,VLOOKUP(E134,'51'!$K$3:$L$16,2,FALSE)))</f>
        <v>#N/A</v>
      </c>
      <c r="P134" s="122" t="e">
        <f t="shared" si="5"/>
        <v>#N/A</v>
      </c>
    </row>
    <row r="135" spans="2:16" x14ac:dyDescent="0.3">
      <c r="B135" s="159"/>
      <c r="N135" s="122">
        <f t="shared" si="4"/>
        <v>0</v>
      </c>
      <c r="O135" s="122" t="e">
        <f>IF(D135="X",0,IF(E135="X",0,VLOOKUP(E135,'51'!$K$3:$L$16,2,FALSE)))</f>
        <v>#N/A</v>
      </c>
      <c r="P135" s="122" t="e">
        <f t="shared" si="5"/>
        <v>#N/A</v>
      </c>
    </row>
    <row r="136" spans="2:16" x14ac:dyDescent="0.3">
      <c r="B136" s="159"/>
      <c r="N136" s="122">
        <f t="shared" si="4"/>
        <v>0</v>
      </c>
      <c r="O136" s="122" t="e">
        <f>IF(D136="X",0,IF(E136="X",0,VLOOKUP(E136,'51'!$K$3:$L$16,2,FALSE)))</f>
        <v>#N/A</v>
      </c>
      <c r="P136" s="122" t="e">
        <f t="shared" si="5"/>
        <v>#N/A</v>
      </c>
    </row>
    <row r="137" spans="2:16" x14ac:dyDescent="0.3">
      <c r="B137" s="159"/>
      <c r="N137" s="122">
        <f t="shared" si="4"/>
        <v>0</v>
      </c>
      <c r="O137" s="122" t="e">
        <f>IF(D137="X",0,IF(E137="X",0,VLOOKUP(E137,'51'!$K$3:$L$16,2,FALSE)))</f>
        <v>#N/A</v>
      </c>
      <c r="P137" s="122" t="e">
        <f t="shared" si="5"/>
        <v>#N/A</v>
      </c>
    </row>
    <row r="138" spans="2:16" x14ac:dyDescent="0.3">
      <c r="B138" s="159"/>
      <c r="N138" s="122">
        <f t="shared" si="4"/>
        <v>0</v>
      </c>
      <c r="O138" s="122" t="e">
        <f>IF(D138="X",0,IF(E138="X",0,VLOOKUP(E138,'51'!$K$3:$L$16,2,FALSE)))</f>
        <v>#N/A</v>
      </c>
      <c r="P138" s="122" t="e">
        <f t="shared" si="5"/>
        <v>#N/A</v>
      </c>
    </row>
    <row r="139" spans="2:16" x14ac:dyDescent="0.3">
      <c r="B139" s="159"/>
      <c r="N139" s="122">
        <f t="shared" si="4"/>
        <v>0</v>
      </c>
      <c r="O139" s="122" t="e">
        <f>IF(D139="X",0,IF(E139="X",0,VLOOKUP(E139,'51'!$K$3:$L$16,2,FALSE)))</f>
        <v>#N/A</v>
      </c>
      <c r="P139" s="122" t="e">
        <f t="shared" si="5"/>
        <v>#N/A</v>
      </c>
    </row>
    <row r="140" spans="2:16" x14ac:dyDescent="0.3">
      <c r="B140" s="159"/>
      <c r="N140" s="122">
        <f t="shared" si="4"/>
        <v>0</v>
      </c>
      <c r="O140" s="122" t="e">
        <f>IF(D140="X",0,IF(E140="X",0,VLOOKUP(E140,'51'!$K$3:$L$16,2,FALSE)))</f>
        <v>#N/A</v>
      </c>
      <c r="P140" s="122" t="e">
        <f t="shared" si="5"/>
        <v>#N/A</v>
      </c>
    </row>
    <row r="141" spans="2:16" x14ac:dyDescent="0.3">
      <c r="B141" s="159"/>
      <c r="N141" s="122">
        <f t="shared" si="4"/>
        <v>0</v>
      </c>
      <c r="O141" s="122" t="e">
        <f>IF(D141="X",0,IF(E141="X",0,VLOOKUP(E141,'51'!$K$3:$L$16,2,FALSE)))</f>
        <v>#N/A</v>
      </c>
      <c r="P141" s="122" t="e">
        <f t="shared" si="5"/>
        <v>#N/A</v>
      </c>
    </row>
    <row r="142" spans="2:16" x14ac:dyDescent="0.3">
      <c r="B142" s="159"/>
      <c r="N142" s="122">
        <f t="shared" si="4"/>
        <v>0</v>
      </c>
      <c r="O142" s="122" t="e">
        <f>IF(D142="X",0,IF(E142="X",0,VLOOKUP(E142,'51'!$K$3:$L$16,2,FALSE)))</f>
        <v>#N/A</v>
      </c>
      <c r="P142" s="122" t="e">
        <f t="shared" si="5"/>
        <v>#N/A</v>
      </c>
    </row>
    <row r="143" spans="2:16" x14ac:dyDescent="0.3">
      <c r="B143" s="159"/>
      <c r="N143" s="122">
        <f t="shared" si="4"/>
        <v>0</v>
      </c>
      <c r="O143" s="122" t="e">
        <f>IF(D143="X",0,IF(E143="X",0,VLOOKUP(E143,'51'!$K$3:$L$16,2,FALSE)))</f>
        <v>#N/A</v>
      </c>
      <c r="P143" s="122" t="e">
        <f t="shared" si="5"/>
        <v>#N/A</v>
      </c>
    </row>
    <row r="144" spans="2:16" x14ac:dyDescent="0.3">
      <c r="B144" s="159"/>
      <c r="N144" s="122">
        <f t="shared" si="4"/>
        <v>0</v>
      </c>
      <c r="O144" s="122" t="e">
        <f>IF(D144="X",0,IF(E144="X",0,VLOOKUP(E144,'51'!$K$3:$L$16,2,FALSE)))</f>
        <v>#N/A</v>
      </c>
      <c r="P144" s="122" t="e">
        <f t="shared" si="5"/>
        <v>#N/A</v>
      </c>
    </row>
    <row r="145" spans="2:16" x14ac:dyDescent="0.3">
      <c r="B145" s="159"/>
      <c r="N145" s="122">
        <f t="shared" si="4"/>
        <v>0</v>
      </c>
      <c r="O145" s="122" t="e">
        <f>IF(D145="X",0,IF(E145="X",0,VLOOKUP(E145,'51'!$K$3:$L$16,2,FALSE)))</f>
        <v>#N/A</v>
      </c>
      <c r="P145" s="122" t="e">
        <f t="shared" si="5"/>
        <v>#N/A</v>
      </c>
    </row>
    <row r="146" spans="2:16" x14ac:dyDescent="0.3">
      <c r="B146" s="159"/>
      <c r="N146" s="122">
        <f t="shared" si="4"/>
        <v>0</v>
      </c>
      <c r="O146" s="122" t="e">
        <f>IF(D146="X",0,IF(E146="X",0,VLOOKUP(E146,'51'!$K$3:$L$16,2,FALSE)))</f>
        <v>#N/A</v>
      </c>
      <c r="P146" s="122" t="e">
        <f t="shared" si="5"/>
        <v>#N/A</v>
      </c>
    </row>
    <row r="147" spans="2:16" x14ac:dyDescent="0.3">
      <c r="B147" s="159"/>
      <c r="N147" s="122">
        <f t="shared" si="4"/>
        <v>0</v>
      </c>
      <c r="O147" s="122" t="e">
        <f>IF(D147="X",0,IF(E147="X",0,VLOOKUP(E147,'51'!$K$3:$L$16,2,FALSE)))</f>
        <v>#N/A</v>
      </c>
      <c r="P147" s="122" t="e">
        <f t="shared" si="5"/>
        <v>#N/A</v>
      </c>
    </row>
    <row r="148" spans="2:16" x14ac:dyDescent="0.3">
      <c r="B148" s="159"/>
      <c r="N148" s="122">
        <f t="shared" si="4"/>
        <v>0</v>
      </c>
      <c r="O148" s="122" t="e">
        <f>IF(D148="X",0,IF(E148="X",0,VLOOKUP(E148,'51'!$K$3:$L$16,2,FALSE)))</f>
        <v>#N/A</v>
      </c>
      <c r="P148" s="122" t="e">
        <f t="shared" si="5"/>
        <v>#N/A</v>
      </c>
    </row>
    <row r="149" spans="2:16" x14ac:dyDescent="0.3">
      <c r="B149" s="159"/>
      <c r="N149" s="122">
        <f t="shared" si="4"/>
        <v>0</v>
      </c>
      <c r="O149" s="122" t="e">
        <f>IF(D149="X",0,IF(E149="X",0,VLOOKUP(E149,'51'!$K$3:$L$16,2,FALSE)))</f>
        <v>#N/A</v>
      </c>
      <c r="P149" s="122" t="e">
        <f t="shared" si="5"/>
        <v>#N/A</v>
      </c>
    </row>
    <row r="150" spans="2:16" x14ac:dyDescent="0.3">
      <c r="B150" s="159"/>
      <c r="N150" s="122">
        <f t="shared" si="4"/>
        <v>0</v>
      </c>
      <c r="O150" s="122" t="e">
        <f>IF(D150="X",0,IF(E150="X",0,VLOOKUP(E150,'51'!$K$3:$L$16,2,FALSE)))</f>
        <v>#N/A</v>
      </c>
      <c r="P150" s="122" t="e">
        <f t="shared" si="5"/>
        <v>#N/A</v>
      </c>
    </row>
    <row r="151" spans="2:16" x14ac:dyDescent="0.3">
      <c r="B151" s="159"/>
      <c r="N151" s="122">
        <f t="shared" si="4"/>
        <v>0</v>
      </c>
      <c r="O151" s="122" t="e">
        <f>IF(D151="X",0,IF(E151="X",0,VLOOKUP(E151,'51'!$K$3:$L$16,2,FALSE)))</f>
        <v>#N/A</v>
      </c>
      <c r="P151" s="122" t="e">
        <f t="shared" si="5"/>
        <v>#N/A</v>
      </c>
    </row>
    <row r="152" spans="2:16" x14ac:dyDescent="0.3">
      <c r="B152" s="159"/>
      <c r="N152" s="122">
        <f t="shared" si="4"/>
        <v>0</v>
      </c>
      <c r="O152" s="122" t="e">
        <f>IF(D152="X",0,IF(E152="X",0,VLOOKUP(E152,'51'!$K$3:$L$16,2,FALSE)))</f>
        <v>#N/A</v>
      </c>
      <c r="P152" s="122" t="e">
        <f t="shared" si="5"/>
        <v>#N/A</v>
      </c>
    </row>
    <row r="153" spans="2:16" x14ac:dyDescent="0.3">
      <c r="B153" s="159"/>
      <c r="N153" s="122">
        <f t="shared" si="4"/>
        <v>0</v>
      </c>
      <c r="O153" s="122" t="e">
        <f>IF(D153="X",0,IF(E153="X",0,VLOOKUP(E153,'51'!$K$3:$L$16,2,FALSE)))</f>
        <v>#N/A</v>
      </c>
      <c r="P153" s="122" t="e">
        <f t="shared" si="5"/>
        <v>#N/A</v>
      </c>
    </row>
    <row r="154" spans="2:16" x14ac:dyDescent="0.3">
      <c r="B154" s="159"/>
      <c r="N154" s="122">
        <f t="shared" si="4"/>
        <v>0</v>
      </c>
      <c r="O154" s="122" t="e">
        <f>IF(D154="X",0,IF(E154="X",0,VLOOKUP(E154,'51'!$K$3:$L$16,2,FALSE)))</f>
        <v>#N/A</v>
      </c>
      <c r="P154" s="122" t="e">
        <f t="shared" si="5"/>
        <v>#N/A</v>
      </c>
    </row>
    <row r="155" spans="2:16" x14ac:dyDescent="0.3">
      <c r="B155" s="159"/>
      <c r="N155" s="122">
        <f t="shared" si="4"/>
        <v>0</v>
      </c>
      <c r="O155" s="122" t="e">
        <f>IF(D155="X",0,IF(E155="X",0,VLOOKUP(E155,'51'!$K$3:$L$16,2,FALSE)))</f>
        <v>#N/A</v>
      </c>
      <c r="P155" s="122" t="e">
        <f t="shared" si="5"/>
        <v>#N/A</v>
      </c>
    </row>
    <row r="156" spans="2:16" x14ac:dyDescent="0.3">
      <c r="B156" s="159"/>
      <c r="N156" s="122">
        <f t="shared" si="4"/>
        <v>0</v>
      </c>
      <c r="O156" s="122" t="e">
        <f>IF(D156="X",0,IF(E156="X",0,VLOOKUP(E156,'51'!$K$3:$L$16,2,FALSE)))</f>
        <v>#N/A</v>
      </c>
      <c r="P156" s="122" t="e">
        <f t="shared" si="5"/>
        <v>#N/A</v>
      </c>
    </row>
    <row r="157" spans="2:16" x14ac:dyDescent="0.3">
      <c r="B157" s="159"/>
      <c r="N157" s="122">
        <f t="shared" si="4"/>
        <v>0</v>
      </c>
      <c r="O157" s="122" t="e">
        <f>IF(D157="X",0,IF(E157="X",0,VLOOKUP(E157,'51'!$K$3:$L$16,2,FALSE)))</f>
        <v>#N/A</v>
      </c>
      <c r="P157" s="122" t="e">
        <f t="shared" si="5"/>
        <v>#N/A</v>
      </c>
    </row>
    <row r="158" spans="2:16" x14ac:dyDescent="0.3">
      <c r="B158" s="159"/>
      <c r="N158" s="122">
        <f t="shared" si="4"/>
        <v>0</v>
      </c>
      <c r="O158" s="122" t="e">
        <f>IF(D158="X",0,IF(E158="X",0,VLOOKUP(E158,'51'!$K$3:$L$16,2,FALSE)))</f>
        <v>#N/A</v>
      </c>
      <c r="P158" s="122" t="e">
        <f t="shared" si="5"/>
        <v>#N/A</v>
      </c>
    </row>
    <row r="159" spans="2:16" x14ac:dyDescent="0.3">
      <c r="B159" s="159"/>
      <c r="N159" s="122">
        <f t="shared" si="4"/>
        <v>0</v>
      </c>
      <c r="O159" s="122" t="e">
        <f>IF(D159="X",0,IF(E159="X",0,VLOOKUP(E159,'51'!$K$3:$L$16,2,FALSE)))</f>
        <v>#N/A</v>
      </c>
      <c r="P159" s="122" t="e">
        <f t="shared" si="5"/>
        <v>#N/A</v>
      </c>
    </row>
    <row r="160" spans="2:16" x14ac:dyDescent="0.3">
      <c r="B160" s="159"/>
      <c r="N160" s="122">
        <f t="shared" si="4"/>
        <v>0</v>
      </c>
      <c r="O160" s="122" t="e">
        <f>IF(D160="X",0,IF(E160="X",0,VLOOKUP(E160,'51'!$K$3:$L$16,2,FALSE)))</f>
        <v>#N/A</v>
      </c>
      <c r="P160" s="122" t="e">
        <f t="shared" si="5"/>
        <v>#N/A</v>
      </c>
    </row>
    <row r="161" spans="2:16" x14ac:dyDescent="0.3">
      <c r="B161" s="159"/>
      <c r="N161" s="122">
        <f t="shared" si="4"/>
        <v>0</v>
      </c>
      <c r="O161" s="122" t="e">
        <f>IF(D161="X",0,IF(E161="X",0,VLOOKUP(E161,'51'!$K$3:$L$16,2,FALSE)))</f>
        <v>#N/A</v>
      </c>
      <c r="P161" s="122" t="e">
        <f t="shared" si="5"/>
        <v>#N/A</v>
      </c>
    </row>
    <row r="162" spans="2:16" x14ac:dyDescent="0.3">
      <c r="B162" s="159"/>
      <c r="N162" s="122">
        <f t="shared" si="4"/>
        <v>0</v>
      </c>
      <c r="O162" s="122" t="e">
        <f>IF(D162="X",0,IF(E162="X",0,VLOOKUP(E162,'51'!$K$3:$L$16,2,FALSE)))</f>
        <v>#N/A</v>
      </c>
      <c r="P162" s="122" t="e">
        <f t="shared" si="5"/>
        <v>#N/A</v>
      </c>
    </row>
    <row r="163" spans="2:16" x14ac:dyDescent="0.3">
      <c r="B163" s="159"/>
      <c r="N163" s="122">
        <f t="shared" si="4"/>
        <v>0</v>
      </c>
      <c r="O163" s="122" t="e">
        <f>IF(D163="X",0,IF(E163="X",0,VLOOKUP(E163,'51'!$K$3:$L$16,2,FALSE)))</f>
        <v>#N/A</v>
      </c>
      <c r="P163" s="122" t="e">
        <f t="shared" si="5"/>
        <v>#N/A</v>
      </c>
    </row>
    <row r="164" spans="2:16" x14ac:dyDescent="0.3">
      <c r="B164" s="159"/>
      <c r="N164" s="122">
        <f t="shared" si="4"/>
        <v>0</v>
      </c>
      <c r="O164" s="122" t="e">
        <f>IF(D164="X",0,IF(E164="X",0,VLOOKUP(E164,'51'!$K$3:$L$16,2,FALSE)))</f>
        <v>#N/A</v>
      </c>
      <c r="P164" s="122" t="e">
        <f t="shared" si="5"/>
        <v>#N/A</v>
      </c>
    </row>
    <row r="165" spans="2:16" x14ac:dyDescent="0.3">
      <c r="B165" s="159"/>
      <c r="N165" s="122">
        <f t="shared" si="4"/>
        <v>0</v>
      </c>
      <c r="O165" s="122" t="e">
        <f>IF(D165="X",0,IF(E165="X",0,VLOOKUP(E165,'51'!$K$3:$L$16,2,FALSE)))</f>
        <v>#N/A</v>
      </c>
      <c r="P165" s="122" t="e">
        <f t="shared" si="5"/>
        <v>#N/A</v>
      </c>
    </row>
    <row r="166" spans="2:16" x14ac:dyDescent="0.3">
      <c r="B166" s="159"/>
      <c r="N166" s="122">
        <f t="shared" si="4"/>
        <v>0</v>
      </c>
      <c r="O166" s="122" t="e">
        <f>IF(D166="X",0,IF(E166="X",0,VLOOKUP(E166,'51'!$K$3:$L$16,2,FALSE)))</f>
        <v>#N/A</v>
      </c>
      <c r="P166" s="122" t="e">
        <f t="shared" si="5"/>
        <v>#N/A</v>
      </c>
    </row>
    <row r="167" spans="2:16" x14ac:dyDescent="0.3">
      <c r="B167" s="159"/>
      <c r="N167" s="122">
        <f t="shared" si="4"/>
        <v>0</v>
      </c>
      <c r="O167" s="122" t="e">
        <f>IF(D167="X",0,IF(E167="X",0,VLOOKUP(E167,'51'!$K$3:$L$16,2,FALSE)))</f>
        <v>#N/A</v>
      </c>
      <c r="P167" s="122" t="e">
        <f t="shared" si="5"/>
        <v>#N/A</v>
      </c>
    </row>
    <row r="168" spans="2:16" x14ac:dyDescent="0.3">
      <c r="B168" s="159"/>
      <c r="N168" s="122">
        <f t="shared" si="4"/>
        <v>0</v>
      </c>
      <c r="O168" s="122" t="e">
        <f>IF(D168="X",0,IF(E168="X",0,VLOOKUP(E168,'51'!$K$3:$L$16,2,FALSE)))</f>
        <v>#N/A</v>
      </c>
      <c r="P168" s="122" t="e">
        <f t="shared" si="5"/>
        <v>#N/A</v>
      </c>
    </row>
    <row r="169" spans="2:16" x14ac:dyDescent="0.3">
      <c r="B169" s="159"/>
      <c r="N169" s="122">
        <f t="shared" si="4"/>
        <v>0</v>
      </c>
      <c r="O169" s="122" t="e">
        <f>IF(D169="X",0,IF(E169="X",0,VLOOKUP(E169,'51'!$K$3:$L$16,2,FALSE)))</f>
        <v>#N/A</v>
      </c>
      <c r="P169" s="122" t="e">
        <f t="shared" si="5"/>
        <v>#N/A</v>
      </c>
    </row>
    <row r="170" spans="2:16" x14ac:dyDescent="0.3">
      <c r="B170" s="159"/>
      <c r="N170" s="122">
        <f t="shared" si="4"/>
        <v>0</v>
      </c>
      <c r="O170" s="122" t="e">
        <f>IF(D170="X",0,IF(E170="X",0,VLOOKUP(E170,'51'!$K$3:$L$16,2,FALSE)))</f>
        <v>#N/A</v>
      </c>
      <c r="P170" s="122" t="e">
        <f t="shared" si="5"/>
        <v>#N/A</v>
      </c>
    </row>
    <row r="171" spans="2:16" x14ac:dyDescent="0.3">
      <c r="B171" s="159"/>
      <c r="N171" s="122">
        <f t="shared" si="4"/>
        <v>0</v>
      </c>
      <c r="O171" s="122" t="e">
        <f>IF(D171="X",0,IF(E171="X",0,VLOOKUP(E171,'51'!$K$3:$L$16,2,FALSE)))</f>
        <v>#N/A</v>
      </c>
      <c r="P171" s="122" t="e">
        <f t="shared" si="5"/>
        <v>#N/A</v>
      </c>
    </row>
    <row r="172" spans="2:16" x14ac:dyDescent="0.3">
      <c r="B172" s="159"/>
      <c r="N172" s="122">
        <f t="shared" si="4"/>
        <v>0</v>
      </c>
      <c r="O172" s="122" t="e">
        <f>IF(D172="X",0,IF(E172="X",0,VLOOKUP(E172,'51'!$K$3:$L$16,2,FALSE)))</f>
        <v>#N/A</v>
      </c>
      <c r="P172" s="122" t="e">
        <f t="shared" si="5"/>
        <v>#N/A</v>
      </c>
    </row>
    <row r="173" spans="2:16" x14ac:dyDescent="0.3">
      <c r="B173" s="159"/>
      <c r="N173" s="122">
        <f t="shared" si="4"/>
        <v>0</v>
      </c>
      <c r="O173" s="122" t="e">
        <f>IF(D173="X",0,IF(E173="X",0,VLOOKUP(E173,'51'!$K$3:$L$16,2,FALSE)))</f>
        <v>#N/A</v>
      </c>
      <c r="P173" s="122" t="e">
        <f t="shared" si="5"/>
        <v>#N/A</v>
      </c>
    </row>
    <row r="174" spans="2:16" x14ac:dyDescent="0.3">
      <c r="B174" s="159"/>
      <c r="N174" s="122">
        <f t="shared" si="4"/>
        <v>0</v>
      </c>
      <c r="O174" s="122" t="e">
        <f>IF(D174="X",0,IF(E174="X",0,VLOOKUP(E174,'51'!$K$3:$L$16,2,FALSE)))</f>
        <v>#N/A</v>
      </c>
      <c r="P174" s="122" t="e">
        <f t="shared" si="5"/>
        <v>#N/A</v>
      </c>
    </row>
    <row r="175" spans="2:16" x14ac:dyDescent="0.3">
      <c r="B175" s="159"/>
      <c r="N175" s="122">
        <f t="shared" si="4"/>
        <v>0</v>
      </c>
      <c r="O175" s="122" t="e">
        <f>IF(D175="X",0,IF(E175="X",0,VLOOKUP(E175,'51'!$K$3:$L$16,2,FALSE)))</f>
        <v>#N/A</v>
      </c>
      <c r="P175" s="122" t="e">
        <f t="shared" si="5"/>
        <v>#N/A</v>
      </c>
    </row>
    <row r="176" spans="2:16" x14ac:dyDescent="0.3">
      <c r="B176" s="159"/>
      <c r="N176" s="122">
        <f t="shared" si="4"/>
        <v>0</v>
      </c>
      <c r="O176" s="122" t="e">
        <f>IF(D176="X",0,IF(E176="X",0,VLOOKUP(E176,'51'!$K$3:$L$16,2,FALSE)))</f>
        <v>#N/A</v>
      </c>
      <c r="P176" s="122" t="e">
        <f t="shared" si="5"/>
        <v>#N/A</v>
      </c>
    </row>
    <row r="177" spans="2:16" x14ac:dyDescent="0.3">
      <c r="B177" s="159"/>
      <c r="N177" s="122">
        <f t="shared" si="4"/>
        <v>0</v>
      </c>
      <c r="O177" s="122" t="e">
        <f>IF(D177="X",0,IF(E177="X",0,VLOOKUP(E177,'51'!$K$3:$L$16,2,FALSE)))</f>
        <v>#N/A</v>
      </c>
      <c r="P177" s="122" t="e">
        <f t="shared" si="5"/>
        <v>#N/A</v>
      </c>
    </row>
    <row r="178" spans="2:16" x14ac:dyDescent="0.3">
      <c r="B178" s="159"/>
      <c r="N178" s="122">
        <f t="shared" si="4"/>
        <v>0</v>
      </c>
      <c r="O178" s="122" t="e">
        <f>IF(D178="X",0,IF(E178="X",0,VLOOKUP(E178,'51'!$K$3:$L$16,2,FALSE)))</f>
        <v>#N/A</v>
      </c>
      <c r="P178" s="122" t="e">
        <f t="shared" si="5"/>
        <v>#N/A</v>
      </c>
    </row>
    <row r="179" spans="2:16" x14ac:dyDescent="0.3">
      <c r="B179" s="159"/>
      <c r="N179" s="122">
        <f t="shared" si="4"/>
        <v>0</v>
      </c>
      <c r="O179" s="122" t="e">
        <f>IF(D179="X",0,IF(E179="X",0,VLOOKUP(E179,'51'!$K$3:$L$16,2,FALSE)))</f>
        <v>#N/A</v>
      </c>
      <c r="P179" s="122" t="e">
        <f t="shared" si="5"/>
        <v>#N/A</v>
      </c>
    </row>
    <row r="180" spans="2:16" x14ac:dyDescent="0.3">
      <c r="B180" s="159"/>
      <c r="N180" s="122">
        <f t="shared" si="4"/>
        <v>0</v>
      </c>
      <c r="O180" s="122" t="e">
        <f>IF(D180="X",0,IF(E180="X",0,VLOOKUP(E180,'51'!$K$3:$L$16,2,FALSE)))</f>
        <v>#N/A</v>
      </c>
      <c r="P180" s="122" t="e">
        <f t="shared" si="5"/>
        <v>#N/A</v>
      </c>
    </row>
    <row r="181" spans="2:16" x14ac:dyDescent="0.3">
      <c r="B181" s="159"/>
      <c r="N181" s="122">
        <f t="shared" si="4"/>
        <v>0</v>
      </c>
      <c r="O181" s="122" t="e">
        <f>IF(D181="X",0,IF(E181="X",0,VLOOKUP(E181,'51'!$K$3:$L$16,2,FALSE)))</f>
        <v>#N/A</v>
      </c>
      <c r="P181" s="122" t="e">
        <f t="shared" si="5"/>
        <v>#N/A</v>
      </c>
    </row>
    <row r="182" spans="2:16" x14ac:dyDescent="0.3">
      <c r="B182" s="159"/>
      <c r="N182" s="122">
        <f t="shared" si="4"/>
        <v>0</v>
      </c>
      <c r="O182" s="122" t="e">
        <f>IF(D182="X",0,IF(E182="X",0,VLOOKUP(E182,'51'!$K$3:$L$16,2,FALSE)))</f>
        <v>#N/A</v>
      </c>
      <c r="P182" s="122" t="e">
        <f t="shared" si="5"/>
        <v>#N/A</v>
      </c>
    </row>
    <row r="183" spans="2:16" x14ac:dyDescent="0.3">
      <c r="B183" s="159"/>
      <c r="N183" s="122">
        <f t="shared" si="4"/>
        <v>0</v>
      </c>
      <c r="O183" s="122" t="e">
        <f>IF(D183="X",0,IF(E183="X",0,VLOOKUP(E183,'51'!$K$3:$L$16,2,FALSE)))</f>
        <v>#N/A</v>
      </c>
      <c r="P183" s="122" t="e">
        <f t="shared" si="5"/>
        <v>#N/A</v>
      </c>
    </row>
    <row r="184" spans="2:16" x14ac:dyDescent="0.3">
      <c r="B184" s="159"/>
      <c r="N184" s="122">
        <f t="shared" si="4"/>
        <v>0</v>
      </c>
      <c r="O184" s="122" t="e">
        <f>IF(D184="X",0,IF(E184="X",0,VLOOKUP(E184,'51'!$K$3:$L$16,2,FALSE)))</f>
        <v>#N/A</v>
      </c>
      <c r="P184" s="122" t="e">
        <f t="shared" si="5"/>
        <v>#N/A</v>
      </c>
    </row>
    <row r="185" spans="2:16" x14ac:dyDescent="0.3">
      <c r="B185" s="159"/>
      <c r="N185" s="122">
        <f t="shared" si="4"/>
        <v>0</v>
      </c>
      <c r="O185" s="122" t="e">
        <f>IF(D185="X",0,IF(E185="X",0,VLOOKUP(E185,'51'!$K$3:$L$16,2,FALSE)))</f>
        <v>#N/A</v>
      </c>
      <c r="P185" s="122" t="e">
        <f t="shared" si="5"/>
        <v>#N/A</v>
      </c>
    </row>
    <row r="186" spans="2:16" x14ac:dyDescent="0.3">
      <c r="B186" s="159"/>
      <c r="N186" s="122">
        <f t="shared" si="4"/>
        <v>0</v>
      </c>
      <c r="O186" s="122" t="e">
        <f>IF(D186="X",0,IF(E186="X",0,VLOOKUP(E186,'51'!$K$3:$L$16,2,FALSE)))</f>
        <v>#N/A</v>
      </c>
      <c r="P186" s="122" t="e">
        <f t="shared" si="5"/>
        <v>#N/A</v>
      </c>
    </row>
    <row r="187" spans="2:16" x14ac:dyDescent="0.3">
      <c r="B187" s="159"/>
      <c r="N187" s="122">
        <f t="shared" si="4"/>
        <v>0</v>
      </c>
      <c r="O187" s="122" t="e">
        <f>IF(D187="X",0,IF(E187="X",0,VLOOKUP(E187,'51'!$K$3:$L$16,2,FALSE)))</f>
        <v>#N/A</v>
      </c>
      <c r="P187" s="122" t="e">
        <f t="shared" si="5"/>
        <v>#N/A</v>
      </c>
    </row>
    <row r="188" spans="2:16" x14ac:dyDescent="0.3">
      <c r="B188" s="159"/>
      <c r="N188" s="122">
        <f t="shared" si="4"/>
        <v>0</v>
      </c>
      <c r="O188" s="122" t="e">
        <f>IF(D188="X",0,IF(E188="X",0,VLOOKUP(E188,'51'!$K$3:$L$16,2,FALSE)))</f>
        <v>#N/A</v>
      </c>
      <c r="P188" s="122" t="e">
        <f t="shared" si="5"/>
        <v>#N/A</v>
      </c>
    </row>
    <row r="189" spans="2:16" x14ac:dyDescent="0.3">
      <c r="B189" s="159"/>
      <c r="N189" s="122">
        <f t="shared" si="4"/>
        <v>0</v>
      </c>
      <c r="O189" s="122" t="e">
        <f>IF(D189="X",0,IF(E189="X",0,VLOOKUP(E189,'51'!$K$3:$L$16,2,FALSE)))</f>
        <v>#N/A</v>
      </c>
      <c r="P189" s="122" t="e">
        <f t="shared" si="5"/>
        <v>#N/A</v>
      </c>
    </row>
    <row r="190" spans="2:16" x14ac:dyDescent="0.3">
      <c r="B190" s="159"/>
      <c r="N190" s="122">
        <f t="shared" si="4"/>
        <v>0</v>
      </c>
      <c r="O190" s="122" t="e">
        <f>IF(D190="X",0,IF(E190="X",0,VLOOKUP(E190,'51'!$K$3:$L$16,2,FALSE)))</f>
        <v>#N/A</v>
      </c>
      <c r="P190" s="122" t="e">
        <f t="shared" si="5"/>
        <v>#N/A</v>
      </c>
    </row>
    <row r="191" spans="2:16" x14ac:dyDescent="0.3">
      <c r="B191" s="159"/>
      <c r="N191" s="122">
        <f t="shared" si="4"/>
        <v>0</v>
      </c>
      <c r="O191" s="122" t="e">
        <f>IF(D191="X",0,IF(E191="X",0,VLOOKUP(E191,'51'!$K$3:$L$16,2,FALSE)))</f>
        <v>#N/A</v>
      </c>
      <c r="P191" s="122" t="e">
        <f t="shared" si="5"/>
        <v>#N/A</v>
      </c>
    </row>
    <row r="192" spans="2:16" x14ac:dyDescent="0.3">
      <c r="B192" s="159"/>
      <c r="N192" s="122">
        <f t="shared" si="4"/>
        <v>0</v>
      </c>
      <c r="O192" s="122" t="e">
        <f>IF(D192="X",0,IF(E192="X",0,VLOOKUP(E192,'51'!$K$3:$L$16,2,FALSE)))</f>
        <v>#N/A</v>
      </c>
      <c r="P192" s="122" t="e">
        <f t="shared" si="5"/>
        <v>#N/A</v>
      </c>
    </row>
    <row r="193" spans="2:16" x14ac:dyDescent="0.3">
      <c r="B193" s="159"/>
      <c r="N193" s="122">
        <f t="shared" si="4"/>
        <v>0</v>
      </c>
      <c r="O193" s="122" t="e">
        <f>IF(D193="X",0,IF(E193="X",0,VLOOKUP(E193,'51'!$K$3:$L$16,2,FALSE)))</f>
        <v>#N/A</v>
      </c>
      <c r="P193" s="122" t="e">
        <f t="shared" si="5"/>
        <v>#N/A</v>
      </c>
    </row>
    <row r="194" spans="2:16" x14ac:dyDescent="0.3">
      <c r="B194" s="159"/>
      <c r="N194" s="122">
        <f t="shared" si="4"/>
        <v>0</v>
      </c>
      <c r="O194" s="122" t="e">
        <f>IF(D194="X",0,IF(E194="X",0,VLOOKUP(E194,'51'!$K$3:$L$16,2,FALSE)))</f>
        <v>#N/A</v>
      </c>
      <c r="P194" s="122" t="e">
        <f t="shared" si="5"/>
        <v>#N/A</v>
      </c>
    </row>
    <row r="195" spans="2:16" x14ac:dyDescent="0.3">
      <c r="B195" s="159"/>
      <c r="N195" s="122">
        <f t="shared" si="4"/>
        <v>0</v>
      </c>
      <c r="O195" s="122" t="e">
        <f>IF(D195="X",0,IF(E195="X",0,VLOOKUP(E195,'51'!$K$3:$L$16,2,FALSE)))</f>
        <v>#N/A</v>
      </c>
      <c r="P195" s="122" t="e">
        <f t="shared" si="5"/>
        <v>#N/A</v>
      </c>
    </row>
    <row r="196" spans="2:16" x14ac:dyDescent="0.3">
      <c r="B196" s="159"/>
      <c r="N196" s="122">
        <f t="shared" ref="N196:N259" si="6">SUM(F196:M196)</f>
        <v>0</v>
      </c>
      <c r="O196" s="122" t="e">
        <f>IF(D196="X",0,IF(E196="X",0,VLOOKUP(E196,'51'!$K$3:$L$16,2,FALSE)))</f>
        <v>#N/A</v>
      </c>
      <c r="P196" s="122" t="e">
        <f t="shared" ref="P196:P259" si="7">N196*O196</f>
        <v>#N/A</v>
      </c>
    </row>
    <row r="197" spans="2:16" x14ac:dyDescent="0.3">
      <c r="B197" s="159"/>
      <c r="N197" s="122">
        <f t="shared" si="6"/>
        <v>0</v>
      </c>
      <c r="O197" s="122" t="e">
        <f>IF(D197="X",0,IF(E197="X",0,VLOOKUP(E197,'51'!$K$3:$L$16,2,FALSE)))</f>
        <v>#N/A</v>
      </c>
      <c r="P197" s="122" t="e">
        <f t="shared" si="7"/>
        <v>#N/A</v>
      </c>
    </row>
    <row r="198" spans="2:16" x14ac:dyDescent="0.3">
      <c r="B198" s="159"/>
      <c r="N198" s="122">
        <f t="shared" si="6"/>
        <v>0</v>
      </c>
      <c r="O198" s="122" t="e">
        <f>IF(D198="X",0,IF(E198="X",0,VLOOKUP(E198,'51'!$K$3:$L$16,2,FALSE)))</f>
        <v>#N/A</v>
      </c>
      <c r="P198" s="122" t="e">
        <f t="shared" si="7"/>
        <v>#N/A</v>
      </c>
    </row>
    <row r="199" spans="2:16" x14ac:dyDescent="0.3">
      <c r="B199" s="159"/>
      <c r="N199" s="122">
        <f t="shared" si="6"/>
        <v>0</v>
      </c>
      <c r="O199" s="122" t="e">
        <f>IF(D199="X",0,IF(E199="X",0,VLOOKUP(E199,'51'!$K$3:$L$16,2,FALSE)))</f>
        <v>#N/A</v>
      </c>
      <c r="P199" s="122" t="e">
        <f t="shared" si="7"/>
        <v>#N/A</v>
      </c>
    </row>
    <row r="200" spans="2:16" x14ac:dyDescent="0.3">
      <c r="B200" s="159"/>
      <c r="N200" s="122">
        <f t="shared" si="6"/>
        <v>0</v>
      </c>
      <c r="O200" s="122" t="e">
        <f>IF(D200="X",0,IF(E200="X",0,VLOOKUP(E200,'51'!$K$3:$L$16,2,FALSE)))</f>
        <v>#N/A</v>
      </c>
      <c r="P200" s="122" t="e">
        <f t="shared" si="7"/>
        <v>#N/A</v>
      </c>
    </row>
    <row r="201" spans="2:16" x14ac:dyDescent="0.3">
      <c r="B201" s="159"/>
      <c r="N201" s="122">
        <f t="shared" si="6"/>
        <v>0</v>
      </c>
      <c r="O201" s="122" t="e">
        <f>IF(D201="X",0,IF(E201="X",0,VLOOKUP(E201,'51'!$K$3:$L$16,2,FALSE)))</f>
        <v>#N/A</v>
      </c>
      <c r="P201" s="122" t="e">
        <f t="shared" si="7"/>
        <v>#N/A</v>
      </c>
    </row>
    <row r="202" spans="2:16" x14ac:dyDescent="0.3">
      <c r="B202" s="159"/>
      <c r="N202" s="122">
        <f t="shared" si="6"/>
        <v>0</v>
      </c>
      <c r="O202" s="122" t="e">
        <f>IF(D202="X",0,IF(E202="X",0,VLOOKUP(E202,'51'!$K$3:$L$16,2,FALSE)))</f>
        <v>#N/A</v>
      </c>
      <c r="P202" s="122" t="e">
        <f t="shared" si="7"/>
        <v>#N/A</v>
      </c>
    </row>
    <row r="203" spans="2:16" x14ac:dyDescent="0.3">
      <c r="B203" s="159"/>
      <c r="N203" s="122">
        <f t="shared" si="6"/>
        <v>0</v>
      </c>
      <c r="O203" s="122" t="e">
        <f>IF(D203="X",0,IF(E203="X",0,VLOOKUP(E203,'51'!$K$3:$L$16,2,FALSE)))</f>
        <v>#N/A</v>
      </c>
      <c r="P203" s="122" t="e">
        <f t="shared" si="7"/>
        <v>#N/A</v>
      </c>
    </row>
    <row r="204" spans="2:16" x14ac:dyDescent="0.3">
      <c r="B204" s="159"/>
      <c r="N204" s="122">
        <f t="shared" si="6"/>
        <v>0</v>
      </c>
      <c r="O204" s="122" t="e">
        <f>IF(D204="X",0,IF(E204="X",0,VLOOKUP(E204,'51'!$K$3:$L$16,2,FALSE)))</f>
        <v>#N/A</v>
      </c>
      <c r="P204" s="122" t="e">
        <f t="shared" si="7"/>
        <v>#N/A</v>
      </c>
    </row>
    <row r="205" spans="2:16" x14ac:dyDescent="0.3">
      <c r="B205" s="159"/>
      <c r="N205" s="122">
        <f t="shared" si="6"/>
        <v>0</v>
      </c>
      <c r="O205" s="122" t="e">
        <f>IF(D205="X",0,IF(E205="X",0,VLOOKUP(E205,'51'!$K$3:$L$16,2,FALSE)))</f>
        <v>#N/A</v>
      </c>
      <c r="P205" s="122" t="e">
        <f t="shared" si="7"/>
        <v>#N/A</v>
      </c>
    </row>
    <row r="206" spans="2:16" x14ac:dyDescent="0.3">
      <c r="B206" s="159"/>
      <c r="N206" s="122">
        <f t="shared" si="6"/>
        <v>0</v>
      </c>
      <c r="O206" s="122" t="e">
        <f>IF(D206="X",0,IF(E206="X",0,VLOOKUP(E206,'51'!$K$3:$L$16,2,FALSE)))</f>
        <v>#N/A</v>
      </c>
      <c r="P206" s="122" t="e">
        <f t="shared" si="7"/>
        <v>#N/A</v>
      </c>
    </row>
    <row r="207" spans="2:16" x14ac:dyDescent="0.3">
      <c r="B207" s="159"/>
      <c r="N207" s="122">
        <f t="shared" si="6"/>
        <v>0</v>
      </c>
      <c r="O207" s="122" t="e">
        <f>IF(D207="X",0,IF(E207="X",0,VLOOKUP(E207,'51'!$K$3:$L$16,2,FALSE)))</f>
        <v>#N/A</v>
      </c>
      <c r="P207" s="122" t="e">
        <f t="shared" si="7"/>
        <v>#N/A</v>
      </c>
    </row>
    <row r="208" spans="2:16" x14ac:dyDescent="0.3">
      <c r="B208" s="159"/>
      <c r="N208" s="122">
        <f t="shared" si="6"/>
        <v>0</v>
      </c>
      <c r="O208" s="122" t="e">
        <f>IF(D208="X",0,IF(E208="X",0,VLOOKUP(E208,'51'!$K$3:$L$16,2,FALSE)))</f>
        <v>#N/A</v>
      </c>
      <c r="P208" s="122" t="e">
        <f t="shared" si="7"/>
        <v>#N/A</v>
      </c>
    </row>
    <row r="209" spans="2:16" x14ac:dyDescent="0.3">
      <c r="B209" s="159"/>
      <c r="N209" s="122">
        <f t="shared" si="6"/>
        <v>0</v>
      </c>
      <c r="O209" s="122" t="e">
        <f>IF(D209="X",0,IF(E209="X",0,VLOOKUP(E209,'51'!$K$3:$L$16,2,FALSE)))</f>
        <v>#N/A</v>
      </c>
      <c r="P209" s="122" t="e">
        <f t="shared" si="7"/>
        <v>#N/A</v>
      </c>
    </row>
    <row r="210" spans="2:16" x14ac:dyDescent="0.3">
      <c r="B210" s="159"/>
      <c r="N210" s="122">
        <f t="shared" si="6"/>
        <v>0</v>
      </c>
      <c r="O210" s="122" t="e">
        <f>IF(D210="X",0,IF(E210="X",0,VLOOKUP(E210,'51'!$K$3:$L$16,2,FALSE)))</f>
        <v>#N/A</v>
      </c>
      <c r="P210" s="122" t="e">
        <f t="shared" si="7"/>
        <v>#N/A</v>
      </c>
    </row>
    <row r="211" spans="2:16" x14ac:dyDescent="0.3">
      <c r="B211" s="159"/>
      <c r="N211" s="122">
        <f t="shared" si="6"/>
        <v>0</v>
      </c>
      <c r="O211" s="122" t="e">
        <f>IF(D211="X",0,IF(E211="X",0,VLOOKUP(E211,'51'!$K$3:$L$16,2,FALSE)))</f>
        <v>#N/A</v>
      </c>
      <c r="P211" s="122" t="e">
        <f t="shared" si="7"/>
        <v>#N/A</v>
      </c>
    </row>
    <row r="212" spans="2:16" x14ac:dyDescent="0.3">
      <c r="B212" s="159"/>
      <c r="N212" s="122">
        <f t="shared" si="6"/>
        <v>0</v>
      </c>
      <c r="O212" s="122" t="e">
        <f>IF(D212="X",0,IF(E212="X",0,VLOOKUP(E212,'51'!$K$3:$L$16,2,FALSE)))</f>
        <v>#N/A</v>
      </c>
      <c r="P212" s="122" t="e">
        <f t="shared" si="7"/>
        <v>#N/A</v>
      </c>
    </row>
    <row r="213" spans="2:16" x14ac:dyDescent="0.3">
      <c r="B213" s="159"/>
      <c r="N213" s="122">
        <f t="shared" si="6"/>
        <v>0</v>
      </c>
      <c r="O213" s="122" t="e">
        <f>IF(D213="X",0,IF(E213="X",0,VLOOKUP(E213,'51'!$K$3:$L$16,2,FALSE)))</f>
        <v>#N/A</v>
      </c>
      <c r="P213" s="122" t="e">
        <f t="shared" si="7"/>
        <v>#N/A</v>
      </c>
    </row>
    <row r="214" spans="2:16" x14ac:dyDescent="0.3">
      <c r="B214" s="159"/>
      <c r="N214" s="122">
        <f t="shared" si="6"/>
        <v>0</v>
      </c>
      <c r="O214" s="122" t="e">
        <f>IF(D214="X",0,IF(E214="X",0,VLOOKUP(E214,'51'!$K$3:$L$16,2,FALSE)))</f>
        <v>#N/A</v>
      </c>
      <c r="P214" s="122" t="e">
        <f t="shared" si="7"/>
        <v>#N/A</v>
      </c>
    </row>
    <row r="215" spans="2:16" x14ac:dyDescent="0.3">
      <c r="B215" s="159"/>
      <c r="N215" s="122">
        <f t="shared" si="6"/>
        <v>0</v>
      </c>
      <c r="O215" s="122" t="e">
        <f>IF(D215="X",0,IF(E215="X",0,VLOOKUP(E215,'51'!$K$3:$L$16,2,FALSE)))</f>
        <v>#N/A</v>
      </c>
      <c r="P215" s="122" t="e">
        <f t="shared" si="7"/>
        <v>#N/A</v>
      </c>
    </row>
    <row r="216" spans="2:16" x14ac:dyDescent="0.3">
      <c r="B216" s="159"/>
      <c r="N216" s="122">
        <f t="shared" si="6"/>
        <v>0</v>
      </c>
      <c r="O216" s="122" t="e">
        <f>IF(D216="X",0,IF(E216="X",0,VLOOKUP(E216,'51'!$K$3:$L$16,2,FALSE)))</f>
        <v>#N/A</v>
      </c>
      <c r="P216" s="122" t="e">
        <f t="shared" si="7"/>
        <v>#N/A</v>
      </c>
    </row>
    <row r="217" spans="2:16" x14ac:dyDescent="0.3">
      <c r="B217" s="159"/>
      <c r="N217" s="122">
        <f t="shared" si="6"/>
        <v>0</v>
      </c>
      <c r="O217" s="122" t="e">
        <f>IF(D217="X",0,IF(E217="X",0,VLOOKUP(E217,'51'!$K$3:$L$16,2,FALSE)))</f>
        <v>#N/A</v>
      </c>
      <c r="P217" s="122" t="e">
        <f t="shared" si="7"/>
        <v>#N/A</v>
      </c>
    </row>
    <row r="218" spans="2:16" x14ac:dyDescent="0.3">
      <c r="B218" s="159"/>
      <c r="N218" s="122">
        <f t="shared" si="6"/>
        <v>0</v>
      </c>
      <c r="O218" s="122" t="e">
        <f>IF(D218="X",0,IF(E218="X",0,VLOOKUP(E218,'51'!$K$3:$L$16,2,FALSE)))</f>
        <v>#N/A</v>
      </c>
      <c r="P218" s="122" t="e">
        <f t="shared" si="7"/>
        <v>#N/A</v>
      </c>
    </row>
    <row r="219" spans="2:16" x14ac:dyDescent="0.3">
      <c r="B219" s="159"/>
      <c r="N219" s="122">
        <f t="shared" si="6"/>
        <v>0</v>
      </c>
      <c r="O219" s="122" t="e">
        <f>IF(D219="X",0,IF(E219="X",0,VLOOKUP(E219,'51'!$K$3:$L$16,2,FALSE)))</f>
        <v>#N/A</v>
      </c>
      <c r="P219" s="122" t="e">
        <f t="shared" si="7"/>
        <v>#N/A</v>
      </c>
    </row>
    <row r="220" spans="2:16" x14ac:dyDescent="0.3">
      <c r="B220" s="159"/>
      <c r="N220" s="122">
        <f t="shared" si="6"/>
        <v>0</v>
      </c>
      <c r="O220" s="122" t="e">
        <f>IF(D220="X",0,IF(E220="X",0,VLOOKUP(E220,'51'!$K$3:$L$16,2,FALSE)))</f>
        <v>#N/A</v>
      </c>
      <c r="P220" s="122" t="e">
        <f t="shared" si="7"/>
        <v>#N/A</v>
      </c>
    </row>
    <row r="221" spans="2:16" x14ac:dyDescent="0.3">
      <c r="B221" s="159"/>
      <c r="N221" s="122">
        <f t="shared" si="6"/>
        <v>0</v>
      </c>
      <c r="O221" s="122" t="e">
        <f>IF(D221="X",0,IF(E221="X",0,VLOOKUP(E221,'51'!$K$3:$L$16,2,FALSE)))</f>
        <v>#N/A</v>
      </c>
      <c r="P221" s="122" t="e">
        <f t="shared" si="7"/>
        <v>#N/A</v>
      </c>
    </row>
    <row r="222" spans="2:16" x14ac:dyDescent="0.3">
      <c r="B222" s="159"/>
      <c r="N222" s="122">
        <f t="shared" si="6"/>
        <v>0</v>
      </c>
      <c r="O222" s="122" t="e">
        <f>IF(D222="X",0,IF(E222="X",0,VLOOKUP(E222,'51'!$K$3:$L$16,2,FALSE)))</f>
        <v>#N/A</v>
      </c>
      <c r="P222" s="122" t="e">
        <f t="shared" si="7"/>
        <v>#N/A</v>
      </c>
    </row>
    <row r="223" spans="2:16" x14ac:dyDescent="0.3">
      <c r="B223" s="159"/>
      <c r="N223" s="122">
        <f t="shared" si="6"/>
        <v>0</v>
      </c>
      <c r="O223" s="122" t="e">
        <f>IF(D223="X",0,IF(E223="X",0,VLOOKUP(E223,'51'!$K$3:$L$16,2,FALSE)))</f>
        <v>#N/A</v>
      </c>
      <c r="P223" s="122" t="e">
        <f t="shared" si="7"/>
        <v>#N/A</v>
      </c>
    </row>
    <row r="224" spans="2:16" x14ac:dyDescent="0.3">
      <c r="B224" s="159"/>
      <c r="N224" s="122">
        <f t="shared" si="6"/>
        <v>0</v>
      </c>
      <c r="O224" s="122" t="e">
        <f>IF(D224="X",0,IF(E224="X",0,VLOOKUP(E224,'51'!$K$3:$L$16,2,FALSE)))</f>
        <v>#N/A</v>
      </c>
      <c r="P224" s="122" t="e">
        <f t="shared" si="7"/>
        <v>#N/A</v>
      </c>
    </row>
    <row r="225" spans="2:16" x14ac:dyDescent="0.3">
      <c r="B225" s="159"/>
      <c r="N225" s="122">
        <f t="shared" si="6"/>
        <v>0</v>
      </c>
      <c r="O225" s="122" t="e">
        <f>IF(D225="X",0,IF(E225="X",0,VLOOKUP(E225,'51'!$K$3:$L$16,2,FALSE)))</f>
        <v>#N/A</v>
      </c>
      <c r="P225" s="122" t="e">
        <f t="shared" si="7"/>
        <v>#N/A</v>
      </c>
    </row>
    <row r="226" spans="2:16" x14ac:dyDescent="0.3">
      <c r="B226" s="159"/>
      <c r="N226" s="122">
        <f t="shared" si="6"/>
        <v>0</v>
      </c>
      <c r="O226" s="122" t="e">
        <f>IF(D226="X",0,IF(E226="X",0,VLOOKUP(E226,'51'!$K$3:$L$16,2,FALSE)))</f>
        <v>#N/A</v>
      </c>
      <c r="P226" s="122" t="e">
        <f t="shared" si="7"/>
        <v>#N/A</v>
      </c>
    </row>
    <row r="227" spans="2:16" x14ac:dyDescent="0.3">
      <c r="B227" s="159"/>
      <c r="N227" s="122">
        <f t="shared" si="6"/>
        <v>0</v>
      </c>
      <c r="O227" s="122" t="e">
        <f>IF(D227="X",0,IF(E227="X",0,VLOOKUP(E227,'51'!$K$3:$L$16,2,FALSE)))</f>
        <v>#N/A</v>
      </c>
      <c r="P227" s="122" t="e">
        <f t="shared" si="7"/>
        <v>#N/A</v>
      </c>
    </row>
    <row r="228" spans="2:16" x14ac:dyDescent="0.3">
      <c r="B228" s="159"/>
      <c r="N228" s="122">
        <f t="shared" si="6"/>
        <v>0</v>
      </c>
      <c r="O228" s="122" t="e">
        <f>IF(D228="X",0,IF(E228="X",0,VLOOKUP(E228,'51'!$K$3:$L$16,2,FALSE)))</f>
        <v>#N/A</v>
      </c>
      <c r="P228" s="122" t="e">
        <f t="shared" si="7"/>
        <v>#N/A</v>
      </c>
    </row>
    <row r="229" spans="2:16" x14ac:dyDescent="0.3">
      <c r="B229" s="159"/>
      <c r="N229" s="122">
        <f t="shared" si="6"/>
        <v>0</v>
      </c>
      <c r="O229" s="122" t="e">
        <f>IF(D229="X",0,IF(E229="X",0,VLOOKUP(E229,'51'!$K$3:$L$16,2,FALSE)))</f>
        <v>#N/A</v>
      </c>
      <c r="P229" s="122" t="e">
        <f t="shared" si="7"/>
        <v>#N/A</v>
      </c>
    </row>
    <row r="230" spans="2:16" x14ac:dyDescent="0.3">
      <c r="B230" s="159"/>
      <c r="N230" s="122">
        <f t="shared" si="6"/>
        <v>0</v>
      </c>
      <c r="O230" s="122" t="e">
        <f>IF(D230="X",0,IF(E230="X",0,VLOOKUP(E230,'51'!$K$3:$L$16,2,FALSE)))</f>
        <v>#N/A</v>
      </c>
      <c r="P230" s="122" t="e">
        <f t="shared" si="7"/>
        <v>#N/A</v>
      </c>
    </row>
    <row r="231" spans="2:16" x14ac:dyDescent="0.3">
      <c r="B231" s="159"/>
      <c r="N231" s="122">
        <f t="shared" si="6"/>
        <v>0</v>
      </c>
      <c r="O231" s="122" t="e">
        <f>IF(D231="X",0,IF(E231="X",0,VLOOKUP(E231,'51'!$K$3:$L$16,2,FALSE)))</f>
        <v>#N/A</v>
      </c>
      <c r="P231" s="122" t="e">
        <f t="shared" si="7"/>
        <v>#N/A</v>
      </c>
    </row>
    <row r="232" spans="2:16" x14ac:dyDescent="0.3">
      <c r="B232" s="159"/>
      <c r="N232" s="122">
        <f t="shared" si="6"/>
        <v>0</v>
      </c>
      <c r="O232" s="122" t="e">
        <f>IF(D232="X",0,IF(E232="X",0,VLOOKUP(E232,'51'!$K$3:$L$16,2,FALSE)))</f>
        <v>#N/A</v>
      </c>
      <c r="P232" s="122" t="e">
        <f t="shared" si="7"/>
        <v>#N/A</v>
      </c>
    </row>
    <row r="233" spans="2:16" x14ac:dyDescent="0.3">
      <c r="B233" s="159"/>
      <c r="N233" s="122">
        <f t="shared" si="6"/>
        <v>0</v>
      </c>
      <c r="O233" s="122" t="e">
        <f>IF(D233="X",0,IF(E233="X",0,VLOOKUP(E233,'51'!$K$3:$L$16,2,FALSE)))</f>
        <v>#N/A</v>
      </c>
      <c r="P233" s="122" t="e">
        <f t="shared" si="7"/>
        <v>#N/A</v>
      </c>
    </row>
    <row r="234" spans="2:16" x14ac:dyDescent="0.3">
      <c r="B234" s="159"/>
      <c r="N234" s="122">
        <f t="shared" si="6"/>
        <v>0</v>
      </c>
      <c r="O234" s="122" t="e">
        <f>IF(D234="X",0,IF(E234="X",0,VLOOKUP(E234,'51'!$K$3:$L$16,2,FALSE)))</f>
        <v>#N/A</v>
      </c>
      <c r="P234" s="122" t="e">
        <f t="shared" si="7"/>
        <v>#N/A</v>
      </c>
    </row>
    <row r="235" spans="2:16" x14ac:dyDescent="0.3">
      <c r="B235" s="159"/>
      <c r="N235" s="122">
        <f t="shared" si="6"/>
        <v>0</v>
      </c>
      <c r="O235" s="122" t="e">
        <f>IF(D235="X",0,IF(E235="X",0,VLOOKUP(E235,'51'!$K$3:$L$16,2,FALSE)))</f>
        <v>#N/A</v>
      </c>
      <c r="P235" s="122" t="e">
        <f t="shared" si="7"/>
        <v>#N/A</v>
      </c>
    </row>
    <row r="236" spans="2:16" x14ac:dyDescent="0.3">
      <c r="B236" s="159"/>
      <c r="N236" s="122">
        <f t="shared" si="6"/>
        <v>0</v>
      </c>
      <c r="O236" s="122" t="e">
        <f>IF(D236="X",0,IF(E236="X",0,VLOOKUP(E236,'51'!$K$3:$L$16,2,FALSE)))</f>
        <v>#N/A</v>
      </c>
      <c r="P236" s="122" t="e">
        <f t="shared" si="7"/>
        <v>#N/A</v>
      </c>
    </row>
    <row r="237" spans="2:16" x14ac:dyDescent="0.3">
      <c r="B237" s="159"/>
      <c r="N237" s="122">
        <f t="shared" si="6"/>
        <v>0</v>
      </c>
      <c r="O237" s="122" t="e">
        <f>IF(D237="X",0,IF(E237="X",0,VLOOKUP(E237,'51'!$K$3:$L$16,2,FALSE)))</f>
        <v>#N/A</v>
      </c>
      <c r="P237" s="122" t="e">
        <f t="shared" si="7"/>
        <v>#N/A</v>
      </c>
    </row>
    <row r="238" spans="2:16" x14ac:dyDescent="0.3">
      <c r="B238" s="159"/>
      <c r="N238" s="122">
        <f t="shared" si="6"/>
        <v>0</v>
      </c>
      <c r="O238" s="122" t="e">
        <f>IF(D238="X",0,IF(E238="X",0,VLOOKUP(E238,'51'!$K$3:$L$16,2,FALSE)))</f>
        <v>#N/A</v>
      </c>
      <c r="P238" s="122" t="e">
        <f t="shared" si="7"/>
        <v>#N/A</v>
      </c>
    </row>
    <row r="239" spans="2:16" x14ac:dyDescent="0.3">
      <c r="B239" s="159"/>
      <c r="N239" s="122">
        <f t="shared" si="6"/>
        <v>0</v>
      </c>
      <c r="O239" s="122" t="e">
        <f>IF(D239="X",0,IF(E239="X",0,VLOOKUP(E239,'51'!$K$3:$L$16,2,FALSE)))</f>
        <v>#N/A</v>
      </c>
      <c r="P239" s="122" t="e">
        <f t="shared" si="7"/>
        <v>#N/A</v>
      </c>
    </row>
    <row r="240" spans="2:16" x14ac:dyDescent="0.3">
      <c r="B240" s="159"/>
      <c r="N240" s="122">
        <f t="shared" si="6"/>
        <v>0</v>
      </c>
      <c r="O240" s="122" t="e">
        <f>IF(D240="X",0,IF(E240="X",0,VLOOKUP(E240,'51'!$K$3:$L$16,2,FALSE)))</f>
        <v>#N/A</v>
      </c>
      <c r="P240" s="122" t="e">
        <f t="shared" si="7"/>
        <v>#N/A</v>
      </c>
    </row>
    <row r="241" spans="2:16" x14ac:dyDescent="0.3">
      <c r="B241" s="159"/>
      <c r="N241" s="122">
        <f t="shared" si="6"/>
        <v>0</v>
      </c>
      <c r="O241" s="122" t="e">
        <f>IF(D241="X",0,IF(E241="X",0,VLOOKUP(E241,'51'!$K$3:$L$16,2,FALSE)))</f>
        <v>#N/A</v>
      </c>
      <c r="P241" s="122" t="e">
        <f t="shared" si="7"/>
        <v>#N/A</v>
      </c>
    </row>
    <row r="242" spans="2:16" x14ac:dyDescent="0.3">
      <c r="B242" s="159"/>
      <c r="N242" s="122">
        <f t="shared" si="6"/>
        <v>0</v>
      </c>
      <c r="O242" s="122" t="e">
        <f>IF(D242="X",0,IF(E242="X",0,VLOOKUP(E242,'51'!$K$3:$L$16,2,FALSE)))</f>
        <v>#N/A</v>
      </c>
      <c r="P242" s="122" t="e">
        <f t="shared" si="7"/>
        <v>#N/A</v>
      </c>
    </row>
    <row r="243" spans="2:16" x14ac:dyDescent="0.3">
      <c r="B243" s="159"/>
      <c r="N243" s="122">
        <f t="shared" si="6"/>
        <v>0</v>
      </c>
      <c r="O243" s="122" t="e">
        <f>IF(D243="X",0,IF(E243="X",0,VLOOKUP(E243,'51'!$K$3:$L$16,2,FALSE)))</f>
        <v>#N/A</v>
      </c>
      <c r="P243" s="122" t="e">
        <f t="shared" si="7"/>
        <v>#N/A</v>
      </c>
    </row>
    <row r="244" spans="2:16" x14ac:dyDescent="0.3">
      <c r="B244" s="159"/>
      <c r="N244" s="122">
        <f t="shared" si="6"/>
        <v>0</v>
      </c>
      <c r="O244" s="122" t="e">
        <f>IF(D244="X",0,IF(E244="X",0,VLOOKUP(E244,'51'!$K$3:$L$16,2,FALSE)))</f>
        <v>#N/A</v>
      </c>
      <c r="P244" s="122" t="e">
        <f t="shared" si="7"/>
        <v>#N/A</v>
      </c>
    </row>
    <row r="245" spans="2:16" x14ac:dyDescent="0.3">
      <c r="B245" s="159"/>
      <c r="N245" s="122">
        <f t="shared" si="6"/>
        <v>0</v>
      </c>
      <c r="O245" s="122" t="e">
        <f>IF(D245="X",0,IF(E245="X",0,VLOOKUP(E245,'51'!$K$3:$L$16,2,FALSE)))</f>
        <v>#N/A</v>
      </c>
      <c r="P245" s="122" t="e">
        <f t="shared" si="7"/>
        <v>#N/A</v>
      </c>
    </row>
    <row r="246" spans="2:16" x14ac:dyDescent="0.3">
      <c r="B246" s="159"/>
      <c r="N246" s="122">
        <f t="shared" si="6"/>
        <v>0</v>
      </c>
      <c r="O246" s="122" t="e">
        <f>IF(D246="X",0,IF(E246="X",0,VLOOKUP(E246,'51'!$K$3:$L$16,2,FALSE)))</f>
        <v>#N/A</v>
      </c>
      <c r="P246" s="122" t="e">
        <f t="shared" si="7"/>
        <v>#N/A</v>
      </c>
    </row>
    <row r="247" spans="2:16" x14ac:dyDescent="0.3">
      <c r="B247" s="159"/>
      <c r="N247" s="122">
        <f t="shared" si="6"/>
        <v>0</v>
      </c>
      <c r="O247" s="122" t="e">
        <f>IF(D247="X",0,IF(E247="X",0,VLOOKUP(E247,'51'!$K$3:$L$16,2,FALSE)))</f>
        <v>#N/A</v>
      </c>
      <c r="P247" s="122" t="e">
        <f t="shared" si="7"/>
        <v>#N/A</v>
      </c>
    </row>
    <row r="248" spans="2:16" x14ac:dyDescent="0.3">
      <c r="B248" s="159"/>
      <c r="N248" s="122">
        <f t="shared" si="6"/>
        <v>0</v>
      </c>
      <c r="O248" s="122" t="e">
        <f>IF(D248="X",0,IF(E248="X",0,VLOOKUP(E248,'51'!$K$3:$L$16,2,FALSE)))</f>
        <v>#N/A</v>
      </c>
      <c r="P248" s="122" t="e">
        <f t="shared" si="7"/>
        <v>#N/A</v>
      </c>
    </row>
    <row r="249" spans="2:16" x14ac:dyDescent="0.3">
      <c r="B249" s="159"/>
      <c r="N249" s="122">
        <f t="shared" si="6"/>
        <v>0</v>
      </c>
      <c r="O249" s="122" t="e">
        <f>IF(D249="X",0,IF(E249="X",0,VLOOKUP(E249,'51'!$K$3:$L$16,2,FALSE)))</f>
        <v>#N/A</v>
      </c>
      <c r="P249" s="122" t="e">
        <f t="shared" si="7"/>
        <v>#N/A</v>
      </c>
    </row>
    <row r="250" spans="2:16" x14ac:dyDescent="0.3">
      <c r="B250" s="159"/>
      <c r="N250" s="122">
        <f t="shared" si="6"/>
        <v>0</v>
      </c>
      <c r="O250" s="122" t="e">
        <f>IF(D250="X",0,IF(E250="X",0,VLOOKUP(E250,'51'!$K$3:$L$16,2,FALSE)))</f>
        <v>#N/A</v>
      </c>
      <c r="P250" s="122" t="e">
        <f t="shared" si="7"/>
        <v>#N/A</v>
      </c>
    </row>
    <row r="251" spans="2:16" x14ac:dyDescent="0.3">
      <c r="B251" s="159"/>
      <c r="N251" s="122">
        <f t="shared" si="6"/>
        <v>0</v>
      </c>
      <c r="O251" s="122" t="e">
        <f>IF(D251="X",0,IF(E251="X",0,VLOOKUP(E251,'51'!$K$3:$L$16,2,FALSE)))</f>
        <v>#N/A</v>
      </c>
      <c r="P251" s="122" t="e">
        <f t="shared" si="7"/>
        <v>#N/A</v>
      </c>
    </row>
    <row r="252" spans="2:16" x14ac:dyDescent="0.3">
      <c r="B252" s="159"/>
      <c r="N252" s="122">
        <f t="shared" si="6"/>
        <v>0</v>
      </c>
      <c r="O252" s="122" t="e">
        <f>IF(D252="X",0,IF(E252="X",0,VLOOKUP(E252,'51'!$K$3:$L$16,2,FALSE)))</f>
        <v>#N/A</v>
      </c>
      <c r="P252" s="122" t="e">
        <f t="shared" si="7"/>
        <v>#N/A</v>
      </c>
    </row>
    <row r="253" spans="2:16" x14ac:dyDescent="0.3">
      <c r="B253" s="159"/>
      <c r="N253" s="122">
        <f t="shared" si="6"/>
        <v>0</v>
      </c>
      <c r="O253" s="122" t="e">
        <f>IF(D253="X",0,IF(E253="X",0,VLOOKUP(E253,'51'!$K$3:$L$16,2,FALSE)))</f>
        <v>#N/A</v>
      </c>
      <c r="P253" s="122" t="e">
        <f t="shared" si="7"/>
        <v>#N/A</v>
      </c>
    </row>
    <row r="254" spans="2:16" x14ac:dyDescent="0.3">
      <c r="B254" s="159"/>
      <c r="N254" s="122">
        <f t="shared" si="6"/>
        <v>0</v>
      </c>
      <c r="O254" s="122" t="e">
        <f>IF(D254="X",0,IF(E254="X",0,VLOOKUP(E254,'51'!$K$3:$L$16,2,FALSE)))</f>
        <v>#N/A</v>
      </c>
      <c r="P254" s="122" t="e">
        <f t="shared" si="7"/>
        <v>#N/A</v>
      </c>
    </row>
    <row r="255" spans="2:16" x14ac:dyDescent="0.3">
      <c r="B255" s="159"/>
      <c r="N255" s="122">
        <f t="shared" si="6"/>
        <v>0</v>
      </c>
      <c r="O255" s="122" t="e">
        <f>IF(D255="X",0,IF(E255="X",0,VLOOKUP(E255,'51'!$K$3:$L$16,2,FALSE)))</f>
        <v>#N/A</v>
      </c>
      <c r="P255" s="122" t="e">
        <f t="shared" si="7"/>
        <v>#N/A</v>
      </c>
    </row>
    <row r="256" spans="2:16" x14ac:dyDescent="0.3">
      <c r="B256" s="159"/>
      <c r="N256" s="122">
        <f t="shared" si="6"/>
        <v>0</v>
      </c>
      <c r="O256" s="122" t="e">
        <f>IF(D256="X",0,IF(E256="X",0,VLOOKUP(E256,'51'!$K$3:$L$16,2,FALSE)))</f>
        <v>#N/A</v>
      </c>
      <c r="P256" s="122" t="e">
        <f t="shared" si="7"/>
        <v>#N/A</v>
      </c>
    </row>
    <row r="257" spans="2:16" x14ac:dyDescent="0.3">
      <c r="B257" s="159"/>
      <c r="N257" s="122">
        <f t="shared" si="6"/>
        <v>0</v>
      </c>
      <c r="O257" s="122" t="e">
        <f>IF(D257="X",0,IF(E257="X",0,VLOOKUP(E257,'51'!$K$3:$L$16,2,FALSE)))</f>
        <v>#N/A</v>
      </c>
      <c r="P257" s="122" t="e">
        <f t="shared" si="7"/>
        <v>#N/A</v>
      </c>
    </row>
    <row r="258" spans="2:16" x14ac:dyDescent="0.3">
      <c r="B258" s="159"/>
      <c r="N258" s="122">
        <f t="shared" si="6"/>
        <v>0</v>
      </c>
      <c r="O258" s="122" t="e">
        <f>IF(D258="X",0,IF(E258="X",0,VLOOKUP(E258,'51'!$K$3:$L$16,2,FALSE)))</f>
        <v>#N/A</v>
      </c>
      <c r="P258" s="122" t="e">
        <f t="shared" si="7"/>
        <v>#N/A</v>
      </c>
    </row>
    <row r="259" spans="2:16" x14ac:dyDescent="0.3">
      <c r="B259" s="159"/>
      <c r="N259" s="122">
        <f t="shared" si="6"/>
        <v>0</v>
      </c>
      <c r="O259" s="122" t="e">
        <f>IF(D259="X",0,IF(E259="X",0,VLOOKUP(E259,'51'!$K$3:$L$16,2,FALSE)))</f>
        <v>#N/A</v>
      </c>
      <c r="P259" s="122" t="e">
        <f t="shared" si="7"/>
        <v>#N/A</v>
      </c>
    </row>
    <row r="260" spans="2:16" x14ac:dyDescent="0.3">
      <c r="B260" s="159"/>
      <c r="N260" s="122">
        <f t="shared" ref="N260:N323" si="8">SUM(F260:M260)</f>
        <v>0</v>
      </c>
      <c r="O260" s="122" t="e">
        <f>IF(D260="X",0,IF(E260="X",0,VLOOKUP(E260,'51'!$K$3:$L$16,2,FALSE)))</f>
        <v>#N/A</v>
      </c>
      <c r="P260" s="122" t="e">
        <f t="shared" ref="P260:P323" si="9">N260*O260</f>
        <v>#N/A</v>
      </c>
    </row>
    <row r="261" spans="2:16" x14ac:dyDescent="0.3">
      <c r="B261" s="159"/>
      <c r="N261" s="122">
        <f t="shared" si="8"/>
        <v>0</v>
      </c>
      <c r="O261" s="122" t="e">
        <f>IF(D261="X",0,IF(E261="X",0,VLOOKUP(E261,'51'!$K$3:$L$16,2,FALSE)))</f>
        <v>#N/A</v>
      </c>
      <c r="P261" s="122" t="e">
        <f t="shared" si="9"/>
        <v>#N/A</v>
      </c>
    </row>
    <row r="262" spans="2:16" x14ac:dyDescent="0.3">
      <c r="B262" s="159"/>
      <c r="N262" s="122">
        <f t="shared" si="8"/>
        <v>0</v>
      </c>
      <c r="O262" s="122" t="e">
        <f>IF(D262="X",0,IF(E262="X",0,VLOOKUP(E262,'51'!$K$3:$L$16,2,FALSE)))</f>
        <v>#N/A</v>
      </c>
      <c r="P262" s="122" t="e">
        <f t="shared" si="9"/>
        <v>#N/A</v>
      </c>
    </row>
    <row r="263" spans="2:16" x14ac:dyDescent="0.3">
      <c r="B263" s="159"/>
      <c r="N263" s="122">
        <f t="shared" si="8"/>
        <v>0</v>
      </c>
      <c r="O263" s="122" t="e">
        <f>IF(D263="X",0,IF(E263="X",0,VLOOKUP(E263,'51'!$K$3:$L$16,2,FALSE)))</f>
        <v>#N/A</v>
      </c>
      <c r="P263" s="122" t="e">
        <f t="shared" si="9"/>
        <v>#N/A</v>
      </c>
    </row>
    <row r="264" spans="2:16" x14ac:dyDescent="0.3">
      <c r="B264" s="159"/>
      <c r="N264" s="122">
        <f t="shared" si="8"/>
        <v>0</v>
      </c>
      <c r="O264" s="122" t="e">
        <f>IF(D264="X",0,IF(E264="X",0,VLOOKUP(E264,'51'!$K$3:$L$16,2,FALSE)))</f>
        <v>#N/A</v>
      </c>
      <c r="P264" s="122" t="e">
        <f t="shared" si="9"/>
        <v>#N/A</v>
      </c>
    </row>
    <row r="265" spans="2:16" x14ac:dyDescent="0.3">
      <c r="B265" s="159"/>
      <c r="N265" s="122">
        <f t="shared" si="8"/>
        <v>0</v>
      </c>
      <c r="O265" s="122" t="e">
        <f>IF(D265="X",0,IF(E265="X",0,VLOOKUP(E265,'51'!$K$3:$L$16,2,FALSE)))</f>
        <v>#N/A</v>
      </c>
      <c r="P265" s="122" t="e">
        <f t="shared" si="9"/>
        <v>#N/A</v>
      </c>
    </row>
    <row r="266" spans="2:16" x14ac:dyDescent="0.3">
      <c r="B266" s="159"/>
      <c r="N266" s="122">
        <f t="shared" si="8"/>
        <v>0</v>
      </c>
      <c r="O266" s="122" t="e">
        <f>IF(D266="X",0,IF(E266="X",0,VLOOKUP(E266,'51'!$K$3:$L$16,2,FALSE)))</f>
        <v>#N/A</v>
      </c>
      <c r="P266" s="122" t="e">
        <f t="shared" si="9"/>
        <v>#N/A</v>
      </c>
    </row>
    <row r="267" spans="2:16" x14ac:dyDescent="0.3">
      <c r="B267" s="159"/>
      <c r="N267" s="122">
        <f t="shared" si="8"/>
        <v>0</v>
      </c>
      <c r="O267" s="122" t="e">
        <f>IF(D267="X",0,IF(E267="X",0,VLOOKUP(E267,'51'!$K$3:$L$16,2,FALSE)))</f>
        <v>#N/A</v>
      </c>
      <c r="P267" s="122" t="e">
        <f t="shared" si="9"/>
        <v>#N/A</v>
      </c>
    </row>
    <row r="268" spans="2:16" x14ac:dyDescent="0.3">
      <c r="B268" s="159"/>
      <c r="N268" s="122">
        <f t="shared" si="8"/>
        <v>0</v>
      </c>
      <c r="O268" s="122" t="e">
        <f>IF(D268="X",0,IF(E268="X",0,VLOOKUP(E268,'51'!$K$3:$L$16,2,FALSE)))</f>
        <v>#N/A</v>
      </c>
      <c r="P268" s="122" t="e">
        <f t="shared" si="9"/>
        <v>#N/A</v>
      </c>
    </row>
    <row r="269" spans="2:16" x14ac:dyDescent="0.3">
      <c r="B269" s="159"/>
      <c r="N269" s="122">
        <f t="shared" si="8"/>
        <v>0</v>
      </c>
      <c r="O269" s="122" t="e">
        <f>IF(D269="X",0,IF(E269="X",0,VLOOKUP(E269,'51'!$K$3:$L$16,2,FALSE)))</f>
        <v>#N/A</v>
      </c>
      <c r="P269" s="122" t="e">
        <f t="shared" si="9"/>
        <v>#N/A</v>
      </c>
    </row>
    <row r="270" spans="2:16" x14ac:dyDescent="0.3">
      <c r="B270" s="159"/>
      <c r="N270" s="122">
        <f t="shared" si="8"/>
        <v>0</v>
      </c>
      <c r="O270" s="122" t="e">
        <f>IF(D270="X",0,IF(E270="X",0,VLOOKUP(E270,'51'!$K$3:$L$16,2,FALSE)))</f>
        <v>#N/A</v>
      </c>
      <c r="P270" s="122" t="e">
        <f t="shared" si="9"/>
        <v>#N/A</v>
      </c>
    </row>
    <row r="271" spans="2:16" x14ac:dyDescent="0.3">
      <c r="B271" s="159"/>
      <c r="N271" s="122">
        <f t="shared" si="8"/>
        <v>0</v>
      </c>
      <c r="O271" s="122" t="e">
        <f>IF(D271="X",0,IF(E271="X",0,VLOOKUP(E271,'51'!$K$3:$L$16,2,FALSE)))</f>
        <v>#N/A</v>
      </c>
      <c r="P271" s="122" t="e">
        <f t="shared" si="9"/>
        <v>#N/A</v>
      </c>
    </row>
    <row r="272" spans="2:16" x14ac:dyDescent="0.3">
      <c r="B272" s="159"/>
      <c r="N272" s="122">
        <f t="shared" si="8"/>
        <v>0</v>
      </c>
      <c r="O272" s="122" t="e">
        <f>IF(D272="X",0,IF(E272="X",0,VLOOKUP(E272,'51'!$K$3:$L$16,2,FALSE)))</f>
        <v>#N/A</v>
      </c>
      <c r="P272" s="122" t="e">
        <f t="shared" si="9"/>
        <v>#N/A</v>
      </c>
    </row>
    <row r="273" spans="2:16" x14ac:dyDescent="0.3">
      <c r="B273" s="159"/>
      <c r="N273" s="122">
        <f t="shared" si="8"/>
        <v>0</v>
      </c>
      <c r="O273" s="122" t="e">
        <f>IF(D273="X",0,IF(E273="X",0,VLOOKUP(E273,'51'!$K$3:$L$16,2,FALSE)))</f>
        <v>#N/A</v>
      </c>
      <c r="P273" s="122" t="e">
        <f t="shared" si="9"/>
        <v>#N/A</v>
      </c>
    </row>
    <row r="274" spans="2:16" x14ac:dyDescent="0.3">
      <c r="B274" s="159"/>
      <c r="N274" s="122">
        <f t="shared" si="8"/>
        <v>0</v>
      </c>
      <c r="O274" s="122" t="e">
        <f>IF(D274="X",0,IF(E274="X",0,VLOOKUP(E274,'51'!$K$3:$L$16,2,FALSE)))</f>
        <v>#N/A</v>
      </c>
      <c r="P274" s="122" t="e">
        <f t="shared" si="9"/>
        <v>#N/A</v>
      </c>
    </row>
    <row r="275" spans="2:16" x14ac:dyDescent="0.3">
      <c r="B275" s="159"/>
      <c r="N275" s="122">
        <f t="shared" si="8"/>
        <v>0</v>
      </c>
      <c r="O275" s="122" t="e">
        <f>IF(D275="X",0,IF(E275="X",0,VLOOKUP(E275,'51'!$K$3:$L$16,2,FALSE)))</f>
        <v>#N/A</v>
      </c>
      <c r="P275" s="122" t="e">
        <f t="shared" si="9"/>
        <v>#N/A</v>
      </c>
    </row>
    <row r="276" spans="2:16" x14ac:dyDescent="0.3">
      <c r="B276" s="159"/>
      <c r="N276" s="122">
        <f t="shared" si="8"/>
        <v>0</v>
      </c>
      <c r="O276" s="122" t="e">
        <f>IF(D276="X",0,IF(E276="X",0,VLOOKUP(E276,'51'!$K$3:$L$16,2,FALSE)))</f>
        <v>#N/A</v>
      </c>
      <c r="P276" s="122" t="e">
        <f t="shared" si="9"/>
        <v>#N/A</v>
      </c>
    </row>
    <row r="277" spans="2:16" x14ac:dyDescent="0.3">
      <c r="B277" s="159"/>
      <c r="N277" s="122">
        <f t="shared" si="8"/>
        <v>0</v>
      </c>
      <c r="O277" s="122" t="e">
        <f>IF(D277="X",0,IF(E277="X",0,VLOOKUP(E277,'51'!$K$3:$L$16,2,FALSE)))</f>
        <v>#N/A</v>
      </c>
      <c r="P277" s="122" t="e">
        <f t="shared" si="9"/>
        <v>#N/A</v>
      </c>
    </row>
    <row r="278" spans="2:16" x14ac:dyDescent="0.3">
      <c r="B278" s="159"/>
      <c r="N278" s="122">
        <f t="shared" si="8"/>
        <v>0</v>
      </c>
      <c r="O278" s="122" t="e">
        <f>IF(D278="X",0,IF(E278="X",0,VLOOKUP(E278,'51'!$K$3:$L$16,2,FALSE)))</f>
        <v>#N/A</v>
      </c>
      <c r="P278" s="122" t="e">
        <f t="shared" si="9"/>
        <v>#N/A</v>
      </c>
    </row>
    <row r="279" spans="2:16" x14ac:dyDescent="0.3">
      <c r="B279" s="159"/>
      <c r="N279" s="122">
        <f t="shared" si="8"/>
        <v>0</v>
      </c>
      <c r="O279" s="122" t="e">
        <f>IF(D279="X",0,IF(E279="X",0,VLOOKUP(E279,'51'!$K$3:$L$16,2,FALSE)))</f>
        <v>#N/A</v>
      </c>
      <c r="P279" s="122" t="e">
        <f t="shared" si="9"/>
        <v>#N/A</v>
      </c>
    </row>
    <row r="280" spans="2:16" x14ac:dyDescent="0.3">
      <c r="B280" s="159"/>
      <c r="N280" s="122">
        <f t="shared" si="8"/>
        <v>0</v>
      </c>
      <c r="O280" s="122" t="e">
        <f>IF(D280="X",0,IF(E280="X",0,VLOOKUP(E280,'51'!$K$3:$L$16,2,FALSE)))</f>
        <v>#N/A</v>
      </c>
      <c r="P280" s="122" t="e">
        <f t="shared" si="9"/>
        <v>#N/A</v>
      </c>
    </row>
    <row r="281" spans="2:16" x14ac:dyDescent="0.3">
      <c r="B281" s="159"/>
      <c r="N281" s="122">
        <f t="shared" si="8"/>
        <v>0</v>
      </c>
      <c r="O281" s="122" t="e">
        <f>IF(D281="X",0,IF(E281="X",0,VLOOKUP(E281,'51'!$K$3:$L$16,2,FALSE)))</f>
        <v>#N/A</v>
      </c>
      <c r="P281" s="122" t="e">
        <f t="shared" si="9"/>
        <v>#N/A</v>
      </c>
    </row>
    <row r="282" spans="2:16" x14ac:dyDescent="0.3">
      <c r="B282" s="159"/>
      <c r="N282" s="122">
        <f t="shared" si="8"/>
        <v>0</v>
      </c>
      <c r="O282" s="122" t="e">
        <f>IF(D282="X",0,IF(E282="X",0,VLOOKUP(E282,'51'!$K$3:$L$16,2,FALSE)))</f>
        <v>#N/A</v>
      </c>
      <c r="P282" s="122" t="e">
        <f t="shared" si="9"/>
        <v>#N/A</v>
      </c>
    </row>
    <row r="283" spans="2:16" x14ac:dyDescent="0.3">
      <c r="B283" s="159"/>
      <c r="N283" s="122">
        <f t="shared" si="8"/>
        <v>0</v>
      </c>
      <c r="O283" s="122" t="e">
        <f>IF(D283="X",0,IF(E283="X",0,VLOOKUP(E283,'51'!$K$3:$L$16,2,FALSE)))</f>
        <v>#N/A</v>
      </c>
      <c r="P283" s="122" t="e">
        <f t="shared" si="9"/>
        <v>#N/A</v>
      </c>
    </row>
    <row r="284" spans="2:16" x14ac:dyDescent="0.3">
      <c r="B284" s="159"/>
      <c r="N284" s="122">
        <f t="shared" si="8"/>
        <v>0</v>
      </c>
      <c r="O284" s="122" t="e">
        <f>IF(D284="X",0,IF(E284="X",0,VLOOKUP(E284,'51'!$K$3:$L$16,2,FALSE)))</f>
        <v>#N/A</v>
      </c>
      <c r="P284" s="122" t="e">
        <f t="shared" si="9"/>
        <v>#N/A</v>
      </c>
    </row>
    <row r="285" spans="2:16" x14ac:dyDescent="0.3">
      <c r="B285" s="159"/>
      <c r="N285" s="122">
        <f t="shared" si="8"/>
        <v>0</v>
      </c>
      <c r="O285" s="122" t="e">
        <f>IF(D285="X",0,IF(E285="X",0,VLOOKUP(E285,'51'!$K$3:$L$16,2,FALSE)))</f>
        <v>#N/A</v>
      </c>
      <c r="P285" s="122" t="e">
        <f t="shared" si="9"/>
        <v>#N/A</v>
      </c>
    </row>
    <row r="286" spans="2:16" x14ac:dyDescent="0.3">
      <c r="B286" s="159"/>
      <c r="N286" s="122">
        <f t="shared" si="8"/>
        <v>0</v>
      </c>
      <c r="O286" s="122" t="e">
        <f>IF(D286="X",0,IF(E286="X",0,VLOOKUP(E286,'51'!$K$3:$L$16,2,FALSE)))</f>
        <v>#N/A</v>
      </c>
      <c r="P286" s="122" t="e">
        <f t="shared" si="9"/>
        <v>#N/A</v>
      </c>
    </row>
    <row r="287" spans="2:16" x14ac:dyDescent="0.3">
      <c r="B287" s="159"/>
      <c r="N287" s="122">
        <f t="shared" si="8"/>
        <v>0</v>
      </c>
      <c r="O287" s="122" t="e">
        <f>IF(D287="X",0,IF(E287="X",0,VLOOKUP(E287,'51'!$K$3:$L$16,2,FALSE)))</f>
        <v>#N/A</v>
      </c>
      <c r="P287" s="122" t="e">
        <f t="shared" si="9"/>
        <v>#N/A</v>
      </c>
    </row>
    <row r="288" spans="2:16" x14ac:dyDescent="0.3">
      <c r="B288" s="159"/>
      <c r="N288" s="122">
        <f t="shared" si="8"/>
        <v>0</v>
      </c>
      <c r="O288" s="122" t="e">
        <f>IF(D288="X",0,IF(E288="X",0,VLOOKUP(E288,'51'!$K$3:$L$16,2,FALSE)))</f>
        <v>#N/A</v>
      </c>
      <c r="P288" s="122" t="e">
        <f t="shared" si="9"/>
        <v>#N/A</v>
      </c>
    </row>
    <row r="289" spans="2:16" x14ac:dyDescent="0.3">
      <c r="B289" s="159"/>
      <c r="N289" s="122">
        <f t="shared" si="8"/>
        <v>0</v>
      </c>
      <c r="O289" s="122" t="e">
        <f>IF(D289="X",0,IF(E289="X",0,VLOOKUP(E289,'51'!$K$3:$L$16,2,FALSE)))</f>
        <v>#N/A</v>
      </c>
      <c r="P289" s="122" t="e">
        <f t="shared" si="9"/>
        <v>#N/A</v>
      </c>
    </row>
    <row r="290" spans="2:16" x14ac:dyDescent="0.3">
      <c r="B290" s="159"/>
      <c r="N290" s="122">
        <f t="shared" si="8"/>
        <v>0</v>
      </c>
      <c r="O290" s="122" t="e">
        <f>IF(D290="X",0,IF(E290="X",0,VLOOKUP(E290,'51'!$K$3:$L$16,2,FALSE)))</f>
        <v>#N/A</v>
      </c>
      <c r="P290" s="122" t="e">
        <f t="shared" si="9"/>
        <v>#N/A</v>
      </c>
    </row>
    <row r="291" spans="2:16" x14ac:dyDescent="0.3">
      <c r="B291" s="159"/>
      <c r="N291" s="122">
        <f t="shared" si="8"/>
        <v>0</v>
      </c>
      <c r="O291" s="122" t="e">
        <f>IF(D291="X",0,IF(E291="X",0,VLOOKUP(E291,'51'!$K$3:$L$16,2,FALSE)))</f>
        <v>#N/A</v>
      </c>
      <c r="P291" s="122" t="e">
        <f t="shared" si="9"/>
        <v>#N/A</v>
      </c>
    </row>
    <row r="292" spans="2:16" x14ac:dyDescent="0.3">
      <c r="B292" s="159"/>
      <c r="N292" s="122">
        <f t="shared" si="8"/>
        <v>0</v>
      </c>
      <c r="O292" s="122" t="e">
        <f>IF(D292="X",0,IF(E292="X",0,VLOOKUP(E292,'51'!$K$3:$L$16,2,FALSE)))</f>
        <v>#N/A</v>
      </c>
      <c r="P292" s="122" t="e">
        <f t="shared" si="9"/>
        <v>#N/A</v>
      </c>
    </row>
    <row r="293" spans="2:16" x14ac:dyDescent="0.3">
      <c r="B293" s="159"/>
      <c r="N293" s="122">
        <f t="shared" si="8"/>
        <v>0</v>
      </c>
      <c r="O293" s="122" t="e">
        <f>IF(D293="X",0,IF(E293="X",0,VLOOKUP(E293,'51'!$K$3:$L$16,2,FALSE)))</f>
        <v>#N/A</v>
      </c>
      <c r="P293" s="122" t="e">
        <f t="shared" si="9"/>
        <v>#N/A</v>
      </c>
    </row>
    <row r="294" spans="2:16" x14ac:dyDescent="0.3">
      <c r="B294" s="159"/>
      <c r="N294" s="122">
        <f t="shared" si="8"/>
        <v>0</v>
      </c>
      <c r="O294" s="122" t="e">
        <f>IF(D294="X",0,IF(E294="X",0,VLOOKUP(E294,'51'!$K$3:$L$16,2,FALSE)))</f>
        <v>#N/A</v>
      </c>
      <c r="P294" s="122" t="e">
        <f t="shared" si="9"/>
        <v>#N/A</v>
      </c>
    </row>
    <row r="295" spans="2:16" x14ac:dyDescent="0.3">
      <c r="B295" s="159"/>
      <c r="N295" s="122">
        <f t="shared" si="8"/>
        <v>0</v>
      </c>
      <c r="O295" s="122" t="e">
        <f>IF(D295="X",0,IF(E295="X",0,VLOOKUP(E295,'51'!$K$3:$L$16,2,FALSE)))</f>
        <v>#N/A</v>
      </c>
      <c r="P295" s="122" t="e">
        <f t="shared" si="9"/>
        <v>#N/A</v>
      </c>
    </row>
    <row r="296" spans="2:16" x14ac:dyDescent="0.3">
      <c r="B296" s="159"/>
      <c r="N296" s="122">
        <f t="shared" si="8"/>
        <v>0</v>
      </c>
      <c r="O296" s="122" t="e">
        <f>IF(D296="X",0,IF(E296="X",0,VLOOKUP(E296,'51'!$K$3:$L$16,2,FALSE)))</f>
        <v>#N/A</v>
      </c>
      <c r="P296" s="122" t="e">
        <f t="shared" si="9"/>
        <v>#N/A</v>
      </c>
    </row>
    <row r="297" spans="2:16" x14ac:dyDescent="0.3">
      <c r="B297" s="159"/>
      <c r="N297" s="122">
        <f t="shared" si="8"/>
        <v>0</v>
      </c>
      <c r="O297" s="122" t="e">
        <f>IF(D297="X",0,IF(E297="X",0,VLOOKUP(E297,'51'!$K$3:$L$16,2,FALSE)))</f>
        <v>#N/A</v>
      </c>
      <c r="P297" s="122" t="e">
        <f t="shared" si="9"/>
        <v>#N/A</v>
      </c>
    </row>
    <row r="298" spans="2:16" x14ac:dyDescent="0.3">
      <c r="B298" s="159"/>
      <c r="N298" s="122">
        <f t="shared" si="8"/>
        <v>0</v>
      </c>
      <c r="O298" s="122" t="e">
        <f>IF(D298="X",0,IF(E298="X",0,VLOOKUP(E298,'51'!$K$3:$L$16,2,FALSE)))</f>
        <v>#N/A</v>
      </c>
      <c r="P298" s="122" t="e">
        <f t="shared" si="9"/>
        <v>#N/A</v>
      </c>
    </row>
    <row r="299" spans="2:16" x14ac:dyDescent="0.3">
      <c r="B299" s="159"/>
      <c r="N299" s="122">
        <f t="shared" si="8"/>
        <v>0</v>
      </c>
      <c r="O299" s="122" t="e">
        <f>IF(D299="X",0,IF(E299="X",0,VLOOKUP(E299,'51'!$K$3:$L$16,2,FALSE)))</f>
        <v>#N/A</v>
      </c>
      <c r="P299" s="122" t="e">
        <f t="shared" si="9"/>
        <v>#N/A</v>
      </c>
    </row>
    <row r="300" spans="2:16" x14ac:dyDescent="0.3">
      <c r="B300" s="159"/>
      <c r="N300" s="122">
        <f t="shared" si="8"/>
        <v>0</v>
      </c>
      <c r="O300" s="122" t="e">
        <f>IF(D300="X",0,IF(E300="X",0,VLOOKUP(E300,'51'!$K$3:$L$16,2,FALSE)))</f>
        <v>#N/A</v>
      </c>
      <c r="P300" s="122" t="e">
        <f t="shared" si="9"/>
        <v>#N/A</v>
      </c>
    </row>
    <row r="301" spans="2:16" x14ac:dyDescent="0.3">
      <c r="B301" s="159"/>
      <c r="N301" s="122">
        <f t="shared" si="8"/>
        <v>0</v>
      </c>
      <c r="O301" s="122" t="e">
        <f>IF(D301="X",0,IF(E301="X",0,VLOOKUP(E301,'51'!$K$3:$L$16,2,FALSE)))</f>
        <v>#N/A</v>
      </c>
      <c r="P301" s="122" t="e">
        <f t="shared" si="9"/>
        <v>#N/A</v>
      </c>
    </row>
    <row r="302" spans="2:16" x14ac:dyDescent="0.3">
      <c r="B302" s="159"/>
      <c r="N302" s="122">
        <f t="shared" si="8"/>
        <v>0</v>
      </c>
      <c r="O302" s="122" t="e">
        <f>IF(D302="X",0,IF(E302="X",0,VLOOKUP(E302,'51'!$K$3:$L$16,2,FALSE)))</f>
        <v>#N/A</v>
      </c>
      <c r="P302" s="122" t="e">
        <f t="shared" si="9"/>
        <v>#N/A</v>
      </c>
    </row>
    <row r="303" spans="2:16" x14ac:dyDescent="0.3">
      <c r="B303" s="159"/>
      <c r="N303" s="122">
        <f t="shared" si="8"/>
        <v>0</v>
      </c>
      <c r="O303" s="122" t="e">
        <f>IF(D303="X",0,IF(E303="X",0,VLOOKUP(E303,'51'!$K$3:$L$16,2,FALSE)))</f>
        <v>#N/A</v>
      </c>
      <c r="P303" s="122" t="e">
        <f t="shared" si="9"/>
        <v>#N/A</v>
      </c>
    </row>
    <row r="304" spans="2:16" x14ac:dyDescent="0.3">
      <c r="B304" s="159"/>
      <c r="N304" s="122">
        <f t="shared" si="8"/>
        <v>0</v>
      </c>
      <c r="O304" s="122" t="e">
        <f>IF(D304="X",0,IF(E304="X",0,VLOOKUP(E304,'51'!$K$3:$L$16,2,FALSE)))</f>
        <v>#N/A</v>
      </c>
      <c r="P304" s="122" t="e">
        <f t="shared" si="9"/>
        <v>#N/A</v>
      </c>
    </row>
    <row r="305" spans="2:16" x14ac:dyDescent="0.3">
      <c r="B305" s="159"/>
      <c r="N305" s="122">
        <f t="shared" si="8"/>
        <v>0</v>
      </c>
      <c r="O305" s="122" t="e">
        <f>IF(D305="X",0,IF(E305="X",0,VLOOKUP(E305,'51'!$K$3:$L$16,2,FALSE)))</f>
        <v>#N/A</v>
      </c>
      <c r="P305" s="122" t="e">
        <f t="shared" si="9"/>
        <v>#N/A</v>
      </c>
    </row>
    <row r="306" spans="2:16" x14ac:dyDescent="0.3">
      <c r="B306" s="159"/>
      <c r="N306" s="122">
        <f t="shared" si="8"/>
        <v>0</v>
      </c>
      <c r="O306" s="122" t="e">
        <f>IF(D306="X",0,IF(E306="X",0,VLOOKUP(E306,'51'!$K$3:$L$16,2,FALSE)))</f>
        <v>#N/A</v>
      </c>
      <c r="P306" s="122" t="e">
        <f t="shared" si="9"/>
        <v>#N/A</v>
      </c>
    </row>
    <row r="307" spans="2:16" x14ac:dyDescent="0.3">
      <c r="B307" s="159"/>
      <c r="N307" s="122">
        <f t="shared" si="8"/>
        <v>0</v>
      </c>
      <c r="O307" s="122" t="e">
        <f>IF(D307="X",0,IF(E307="X",0,VLOOKUP(E307,'51'!$K$3:$L$16,2,FALSE)))</f>
        <v>#N/A</v>
      </c>
      <c r="P307" s="122" t="e">
        <f t="shared" si="9"/>
        <v>#N/A</v>
      </c>
    </row>
    <row r="308" spans="2:16" x14ac:dyDescent="0.3">
      <c r="B308" s="159"/>
      <c r="N308" s="122">
        <f t="shared" si="8"/>
        <v>0</v>
      </c>
      <c r="O308" s="122" t="e">
        <f>IF(D308="X",0,IF(E308="X",0,VLOOKUP(E308,'51'!$K$3:$L$16,2,FALSE)))</f>
        <v>#N/A</v>
      </c>
      <c r="P308" s="122" t="e">
        <f t="shared" si="9"/>
        <v>#N/A</v>
      </c>
    </row>
    <row r="309" spans="2:16" x14ac:dyDescent="0.3">
      <c r="B309" s="159"/>
      <c r="N309" s="122">
        <f t="shared" si="8"/>
        <v>0</v>
      </c>
      <c r="O309" s="122" t="e">
        <f>IF(D309="X",0,IF(E309="X",0,VLOOKUP(E309,'51'!$K$3:$L$16,2,FALSE)))</f>
        <v>#N/A</v>
      </c>
      <c r="P309" s="122" t="e">
        <f t="shared" si="9"/>
        <v>#N/A</v>
      </c>
    </row>
    <row r="310" spans="2:16" x14ac:dyDescent="0.3">
      <c r="B310" s="159"/>
      <c r="N310" s="122">
        <f t="shared" si="8"/>
        <v>0</v>
      </c>
      <c r="O310" s="122" t="e">
        <f>IF(D310="X",0,IF(E310="X",0,VLOOKUP(E310,'51'!$K$3:$L$16,2,FALSE)))</f>
        <v>#N/A</v>
      </c>
      <c r="P310" s="122" t="e">
        <f t="shared" si="9"/>
        <v>#N/A</v>
      </c>
    </row>
    <row r="311" spans="2:16" x14ac:dyDescent="0.3">
      <c r="B311" s="159"/>
      <c r="N311" s="122">
        <f t="shared" si="8"/>
        <v>0</v>
      </c>
      <c r="O311" s="122" t="e">
        <f>IF(D311="X",0,IF(E311="X",0,VLOOKUP(E311,'51'!$K$3:$L$16,2,FALSE)))</f>
        <v>#N/A</v>
      </c>
      <c r="P311" s="122" t="e">
        <f t="shared" si="9"/>
        <v>#N/A</v>
      </c>
    </row>
    <row r="312" spans="2:16" x14ac:dyDescent="0.3">
      <c r="B312" s="159"/>
      <c r="N312" s="122">
        <f t="shared" si="8"/>
        <v>0</v>
      </c>
      <c r="O312" s="122" t="e">
        <f>IF(D312="X",0,IF(E312="X",0,VLOOKUP(E312,'51'!$K$3:$L$16,2,FALSE)))</f>
        <v>#N/A</v>
      </c>
      <c r="P312" s="122" t="e">
        <f t="shared" si="9"/>
        <v>#N/A</v>
      </c>
    </row>
    <row r="313" spans="2:16" x14ac:dyDescent="0.3">
      <c r="B313" s="159"/>
      <c r="N313" s="122">
        <f t="shared" si="8"/>
        <v>0</v>
      </c>
      <c r="O313" s="122" t="e">
        <f>IF(D313="X",0,IF(E313="X",0,VLOOKUP(E313,'51'!$K$3:$L$16,2,FALSE)))</f>
        <v>#N/A</v>
      </c>
      <c r="P313" s="122" t="e">
        <f t="shared" si="9"/>
        <v>#N/A</v>
      </c>
    </row>
    <row r="314" spans="2:16" x14ac:dyDescent="0.3">
      <c r="B314" s="159"/>
      <c r="N314" s="122">
        <f t="shared" si="8"/>
        <v>0</v>
      </c>
      <c r="O314" s="122" t="e">
        <f>IF(D314="X",0,IF(E314="X",0,VLOOKUP(E314,'51'!$K$3:$L$16,2,FALSE)))</f>
        <v>#N/A</v>
      </c>
      <c r="P314" s="122" t="e">
        <f t="shared" si="9"/>
        <v>#N/A</v>
      </c>
    </row>
    <row r="315" spans="2:16" x14ac:dyDescent="0.3">
      <c r="B315" s="159"/>
      <c r="N315" s="122">
        <f t="shared" si="8"/>
        <v>0</v>
      </c>
      <c r="O315" s="122" t="e">
        <f>IF(D315="X",0,IF(E315="X",0,VLOOKUP(E315,'51'!$K$3:$L$16,2,FALSE)))</f>
        <v>#N/A</v>
      </c>
      <c r="P315" s="122" t="e">
        <f t="shared" si="9"/>
        <v>#N/A</v>
      </c>
    </row>
    <row r="316" spans="2:16" x14ac:dyDescent="0.3">
      <c r="B316" s="159"/>
      <c r="N316" s="122">
        <f t="shared" si="8"/>
        <v>0</v>
      </c>
      <c r="O316" s="122" t="e">
        <f>IF(D316="X",0,IF(E316="X",0,VLOOKUP(E316,'51'!$K$3:$L$16,2,FALSE)))</f>
        <v>#N/A</v>
      </c>
      <c r="P316" s="122" t="e">
        <f t="shared" si="9"/>
        <v>#N/A</v>
      </c>
    </row>
    <row r="317" spans="2:16" x14ac:dyDescent="0.3">
      <c r="B317" s="159"/>
      <c r="N317" s="122">
        <f t="shared" si="8"/>
        <v>0</v>
      </c>
      <c r="O317" s="122" t="e">
        <f>IF(D317="X",0,IF(E317="X",0,VLOOKUP(E317,'51'!$K$3:$L$16,2,FALSE)))</f>
        <v>#N/A</v>
      </c>
      <c r="P317" s="122" t="e">
        <f t="shared" si="9"/>
        <v>#N/A</v>
      </c>
    </row>
    <row r="318" spans="2:16" x14ac:dyDescent="0.3">
      <c r="B318" s="159"/>
      <c r="N318" s="122">
        <f t="shared" si="8"/>
        <v>0</v>
      </c>
      <c r="O318" s="122" t="e">
        <f>IF(D318="X",0,IF(E318="X",0,VLOOKUP(E318,'51'!$K$3:$L$16,2,FALSE)))</f>
        <v>#N/A</v>
      </c>
      <c r="P318" s="122" t="e">
        <f t="shared" si="9"/>
        <v>#N/A</v>
      </c>
    </row>
    <row r="319" spans="2:16" x14ac:dyDescent="0.3">
      <c r="B319" s="159"/>
      <c r="N319" s="122">
        <f t="shared" si="8"/>
        <v>0</v>
      </c>
      <c r="O319" s="122" t="e">
        <f>IF(D319="X",0,IF(E319="X",0,VLOOKUP(E319,'51'!$K$3:$L$16,2,FALSE)))</f>
        <v>#N/A</v>
      </c>
      <c r="P319" s="122" t="e">
        <f t="shared" si="9"/>
        <v>#N/A</v>
      </c>
    </row>
    <row r="320" spans="2:16" x14ac:dyDescent="0.3">
      <c r="B320" s="159"/>
      <c r="N320" s="122">
        <f t="shared" si="8"/>
        <v>0</v>
      </c>
      <c r="O320" s="122" t="e">
        <f>IF(D320="X",0,IF(E320="X",0,VLOOKUP(E320,'51'!$K$3:$L$16,2,FALSE)))</f>
        <v>#N/A</v>
      </c>
      <c r="P320" s="122" t="e">
        <f t="shared" si="9"/>
        <v>#N/A</v>
      </c>
    </row>
    <row r="321" spans="2:16" x14ac:dyDescent="0.3">
      <c r="B321" s="159"/>
      <c r="N321" s="122">
        <f t="shared" si="8"/>
        <v>0</v>
      </c>
      <c r="O321" s="122" t="e">
        <f>IF(D321="X",0,IF(E321="X",0,VLOOKUP(E321,'51'!$K$3:$L$16,2,FALSE)))</f>
        <v>#N/A</v>
      </c>
      <c r="P321" s="122" t="e">
        <f t="shared" si="9"/>
        <v>#N/A</v>
      </c>
    </row>
    <row r="322" spans="2:16" x14ac:dyDescent="0.3">
      <c r="B322" s="159"/>
      <c r="N322" s="122">
        <f t="shared" si="8"/>
        <v>0</v>
      </c>
      <c r="O322" s="122" t="e">
        <f>IF(D322="X",0,IF(E322="X",0,VLOOKUP(E322,'51'!$K$3:$L$16,2,FALSE)))</f>
        <v>#N/A</v>
      </c>
      <c r="P322" s="122" t="e">
        <f t="shared" si="9"/>
        <v>#N/A</v>
      </c>
    </row>
    <row r="323" spans="2:16" x14ac:dyDescent="0.3">
      <c r="B323" s="159"/>
      <c r="N323" s="122">
        <f t="shared" si="8"/>
        <v>0</v>
      </c>
      <c r="O323" s="122" t="e">
        <f>IF(D323="X",0,IF(E323="X",0,VLOOKUP(E323,'51'!$K$3:$L$16,2,FALSE)))</f>
        <v>#N/A</v>
      </c>
      <c r="P323" s="122" t="e">
        <f t="shared" si="9"/>
        <v>#N/A</v>
      </c>
    </row>
    <row r="324" spans="2:16" x14ac:dyDescent="0.3">
      <c r="B324" s="159"/>
      <c r="N324" s="122">
        <f t="shared" ref="N324:N387" si="10">SUM(F324:M324)</f>
        <v>0</v>
      </c>
      <c r="O324" s="122" t="e">
        <f>IF(D324="X",0,IF(E324="X",0,VLOOKUP(E324,'51'!$K$3:$L$16,2,FALSE)))</f>
        <v>#N/A</v>
      </c>
      <c r="P324" s="122" t="e">
        <f t="shared" ref="P324:P387" si="11">N324*O324</f>
        <v>#N/A</v>
      </c>
    </row>
    <row r="325" spans="2:16" x14ac:dyDescent="0.3">
      <c r="B325" s="159"/>
      <c r="N325" s="122">
        <f t="shared" si="10"/>
        <v>0</v>
      </c>
      <c r="O325" s="122" t="e">
        <f>IF(D325="X",0,IF(E325="X",0,VLOOKUP(E325,'51'!$K$3:$L$16,2,FALSE)))</f>
        <v>#N/A</v>
      </c>
      <c r="P325" s="122" t="e">
        <f t="shared" si="11"/>
        <v>#N/A</v>
      </c>
    </row>
    <row r="326" spans="2:16" x14ac:dyDescent="0.3">
      <c r="B326" s="159"/>
      <c r="N326" s="122">
        <f t="shared" si="10"/>
        <v>0</v>
      </c>
      <c r="O326" s="122" t="e">
        <f>IF(D326="X",0,IF(E326="X",0,VLOOKUP(E326,'51'!$K$3:$L$16,2,FALSE)))</f>
        <v>#N/A</v>
      </c>
      <c r="P326" s="122" t="e">
        <f t="shared" si="11"/>
        <v>#N/A</v>
      </c>
    </row>
    <row r="327" spans="2:16" x14ac:dyDescent="0.3">
      <c r="B327" s="159"/>
      <c r="N327" s="122">
        <f t="shared" si="10"/>
        <v>0</v>
      </c>
      <c r="O327" s="122" t="e">
        <f>IF(D327="X",0,IF(E327="X",0,VLOOKUP(E327,'51'!$K$3:$L$16,2,FALSE)))</f>
        <v>#N/A</v>
      </c>
      <c r="P327" s="122" t="e">
        <f t="shared" si="11"/>
        <v>#N/A</v>
      </c>
    </row>
    <row r="328" spans="2:16" x14ac:dyDescent="0.3">
      <c r="B328" s="159"/>
      <c r="N328" s="122">
        <f t="shared" si="10"/>
        <v>0</v>
      </c>
      <c r="O328" s="122" t="e">
        <f>IF(D328="X",0,IF(E328="X",0,VLOOKUP(E328,'51'!$K$3:$L$16,2,FALSE)))</f>
        <v>#N/A</v>
      </c>
      <c r="P328" s="122" t="e">
        <f t="shared" si="11"/>
        <v>#N/A</v>
      </c>
    </row>
    <row r="329" spans="2:16" x14ac:dyDescent="0.3">
      <c r="B329" s="159"/>
      <c r="N329" s="122">
        <f t="shared" si="10"/>
        <v>0</v>
      </c>
      <c r="O329" s="122" t="e">
        <f>IF(D329="X",0,IF(E329="X",0,VLOOKUP(E329,'51'!$K$3:$L$16,2,FALSE)))</f>
        <v>#N/A</v>
      </c>
      <c r="P329" s="122" t="e">
        <f t="shared" si="11"/>
        <v>#N/A</v>
      </c>
    </row>
    <row r="330" spans="2:16" x14ac:dyDescent="0.3">
      <c r="B330" s="159"/>
      <c r="N330" s="122">
        <f t="shared" si="10"/>
        <v>0</v>
      </c>
      <c r="O330" s="122" t="e">
        <f>IF(D330="X",0,IF(E330="X",0,VLOOKUP(E330,'51'!$K$3:$L$16,2,FALSE)))</f>
        <v>#N/A</v>
      </c>
      <c r="P330" s="122" t="e">
        <f t="shared" si="11"/>
        <v>#N/A</v>
      </c>
    </row>
    <row r="331" spans="2:16" x14ac:dyDescent="0.3">
      <c r="B331" s="159"/>
      <c r="N331" s="122">
        <f t="shared" si="10"/>
        <v>0</v>
      </c>
      <c r="O331" s="122" t="e">
        <f>IF(D331="X",0,IF(E331="X",0,VLOOKUP(E331,'51'!$K$3:$L$16,2,FALSE)))</f>
        <v>#N/A</v>
      </c>
      <c r="P331" s="122" t="e">
        <f t="shared" si="11"/>
        <v>#N/A</v>
      </c>
    </row>
    <row r="332" spans="2:16" x14ac:dyDescent="0.3">
      <c r="B332" s="159"/>
      <c r="N332" s="122">
        <f t="shared" si="10"/>
        <v>0</v>
      </c>
      <c r="O332" s="122" t="e">
        <f>IF(D332="X",0,IF(E332="X",0,VLOOKUP(E332,'51'!$K$3:$L$16,2,FALSE)))</f>
        <v>#N/A</v>
      </c>
      <c r="P332" s="122" t="e">
        <f t="shared" si="11"/>
        <v>#N/A</v>
      </c>
    </row>
    <row r="333" spans="2:16" x14ac:dyDescent="0.3">
      <c r="B333" s="159"/>
      <c r="N333" s="122">
        <f t="shared" si="10"/>
        <v>0</v>
      </c>
      <c r="O333" s="122" t="e">
        <f>IF(D333="X",0,IF(E333="X",0,VLOOKUP(E333,'51'!$K$3:$L$16,2,FALSE)))</f>
        <v>#N/A</v>
      </c>
      <c r="P333" s="122" t="e">
        <f t="shared" si="11"/>
        <v>#N/A</v>
      </c>
    </row>
    <row r="334" spans="2:16" x14ac:dyDescent="0.3">
      <c r="B334" s="159"/>
      <c r="N334" s="122">
        <f t="shared" si="10"/>
        <v>0</v>
      </c>
      <c r="O334" s="122" t="e">
        <f>IF(D334="X",0,IF(E334="X",0,VLOOKUP(E334,'51'!$K$3:$L$16,2,FALSE)))</f>
        <v>#N/A</v>
      </c>
      <c r="P334" s="122" t="e">
        <f t="shared" si="11"/>
        <v>#N/A</v>
      </c>
    </row>
    <row r="335" spans="2:16" x14ac:dyDescent="0.3">
      <c r="B335" s="159"/>
      <c r="N335" s="122">
        <f t="shared" si="10"/>
        <v>0</v>
      </c>
      <c r="O335" s="122" t="e">
        <f>IF(D335="X",0,IF(E335="X",0,VLOOKUP(E335,'51'!$K$3:$L$16,2,FALSE)))</f>
        <v>#N/A</v>
      </c>
      <c r="P335" s="122" t="e">
        <f t="shared" si="11"/>
        <v>#N/A</v>
      </c>
    </row>
    <row r="336" spans="2:16" x14ac:dyDescent="0.3">
      <c r="B336" s="159"/>
      <c r="N336" s="122">
        <f t="shared" si="10"/>
        <v>0</v>
      </c>
      <c r="O336" s="122" t="e">
        <f>IF(D336="X",0,IF(E336="X",0,VLOOKUP(E336,'51'!$K$3:$L$16,2,FALSE)))</f>
        <v>#N/A</v>
      </c>
      <c r="P336" s="122" t="e">
        <f t="shared" si="11"/>
        <v>#N/A</v>
      </c>
    </row>
    <row r="337" spans="2:16" x14ac:dyDescent="0.3">
      <c r="B337" s="159"/>
      <c r="N337" s="122">
        <f t="shared" si="10"/>
        <v>0</v>
      </c>
      <c r="O337" s="122" t="e">
        <f>IF(D337="X",0,IF(E337="X",0,VLOOKUP(E337,'51'!$K$3:$L$16,2,FALSE)))</f>
        <v>#N/A</v>
      </c>
      <c r="P337" s="122" t="e">
        <f t="shared" si="11"/>
        <v>#N/A</v>
      </c>
    </row>
    <row r="338" spans="2:16" x14ac:dyDescent="0.3">
      <c r="B338" s="159"/>
      <c r="N338" s="122">
        <f t="shared" si="10"/>
        <v>0</v>
      </c>
      <c r="O338" s="122" t="e">
        <f>IF(D338="X",0,IF(E338="X",0,VLOOKUP(E338,'51'!$K$3:$L$16,2,FALSE)))</f>
        <v>#N/A</v>
      </c>
      <c r="P338" s="122" t="e">
        <f t="shared" si="11"/>
        <v>#N/A</v>
      </c>
    </row>
    <row r="339" spans="2:16" x14ac:dyDescent="0.3">
      <c r="B339" s="159"/>
      <c r="N339" s="122">
        <f t="shared" si="10"/>
        <v>0</v>
      </c>
      <c r="O339" s="122" t="e">
        <f>IF(D339="X",0,IF(E339="X",0,VLOOKUP(E339,'51'!$K$3:$L$16,2,FALSE)))</f>
        <v>#N/A</v>
      </c>
      <c r="P339" s="122" t="e">
        <f t="shared" si="11"/>
        <v>#N/A</v>
      </c>
    </row>
    <row r="340" spans="2:16" x14ac:dyDescent="0.3">
      <c r="B340" s="159"/>
      <c r="N340" s="122">
        <f t="shared" si="10"/>
        <v>0</v>
      </c>
      <c r="O340" s="122" t="e">
        <f>IF(D340="X",0,IF(E340="X",0,VLOOKUP(E340,'51'!$K$3:$L$16,2,FALSE)))</f>
        <v>#N/A</v>
      </c>
      <c r="P340" s="122" t="e">
        <f t="shared" si="11"/>
        <v>#N/A</v>
      </c>
    </row>
    <row r="341" spans="2:16" x14ac:dyDescent="0.3">
      <c r="B341" s="159"/>
      <c r="N341" s="122">
        <f t="shared" si="10"/>
        <v>0</v>
      </c>
      <c r="O341" s="122" t="e">
        <f>IF(D341="X",0,IF(E341="X",0,VLOOKUP(E341,'51'!$K$3:$L$16,2,FALSE)))</f>
        <v>#N/A</v>
      </c>
      <c r="P341" s="122" t="e">
        <f t="shared" si="11"/>
        <v>#N/A</v>
      </c>
    </row>
    <row r="342" spans="2:16" x14ac:dyDescent="0.3">
      <c r="B342" s="159"/>
      <c r="N342" s="122">
        <f t="shared" si="10"/>
        <v>0</v>
      </c>
      <c r="O342" s="122" t="e">
        <f>IF(D342="X",0,IF(E342="X",0,VLOOKUP(E342,'51'!$K$3:$L$16,2,FALSE)))</f>
        <v>#N/A</v>
      </c>
      <c r="P342" s="122" t="e">
        <f t="shared" si="11"/>
        <v>#N/A</v>
      </c>
    </row>
    <row r="343" spans="2:16" x14ac:dyDescent="0.3">
      <c r="B343" s="159"/>
      <c r="N343" s="122">
        <f t="shared" si="10"/>
        <v>0</v>
      </c>
      <c r="O343" s="122" t="e">
        <f>IF(D343="X",0,IF(E343="X",0,VLOOKUP(E343,'51'!$K$3:$L$16,2,FALSE)))</f>
        <v>#N/A</v>
      </c>
      <c r="P343" s="122" t="e">
        <f t="shared" si="11"/>
        <v>#N/A</v>
      </c>
    </row>
    <row r="344" spans="2:16" x14ac:dyDescent="0.3">
      <c r="B344" s="159"/>
      <c r="N344" s="122">
        <f t="shared" si="10"/>
        <v>0</v>
      </c>
      <c r="O344" s="122" t="e">
        <f>IF(D344="X",0,IF(E344="X",0,VLOOKUP(E344,'51'!$K$3:$L$16,2,FALSE)))</f>
        <v>#N/A</v>
      </c>
      <c r="P344" s="122" t="e">
        <f t="shared" si="11"/>
        <v>#N/A</v>
      </c>
    </row>
    <row r="345" spans="2:16" x14ac:dyDescent="0.3">
      <c r="B345" s="159"/>
      <c r="N345" s="122">
        <f t="shared" si="10"/>
        <v>0</v>
      </c>
      <c r="O345" s="122" t="e">
        <f>IF(D345="X",0,IF(E345="X",0,VLOOKUP(E345,'51'!$K$3:$L$16,2,FALSE)))</f>
        <v>#N/A</v>
      </c>
      <c r="P345" s="122" t="e">
        <f t="shared" si="11"/>
        <v>#N/A</v>
      </c>
    </row>
    <row r="346" spans="2:16" x14ac:dyDescent="0.3">
      <c r="B346" s="159"/>
      <c r="N346" s="122">
        <f t="shared" si="10"/>
        <v>0</v>
      </c>
      <c r="O346" s="122" t="e">
        <f>IF(D346="X",0,IF(E346="X",0,VLOOKUP(E346,'51'!$K$3:$L$16,2,FALSE)))</f>
        <v>#N/A</v>
      </c>
      <c r="P346" s="122" t="e">
        <f t="shared" si="11"/>
        <v>#N/A</v>
      </c>
    </row>
    <row r="347" spans="2:16" x14ac:dyDescent="0.3">
      <c r="B347" s="159"/>
      <c r="N347" s="122">
        <f t="shared" si="10"/>
        <v>0</v>
      </c>
      <c r="O347" s="122" t="e">
        <f>IF(D347="X",0,IF(E347="X",0,VLOOKUP(E347,'51'!$K$3:$L$16,2,FALSE)))</f>
        <v>#N/A</v>
      </c>
      <c r="P347" s="122" t="e">
        <f t="shared" si="11"/>
        <v>#N/A</v>
      </c>
    </row>
    <row r="348" spans="2:16" x14ac:dyDescent="0.3">
      <c r="B348" s="159"/>
      <c r="N348" s="122">
        <f t="shared" si="10"/>
        <v>0</v>
      </c>
      <c r="O348" s="122" t="e">
        <f>IF(D348="X",0,IF(E348="X",0,VLOOKUP(E348,'51'!$K$3:$L$16,2,FALSE)))</f>
        <v>#N/A</v>
      </c>
      <c r="P348" s="122" t="e">
        <f t="shared" si="11"/>
        <v>#N/A</v>
      </c>
    </row>
    <row r="349" spans="2:16" x14ac:dyDescent="0.3">
      <c r="B349" s="159"/>
      <c r="N349" s="122">
        <f t="shared" si="10"/>
        <v>0</v>
      </c>
      <c r="O349" s="122" t="e">
        <f>IF(D349="X",0,IF(E349="X",0,VLOOKUP(E349,'51'!$K$3:$L$16,2,FALSE)))</f>
        <v>#N/A</v>
      </c>
      <c r="P349" s="122" t="e">
        <f t="shared" si="11"/>
        <v>#N/A</v>
      </c>
    </row>
    <row r="350" spans="2:16" x14ac:dyDescent="0.3">
      <c r="B350" s="159"/>
      <c r="N350" s="122">
        <f t="shared" si="10"/>
        <v>0</v>
      </c>
      <c r="O350" s="122" t="e">
        <f>IF(D350="X",0,IF(E350="X",0,VLOOKUP(E350,'51'!$K$3:$L$16,2,FALSE)))</f>
        <v>#N/A</v>
      </c>
      <c r="P350" s="122" t="e">
        <f t="shared" si="11"/>
        <v>#N/A</v>
      </c>
    </row>
    <row r="351" spans="2:16" x14ac:dyDescent="0.3">
      <c r="B351" s="159"/>
      <c r="N351" s="122">
        <f t="shared" si="10"/>
        <v>0</v>
      </c>
      <c r="O351" s="122" t="e">
        <f>IF(D351="X",0,IF(E351="X",0,VLOOKUP(E351,'51'!$K$3:$L$16,2,FALSE)))</f>
        <v>#N/A</v>
      </c>
      <c r="P351" s="122" t="e">
        <f t="shared" si="11"/>
        <v>#N/A</v>
      </c>
    </row>
    <row r="352" spans="2:16" x14ac:dyDescent="0.3">
      <c r="B352" s="159"/>
      <c r="N352" s="122">
        <f t="shared" si="10"/>
        <v>0</v>
      </c>
      <c r="O352" s="122" t="e">
        <f>IF(D352="X",0,IF(E352="X",0,VLOOKUP(E352,'51'!$K$3:$L$16,2,FALSE)))</f>
        <v>#N/A</v>
      </c>
      <c r="P352" s="122" t="e">
        <f t="shared" si="11"/>
        <v>#N/A</v>
      </c>
    </row>
    <row r="353" spans="2:16" x14ac:dyDescent="0.3">
      <c r="B353" s="159"/>
      <c r="N353" s="122">
        <f t="shared" si="10"/>
        <v>0</v>
      </c>
      <c r="O353" s="122" t="e">
        <f>IF(D353="X",0,IF(E353="X",0,VLOOKUP(E353,'51'!$K$3:$L$16,2,FALSE)))</f>
        <v>#N/A</v>
      </c>
      <c r="P353" s="122" t="e">
        <f t="shared" si="11"/>
        <v>#N/A</v>
      </c>
    </row>
    <row r="354" spans="2:16" x14ac:dyDescent="0.3">
      <c r="B354" s="159"/>
      <c r="N354" s="122">
        <f t="shared" si="10"/>
        <v>0</v>
      </c>
      <c r="O354" s="122" t="e">
        <f>IF(D354="X",0,IF(E354="X",0,VLOOKUP(E354,'51'!$K$3:$L$16,2,FALSE)))</f>
        <v>#N/A</v>
      </c>
      <c r="P354" s="122" t="e">
        <f t="shared" si="11"/>
        <v>#N/A</v>
      </c>
    </row>
    <row r="355" spans="2:16" x14ac:dyDescent="0.3">
      <c r="B355" s="159"/>
      <c r="N355" s="122">
        <f t="shared" si="10"/>
        <v>0</v>
      </c>
      <c r="O355" s="122" t="e">
        <f>IF(D355="X",0,IF(E355="X",0,VLOOKUP(E355,'51'!$K$3:$L$16,2,FALSE)))</f>
        <v>#N/A</v>
      </c>
      <c r="P355" s="122" t="e">
        <f t="shared" si="11"/>
        <v>#N/A</v>
      </c>
    </row>
    <row r="356" spans="2:16" x14ac:dyDescent="0.3">
      <c r="B356" s="159"/>
      <c r="N356" s="122">
        <f t="shared" si="10"/>
        <v>0</v>
      </c>
      <c r="O356" s="122" t="e">
        <f>IF(D356="X",0,IF(E356="X",0,VLOOKUP(E356,'51'!$K$3:$L$16,2,FALSE)))</f>
        <v>#N/A</v>
      </c>
      <c r="P356" s="122" t="e">
        <f t="shared" si="11"/>
        <v>#N/A</v>
      </c>
    </row>
    <row r="357" spans="2:16" x14ac:dyDescent="0.3">
      <c r="B357" s="159"/>
      <c r="N357" s="122">
        <f t="shared" si="10"/>
        <v>0</v>
      </c>
      <c r="O357" s="122" t="e">
        <f>IF(D357="X",0,IF(E357="X",0,VLOOKUP(E357,'51'!$K$3:$L$16,2,FALSE)))</f>
        <v>#N/A</v>
      </c>
      <c r="P357" s="122" t="e">
        <f t="shared" si="11"/>
        <v>#N/A</v>
      </c>
    </row>
    <row r="358" spans="2:16" x14ac:dyDescent="0.3">
      <c r="B358" s="159"/>
      <c r="N358" s="122">
        <f t="shared" si="10"/>
        <v>0</v>
      </c>
      <c r="O358" s="122" t="e">
        <f>IF(D358="X",0,IF(E358="X",0,VLOOKUP(E358,'51'!$K$3:$L$16,2,FALSE)))</f>
        <v>#N/A</v>
      </c>
      <c r="P358" s="122" t="e">
        <f t="shared" si="11"/>
        <v>#N/A</v>
      </c>
    </row>
    <row r="359" spans="2:16" x14ac:dyDescent="0.3">
      <c r="B359" s="159"/>
      <c r="N359" s="122">
        <f t="shared" si="10"/>
        <v>0</v>
      </c>
      <c r="O359" s="122" t="e">
        <f>IF(D359="X",0,IF(E359="X",0,VLOOKUP(E359,'51'!$K$3:$L$16,2,FALSE)))</f>
        <v>#N/A</v>
      </c>
      <c r="P359" s="122" t="e">
        <f t="shared" si="11"/>
        <v>#N/A</v>
      </c>
    </row>
    <row r="360" spans="2:16" x14ac:dyDescent="0.3">
      <c r="B360" s="159"/>
      <c r="N360" s="122">
        <f t="shared" si="10"/>
        <v>0</v>
      </c>
      <c r="O360" s="122" t="e">
        <f>IF(D360="X",0,IF(E360="X",0,VLOOKUP(E360,'51'!$K$3:$L$16,2,FALSE)))</f>
        <v>#N/A</v>
      </c>
      <c r="P360" s="122" t="e">
        <f t="shared" si="11"/>
        <v>#N/A</v>
      </c>
    </row>
    <row r="361" spans="2:16" x14ac:dyDescent="0.3">
      <c r="B361" s="159"/>
      <c r="N361" s="122">
        <f t="shared" si="10"/>
        <v>0</v>
      </c>
      <c r="O361" s="122" t="e">
        <f>IF(D361="X",0,IF(E361="X",0,VLOOKUP(E361,'51'!$K$3:$L$16,2,FALSE)))</f>
        <v>#N/A</v>
      </c>
      <c r="P361" s="122" t="e">
        <f t="shared" si="11"/>
        <v>#N/A</v>
      </c>
    </row>
    <row r="362" spans="2:16" x14ac:dyDescent="0.3">
      <c r="B362" s="159"/>
      <c r="N362" s="122">
        <f t="shared" si="10"/>
        <v>0</v>
      </c>
      <c r="O362" s="122" t="e">
        <f>IF(D362="X",0,IF(E362="X",0,VLOOKUP(E362,'51'!$K$3:$L$16,2,FALSE)))</f>
        <v>#N/A</v>
      </c>
      <c r="P362" s="122" t="e">
        <f t="shared" si="11"/>
        <v>#N/A</v>
      </c>
    </row>
    <row r="363" spans="2:16" x14ac:dyDescent="0.3">
      <c r="B363" s="159"/>
      <c r="N363" s="122">
        <f t="shared" si="10"/>
        <v>0</v>
      </c>
      <c r="O363" s="122" t="e">
        <f>IF(D363="X",0,IF(E363="X",0,VLOOKUP(E363,'51'!$K$3:$L$16,2,FALSE)))</f>
        <v>#N/A</v>
      </c>
      <c r="P363" s="122" t="e">
        <f t="shared" si="11"/>
        <v>#N/A</v>
      </c>
    </row>
    <row r="364" spans="2:16" x14ac:dyDescent="0.3">
      <c r="B364" s="159"/>
      <c r="N364" s="122">
        <f t="shared" si="10"/>
        <v>0</v>
      </c>
      <c r="O364" s="122" t="e">
        <f>IF(D364="X",0,IF(E364="X",0,VLOOKUP(E364,'51'!$K$3:$L$16,2,FALSE)))</f>
        <v>#N/A</v>
      </c>
      <c r="P364" s="122" t="e">
        <f t="shared" si="11"/>
        <v>#N/A</v>
      </c>
    </row>
    <row r="365" spans="2:16" x14ac:dyDescent="0.3">
      <c r="B365" s="159"/>
      <c r="N365" s="122">
        <f t="shared" si="10"/>
        <v>0</v>
      </c>
      <c r="O365" s="122" t="e">
        <f>IF(D365="X",0,IF(E365="X",0,VLOOKUP(E365,'51'!$K$3:$L$16,2,FALSE)))</f>
        <v>#N/A</v>
      </c>
      <c r="P365" s="122" t="e">
        <f t="shared" si="11"/>
        <v>#N/A</v>
      </c>
    </row>
    <row r="366" spans="2:16" x14ac:dyDescent="0.3">
      <c r="B366" s="159"/>
      <c r="N366" s="122">
        <f t="shared" si="10"/>
        <v>0</v>
      </c>
      <c r="O366" s="122" t="e">
        <f>IF(D366="X",0,IF(E366="X",0,VLOOKUP(E366,'51'!$K$3:$L$16,2,FALSE)))</f>
        <v>#N/A</v>
      </c>
      <c r="P366" s="122" t="e">
        <f t="shared" si="11"/>
        <v>#N/A</v>
      </c>
    </row>
    <row r="367" spans="2:16" x14ac:dyDescent="0.3">
      <c r="B367" s="159"/>
      <c r="N367" s="122">
        <f t="shared" si="10"/>
        <v>0</v>
      </c>
      <c r="O367" s="122" t="e">
        <f>IF(D367="X",0,IF(E367="X",0,VLOOKUP(E367,'51'!$K$3:$L$16,2,FALSE)))</f>
        <v>#N/A</v>
      </c>
      <c r="P367" s="122" t="e">
        <f t="shared" si="11"/>
        <v>#N/A</v>
      </c>
    </row>
    <row r="368" spans="2:16" x14ac:dyDescent="0.3">
      <c r="B368" s="159"/>
      <c r="N368" s="122">
        <f t="shared" si="10"/>
        <v>0</v>
      </c>
      <c r="O368" s="122" t="e">
        <f>IF(D368="X",0,IF(E368="X",0,VLOOKUP(E368,'51'!$K$3:$L$16,2,FALSE)))</f>
        <v>#N/A</v>
      </c>
      <c r="P368" s="122" t="e">
        <f t="shared" si="11"/>
        <v>#N/A</v>
      </c>
    </row>
    <row r="369" spans="2:16" x14ac:dyDescent="0.3">
      <c r="B369" s="159"/>
      <c r="N369" s="122">
        <f t="shared" si="10"/>
        <v>0</v>
      </c>
      <c r="O369" s="122" t="e">
        <f>IF(D369="X",0,IF(E369="X",0,VLOOKUP(E369,'51'!$K$3:$L$16,2,FALSE)))</f>
        <v>#N/A</v>
      </c>
      <c r="P369" s="122" t="e">
        <f t="shared" si="11"/>
        <v>#N/A</v>
      </c>
    </row>
    <row r="370" spans="2:16" x14ac:dyDescent="0.3">
      <c r="B370" s="159"/>
      <c r="N370" s="122">
        <f t="shared" si="10"/>
        <v>0</v>
      </c>
      <c r="O370" s="122" t="e">
        <f>IF(D370="X",0,IF(E370="X",0,VLOOKUP(E370,'51'!$K$3:$L$16,2,FALSE)))</f>
        <v>#N/A</v>
      </c>
      <c r="P370" s="122" t="e">
        <f t="shared" si="11"/>
        <v>#N/A</v>
      </c>
    </row>
    <row r="371" spans="2:16" x14ac:dyDescent="0.3">
      <c r="B371" s="159"/>
      <c r="N371" s="122">
        <f t="shared" si="10"/>
        <v>0</v>
      </c>
      <c r="O371" s="122" t="e">
        <f>IF(D371="X",0,IF(E371="X",0,VLOOKUP(E371,'51'!$K$3:$L$16,2,FALSE)))</f>
        <v>#N/A</v>
      </c>
      <c r="P371" s="122" t="e">
        <f t="shared" si="11"/>
        <v>#N/A</v>
      </c>
    </row>
    <row r="372" spans="2:16" x14ac:dyDescent="0.3">
      <c r="B372" s="159"/>
      <c r="N372" s="122">
        <f t="shared" si="10"/>
        <v>0</v>
      </c>
      <c r="O372" s="122" t="e">
        <f>IF(D372="X",0,IF(E372="X",0,VLOOKUP(E372,'51'!$K$3:$L$16,2,FALSE)))</f>
        <v>#N/A</v>
      </c>
      <c r="P372" s="122" t="e">
        <f t="shared" si="11"/>
        <v>#N/A</v>
      </c>
    </row>
    <row r="373" spans="2:16" x14ac:dyDescent="0.3">
      <c r="B373" s="159"/>
      <c r="N373" s="122">
        <f t="shared" si="10"/>
        <v>0</v>
      </c>
      <c r="O373" s="122" t="e">
        <f>IF(D373="X",0,IF(E373="X",0,VLOOKUP(E373,'51'!$K$3:$L$16,2,FALSE)))</f>
        <v>#N/A</v>
      </c>
      <c r="P373" s="122" t="e">
        <f t="shared" si="11"/>
        <v>#N/A</v>
      </c>
    </row>
    <row r="374" spans="2:16" x14ac:dyDescent="0.3">
      <c r="B374" s="159"/>
      <c r="N374" s="122">
        <f t="shared" si="10"/>
        <v>0</v>
      </c>
      <c r="O374" s="122" t="e">
        <f>IF(D374="X",0,IF(E374="X",0,VLOOKUP(E374,'51'!$K$3:$L$16,2,FALSE)))</f>
        <v>#N/A</v>
      </c>
      <c r="P374" s="122" t="e">
        <f t="shared" si="11"/>
        <v>#N/A</v>
      </c>
    </row>
    <row r="375" spans="2:16" x14ac:dyDescent="0.3">
      <c r="B375" s="159"/>
      <c r="N375" s="122">
        <f t="shared" si="10"/>
        <v>0</v>
      </c>
      <c r="O375" s="122" t="e">
        <f>IF(D375="X",0,IF(E375="X",0,VLOOKUP(E375,'51'!$K$3:$L$16,2,FALSE)))</f>
        <v>#N/A</v>
      </c>
      <c r="P375" s="122" t="e">
        <f t="shared" si="11"/>
        <v>#N/A</v>
      </c>
    </row>
    <row r="376" spans="2:16" x14ac:dyDescent="0.3">
      <c r="B376" s="159"/>
      <c r="N376" s="122">
        <f t="shared" si="10"/>
        <v>0</v>
      </c>
      <c r="O376" s="122" t="e">
        <f>IF(D376="X",0,IF(E376="X",0,VLOOKUP(E376,'51'!$K$3:$L$16,2,FALSE)))</f>
        <v>#N/A</v>
      </c>
      <c r="P376" s="122" t="e">
        <f t="shared" si="11"/>
        <v>#N/A</v>
      </c>
    </row>
    <row r="377" spans="2:16" x14ac:dyDescent="0.3">
      <c r="B377" s="159"/>
      <c r="N377" s="122">
        <f t="shared" si="10"/>
        <v>0</v>
      </c>
      <c r="O377" s="122" t="e">
        <f>IF(D377="X",0,IF(E377="X",0,VLOOKUP(E377,'51'!$K$3:$L$16,2,FALSE)))</f>
        <v>#N/A</v>
      </c>
      <c r="P377" s="122" t="e">
        <f t="shared" si="11"/>
        <v>#N/A</v>
      </c>
    </row>
    <row r="378" spans="2:16" x14ac:dyDescent="0.3">
      <c r="B378" s="159"/>
      <c r="N378" s="122">
        <f t="shared" si="10"/>
        <v>0</v>
      </c>
      <c r="O378" s="122" t="e">
        <f>IF(D378="X",0,IF(E378="X",0,VLOOKUP(E378,'51'!$K$3:$L$16,2,FALSE)))</f>
        <v>#N/A</v>
      </c>
      <c r="P378" s="122" t="e">
        <f t="shared" si="11"/>
        <v>#N/A</v>
      </c>
    </row>
    <row r="379" spans="2:16" x14ac:dyDescent="0.3">
      <c r="B379" s="159"/>
      <c r="N379" s="122">
        <f t="shared" si="10"/>
        <v>0</v>
      </c>
      <c r="O379" s="122" t="e">
        <f>IF(D379="X",0,IF(E379="X",0,VLOOKUP(E379,'51'!$K$3:$L$16,2,FALSE)))</f>
        <v>#N/A</v>
      </c>
      <c r="P379" s="122" t="e">
        <f t="shared" si="11"/>
        <v>#N/A</v>
      </c>
    </row>
    <row r="380" spans="2:16" x14ac:dyDescent="0.3">
      <c r="B380" s="159"/>
      <c r="N380" s="122">
        <f t="shared" si="10"/>
        <v>0</v>
      </c>
      <c r="O380" s="122" t="e">
        <f>IF(D380="X",0,IF(E380="X",0,VLOOKUP(E380,'51'!$K$3:$L$16,2,FALSE)))</f>
        <v>#N/A</v>
      </c>
      <c r="P380" s="122" t="e">
        <f t="shared" si="11"/>
        <v>#N/A</v>
      </c>
    </row>
    <row r="381" spans="2:16" x14ac:dyDescent="0.3">
      <c r="B381" s="159"/>
      <c r="N381" s="122">
        <f t="shared" si="10"/>
        <v>0</v>
      </c>
      <c r="O381" s="122" t="e">
        <f>IF(D381="X",0,IF(E381="X",0,VLOOKUP(E381,'51'!$K$3:$L$16,2,FALSE)))</f>
        <v>#N/A</v>
      </c>
      <c r="P381" s="122" t="e">
        <f t="shared" si="11"/>
        <v>#N/A</v>
      </c>
    </row>
    <row r="382" spans="2:16" x14ac:dyDescent="0.3">
      <c r="B382" s="159"/>
      <c r="N382" s="122">
        <f t="shared" si="10"/>
        <v>0</v>
      </c>
      <c r="O382" s="122" t="e">
        <f>IF(D382="X",0,IF(E382="X",0,VLOOKUP(E382,'51'!$K$3:$L$16,2,FALSE)))</f>
        <v>#N/A</v>
      </c>
      <c r="P382" s="122" t="e">
        <f t="shared" si="11"/>
        <v>#N/A</v>
      </c>
    </row>
    <row r="383" spans="2:16" x14ac:dyDescent="0.3">
      <c r="B383" s="159"/>
      <c r="N383" s="122">
        <f t="shared" si="10"/>
        <v>0</v>
      </c>
      <c r="O383" s="122" t="e">
        <f>IF(D383="X",0,IF(E383="X",0,VLOOKUP(E383,'51'!$K$3:$L$16,2,FALSE)))</f>
        <v>#N/A</v>
      </c>
      <c r="P383" s="122" t="e">
        <f t="shared" si="11"/>
        <v>#N/A</v>
      </c>
    </row>
    <row r="384" spans="2:16" x14ac:dyDescent="0.3">
      <c r="B384" s="159"/>
      <c r="N384" s="122">
        <f t="shared" si="10"/>
        <v>0</v>
      </c>
      <c r="O384" s="122" t="e">
        <f>IF(D384="X",0,IF(E384="X",0,VLOOKUP(E384,'51'!$K$3:$L$16,2,FALSE)))</f>
        <v>#N/A</v>
      </c>
      <c r="P384" s="122" t="e">
        <f t="shared" si="11"/>
        <v>#N/A</v>
      </c>
    </row>
    <row r="385" spans="2:16" x14ac:dyDescent="0.3">
      <c r="B385" s="159"/>
      <c r="N385" s="122">
        <f t="shared" si="10"/>
        <v>0</v>
      </c>
      <c r="O385" s="122" t="e">
        <f>IF(D385="X",0,IF(E385="X",0,VLOOKUP(E385,'51'!$K$3:$L$16,2,FALSE)))</f>
        <v>#N/A</v>
      </c>
      <c r="P385" s="122" t="e">
        <f t="shared" si="11"/>
        <v>#N/A</v>
      </c>
    </row>
    <row r="386" spans="2:16" x14ac:dyDescent="0.3">
      <c r="B386" s="159"/>
      <c r="N386" s="122">
        <f t="shared" si="10"/>
        <v>0</v>
      </c>
      <c r="O386" s="122" t="e">
        <f>IF(D386="X",0,IF(E386="X",0,VLOOKUP(E386,'51'!$K$3:$L$16,2,FALSE)))</f>
        <v>#N/A</v>
      </c>
      <c r="P386" s="122" t="e">
        <f t="shared" si="11"/>
        <v>#N/A</v>
      </c>
    </row>
    <row r="387" spans="2:16" x14ac:dyDescent="0.3">
      <c r="B387" s="159"/>
      <c r="N387" s="122">
        <f t="shared" si="10"/>
        <v>0</v>
      </c>
      <c r="O387" s="122" t="e">
        <f>IF(D387="X",0,IF(E387="X",0,VLOOKUP(E387,'51'!$K$3:$L$16,2,FALSE)))</f>
        <v>#N/A</v>
      </c>
      <c r="P387" s="122" t="e">
        <f t="shared" si="11"/>
        <v>#N/A</v>
      </c>
    </row>
    <row r="388" spans="2:16" x14ac:dyDescent="0.3">
      <c r="B388" s="159"/>
      <c r="N388" s="122">
        <f t="shared" ref="N388:N451" si="12">SUM(F388:M388)</f>
        <v>0</v>
      </c>
      <c r="O388" s="122" t="e">
        <f>IF(D388="X",0,IF(E388="X",0,VLOOKUP(E388,'51'!$K$3:$L$16,2,FALSE)))</f>
        <v>#N/A</v>
      </c>
      <c r="P388" s="122" t="e">
        <f t="shared" ref="P388:P451" si="13">N388*O388</f>
        <v>#N/A</v>
      </c>
    </row>
    <row r="389" spans="2:16" x14ac:dyDescent="0.3">
      <c r="B389" s="159"/>
      <c r="N389" s="122">
        <f t="shared" si="12"/>
        <v>0</v>
      </c>
      <c r="O389" s="122" t="e">
        <f>IF(D389="X",0,IF(E389="X",0,VLOOKUP(E389,'51'!$K$3:$L$16,2,FALSE)))</f>
        <v>#N/A</v>
      </c>
      <c r="P389" s="122" t="e">
        <f t="shared" si="13"/>
        <v>#N/A</v>
      </c>
    </row>
    <row r="390" spans="2:16" x14ac:dyDescent="0.3">
      <c r="B390" s="159"/>
      <c r="N390" s="122">
        <f t="shared" si="12"/>
        <v>0</v>
      </c>
      <c r="O390" s="122" t="e">
        <f>IF(D390="X",0,IF(E390="X",0,VLOOKUP(E390,'51'!$K$3:$L$16,2,FALSE)))</f>
        <v>#N/A</v>
      </c>
      <c r="P390" s="122" t="e">
        <f t="shared" si="13"/>
        <v>#N/A</v>
      </c>
    </row>
    <row r="391" spans="2:16" x14ac:dyDescent="0.3">
      <c r="B391" s="159"/>
      <c r="N391" s="122">
        <f t="shared" si="12"/>
        <v>0</v>
      </c>
      <c r="O391" s="122" t="e">
        <f>IF(D391="X",0,IF(E391="X",0,VLOOKUP(E391,'51'!$K$3:$L$16,2,FALSE)))</f>
        <v>#N/A</v>
      </c>
      <c r="P391" s="122" t="e">
        <f t="shared" si="13"/>
        <v>#N/A</v>
      </c>
    </row>
    <row r="392" spans="2:16" x14ac:dyDescent="0.3">
      <c r="B392" s="159"/>
      <c r="N392" s="122">
        <f t="shared" si="12"/>
        <v>0</v>
      </c>
      <c r="O392" s="122" t="e">
        <f>IF(D392="X",0,IF(E392="X",0,VLOOKUP(E392,'51'!$K$3:$L$16,2,FALSE)))</f>
        <v>#N/A</v>
      </c>
      <c r="P392" s="122" t="e">
        <f t="shared" si="13"/>
        <v>#N/A</v>
      </c>
    </row>
    <row r="393" spans="2:16" x14ac:dyDescent="0.3">
      <c r="B393" s="159"/>
      <c r="N393" s="122">
        <f t="shared" si="12"/>
        <v>0</v>
      </c>
      <c r="O393" s="122" t="e">
        <f>IF(D393="X",0,IF(E393="X",0,VLOOKUP(E393,'51'!$K$3:$L$16,2,FALSE)))</f>
        <v>#N/A</v>
      </c>
      <c r="P393" s="122" t="e">
        <f t="shared" si="13"/>
        <v>#N/A</v>
      </c>
    </row>
    <row r="394" spans="2:16" x14ac:dyDescent="0.3">
      <c r="B394" s="159"/>
      <c r="N394" s="122">
        <f t="shared" si="12"/>
        <v>0</v>
      </c>
      <c r="O394" s="122" t="e">
        <f>IF(D394="X",0,IF(E394="X",0,VLOOKUP(E394,'51'!$K$3:$L$16,2,FALSE)))</f>
        <v>#N/A</v>
      </c>
      <c r="P394" s="122" t="e">
        <f t="shared" si="13"/>
        <v>#N/A</v>
      </c>
    </row>
    <row r="395" spans="2:16" x14ac:dyDescent="0.3">
      <c r="B395" s="159"/>
      <c r="N395" s="122">
        <f t="shared" si="12"/>
        <v>0</v>
      </c>
      <c r="O395" s="122" t="e">
        <f>IF(D395="X",0,IF(E395="X",0,VLOOKUP(E395,'51'!$K$3:$L$16,2,FALSE)))</f>
        <v>#N/A</v>
      </c>
      <c r="P395" s="122" t="e">
        <f t="shared" si="13"/>
        <v>#N/A</v>
      </c>
    </row>
    <row r="396" spans="2:16" x14ac:dyDescent="0.3">
      <c r="B396" s="159"/>
      <c r="N396" s="122">
        <f t="shared" si="12"/>
        <v>0</v>
      </c>
      <c r="O396" s="122" t="e">
        <f>IF(D396="X",0,IF(E396="X",0,VLOOKUP(E396,'51'!$K$3:$L$16,2,FALSE)))</f>
        <v>#N/A</v>
      </c>
      <c r="P396" s="122" t="e">
        <f t="shared" si="13"/>
        <v>#N/A</v>
      </c>
    </row>
    <row r="397" spans="2:16" x14ac:dyDescent="0.3">
      <c r="B397" s="159"/>
      <c r="N397" s="122">
        <f t="shared" si="12"/>
        <v>0</v>
      </c>
      <c r="O397" s="122" t="e">
        <f>IF(D397="X",0,IF(E397="X",0,VLOOKUP(E397,'51'!$K$3:$L$16,2,FALSE)))</f>
        <v>#N/A</v>
      </c>
      <c r="P397" s="122" t="e">
        <f t="shared" si="13"/>
        <v>#N/A</v>
      </c>
    </row>
    <row r="398" spans="2:16" x14ac:dyDescent="0.3">
      <c r="B398" s="159"/>
      <c r="N398" s="122">
        <f t="shared" si="12"/>
        <v>0</v>
      </c>
      <c r="O398" s="122" t="e">
        <f>IF(D398="X",0,IF(E398="X",0,VLOOKUP(E398,'51'!$K$3:$L$16,2,FALSE)))</f>
        <v>#N/A</v>
      </c>
      <c r="P398" s="122" t="e">
        <f t="shared" si="13"/>
        <v>#N/A</v>
      </c>
    </row>
    <row r="399" spans="2:16" x14ac:dyDescent="0.3">
      <c r="B399" s="159"/>
      <c r="N399" s="122">
        <f t="shared" si="12"/>
        <v>0</v>
      </c>
      <c r="O399" s="122" t="e">
        <f>IF(D399="X",0,IF(E399="X",0,VLOOKUP(E399,'51'!$K$3:$L$16,2,FALSE)))</f>
        <v>#N/A</v>
      </c>
      <c r="P399" s="122" t="e">
        <f t="shared" si="13"/>
        <v>#N/A</v>
      </c>
    </row>
    <row r="400" spans="2:16" x14ac:dyDescent="0.3">
      <c r="B400" s="159"/>
      <c r="N400" s="122">
        <f t="shared" si="12"/>
        <v>0</v>
      </c>
      <c r="O400" s="122" t="e">
        <f>IF(D400="X",0,IF(E400="X",0,VLOOKUP(E400,'51'!$K$3:$L$16,2,FALSE)))</f>
        <v>#N/A</v>
      </c>
      <c r="P400" s="122" t="e">
        <f t="shared" si="13"/>
        <v>#N/A</v>
      </c>
    </row>
    <row r="401" spans="2:16" x14ac:dyDescent="0.3">
      <c r="B401" s="159"/>
      <c r="N401" s="122">
        <f t="shared" si="12"/>
        <v>0</v>
      </c>
      <c r="O401" s="122" t="e">
        <f>IF(D401="X",0,IF(E401="X",0,VLOOKUP(E401,'51'!$K$3:$L$16,2,FALSE)))</f>
        <v>#N/A</v>
      </c>
      <c r="P401" s="122" t="e">
        <f t="shared" si="13"/>
        <v>#N/A</v>
      </c>
    </row>
    <row r="402" spans="2:16" x14ac:dyDescent="0.3">
      <c r="B402" s="159"/>
      <c r="N402" s="122">
        <f t="shared" si="12"/>
        <v>0</v>
      </c>
      <c r="O402" s="122" t="e">
        <f>IF(D402="X",0,IF(E402="X",0,VLOOKUP(E402,'51'!$K$3:$L$16,2,FALSE)))</f>
        <v>#N/A</v>
      </c>
      <c r="P402" s="122" t="e">
        <f t="shared" si="13"/>
        <v>#N/A</v>
      </c>
    </row>
    <row r="403" spans="2:16" x14ac:dyDescent="0.3">
      <c r="B403" s="159"/>
      <c r="N403" s="122">
        <f t="shared" si="12"/>
        <v>0</v>
      </c>
      <c r="O403" s="122" t="e">
        <f>IF(D403="X",0,IF(E403="X",0,VLOOKUP(E403,'51'!$K$3:$L$16,2,FALSE)))</f>
        <v>#N/A</v>
      </c>
      <c r="P403" s="122" t="e">
        <f t="shared" si="13"/>
        <v>#N/A</v>
      </c>
    </row>
    <row r="404" spans="2:16" x14ac:dyDescent="0.3">
      <c r="B404" s="159"/>
      <c r="N404" s="122">
        <f t="shared" si="12"/>
        <v>0</v>
      </c>
      <c r="O404" s="122" t="e">
        <f>IF(D404="X",0,IF(E404="X",0,VLOOKUP(E404,'51'!$K$3:$L$16,2,FALSE)))</f>
        <v>#N/A</v>
      </c>
      <c r="P404" s="122" t="e">
        <f t="shared" si="13"/>
        <v>#N/A</v>
      </c>
    </row>
    <row r="405" spans="2:16" x14ac:dyDescent="0.3">
      <c r="B405" s="159"/>
      <c r="N405" s="122">
        <f t="shared" si="12"/>
        <v>0</v>
      </c>
      <c r="O405" s="122" t="e">
        <f>IF(D405="X",0,IF(E405="X",0,VLOOKUP(E405,'51'!$K$3:$L$16,2,FALSE)))</f>
        <v>#N/A</v>
      </c>
      <c r="P405" s="122" t="e">
        <f t="shared" si="13"/>
        <v>#N/A</v>
      </c>
    </row>
    <row r="406" spans="2:16" x14ac:dyDescent="0.3">
      <c r="B406" s="159"/>
      <c r="N406" s="122">
        <f t="shared" si="12"/>
        <v>0</v>
      </c>
      <c r="O406" s="122" t="e">
        <f>IF(D406="X",0,IF(E406="X",0,VLOOKUP(E406,'51'!$K$3:$L$16,2,FALSE)))</f>
        <v>#N/A</v>
      </c>
      <c r="P406" s="122" t="e">
        <f t="shared" si="13"/>
        <v>#N/A</v>
      </c>
    </row>
    <row r="407" spans="2:16" x14ac:dyDescent="0.3">
      <c r="B407" s="159"/>
      <c r="N407" s="122">
        <f t="shared" si="12"/>
        <v>0</v>
      </c>
      <c r="O407" s="122" t="e">
        <f>IF(D407="X",0,IF(E407="X",0,VLOOKUP(E407,'51'!$K$3:$L$16,2,FALSE)))</f>
        <v>#N/A</v>
      </c>
      <c r="P407" s="122" t="e">
        <f t="shared" si="13"/>
        <v>#N/A</v>
      </c>
    </row>
    <row r="408" spans="2:16" x14ac:dyDescent="0.3">
      <c r="B408" s="159"/>
      <c r="N408" s="122">
        <f t="shared" si="12"/>
        <v>0</v>
      </c>
      <c r="O408" s="122" t="e">
        <f>IF(D408="X",0,IF(E408="X",0,VLOOKUP(E408,'51'!$K$3:$L$16,2,FALSE)))</f>
        <v>#N/A</v>
      </c>
      <c r="P408" s="122" t="e">
        <f t="shared" si="13"/>
        <v>#N/A</v>
      </c>
    </row>
    <row r="409" spans="2:16" x14ac:dyDescent="0.3">
      <c r="B409" s="159"/>
      <c r="N409" s="122">
        <f t="shared" si="12"/>
        <v>0</v>
      </c>
      <c r="O409" s="122" t="e">
        <f>IF(D409="X",0,IF(E409="X",0,VLOOKUP(E409,'51'!$K$3:$L$16,2,FALSE)))</f>
        <v>#N/A</v>
      </c>
      <c r="P409" s="122" t="e">
        <f t="shared" si="13"/>
        <v>#N/A</v>
      </c>
    </row>
    <row r="410" spans="2:16" x14ac:dyDescent="0.3">
      <c r="B410" s="159"/>
      <c r="N410" s="122">
        <f t="shared" si="12"/>
        <v>0</v>
      </c>
      <c r="O410" s="122" t="e">
        <f>IF(D410="X",0,IF(E410="X",0,VLOOKUP(E410,'51'!$K$3:$L$16,2,FALSE)))</f>
        <v>#N/A</v>
      </c>
      <c r="P410" s="122" t="e">
        <f t="shared" si="13"/>
        <v>#N/A</v>
      </c>
    </row>
    <row r="411" spans="2:16" x14ac:dyDescent="0.3">
      <c r="B411" s="159"/>
      <c r="N411" s="122">
        <f t="shared" si="12"/>
        <v>0</v>
      </c>
      <c r="O411" s="122" t="e">
        <f>IF(D411="X",0,IF(E411="X",0,VLOOKUP(E411,'51'!$K$3:$L$16,2,FALSE)))</f>
        <v>#N/A</v>
      </c>
      <c r="P411" s="122" t="e">
        <f t="shared" si="13"/>
        <v>#N/A</v>
      </c>
    </row>
    <row r="412" spans="2:16" x14ac:dyDescent="0.3">
      <c r="B412" s="159"/>
      <c r="N412" s="122">
        <f t="shared" si="12"/>
        <v>0</v>
      </c>
      <c r="O412" s="122" t="e">
        <f>IF(D412="X",0,IF(E412="X",0,VLOOKUP(E412,'51'!$K$3:$L$16,2,FALSE)))</f>
        <v>#N/A</v>
      </c>
      <c r="P412" s="122" t="e">
        <f t="shared" si="13"/>
        <v>#N/A</v>
      </c>
    </row>
    <row r="413" spans="2:16" x14ac:dyDescent="0.3">
      <c r="B413" s="159"/>
      <c r="N413" s="122">
        <f t="shared" si="12"/>
        <v>0</v>
      </c>
      <c r="O413" s="122" t="e">
        <f>IF(D413="X",0,IF(E413="X",0,VLOOKUP(E413,'51'!$K$3:$L$16,2,FALSE)))</f>
        <v>#N/A</v>
      </c>
      <c r="P413" s="122" t="e">
        <f t="shared" si="13"/>
        <v>#N/A</v>
      </c>
    </row>
    <row r="414" spans="2:16" x14ac:dyDescent="0.3">
      <c r="B414" s="159"/>
      <c r="N414" s="122">
        <f t="shared" si="12"/>
        <v>0</v>
      </c>
      <c r="O414" s="122" t="e">
        <f>IF(D414="X",0,IF(E414="X",0,VLOOKUP(E414,'51'!$K$3:$L$16,2,FALSE)))</f>
        <v>#N/A</v>
      </c>
      <c r="P414" s="122" t="e">
        <f t="shared" si="13"/>
        <v>#N/A</v>
      </c>
    </row>
    <row r="415" spans="2:16" x14ac:dyDescent="0.3">
      <c r="B415" s="159"/>
      <c r="N415" s="122">
        <f t="shared" si="12"/>
        <v>0</v>
      </c>
      <c r="O415" s="122" t="e">
        <f>IF(D415="X",0,IF(E415="X",0,VLOOKUP(E415,'51'!$K$3:$L$16,2,FALSE)))</f>
        <v>#N/A</v>
      </c>
      <c r="P415" s="122" t="e">
        <f t="shared" si="13"/>
        <v>#N/A</v>
      </c>
    </row>
    <row r="416" spans="2:16" x14ac:dyDescent="0.3">
      <c r="B416" s="159"/>
      <c r="N416" s="122">
        <f t="shared" si="12"/>
        <v>0</v>
      </c>
      <c r="O416" s="122" t="e">
        <f>IF(D416="X",0,IF(E416="X",0,VLOOKUP(E416,'51'!$K$3:$L$16,2,FALSE)))</f>
        <v>#N/A</v>
      </c>
      <c r="P416" s="122" t="e">
        <f t="shared" si="13"/>
        <v>#N/A</v>
      </c>
    </row>
    <row r="417" spans="2:16" x14ac:dyDescent="0.3">
      <c r="B417" s="159"/>
      <c r="N417" s="122">
        <f t="shared" si="12"/>
        <v>0</v>
      </c>
      <c r="O417" s="122" t="e">
        <f>IF(D417="X",0,IF(E417="X",0,VLOOKUP(E417,'51'!$K$3:$L$16,2,FALSE)))</f>
        <v>#N/A</v>
      </c>
      <c r="P417" s="122" t="e">
        <f t="shared" si="13"/>
        <v>#N/A</v>
      </c>
    </row>
    <row r="418" spans="2:16" x14ac:dyDescent="0.3">
      <c r="B418" s="159"/>
      <c r="N418" s="122">
        <f t="shared" si="12"/>
        <v>0</v>
      </c>
      <c r="O418" s="122" t="e">
        <f>IF(D418="X",0,IF(E418="X",0,VLOOKUP(E418,'51'!$K$3:$L$16,2,FALSE)))</f>
        <v>#N/A</v>
      </c>
      <c r="P418" s="122" t="e">
        <f t="shared" si="13"/>
        <v>#N/A</v>
      </c>
    </row>
    <row r="419" spans="2:16" x14ac:dyDescent="0.3">
      <c r="B419" s="159"/>
      <c r="N419" s="122">
        <f t="shared" si="12"/>
        <v>0</v>
      </c>
      <c r="O419" s="122" t="e">
        <f>IF(D419="X",0,IF(E419="X",0,VLOOKUP(E419,'51'!$K$3:$L$16,2,FALSE)))</f>
        <v>#N/A</v>
      </c>
      <c r="P419" s="122" t="e">
        <f t="shared" si="13"/>
        <v>#N/A</v>
      </c>
    </row>
    <row r="420" spans="2:16" x14ac:dyDescent="0.3">
      <c r="B420" s="159"/>
      <c r="N420" s="122">
        <f t="shared" si="12"/>
        <v>0</v>
      </c>
      <c r="O420" s="122" t="e">
        <f>IF(D420="X",0,IF(E420="X",0,VLOOKUP(E420,'51'!$K$3:$L$16,2,FALSE)))</f>
        <v>#N/A</v>
      </c>
      <c r="P420" s="122" t="e">
        <f t="shared" si="13"/>
        <v>#N/A</v>
      </c>
    </row>
    <row r="421" spans="2:16" x14ac:dyDescent="0.3">
      <c r="B421" s="159"/>
      <c r="N421" s="122">
        <f t="shared" si="12"/>
        <v>0</v>
      </c>
      <c r="O421" s="122" t="e">
        <f>IF(D421="X",0,IF(E421="X",0,VLOOKUP(E421,'51'!$K$3:$L$16,2,FALSE)))</f>
        <v>#N/A</v>
      </c>
      <c r="P421" s="122" t="e">
        <f t="shared" si="13"/>
        <v>#N/A</v>
      </c>
    </row>
    <row r="422" spans="2:16" x14ac:dyDescent="0.3">
      <c r="B422" s="159"/>
      <c r="N422" s="122">
        <f t="shared" si="12"/>
        <v>0</v>
      </c>
      <c r="O422" s="122" t="e">
        <f>IF(D422="X",0,IF(E422="X",0,VLOOKUP(E422,'51'!$K$3:$L$16,2,FALSE)))</f>
        <v>#N/A</v>
      </c>
      <c r="P422" s="122" t="e">
        <f t="shared" si="13"/>
        <v>#N/A</v>
      </c>
    </row>
    <row r="423" spans="2:16" x14ac:dyDescent="0.3">
      <c r="B423" s="159"/>
      <c r="N423" s="122">
        <f t="shared" si="12"/>
        <v>0</v>
      </c>
      <c r="O423" s="122" t="e">
        <f>IF(D423="X",0,IF(E423="X",0,VLOOKUP(E423,'51'!$K$3:$L$16,2,FALSE)))</f>
        <v>#N/A</v>
      </c>
      <c r="P423" s="122" t="e">
        <f t="shared" si="13"/>
        <v>#N/A</v>
      </c>
    </row>
    <row r="424" spans="2:16" x14ac:dyDescent="0.3">
      <c r="B424" s="159"/>
      <c r="N424" s="122">
        <f t="shared" si="12"/>
        <v>0</v>
      </c>
      <c r="O424" s="122" t="e">
        <f>IF(D424="X",0,IF(E424="X",0,VLOOKUP(E424,'51'!$K$3:$L$16,2,FALSE)))</f>
        <v>#N/A</v>
      </c>
      <c r="P424" s="122" t="e">
        <f t="shared" si="13"/>
        <v>#N/A</v>
      </c>
    </row>
    <row r="425" spans="2:16" x14ac:dyDescent="0.3">
      <c r="B425" s="159"/>
      <c r="N425" s="122">
        <f t="shared" si="12"/>
        <v>0</v>
      </c>
      <c r="O425" s="122" t="e">
        <f>IF(D425="X",0,IF(E425="X",0,VLOOKUP(E425,'51'!$K$3:$L$16,2,FALSE)))</f>
        <v>#N/A</v>
      </c>
      <c r="P425" s="122" t="e">
        <f t="shared" si="13"/>
        <v>#N/A</v>
      </c>
    </row>
    <row r="426" spans="2:16" x14ac:dyDescent="0.3">
      <c r="B426" s="159"/>
      <c r="N426" s="122">
        <f t="shared" si="12"/>
        <v>0</v>
      </c>
      <c r="O426" s="122" t="e">
        <f>IF(D426="X",0,IF(E426="X",0,VLOOKUP(E426,'51'!$K$3:$L$16,2,FALSE)))</f>
        <v>#N/A</v>
      </c>
      <c r="P426" s="122" t="e">
        <f t="shared" si="13"/>
        <v>#N/A</v>
      </c>
    </row>
    <row r="427" spans="2:16" x14ac:dyDescent="0.3">
      <c r="B427" s="159"/>
      <c r="N427" s="122">
        <f t="shared" si="12"/>
        <v>0</v>
      </c>
      <c r="O427" s="122" t="e">
        <f>IF(D427="X",0,IF(E427="X",0,VLOOKUP(E427,'51'!$K$3:$L$16,2,FALSE)))</f>
        <v>#N/A</v>
      </c>
      <c r="P427" s="122" t="e">
        <f t="shared" si="13"/>
        <v>#N/A</v>
      </c>
    </row>
    <row r="428" spans="2:16" x14ac:dyDescent="0.3">
      <c r="B428" s="159"/>
      <c r="N428" s="122">
        <f t="shared" si="12"/>
        <v>0</v>
      </c>
      <c r="O428" s="122" t="e">
        <f>IF(D428="X",0,IF(E428="X",0,VLOOKUP(E428,'51'!$K$3:$L$16,2,FALSE)))</f>
        <v>#N/A</v>
      </c>
      <c r="P428" s="122" t="e">
        <f t="shared" si="13"/>
        <v>#N/A</v>
      </c>
    </row>
    <row r="429" spans="2:16" x14ac:dyDescent="0.3">
      <c r="B429" s="159"/>
      <c r="N429" s="122">
        <f t="shared" si="12"/>
        <v>0</v>
      </c>
      <c r="O429" s="122" t="e">
        <f>IF(D429="X",0,IF(E429="X",0,VLOOKUP(E429,'51'!$K$3:$L$16,2,FALSE)))</f>
        <v>#N/A</v>
      </c>
      <c r="P429" s="122" t="e">
        <f t="shared" si="13"/>
        <v>#N/A</v>
      </c>
    </row>
    <row r="430" spans="2:16" x14ac:dyDescent="0.3">
      <c r="B430" s="159"/>
      <c r="N430" s="122">
        <f t="shared" si="12"/>
        <v>0</v>
      </c>
      <c r="O430" s="122" t="e">
        <f>IF(D430="X",0,IF(E430="X",0,VLOOKUP(E430,'51'!$K$3:$L$16,2,FALSE)))</f>
        <v>#N/A</v>
      </c>
      <c r="P430" s="122" t="e">
        <f t="shared" si="13"/>
        <v>#N/A</v>
      </c>
    </row>
    <row r="431" spans="2:16" x14ac:dyDescent="0.3">
      <c r="B431" s="159"/>
      <c r="N431" s="122">
        <f t="shared" si="12"/>
        <v>0</v>
      </c>
      <c r="O431" s="122" t="e">
        <f>IF(D431="X",0,IF(E431="X",0,VLOOKUP(E431,'51'!$K$3:$L$16,2,FALSE)))</f>
        <v>#N/A</v>
      </c>
      <c r="P431" s="122" t="e">
        <f t="shared" si="13"/>
        <v>#N/A</v>
      </c>
    </row>
    <row r="432" spans="2:16" x14ac:dyDescent="0.3">
      <c r="B432" s="159"/>
      <c r="N432" s="122">
        <f t="shared" si="12"/>
        <v>0</v>
      </c>
      <c r="O432" s="122" t="e">
        <f>IF(D432="X",0,IF(E432="X",0,VLOOKUP(E432,'51'!$K$3:$L$16,2,FALSE)))</f>
        <v>#N/A</v>
      </c>
      <c r="P432" s="122" t="e">
        <f t="shared" si="13"/>
        <v>#N/A</v>
      </c>
    </row>
    <row r="433" spans="2:16" x14ac:dyDescent="0.3">
      <c r="B433" s="159"/>
      <c r="N433" s="122">
        <f t="shared" si="12"/>
        <v>0</v>
      </c>
      <c r="O433" s="122" t="e">
        <f>IF(D433="X",0,IF(E433="X",0,VLOOKUP(E433,'51'!$K$3:$L$16,2,FALSE)))</f>
        <v>#N/A</v>
      </c>
      <c r="P433" s="122" t="e">
        <f t="shared" si="13"/>
        <v>#N/A</v>
      </c>
    </row>
    <row r="434" spans="2:16" x14ac:dyDescent="0.3">
      <c r="B434" s="159"/>
      <c r="N434" s="122">
        <f t="shared" si="12"/>
        <v>0</v>
      </c>
      <c r="O434" s="122" t="e">
        <f>IF(D434="X",0,IF(E434="X",0,VLOOKUP(E434,'51'!$K$3:$L$16,2,FALSE)))</f>
        <v>#N/A</v>
      </c>
      <c r="P434" s="122" t="e">
        <f t="shared" si="13"/>
        <v>#N/A</v>
      </c>
    </row>
    <row r="435" spans="2:16" x14ac:dyDescent="0.3">
      <c r="B435" s="159"/>
      <c r="N435" s="122">
        <f t="shared" si="12"/>
        <v>0</v>
      </c>
      <c r="O435" s="122" t="e">
        <f>IF(D435="X",0,IF(E435="X",0,VLOOKUP(E435,'51'!$K$3:$L$16,2,FALSE)))</f>
        <v>#N/A</v>
      </c>
      <c r="P435" s="122" t="e">
        <f t="shared" si="13"/>
        <v>#N/A</v>
      </c>
    </row>
    <row r="436" spans="2:16" x14ac:dyDescent="0.3">
      <c r="B436" s="159"/>
      <c r="N436" s="122">
        <f t="shared" si="12"/>
        <v>0</v>
      </c>
      <c r="O436" s="122" t="e">
        <f>IF(D436="X",0,IF(E436="X",0,VLOOKUP(E436,'51'!$K$3:$L$16,2,FALSE)))</f>
        <v>#N/A</v>
      </c>
      <c r="P436" s="122" t="e">
        <f t="shared" si="13"/>
        <v>#N/A</v>
      </c>
    </row>
    <row r="437" spans="2:16" x14ac:dyDescent="0.3">
      <c r="B437" s="159"/>
      <c r="N437" s="122">
        <f t="shared" si="12"/>
        <v>0</v>
      </c>
      <c r="O437" s="122" t="e">
        <f>IF(D437="X",0,IF(E437="X",0,VLOOKUP(E437,'51'!$K$3:$L$16,2,FALSE)))</f>
        <v>#N/A</v>
      </c>
      <c r="P437" s="122" t="e">
        <f t="shared" si="13"/>
        <v>#N/A</v>
      </c>
    </row>
    <row r="438" spans="2:16" x14ac:dyDescent="0.3">
      <c r="B438" s="159"/>
      <c r="N438" s="122">
        <f t="shared" si="12"/>
        <v>0</v>
      </c>
      <c r="O438" s="122" t="e">
        <f>IF(D438="X",0,IF(E438="X",0,VLOOKUP(E438,'51'!$K$3:$L$16,2,FALSE)))</f>
        <v>#N/A</v>
      </c>
      <c r="P438" s="122" t="e">
        <f t="shared" si="13"/>
        <v>#N/A</v>
      </c>
    </row>
    <row r="439" spans="2:16" x14ac:dyDescent="0.3">
      <c r="B439" s="159"/>
      <c r="N439" s="122">
        <f t="shared" si="12"/>
        <v>0</v>
      </c>
      <c r="O439" s="122" t="e">
        <f>IF(D439="X",0,IF(E439="X",0,VLOOKUP(E439,'51'!$K$3:$L$16,2,FALSE)))</f>
        <v>#N/A</v>
      </c>
      <c r="P439" s="122" t="e">
        <f t="shared" si="13"/>
        <v>#N/A</v>
      </c>
    </row>
    <row r="440" spans="2:16" x14ac:dyDescent="0.3">
      <c r="B440" s="159"/>
      <c r="N440" s="122">
        <f t="shared" si="12"/>
        <v>0</v>
      </c>
      <c r="O440" s="122" t="e">
        <f>IF(D440="X",0,IF(E440="X",0,VLOOKUP(E440,'51'!$K$3:$L$16,2,FALSE)))</f>
        <v>#N/A</v>
      </c>
      <c r="P440" s="122" t="e">
        <f t="shared" si="13"/>
        <v>#N/A</v>
      </c>
    </row>
    <row r="441" spans="2:16" x14ac:dyDescent="0.3">
      <c r="B441" s="159"/>
      <c r="N441" s="122">
        <f t="shared" si="12"/>
        <v>0</v>
      </c>
      <c r="O441" s="122" t="e">
        <f>IF(D441="X",0,IF(E441="X",0,VLOOKUP(E441,'51'!$K$3:$L$16,2,FALSE)))</f>
        <v>#N/A</v>
      </c>
      <c r="P441" s="122" t="e">
        <f t="shared" si="13"/>
        <v>#N/A</v>
      </c>
    </row>
    <row r="442" spans="2:16" x14ac:dyDescent="0.3">
      <c r="B442" s="159"/>
      <c r="N442" s="122">
        <f t="shared" si="12"/>
        <v>0</v>
      </c>
      <c r="O442" s="122" t="e">
        <f>IF(D442="X",0,IF(E442="X",0,VLOOKUP(E442,'51'!$K$3:$L$16,2,FALSE)))</f>
        <v>#N/A</v>
      </c>
      <c r="P442" s="122" t="e">
        <f t="shared" si="13"/>
        <v>#N/A</v>
      </c>
    </row>
    <row r="443" spans="2:16" x14ac:dyDescent="0.3">
      <c r="B443" s="159"/>
      <c r="N443" s="122">
        <f t="shared" si="12"/>
        <v>0</v>
      </c>
      <c r="O443" s="122" t="e">
        <f>IF(D443="X",0,IF(E443="X",0,VLOOKUP(E443,'51'!$K$3:$L$16,2,FALSE)))</f>
        <v>#N/A</v>
      </c>
      <c r="P443" s="122" t="e">
        <f t="shared" si="13"/>
        <v>#N/A</v>
      </c>
    </row>
    <row r="444" spans="2:16" x14ac:dyDescent="0.3">
      <c r="B444" s="159"/>
      <c r="N444" s="122">
        <f t="shared" si="12"/>
        <v>0</v>
      </c>
      <c r="O444" s="122" t="e">
        <f>IF(D444="X",0,IF(E444="X",0,VLOOKUP(E444,'51'!$K$3:$L$16,2,FALSE)))</f>
        <v>#N/A</v>
      </c>
      <c r="P444" s="122" t="e">
        <f t="shared" si="13"/>
        <v>#N/A</v>
      </c>
    </row>
    <row r="445" spans="2:16" x14ac:dyDescent="0.3">
      <c r="B445" s="159"/>
      <c r="N445" s="122">
        <f t="shared" si="12"/>
        <v>0</v>
      </c>
      <c r="O445" s="122" t="e">
        <f>IF(D445="X",0,IF(E445="X",0,VLOOKUP(E445,'51'!$K$3:$L$16,2,FALSE)))</f>
        <v>#N/A</v>
      </c>
      <c r="P445" s="122" t="e">
        <f t="shared" si="13"/>
        <v>#N/A</v>
      </c>
    </row>
    <row r="446" spans="2:16" x14ac:dyDescent="0.3">
      <c r="B446" s="159"/>
      <c r="N446" s="122">
        <f t="shared" si="12"/>
        <v>0</v>
      </c>
      <c r="O446" s="122" t="e">
        <f>IF(D446="X",0,IF(E446="X",0,VLOOKUP(E446,'51'!$K$3:$L$16,2,FALSE)))</f>
        <v>#N/A</v>
      </c>
      <c r="P446" s="122" t="e">
        <f t="shared" si="13"/>
        <v>#N/A</v>
      </c>
    </row>
    <row r="447" spans="2:16" x14ac:dyDescent="0.3">
      <c r="B447" s="159"/>
      <c r="N447" s="122">
        <f t="shared" si="12"/>
        <v>0</v>
      </c>
      <c r="O447" s="122" t="e">
        <f>IF(D447="X",0,IF(E447="X",0,VLOOKUP(E447,'51'!$K$3:$L$16,2,FALSE)))</f>
        <v>#N/A</v>
      </c>
      <c r="P447" s="122" t="e">
        <f t="shared" si="13"/>
        <v>#N/A</v>
      </c>
    </row>
    <row r="448" spans="2:16" x14ac:dyDescent="0.3">
      <c r="B448" s="159"/>
      <c r="N448" s="122">
        <f t="shared" si="12"/>
        <v>0</v>
      </c>
      <c r="O448" s="122" t="e">
        <f>IF(D448="X",0,IF(E448="X",0,VLOOKUP(E448,'51'!$K$3:$L$16,2,FALSE)))</f>
        <v>#N/A</v>
      </c>
      <c r="P448" s="122" t="e">
        <f t="shared" si="13"/>
        <v>#N/A</v>
      </c>
    </row>
    <row r="449" spans="2:16" x14ac:dyDescent="0.3">
      <c r="B449" s="159"/>
      <c r="N449" s="122">
        <f t="shared" si="12"/>
        <v>0</v>
      </c>
      <c r="O449" s="122" t="e">
        <f>IF(D449="X",0,IF(E449="X",0,VLOOKUP(E449,'51'!$K$3:$L$16,2,FALSE)))</f>
        <v>#N/A</v>
      </c>
      <c r="P449" s="122" t="e">
        <f t="shared" si="13"/>
        <v>#N/A</v>
      </c>
    </row>
    <row r="450" spans="2:16" x14ac:dyDescent="0.3">
      <c r="B450" s="159"/>
      <c r="N450" s="122">
        <f t="shared" si="12"/>
        <v>0</v>
      </c>
      <c r="O450" s="122" t="e">
        <f>IF(D450="X",0,IF(E450="X",0,VLOOKUP(E450,'51'!$K$3:$L$16,2,FALSE)))</f>
        <v>#N/A</v>
      </c>
      <c r="P450" s="122" t="e">
        <f t="shared" si="13"/>
        <v>#N/A</v>
      </c>
    </row>
    <row r="451" spans="2:16" x14ac:dyDescent="0.3">
      <c r="B451" s="159"/>
      <c r="N451" s="122">
        <f t="shared" si="12"/>
        <v>0</v>
      </c>
      <c r="O451" s="122" t="e">
        <f>IF(D451="X",0,IF(E451="X",0,VLOOKUP(E451,'51'!$K$3:$L$16,2,FALSE)))</f>
        <v>#N/A</v>
      </c>
      <c r="P451" s="122" t="e">
        <f t="shared" si="13"/>
        <v>#N/A</v>
      </c>
    </row>
    <row r="452" spans="2:16" x14ac:dyDescent="0.3">
      <c r="B452" s="159"/>
      <c r="N452" s="122">
        <f t="shared" ref="N452:N494" si="14">SUM(F452:M452)</f>
        <v>0</v>
      </c>
      <c r="O452" s="122" t="e">
        <f>IF(D452="X",0,IF(E452="X",0,VLOOKUP(E452,'51'!$K$3:$L$16,2,FALSE)))</f>
        <v>#N/A</v>
      </c>
      <c r="P452" s="122" t="e">
        <f t="shared" ref="P452:P494" si="15">N452*O452</f>
        <v>#N/A</v>
      </c>
    </row>
    <row r="453" spans="2:16" x14ac:dyDescent="0.3">
      <c r="B453" s="159"/>
      <c r="N453" s="122">
        <f t="shared" si="14"/>
        <v>0</v>
      </c>
      <c r="O453" s="122" t="e">
        <f>IF(D453="X",0,IF(E453="X",0,VLOOKUP(E453,'51'!$K$3:$L$16,2,FALSE)))</f>
        <v>#N/A</v>
      </c>
      <c r="P453" s="122" t="e">
        <f t="shared" si="15"/>
        <v>#N/A</v>
      </c>
    </row>
    <row r="454" spans="2:16" x14ac:dyDescent="0.3">
      <c r="B454" s="159"/>
      <c r="N454" s="122">
        <f t="shared" si="14"/>
        <v>0</v>
      </c>
      <c r="O454" s="122" t="e">
        <f>IF(D454="X",0,IF(E454="X",0,VLOOKUP(E454,'51'!$K$3:$L$16,2,FALSE)))</f>
        <v>#N/A</v>
      </c>
      <c r="P454" s="122" t="e">
        <f t="shared" si="15"/>
        <v>#N/A</v>
      </c>
    </row>
    <row r="455" spans="2:16" x14ac:dyDescent="0.3">
      <c r="B455" s="159"/>
      <c r="N455" s="122">
        <f t="shared" si="14"/>
        <v>0</v>
      </c>
      <c r="O455" s="122" t="e">
        <f>IF(D455="X",0,IF(E455="X",0,VLOOKUP(E455,'51'!$K$3:$L$16,2,FALSE)))</f>
        <v>#N/A</v>
      </c>
      <c r="P455" s="122" t="e">
        <f t="shared" si="15"/>
        <v>#N/A</v>
      </c>
    </row>
    <row r="456" spans="2:16" x14ac:dyDescent="0.3">
      <c r="B456" s="159"/>
      <c r="N456" s="122">
        <f t="shared" si="14"/>
        <v>0</v>
      </c>
      <c r="O456" s="122" t="e">
        <f>IF(D456="X",0,IF(E456="X",0,VLOOKUP(E456,'51'!$K$3:$L$16,2,FALSE)))</f>
        <v>#N/A</v>
      </c>
      <c r="P456" s="122" t="e">
        <f t="shared" si="15"/>
        <v>#N/A</v>
      </c>
    </row>
    <row r="457" spans="2:16" x14ac:dyDescent="0.3">
      <c r="B457" s="159"/>
      <c r="N457" s="122">
        <f t="shared" si="14"/>
        <v>0</v>
      </c>
      <c r="O457" s="122" t="e">
        <f>IF(D457="X",0,IF(E457="X",0,VLOOKUP(E457,'51'!$K$3:$L$16,2,FALSE)))</f>
        <v>#N/A</v>
      </c>
      <c r="P457" s="122" t="e">
        <f t="shared" si="15"/>
        <v>#N/A</v>
      </c>
    </row>
    <row r="458" spans="2:16" x14ac:dyDescent="0.3">
      <c r="B458" s="159"/>
      <c r="N458" s="122">
        <f t="shared" si="14"/>
        <v>0</v>
      </c>
      <c r="O458" s="122" t="e">
        <f>IF(D458="X",0,IF(E458="X",0,VLOOKUP(E458,'51'!$K$3:$L$16,2,FALSE)))</f>
        <v>#N/A</v>
      </c>
      <c r="P458" s="122" t="e">
        <f t="shared" si="15"/>
        <v>#N/A</v>
      </c>
    </row>
    <row r="459" spans="2:16" x14ac:dyDescent="0.3">
      <c r="B459" s="159"/>
      <c r="N459" s="122">
        <f t="shared" si="14"/>
        <v>0</v>
      </c>
      <c r="O459" s="122" t="e">
        <f>IF(D459="X",0,IF(E459="X",0,VLOOKUP(E459,'51'!$K$3:$L$16,2,FALSE)))</f>
        <v>#N/A</v>
      </c>
      <c r="P459" s="122" t="e">
        <f t="shared" si="15"/>
        <v>#N/A</v>
      </c>
    </row>
    <row r="460" spans="2:16" x14ac:dyDescent="0.3">
      <c r="B460" s="159"/>
      <c r="N460" s="122">
        <f t="shared" si="14"/>
        <v>0</v>
      </c>
      <c r="O460" s="122" t="e">
        <f>IF(D460="X",0,IF(E460="X",0,VLOOKUP(E460,'51'!$K$3:$L$16,2,FALSE)))</f>
        <v>#N/A</v>
      </c>
      <c r="P460" s="122" t="e">
        <f t="shared" si="15"/>
        <v>#N/A</v>
      </c>
    </row>
    <row r="461" spans="2:16" x14ac:dyDescent="0.3">
      <c r="B461" s="159"/>
      <c r="N461" s="122">
        <f t="shared" si="14"/>
        <v>0</v>
      </c>
      <c r="O461" s="122" t="e">
        <f>IF(D461="X",0,IF(E461="X",0,VLOOKUP(E461,'51'!$K$3:$L$16,2,FALSE)))</f>
        <v>#N/A</v>
      </c>
      <c r="P461" s="122" t="e">
        <f t="shared" si="15"/>
        <v>#N/A</v>
      </c>
    </row>
    <row r="462" spans="2:16" x14ac:dyDescent="0.3">
      <c r="B462" s="159"/>
      <c r="N462" s="122">
        <f t="shared" si="14"/>
        <v>0</v>
      </c>
      <c r="O462" s="122" t="e">
        <f>IF(D462="X",0,IF(E462="X",0,VLOOKUP(E462,'51'!$K$3:$L$16,2,FALSE)))</f>
        <v>#N/A</v>
      </c>
      <c r="P462" s="122" t="e">
        <f t="shared" si="15"/>
        <v>#N/A</v>
      </c>
    </row>
    <row r="463" spans="2:16" x14ac:dyDescent="0.3">
      <c r="B463" s="159"/>
      <c r="N463" s="122">
        <f t="shared" si="14"/>
        <v>0</v>
      </c>
      <c r="O463" s="122" t="e">
        <f>IF(D463="X",0,IF(E463="X",0,VLOOKUP(E463,'51'!$K$3:$L$16,2,FALSE)))</f>
        <v>#N/A</v>
      </c>
      <c r="P463" s="122" t="e">
        <f t="shared" si="15"/>
        <v>#N/A</v>
      </c>
    </row>
    <row r="464" spans="2:16" x14ac:dyDescent="0.3">
      <c r="B464" s="159"/>
      <c r="N464" s="122">
        <f t="shared" si="14"/>
        <v>0</v>
      </c>
      <c r="O464" s="122" t="e">
        <f>IF(D464="X",0,IF(E464="X",0,VLOOKUP(E464,'51'!$K$3:$L$16,2,FALSE)))</f>
        <v>#N/A</v>
      </c>
      <c r="P464" s="122" t="e">
        <f t="shared" si="15"/>
        <v>#N/A</v>
      </c>
    </row>
    <row r="465" spans="2:16" x14ac:dyDescent="0.3">
      <c r="B465" s="159"/>
      <c r="N465" s="122">
        <f t="shared" si="14"/>
        <v>0</v>
      </c>
      <c r="O465" s="122" t="e">
        <f>IF(D465="X",0,IF(E465="X",0,VLOOKUP(E465,'51'!$K$3:$L$16,2,FALSE)))</f>
        <v>#N/A</v>
      </c>
      <c r="P465" s="122" t="e">
        <f t="shared" si="15"/>
        <v>#N/A</v>
      </c>
    </row>
    <row r="466" spans="2:16" x14ac:dyDescent="0.3">
      <c r="B466" s="159"/>
      <c r="N466" s="122">
        <f t="shared" si="14"/>
        <v>0</v>
      </c>
      <c r="O466" s="122" t="e">
        <f>IF(D466="X",0,IF(E466="X",0,VLOOKUP(E466,'51'!$K$3:$L$16,2,FALSE)))</f>
        <v>#N/A</v>
      </c>
      <c r="P466" s="122" t="e">
        <f t="shared" si="15"/>
        <v>#N/A</v>
      </c>
    </row>
    <row r="467" spans="2:16" x14ac:dyDescent="0.3">
      <c r="B467" s="159"/>
      <c r="N467" s="122">
        <f t="shared" si="14"/>
        <v>0</v>
      </c>
      <c r="O467" s="122" t="e">
        <f>IF(D467="X",0,IF(E467="X",0,VLOOKUP(E467,'51'!$K$3:$L$16,2,FALSE)))</f>
        <v>#N/A</v>
      </c>
      <c r="P467" s="122" t="e">
        <f t="shared" si="15"/>
        <v>#N/A</v>
      </c>
    </row>
    <row r="468" spans="2:16" x14ac:dyDescent="0.3">
      <c r="B468" s="159"/>
      <c r="N468" s="122">
        <f t="shared" si="14"/>
        <v>0</v>
      </c>
      <c r="O468" s="122" t="e">
        <f>IF(D468="X",0,IF(E468="X",0,VLOOKUP(E468,'51'!$K$3:$L$16,2,FALSE)))</f>
        <v>#N/A</v>
      </c>
      <c r="P468" s="122" t="e">
        <f t="shared" si="15"/>
        <v>#N/A</v>
      </c>
    </row>
    <row r="469" spans="2:16" x14ac:dyDescent="0.3">
      <c r="B469" s="159"/>
      <c r="N469" s="122">
        <f t="shared" si="14"/>
        <v>0</v>
      </c>
      <c r="O469" s="122" t="e">
        <f>IF(D469="X",0,IF(E469="X",0,VLOOKUP(E469,'51'!$K$3:$L$16,2,FALSE)))</f>
        <v>#N/A</v>
      </c>
      <c r="P469" s="122" t="e">
        <f t="shared" si="15"/>
        <v>#N/A</v>
      </c>
    </row>
    <row r="470" spans="2:16" x14ac:dyDescent="0.3">
      <c r="B470" s="159"/>
      <c r="N470" s="122">
        <f t="shared" si="14"/>
        <v>0</v>
      </c>
      <c r="O470" s="122" t="e">
        <f>IF(D470="X",0,IF(E470="X",0,VLOOKUP(E470,'51'!$K$3:$L$16,2,FALSE)))</f>
        <v>#N/A</v>
      </c>
      <c r="P470" s="122" t="e">
        <f t="shared" si="15"/>
        <v>#N/A</v>
      </c>
    </row>
    <row r="471" spans="2:16" x14ac:dyDescent="0.3">
      <c r="B471" s="159"/>
      <c r="N471" s="122">
        <f t="shared" si="14"/>
        <v>0</v>
      </c>
      <c r="O471" s="122" t="e">
        <f>IF(D471="X",0,IF(E471="X",0,VLOOKUP(E471,'51'!$K$3:$L$16,2,FALSE)))</f>
        <v>#N/A</v>
      </c>
      <c r="P471" s="122" t="e">
        <f t="shared" si="15"/>
        <v>#N/A</v>
      </c>
    </row>
    <row r="472" spans="2:16" x14ac:dyDescent="0.3">
      <c r="B472" s="159"/>
      <c r="N472" s="122">
        <f t="shared" si="14"/>
        <v>0</v>
      </c>
      <c r="O472" s="122" t="e">
        <f>IF(D472="X",0,IF(E472="X",0,VLOOKUP(E472,'51'!$K$3:$L$16,2,FALSE)))</f>
        <v>#N/A</v>
      </c>
      <c r="P472" s="122" t="e">
        <f t="shared" si="15"/>
        <v>#N/A</v>
      </c>
    </row>
    <row r="473" spans="2:16" x14ac:dyDescent="0.3">
      <c r="B473" s="159"/>
      <c r="N473" s="122">
        <f t="shared" si="14"/>
        <v>0</v>
      </c>
      <c r="O473" s="122" t="e">
        <f>IF(D473="X",0,IF(E473="X",0,VLOOKUP(E473,'51'!$K$3:$L$16,2,FALSE)))</f>
        <v>#N/A</v>
      </c>
      <c r="P473" s="122" t="e">
        <f t="shared" si="15"/>
        <v>#N/A</v>
      </c>
    </row>
    <row r="474" spans="2:16" x14ac:dyDescent="0.3">
      <c r="B474" s="159"/>
      <c r="N474" s="122">
        <f t="shared" si="14"/>
        <v>0</v>
      </c>
      <c r="O474" s="122" t="e">
        <f>IF(D474="X",0,IF(E474="X",0,VLOOKUP(E474,'51'!$K$3:$L$16,2,FALSE)))</f>
        <v>#N/A</v>
      </c>
      <c r="P474" s="122" t="e">
        <f t="shared" si="15"/>
        <v>#N/A</v>
      </c>
    </row>
    <row r="475" spans="2:16" x14ac:dyDescent="0.3">
      <c r="B475" s="159"/>
      <c r="N475" s="122">
        <f t="shared" si="14"/>
        <v>0</v>
      </c>
      <c r="O475" s="122" t="e">
        <f>IF(D475="X",0,IF(E475="X",0,VLOOKUP(E475,'51'!$K$3:$L$16,2,FALSE)))</f>
        <v>#N/A</v>
      </c>
      <c r="P475" s="122" t="e">
        <f t="shared" si="15"/>
        <v>#N/A</v>
      </c>
    </row>
    <row r="476" spans="2:16" x14ac:dyDescent="0.3">
      <c r="B476" s="159"/>
      <c r="N476" s="122">
        <f t="shared" si="14"/>
        <v>0</v>
      </c>
      <c r="O476" s="122" t="e">
        <f>IF(D476="X",0,IF(E476="X",0,VLOOKUP(E476,'51'!$K$3:$L$16,2,FALSE)))</f>
        <v>#N/A</v>
      </c>
      <c r="P476" s="122" t="e">
        <f t="shared" si="15"/>
        <v>#N/A</v>
      </c>
    </row>
    <row r="477" spans="2:16" x14ac:dyDescent="0.3">
      <c r="B477" s="159"/>
      <c r="N477" s="122">
        <f t="shared" si="14"/>
        <v>0</v>
      </c>
      <c r="O477" s="122" t="e">
        <f>IF(D477="X",0,IF(E477="X",0,VLOOKUP(E477,'51'!$K$3:$L$16,2,FALSE)))</f>
        <v>#N/A</v>
      </c>
      <c r="P477" s="122" t="e">
        <f t="shared" si="15"/>
        <v>#N/A</v>
      </c>
    </row>
    <row r="478" spans="2:16" x14ac:dyDescent="0.3">
      <c r="B478" s="159"/>
      <c r="N478" s="122">
        <f t="shared" si="14"/>
        <v>0</v>
      </c>
      <c r="O478" s="122" t="e">
        <f>IF(D478="X",0,IF(E478="X",0,VLOOKUP(E478,'51'!$K$3:$L$16,2,FALSE)))</f>
        <v>#N/A</v>
      </c>
      <c r="P478" s="122" t="e">
        <f t="shared" si="15"/>
        <v>#N/A</v>
      </c>
    </row>
    <row r="479" spans="2:16" x14ac:dyDescent="0.3">
      <c r="B479" s="159"/>
      <c r="N479" s="122">
        <f t="shared" si="14"/>
        <v>0</v>
      </c>
      <c r="O479" s="122" t="e">
        <f>IF(D479="X",0,IF(E479="X",0,VLOOKUP(E479,'51'!$K$3:$L$16,2,FALSE)))</f>
        <v>#N/A</v>
      </c>
      <c r="P479" s="122" t="e">
        <f t="shared" si="15"/>
        <v>#N/A</v>
      </c>
    </row>
    <row r="480" spans="2:16" x14ac:dyDescent="0.3">
      <c r="B480" s="159"/>
      <c r="N480" s="122">
        <f t="shared" si="14"/>
        <v>0</v>
      </c>
      <c r="O480" s="122" t="e">
        <f>IF(D480="X",0,IF(E480="X",0,VLOOKUP(E480,'51'!$K$3:$L$16,2,FALSE)))</f>
        <v>#N/A</v>
      </c>
      <c r="P480" s="122" t="e">
        <f t="shared" si="15"/>
        <v>#N/A</v>
      </c>
    </row>
    <row r="481" spans="2:23" x14ac:dyDescent="0.3">
      <c r="B481" s="159"/>
      <c r="N481" s="122">
        <f t="shared" si="14"/>
        <v>0</v>
      </c>
      <c r="O481" s="122" t="e">
        <f>IF(D481="X",0,IF(E481="X",0,VLOOKUP(E481,'51'!$K$3:$L$16,2,FALSE)))</f>
        <v>#N/A</v>
      </c>
      <c r="P481" s="122" t="e">
        <f t="shared" si="15"/>
        <v>#N/A</v>
      </c>
    </row>
    <row r="482" spans="2:23" x14ac:dyDescent="0.3">
      <c r="B482" s="159"/>
      <c r="N482" s="122">
        <f t="shared" si="14"/>
        <v>0</v>
      </c>
      <c r="O482" s="122" t="e">
        <f>IF(D482="X",0,IF(E482="X",0,VLOOKUP(E482,'51'!$K$3:$L$16,2,FALSE)))</f>
        <v>#N/A</v>
      </c>
      <c r="P482" s="122" t="e">
        <f t="shared" si="15"/>
        <v>#N/A</v>
      </c>
    </row>
    <row r="483" spans="2:23" x14ac:dyDescent="0.3">
      <c r="B483" s="159"/>
      <c r="N483" s="122">
        <f t="shared" si="14"/>
        <v>0</v>
      </c>
      <c r="O483" s="122" t="e">
        <f>IF(D483="X",0,IF(E483="X",0,VLOOKUP(E483,'51'!$K$3:$L$16,2,FALSE)))</f>
        <v>#N/A</v>
      </c>
      <c r="P483" s="122" t="e">
        <f t="shared" si="15"/>
        <v>#N/A</v>
      </c>
    </row>
    <row r="484" spans="2:23" x14ac:dyDescent="0.3">
      <c r="B484" s="159"/>
      <c r="N484" s="122">
        <f t="shared" si="14"/>
        <v>0</v>
      </c>
      <c r="O484" s="122" t="e">
        <f>IF(D484="X",0,IF(E484="X",0,VLOOKUP(E484,'51'!$K$3:$L$16,2,FALSE)))</f>
        <v>#N/A</v>
      </c>
      <c r="P484" s="122" t="e">
        <f t="shared" si="15"/>
        <v>#N/A</v>
      </c>
    </row>
    <row r="485" spans="2:23" x14ac:dyDescent="0.3">
      <c r="B485" s="159"/>
      <c r="N485" s="122">
        <f t="shared" si="14"/>
        <v>0</v>
      </c>
      <c r="O485" s="122" t="e">
        <f>IF(D485="X",0,IF(E485="X",0,VLOOKUP(E485,'51'!$K$3:$L$16,2,FALSE)))</f>
        <v>#N/A</v>
      </c>
      <c r="P485" s="122" t="e">
        <f t="shared" si="15"/>
        <v>#N/A</v>
      </c>
    </row>
    <row r="486" spans="2:23" x14ac:dyDescent="0.3">
      <c r="B486" s="159"/>
      <c r="N486" s="122">
        <f t="shared" si="14"/>
        <v>0</v>
      </c>
      <c r="O486" s="122" t="e">
        <f>IF(D486="X",0,IF(E486="X",0,VLOOKUP(E486,'51'!$K$3:$L$16,2,FALSE)))</f>
        <v>#N/A</v>
      </c>
      <c r="P486" s="122" t="e">
        <f t="shared" si="15"/>
        <v>#N/A</v>
      </c>
    </row>
    <row r="487" spans="2:23" x14ac:dyDescent="0.3">
      <c r="B487" s="159"/>
      <c r="N487" s="122">
        <f t="shared" si="14"/>
        <v>0</v>
      </c>
      <c r="O487" s="122" t="e">
        <f>IF(D487="X",0,IF(E487="X",0,VLOOKUP(E487,'51'!$K$3:$L$16,2,FALSE)))</f>
        <v>#N/A</v>
      </c>
      <c r="P487" s="122" t="e">
        <f t="shared" si="15"/>
        <v>#N/A</v>
      </c>
    </row>
    <row r="488" spans="2:23" x14ac:dyDescent="0.3">
      <c r="B488" s="159"/>
      <c r="N488" s="122">
        <f t="shared" si="14"/>
        <v>0</v>
      </c>
      <c r="O488" s="122" t="e">
        <f>IF(D488="X",0,IF(E488="X",0,VLOOKUP(E488,'51'!$K$3:$L$16,2,FALSE)))</f>
        <v>#N/A</v>
      </c>
      <c r="P488" s="122" t="e">
        <f t="shared" si="15"/>
        <v>#N/A</v>
      </c>
    </row>
    <row r="489" spans="2:23" x14ac:dyDescent="0.3">
      <c r="B489" s="159"/>
      <c r="N489" s="122">
        <f t="shared" si="14"/>
        <v>0</v>
      </c>
      <c r="O489" s="122" t="e">
        <f>IF(D489="X",0,IF(E489="X",0,VLOOKUP(E489,'51'!$K$3:$L$16,2,FALSE)))</f>
        <v>#N/A</v>
      </c>
      <c r="P489" s="122" t="e">
        <f t="shared" si="15"/>
        <v>#N/A</v>
      </c>
    </row>
    <row r="490" spans="2:23" x14ac:dyDescent="0.3">
      <c r="B490" s="159"/>
      <c r="N490" s="122">
        <f t="shared" si="14"/>
        <v>0</v>
      </c>
      <c r="O490" s="122" t="e">
        <f>IF(D490="X",0,IF(E490="X",0,VLOOKUP(E490,'51'!$K$3:$L$16,2,FALSE)))</f>
        <v>#N/A</v>
      </c>
      <c r="P490" s="122" t="e">
        <f t="shared" si="15"/>
        <v>#N/A</v>
      </c>
    </row>
    <row r="491" spans="2:23" x14ac:dyDescent="0.3">
      <c r="B491" s="159"/>
      <c r="N491" s="122">
        <f t="shared" si="14"/>
        <v>0</v>
      </c>
      <c r="O491" s="122" t="e">
        <f>IF(D491="X",0,IF(E491="X",0,VLOOKUP(E491,'51'!$K$3:$L$16,2,FALSE)))</f>
        <v>#N/A</v>
      </c>
      <c r="P491" s="122" t="e">
        <f t="shared" si="15"/>
        <v>#N/A</v>
      </c>
    </row>
    <row r="492" spans="2:23" x14ac:dyDescent="0.3">
      <c r="B492" s="159"/>
      <c r="N492" s="122">
        <f t="shared" si="14"/>
        <v>0</v>
      </c>
      <c r="O492" s="122" t="e">
        <f>IF(D492="X",0,IF(E492="X",0,VLOOKUP(E492,'51'!$K$3:$L$16,2,FALSE)))</f>
        <v>#N/A</v>
      </c>
      <c r="P492" s="122" t="e">
        <f t="shared" si="15"/>
        <v>#N/A</v>
      </c>
    </row>
    <row r="493" spans="2:23" x14ac:dyDescent="0.3">
      <c r="B493" s="159"/>
      <c r="N493" s="122">
        <f t="shared" si="14"/>
        <v>0</v>
      </c>
      <c r="O493" s="122" t="e">
        <f>IF(D493="X",0,IF(E493="X",0,VLOOKUP(E493,'51'!$K$3:$L$16,2,FALSE)))</f>
        <v>#N/A</v>
      </c>
      <c r="P493" s="122" t="e">
        <f t="shared" si="15"/>
        <v>#N/A</v>
      </c>
    </row>
    <row r="494" spans="2:23" x14ac:dyDescent="0.3">
      <c r="B494" s="159"/>
      <c r="N494" s="122">
        <f t="shared" si="14"/>
        <v>0</v>
      </c>
      <c r="O494" s="122" t="e">
        <f>IF(D494="X",0,IF(E494="X",0,VLOOKUP(E494,'51'!$K$3:$L$16,2,FALSE)))</f>
        <v>#N/A</v>
      </c>
      <c r="P494" s="122" t="e">
        <f t="shared" si="15"/>
        <v>#N/A</v>
      </c>
    </row>
    <row r="495" spans="2:23" ht="15" thickBot="1" x14ac:dyDescent="0.35">
      <c r="B495" s="159"/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" thickTop="1" x14ac:dyDescent="0.3"/>
    <row r="535" spans="2:16" x14ac:dyDescent="0.3">
      <c r="C535" s="149" t="s">
        <v>674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309</v>
      </c>
      <c r="O535" s="47"/>
      <c r="P535" s="149" t="s">
        <v>310</v>
      </c>
    </row>
    <row r="536" spans="2:16" x14ac:dyDescent="0.3">
      <c r="B536" t="s">
        <v>151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0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0</v>
      </c>
      <c r="O536" s="95"/>
      <c r="P536" s="150" t="e" cm="1">
        <f t="array" ref="P536">SUMPRODUCT(--($B$4:$B$498=B536),--($E$4:$E$498=C536),--($D$4:$D$498=""),$P$4:$P$498)</f>
        <v>#N/A</v>
      </c>
    </row>
    <row r="537" spans="2:16" x14ac:dyDescent="0.3">
      <c r="B537" t="s">
        <v>151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0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23">SUM(F537:M537)</f>
        <v>0</v>
      </c>
      <c r="O537" s="95"/>
      <c r="P537" s="150" t="e" cm="1">
        <f t="array" ref="P537">SUMPRODUCT(--($B$4:$B$498=B537),--($E$4:$E$498=C537),--($D$4:$D$498=""),$P$4:$P$498)</f>
        <v>#N/A</v>
      </c>
    </row>
    <row r="538" spans="2:16" x14ac:dyDescent="0.3">
      <c r="B538" t="s">
        <v>151</v>
      </c>
      <c r="C538" s="149" t="str">
        <f t="shared" ref="C538:C548" si="24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23"/>
        <v>0</v>
      </c>
      <c r="O538" s="95"/>
      <c r="P538" s="150" t="e" cm="1">
        <f t="array" ref="P538">SUMPRODUCT(--($B$4:$B$498=B538),--($E$4:$E$498=C538),--($D$4:$D$498=""),$P$4:$P$498)</f>
        <v>#N/A</v>
      </c>
    </row>
    <row r="539" spans="2:16" x14ac:dyDescent="0.3">
      <c r="B539" t="s">
        <v>151</v>
      </c>
      <c r="C539" s="149" t="str">
        <f t="shared" si="24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0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23"/>
        <v>0</v>
      </c>
      <c r="O539" s="95"/>
      <c r="P539" s="150" t="e" cm="1">
        <f t="array" ref="P539">SUMPRODUCT(--($B$4:$B$498=B539),--($E$4:$E$498=C539),--($D$4:$D$498=""),$P$4:$P$498)</f>
        <v>#N/A</v>
      </c>
    </row>
    <row r="540" spans="2:16" x14ac:dyDescent="0.3">
      <c r="B540" t="s">
        <v>151</v>
      </c>
      <c r="C540" s="149" t="str">
        <f t="shared" si="24"/>
        <v>E</v>
      </c>
      <c r="D540" s="121"/>
      <c r="E540" s="121"/>
      <c r="F540" s="150" cm="1">
        <f t="array" ref="F540">SUMPRODUCT(--($B$4:$B$498=B540),--($E$4:$E$498=C540),--($D$4:$D$498=""),$F$4:$F$498)</f>
        <v>0</v>
      </c>
      <c r="G540" s="150" cm="1">
        <f t="array" ref="G540">SUMPRODUCT(--($B$4:$B$498=B540),--($E$4:$E$498=C540),--($D$4:$D$498=""),$G$4:$G$498)</f>
        <v>0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23"/>
        <v>0</v>
      </c>
      <c r="O540" s="95"/>
      <c r="P540" s="150" t="e" cm="1">
        <f t="array" ref="P540">SUMPRODUCT(--($B$4:$B$498=B540),--($E$4:$E$498=C540),--($D$4:$D$498=""),$P$4:$P$498)</f>
        <v>#N/A</v>
      </c>
    </row>
    <row r="541" spans="2:16" x14ac:dyDescent="0.3">
      <c r="B541" t="s">
        <v>151</v>
      </c>
      <c r="C541" s="149" t="str">
        <f t="shared" si="24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23"/>
        <v>0</v>
      </c>
      <c r="O541" s="95"/>
      <c r="P541" s="150" t="e" cm="1">
        <f t="array" ref="P541">SUMPRODUCT(--($B$4:$B$498=B541),--($E$4:$E$498=C541),--($D$4:$D$498=""),$P$4:$P$498)</f>
        <v>#N/A</v>
      </c>
    </row>
    <row r="542" spans="2:16" x14ac:dyDescent="0.3">
      <c r="B542" t="s">
        <v>151</v>
      </c>
      <c r="C542" s="149" t="str">
        <f t="shared" si="24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0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23"/>
        <v>0</v>
      </c>
      <c r="O542" s="95"/>
      <c r="P542" s="150" t="e" cm="1">
        <f t="array" ref="P542">SUMPRODUCT(--($B$4:$B$498=B542),--($E$4:$E$498=C542),--($D$4:$D$498=""),$P$4:$P$498)</f>
        <v>#N/A</v>
      </c>
    </row>
    <row r="543" spans="2:16" x14ac:dyDescent="0.3">
      <c r="B543" t="s">
        <v>151</v>
      </c>
      <c r="C543" s="149" t="str">
        <f t="shared" si="24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23"/>
        <v>0</v>
      </c>
      <c r="O543" s="95"/>
      <c r="P543" s="150" t="e" cm="1">
        <f t="array" ref="P543">SUMPRODUCT(--($B$4:$B$498=B543),--($E$4:$E$498=C543),--($D$4:$D$498=""),$P$4:$P$498)</f>
        <v>#N/A</v>
      </c>
    </row>
    <row r="544" spans="2:16" x14ac:dyDescent="0.3">
      <c r="B544" t="s">
        <v>151</v>
      </c>
      <c r="C544" s="149" t="str">
        <f t="shared" si="24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23"/>
        <v>0</v>
      </c>
      <c r="O544" s="95"/>
      <c r="P544" s="150" t="e" cm="1">
        <f t="array" ref="P544">SUMPRODUCT(--($B$4:$B$498=B544),--($E$4:$E$498=C544),--($D$4:$D$498=""),$P$4:$P$498)</f>
        <v>#N/A</v>
      </c>
    </row>
    <row r="545" spans="2:16" x14ac:dyDescent="0.3">
      <c r="B545" t="s">
        <v>151</v>
      </c>
      <c r="C545" s="149" t="str">
        <f t="shared" si="24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23"/>
        <v>0</v>
      </c>
      <c r="O545" s="95"/>
      <c r="P545" s="150" t="e" cm="1">
        <f t="array" ref="P545">SUMPRODUCT(--($B$4:$B$498=B545),--($E$4:$E$498=C545),--($D$4:$D$498=""),$P$4:$P$498)</f>
        <v>#N/A</v>
      </c>
    </row>
    <row r="546" spans="2:16" x14ac:dyDescent="0.3">
      <c r="B546" t="s">
        <v>151</v>
      </c>
      <c r="C546" s="149" t="str">
        <f t="shared" si="24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23"/>
        <v>0</v>
      </c>
      <c r="O546" s="95"/>
      <c r="P546" s="150" t="e" cm="1">
        <f t="array" ref="P546">SUMPRODUCT(--($B$4:$B$498=B546),--($E$4:$E$498=C546),--($D$4:$D$498=""),$P$4:$P$498)</f>
        <v>#N/A</v>
      </c>
    </row>
    <row r="547" spans="2:16" x14ac:dyDescent="0.3">
      <c r="C547" s="149" t="str">
        <f t="shared" si="24"/>
        <v>Vrije categorie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23"/>
        <v>0</v>
      </c>
      <c r="O547" s="95"/>
      <c r="P547" s="150" t="e" cm="1">
        <f t="array" ref="P547">SUMPRODUCT(--($B$4:$B$498=B547),--($E$4:$E$498=C547),--($D$4:$D$498=""),$P$4:$P$498)</f>
        <v>#N/A</v>
      </c>
    </row>
    <row r="548" spans="2:16" x14ac:dyDescent="0.3">
      <c r="C548" s="149" t="str">
        <f t="shared" si="24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23"/>
        <v>0</v>
      </c>
      <c r="O548" s="95"/>
      <c r="P548" s="150" t="e" cm="1">
        <f t="array" ref="P548">SUMPRODUCT(--($B$4:$B$498=B548),--($E$4:$E$498=C548),--($D$4:$D$498=""),$P$4:$P$498)</f>
        <v>#N/A</v>
      </c>
    </row>
    <row r="549" spans="2:16" ht="15" thickBot="1" x14ac:dyDescent="0.35">
      <c r="C549" s="153" t="s">
        <v>675</v>
      </c>
      <c r="D549" s="154"/>
      <c r="E549" s="154"/>
      <c r="F549" s="155">
        <f t="shared" ref="F549:M549" si="25">SUM(F536:F548)</f>
        <v>0</v>
      </c>
      <c r="G549" s="155">
        <f t="shared" si="25"/>
        <v>0</v>
      </c>
      <c r="H549" s="155">
        <f t="shared" si="25"/>
        <v>0</v>
      </c>
      <c r="I549" s="155">
        <f t="shared" si="25"/>
        <v>0</v>
      </c>
      <c r="J549" s="155">
        <f t="shared" si="25"/>
        <v>0</v>
      </c>
      <c r="K549" s="155">
        <f t="shared" si="25"/>
        <v>0</v>
      </c>
      <c r="L549" s="155">
        <f t="shared" si="25"/>
        <v>0</v>
      </c>
      <c r="M549" s="155">
        <f t="shared" si="25"/>
        <v>0</v>
      </c>
      <c r="N549" s="155">
        <f t="shared" si="23"/>
        <v>0</v>
      </c>
      <c r="O549" s="107"/>
      <c r="P549" s="155" t="e">
        <f>SUM(P536:P548)</f>
        <v>#N/A</v>
      </c>
    </row>
    <row r="550" spans="2:16" ht="15" thickTop="1" x14ac:dyDescent="0.3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 x14ac:dyDescent="0.3">
      <c r="C551" s="157" t="s">
        <v>676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309</v>
      </c>
      <c r="O551" s="47"/>
      <c r="P551" s="149" t="s">
        <v>310</v>
      </c>
    </row>
    <row r="552" spans="2:16" x14ac:dyDescent="0.3">
      <c r="B552" t="s">
        <v>153</v>
      </c>
      <c r="C552" s="149" t="str">
        <f t="shared" ref="C552:C564" si="26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0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0</v>
      </c>
      <c r="O552" s="95"/>
      <c r="P552" s="150" t="e" cm="1">
        <f t="array" ref="P552">SUMPRODUCT(--($B$4:$B$498=B552),--($E$4:$E$498=C552),--($D$4:$D$498=""),$P$4:$P$498)</f>
        <v>#N/A</v>
      </c>
    </row>
    <row r="553" spans="2:16" x14ac:dyDescent="0.3">
      <c r="B553" t="s">
        <v>153</v>
      </c>
      <c r="C553" s="149" t="str">
        <f t="shared" si="26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0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27">SUM(F553:M553)</f>
        <v>0</v>
      </c>
      <c r="O553" s="95"/>
      <c r="P553" s="150" t="e" cm="1">
        <f t="array" ref="P553">SUMPRODUCT(--($B$4:$B$498=B553),--($E$4:$E$498=C553),--($D$4:$D$498=""),$P$4:$P$498)</f>
        <v>#N/A</v>
      </c>
    </row>
    <row r="554" spans="2:16" x14ac:dyDescent="0.3">
      <c r="B554" t="s">
        <v>153</v>
      </c>
      <c r="C554" s="149" t="str">
        <f t="shared" si="26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27"/>
        <v>0</v>
      </c>
      <c r="O554" s="95"/>
      <c r="P554" s="150" t="e" cm="1">
        <f t="array" ref="P554">SUMPRODUCT(--($B$4:$B$498=B554),--($E$4:$E$498=C554),--($D$4:$D$498=""),$P$4:$P$498)</f>
        <v>#N/A</v>
      </c>
    </row>
    <row r="555" spans="2:16" x14ac:dyDescent="0.3">
      <c r="B555" t="s">
        <v>153</v>
      </c>
      <c r="C555" s="149" t="str">
        <f t="shared" si="26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27"/>
        <v>0</v>
      </c>
      <c r="O555" s="95"/>
      <c r="P555" s="150" t="e" cm="1">
        <f t="array" ref="P555">SUMPRODUCT(--($B$4:$B$498=B555),--($E$4:$E$498=C555),--($D$4:$D$498=""),$P$4:$P$498)</f>
        <v>#N/A</v>
      </c>
    </row>
    <row r="556" spans="2:16" x14ac:dyDescent="0.3">
      <c r="B556" t="s">
        <v>153</v>
      </c>
      <c r="C556" s="149" t="str">
        <f t="shared" si="26"/>
        <v>E</v>
      </c>
      <c r="D556" s="121"/>
      <c r="E556" s="121"/>
      <c r="F556" s="150" cm="1">
        <f t="array" ref="F556">SUMPRODUCT(--($B$4:$B$498=B556),--($E$4:$E$498=C556),--($D$4:$D$498=""),$F$4:$F$498)</f>
        <v>0</v>
      </c>
      <c r="G556" s="150" cm="1">
        <f t="array" ref="G556">SUMPRODUCT(--($B$4:$B$498=B556),--($E$4:$E$498=C556),--($D$4:$D$498=""),$G$4:$G$498)</f>
        <v>0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27"/>
        <v>0</v>
      </c>
      <c r="O556" s="95"/>
      <c r="P556" s="150" t="e" cm="1">
        <f t="array" ref="P556">SUMPRODUCT(--($B$4:$B$498=B556),--($E$4:$E$498=C556),--($D$4:$D$498=""),$P$4:$P$498)</f>
        <v>#N/A</v>
      </c>
    </row>
    <row r="557" spans="2:16" x14ac:dyDescent="0.3">
      <c r="B557" t="s">
        <v>153</v>
      </c>
      <c r="C557" s="149" t="str">
        <f t="shared" si="26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27"/>
        <v>0</v>
      </c>
      <c r="O557" s="95"/>
      <c r="P557" s="150" t="e" cm="1">
        <f t="array" ref="P557">SUMPRODUCT(--($B$4:$B$498=B557),--($E$4:$E$498=C557),--($D$4:$D$498=""),$P$4:$P$498)</f>
        <v>#N/A</v>
      </c>
    </row>
    <row r="558" spans="2:16" x14ac:dyDescent="0.3">
      <c r="B558" t="s">
        <v>153</v>
      </c>
      <c r="C558" s="149" t="str">
        <f t="shared" si="26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0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27"/>
        <v>0</v>
      </c>
      <c r="O558" s="95"/>
      <c r="P558" s="150" t="e" cm="1">
        <f t="array" ref="P558">SUMPRODUCT(--($B$4:$B$498=B558),--($E$4:$E$498=C558),--($D$4:$D$498=""),$P$4:$P$498)</f>
        <v>#N/A</v>
      </c>
    </row>
    <row r="559" spans="2:16" x14ac:dyDescent="0.3">
      <c r="B559" t="s">
        <v>153</v>
      </c>
      <c r="C559" s="149" t="str">
        <f t="shared" si="26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27"/>
        <v>0</v>
      </c>
      <c r="O559" s="95"/>
      <c r="P559" s="150" t="e" cm="1">
        <f t="array" ref="P559">SUMPRODUCT(--($B$4:$B$498=B559),--($E$4:$E$498=C559),--($D$4:$D$498=""),$P$4:$P$498)</f>
        <v>#N/A</v>
      </c>
    </row>
    <row r="560" spans="2:16" x14ac:dyDescent="0.3">
      <c r="B560" t="s">
        <v>153</v>
      </c>
      <c r="C560" s="149" t="str">
        <f t="shared" si="26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27"/>
        <v>0</v>
      </c>
      <c r="O560" s="95"/>
      <c r="P560" s="150" t="e" cm="1">
        <f t="array" ref="P560">SUMPRODUCT(--($B$4:$B$498=B560),--($E$4:$E$498=C560),--($D$4:$D$498=""),$P$4:$P$498)</f>
        <v>#N/A</v>
      </c>
    </row>
    <row r="561" spans="2:16" x14ac:dyDescent="0.3">
      <c r="B561" t="s">
        <v>153</v>
      </c>
      <c r="C561" s="149" t="str">
        <f t="shared" si="26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27"/>
        <v>0</v>
      </c>
      <c r="O561" s="95"/>
      <c r="P561" s="150" t="e" cm="1">
        <f t="array" ref="P561">SUMPRODUCT(--($B$4:$B$498=B561),--($E$4:$E$498=C561),--($D$4:$D$498=""),$P$4:$P$498)</f>
        <v>#N/A</v>
      </c>
    </row>
    <row r="562" spans="2:16" x14ac:dyDescent="0.3">
      <c r="B562" t="s">
        <v>153</v>
      </c>
      <c r="C562" s="149" t="str">
        <f t="shared" si="26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27"/>
        <v>0</v>
      </c>
      <c r="O562" s="95"/>
      <c r="P562" s="150" t="e" cm="1">
        <f t="array" ref="P562">SUMPRODUCT(--($B$4:$B$498=B562),--($E$4:$E$498=C562),--($D$4:$D$498=""),$P$4:$P$498)</f>
        <v>#N/A</v>
      </c>
    </row>
    <row r="563" spans="2:16" x14ac:dyDescent="0.3">
      <c r="C563" s="149" t="str">
        <f t="shared" si="26"/>
        <v>Vrije categorie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27"/>
        <v>0</v>
      </c>
      <c r="O563" s="95"/>
      <c r="P563" s="150" t="e" cm="1">
        <f t="array" ref="P563">SUMPRODUCT(--($B$4:$B$498=B563),--($E$4:$E$498=C563),--($D$4:$D$498=""),$P$4:$P$498)</f>
        <v>#N/A</v>
      </c>
    </row>
    <row r="564" spans="2:16" x14ac:dyDescent="0.3">
      <c r="C564" s="149" t="str">
        <f t="shared" si="26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27"/>
        <v>0</v>
      </c>
      <c r="O564" s="95"/>
      <c r="P564" s="150" t="e" cm="1">
        <f t="array" ref="P564">SUMPRODUCT(--($B$4:$B$498=B564),--($E$4:$E$498=C564),--($D$4:$D$498=""),$P$4:$P$498)</f>
        <v>#N/A</v>
      </c>
    </row>
    <row r="565" spans="2:16" ht="15" thickBot="1" x14ac:dyDescent="0.35">
      <c r="C565" s="158" t="s">
        <v>677</v>
      </c>
      <c r="D565" s="154"/>
      <c r="E565" s="154"/>
      <c r="F565" s="155">
        <f t="shared" ref="F565:M565" si="28">SUM(F552:F564)</f>
        <v>0</v>
      </c>
      <c r="G565" s="155">
        <f t="shared" si="28"/>
        <v>0</v>
      </c>
      <c r="H565" s="155">
        <f t="shared" si="28"/>
        <v>0</v>
      </c>
      <c r="I565" s="155">
        <f t="shared" si="28"/>
        <v>0</v>
      </c>
      <c r="J565" s="155">
        <f t="shared" si="28"/>
        <v>0</v>
      </c>
      <c r="K565" s="155">
        <f t="shared" si="28"/>
        <v>0</v>
      </c>
      <c r="L565" s="155">
        <f t="shared" si="28"/>
        <v>0</v>
      </c>
      <c r="M565" s="155">
        <f t="shared" si="28"/>
        <v>0</v>
      </c>
      <c r="N565" s="155">
        <f t="shared" si="27"/>
        <v>0</v>
      </c>
      <c r="O565" s="107"/>
      <c r="P565" s="155" t="e">
        <f>SUM(P552:P564)</f>
        <v>#N/A</v>
      </c>
    </row>
    <row r="566" spans="2:16" ht="15" thickTop="1" x14ac:dyDescent="0.3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 x14ac:dyDescent="0.3">
      <c r="C567" s="157" t="s">
        <v>678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309</v>
      </c>
      <c r="O567" s="47"/>
      <c r="P567" s="149" t="s">
        <v>310</v>
      </c>
    </row>
    <row r="568" spans="2:16" x14ac:dyDescent="0.3">
      <c r="B568" t="s">
        <v>156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0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0</v>
      </c>
      <c r="O568" s="95"/>
      <c r="P568" s="150" t="e" cm="1">
        <f t="array" ref="P568">SUMPRODUCT(--($B$4:$B$498=B568),--($E$4:$E$498=C568),--($D$4:$D$498=""),$P$4:$P$498)</f>
        <v>#N/A</v>
      </c>
    </row>
    <row r="569" spans="2:16" x14ac:dyDescent="0.3">
      <c r="B569" t="s">
        <v>156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0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29">SUM(F569:M569)</f>
        <v>0</v>
      </c>
      <c r="O569" s="95"/>
      <c r="P569" s="150" t="e" cm="1">
        <f t="array" ref="P569">SUMPRODUCT(--($B$4:$B$498=B569),--($E$4:$E$498=C569),--($D$4:$D$498=""),$P$4:$P$498)</f>
        <v>#N/A</v>
      </c>
    </row>
    <row r="570" spans="2:16" x14ac:dyDescent="0.3">
      <c r="B570" t="s">
        <v>156</v>
      </c>
      <c r="C570" s="149" t="str">
        <f t="shared" ref="C570:C580" si="30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29"/>
        <v>0</v>
      </c>
      <c r="O570" s="95"/>
      <c r="P570" s="150" t="e" cm="1">
        <f t="array" ref="P570">SUMPRODUCT(--($B$4:$B$498=B570),--($E$4:$E$498=C570),--($D$4:$D$498=""),$P$4:$P$498)</f>
        <v>#N/A</v>
      </c>
    </row>
    <row r="571" spans="2:16" x14ac:dyDescent="0.3">
      <c r="B571" t="s">
        <v>156</v>
      </c>
      <c r="C571" s="149" t="str">
        <f t="shared" si="30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29"/>
        <v>0</v>
      </c>
      <c r="O571" s="95"/>
      <c r="P571" s="150" t="e" cm="1">
        <f t="array" ref="P571">SUMPRODUCT(--($B$4:$B$498=B571),--($E$4:$E$498=C571),--($D$4:$D$498=""),$P$4:$P$498)</f>
        <v>#N/A</v>
      </c>
    </row>
    <row r="572" spans="2:16" x14ac:dyDescent="0.3">
      <c r="B572" t="s">
        <v>156</v>
      </c>
      <c r="C572" s="149" t="str">
        <f t="shared" si="30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0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29"/>
        <v>0</v>
      </c>
      <c r="O572" s="95"/>
      <c r="P572" s="150" t="e" cm="1">
        <f t="array" ref="P572">SUMPRODUCT(--($B$4:$B$498=B572),--($E$4:$E$498=C572),--($D$4:$D$498=""),$P$4:$P$498)</f>
        <v>#N/A</v>
      </c>
    </row>
    <row r="573" spans="2:16" x14ac:dyDescent="0.3">
      <c r="B573" t="s">
        <v>156</v>
      </c>
      <c r="C573" s="149" t="str">
        <f t="shared" si="30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29"/>
        <v>0</v>
      </c>
      <c r="O573" s="95"/>
      <c r="P573" s="150" t="e" cm="1">
        <f t="array" ref="P573">SUMPRODUCT(--($B$4:$B$498=B573),--($E$4:$E$498=C573),--($D$4:$D$498=""),$P$4:$P$498)</f>
        <v>#N/A</v>
      </c>
    </row>
    <row r="574" spans="2:16" x14ac:dyDescent="0.3">
      <c r="B574" t="s">
        <v>156</v>
      </c>
      <c r="C574" s="149" t="str">
        <f t="shared" si="30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0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0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29"/>
        <v>0</v>
      </c>
      <c r="O574" s="95"/>
      <c r="P574" s="150" t="e" cm="1">
        <f t="array" ref="P574">SUMPRODUCT(--($B$4:$B$498=B574),--($E$4:$E$498=C574),--($D$4:$D$498=""),$P$4:$P$498)</f>
        <v>#N/A</v>
      </c>
    </row>
    <row r="575" spans="2:16" x14ac:dyDescent="0.3">
      <c r="B575" t="s">
        <v>156</v>
      </c>
      <c r="C575" s="149" t="str">
        <f t="shared" si="30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29"/>
        <v>0</v>
      </c>
      <c r="O575" s="95"/>
      <c r="P575" s="150" t="e" cm="1">
        <f t="array" ref="P575">SUMPRODUCT(--($B$4:$B$498=B575),--($E$4:$E$498=C575),--($D$4:$D$498=""),$P$4:$P$498)</f>
        <v>#N/A</v>
      </c>
    </row>
    <row r="576" spans="2:16" x14ac:dyDescent="0.3">
      <c r="B576" t="s">
        <v>156</v>
      </c>
      <c r="C576" s="149" t="str">
        <f t="shared" si="30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29"/>
        <v>0</v>
      </c>
      <c r="O576" s="95"/>
      <c r="P576" s="150" t="e" cm="1">
        <f t="array" ref="P576">SUMPRODUCT(--($B$4:$B$498=B576),--($E$4:$E$498=C576),--($D$4:$D$498=""),$P$4:$P$498)</f>
        <v>#N/A</v>
      </c>
    </row>
    <row r="577" spans="2:16" x14ac:dyDescent="0.3">
      <c r="B577" t="s">
        <v>156</v>
      </c>
      <c r="C577" s="149" t="str">
        <f t="shared" si="30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29"/>
        <v>0</v>
      </c>
      <c r="O577" s="95"/>
      <c r="P577" s="150" t="e" cm="1">
        <f t="array" ref="P577">SUMPRODUCT(--($B$4:$B$498=B577),--($E$4:$E$498=C577),--($D$4:$D$498=""),$P$4:$P$498)</f>
        <v>#N/A</v>
      </c>
    </row>
    <row r="578" spans="2:16" x14ac:dyDescent="0.3">
      <c r="B578" t="s">
        <v>156</v>
      </c>
      <c r="C578" s="149" t="str">
        <f t="shared" si="30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29"/>
        <v>0</v>
      </c>
      <c r="O578" s="95"/>
      <c r="P578" s="150" t="e" cm="1">
        <f t="array" ref="P578">SUMPRODUCT(--($B$4:$B$498=B578),--($E$4:$E$498=C578),--($D$4:$D$498=""),$P$4:$P$498)</f>
        <v>#N/A</v>
      </c>
    </row>
    <row r="579" spans="2:16" x14ac:dyDescent="0.3">
      <c r="C579" s="149" t="str">
        <f t="shared" si="30"/>
        <v>Vrije categorie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29"/>
        <v>0</v>
      </c>
      <c r="O579" s="95"/>
      <c r="P579" s="150" t="e" cm="1">
        <f t="array" ref="P579">SUMPRODUCT(--($B$4:$B$498=B579),--($E$4:$E$498=C579),--($D$4:$D$498=""),$P$4:$P$498)</f>
        <v>#N/A</v>
      </c>
    </row>
    <row r="580" spans="2:16" x14ac:dyDescent="0.3">
      <c r="C580" s="149" t="str">
        <f t="shared" si="30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29"/>
        <v>0</v>
      </c>
      <c r="O580" s="95"/>
      <c r="P580" s="150" t="e" cm="1">
        <f t="array" ref="P580">SUMPRODUCT(--($B$4:$B$498=B580),--($E$4:$E$498=C580),--($D$4:$D$498=""),$P$4:$P$498)</f>
        <v>#N/A</v>
      </c>
    </row>
    <row r="581" spans="2:16" ht="15" thickBot="1" x14ac:dyDescent="0.35">
      <c r="C581" s="158" t="s">
        <v>679</v>
      </c>
      <c r="D581" s="154"/>
      <c r="E581" s="154"/>
      <c r="F581" s="155">
        <f t="shared" ref="F581:M581" si="31">SUM(F568:F580)</f>
        <v>0</v>
      </c>
      <c r="G581" s="155">
        <f t="shared" si="31"/>
        <v>0</v>
      </c>
      <c r="H581" s="155">
        <f t="shared" si="31"/>
        <v>0</v>
      </c>
      <c r="I581" s="155">
        <f t="shared" si="31"/>
        <v>0</v>
      </c>
      <c r="J581" s="155">
        <f t="shared" si="31"/>
        <v>0</v>
      </c>
      <c r="K581" s="155">
        <f t="shared" si="31"/>
        <v>0</v>
      </c>
      <c r="L581" s="155">
        <f t="shared" si="31"/>
        <v>0</v>
      </c>
      <c r="M581" s="155">
        <f t="shared" si="31"/>
        <v>0</v>
      </c>
      <c r="N581" s="155">
        <f t="shared" si="29"/>
        <v>0</v>
      </c>
      <c r="O581" s="107"/>
      <c r="P581" s="155" t="e">
        <f>SUM(P568:P580)</f>
        <v>#N/A</v>
      </c>
    </row>
    <row r="582" spans="2:16" ht="15" thickTop="1" x14ac:dyDescent="0.3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 x14ac:dyDescent="0.3">
      <c r="C583" s="157" t="s">
        <v>680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309</v>
      </c>
      <c r="O583" s="47"/>
      <c r="P583" s="149" t="s">
        <v>310</v>
      </c>
    </row>
    <row r="584" spans="2:16" x14ac:dyDescent="0.3">
      <c r="B584" t="s">
        <v>159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0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0</v>
      </c>
      <c r="O584" s="95"/>
      <c r="P584" s="150" t="e" cm="1">
        <f t="array" ref="P584">SUMPRODUCT(--($B$4:$B$498=B584),--($E$4:$E$498=C584),--($D$4:$D$498=""),$P$4:$P$498)</f>
        <v>#N/A</v>
      </c>
    </row>
    <row r="585" spans="2:16" x14ac:dyDescent="0.3">
      <c r="B585" t="s">
        <v>159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32">SUM(F585:M585)</f>
        <v>0</v>
      </c>
      <c r="O585" s="95"/>
      <c r="P585" s="150" t="e" cm="1">
        <f t="array" ref="P585">SUMPRODUCT(--($B$4:$B$498=B585),--($E$4:$E$498=C585),--($D$4:$D$498=""),$P$4:$P$498)</f>
        <v>#N/A</v>
      </c>
    </row>
    <row r="586" spans="2:16" x14ac:dyDescent="0.3">
      <c r="B586" t="s">
        <v>159</v>
      </c>
      <c r="C586" s="149" t="str">
        <f t="shared" ref="C586:C596" si="33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32"/>
        <v>0</v>
      </c>
      <c r="O586" s="95"/>
      <c r="P586" s="150" t="e" cm="1">
        <f t="array" ref="P586">SUMPRODUCT(--($B$4:$B$498=B586),--($E$4:$E$498=C586),--($D$4:$D$498=""),$P$4:$P$498)</f>
        <v>#N/A</v>
      </c>
    </row>
    <row r="587" spans="2:16" x14ac:dyDescent="0.3">
      <c r="B587" t="s">
        <v>159</v>
      </c>
      <c r="C587" s="149" t="str">
        <f t="shared" si="33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0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32"/>
        <v>0</v>
      </c>
      <c r="O587" s="95"/>
      <c r="P587" s="150" t="e" cm="1">
        <f t="array" ref="P587">SUMPRODUCT(--($B$4:$B$498=B587),--($E$4:$E$498=C587),--($D$4:$D$498=""),$P$4:$P$498)</f>
        <v>#N/A</v>
      </c>
    </row>
    <row r="588" spans="2:16" x14ac:dyDescent="0.3">
      <c r="B588" t="s">
        <v>159</v>
      </c>
      <c r="C588" s="149" t="str">
        <f t="shared" si="33"/>
        <v>E</v>
      </c>
      <c r="D588" s="121"/>
      <c r="E588" s="121"/>
      <c r="F588" s="150" cm="1">
        <f t="array" ref="F588">SUMPRODUCT(--($B$4:$B$498=B588),--($E$4:$E$498=C588),--($D$4:$D$498=""),$F$4:$F$498)</f>
        <v>0</v>
      </c>
      <c r="G588" s="150" cm="1">
        <f t="array" ref="G588">SUMPRODUCT(--($B$4:$B$498=B588),--($E$4:$E$498=C588),--($D$4:$D$498=""),$G$4:$G$498)</f>
        <v>0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32"/>
        <v>0</v>
      </c>
      <c r="O588" s="95"/>
      <c r="P588" s="150" t="e" cm="1">
        <f t="array" ref="P588">SUMPRODUCT(--($B$4:$B$498=B588),--($E$4:$E$498=C588),--($D$4:$D$498=""),$P$4:$P$498)</f>
        <v>#N/A</v>
      </c>
    </row>
    <row r="589" spans="2:16" x14ac:dyDescent="0.3">
      <c r="B589" t="s">
        <v>159</v>
      </c>
      <c r="C589" s="149" t="str">
        <f t="shared" si="33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32"/>
        <v>0</v>
      </c>
      <c r="O589" s="95"/>
      <c r="P589" s="150" t="e" cm="1">
        <f t="array" ref="P589">SUMPRODUCT(--($B$4:$B$498=B589),--($E$4:$E$498=C589),--($D$4:$D$498=""),$P$4:$P$498)</f>
        <v>#N/A</v>
      </c>
    </row>
    <row r="590" spans="2:16" x14ac:dyDescent="0.3">
      <c r="B590" t="s">
        <v>159</v>
      </c>
      <c r="C590" s="149" t="str">
        <f t="shared" si="33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0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32"/>
        <v>0</v>
      </c>
      <c r="O590" s="95"/>
      <c r="P590" s="150" t="e" cm="1">
        <f t="array" ref="P590">SUMPRODUCT(--($B$4:$B$498=B590),--($E$4:$E$498=C590),--($D$4:$D$498=""),$P$4:$P$498)</f>
        <v>#N/A</v>
      </c>
    </row>
    <row r="591" spans="2:16" x14ac:dyDescent="0.3">
      <c r="B591" t="s">
        <v>159</v>
      </c>
      <c r="C591" s="149" t="str">
        <f t="shared" si="33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32"/>
        <v>0</v>
      </c>
      <c r="O591" s="95"/>
      <c r="P591" s="150" t="e" cm="1">
        <f t="array" ref="P591">SUMPRODUCT(--($B$4:$B$498=B591),--($E$4:$E$498=C591),--($D$4:$D$498=""),$P$4:$P$498)</f>
        <v>#N/A</v>
      </c>
    </row>
    <row r="592" spans="2:16" x14ac:dyDescent="0.3">
      <c r="B592" t="s">
        <v>159</v>
      </c>
      <c r="C592" s="149" t="str">
        <f t="shared" si="33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32"/>
        <v>0</v>
      </c>
      <c r="O592" s="95"/>
      <c r="P592" s="150" t="e" cm="1">
        <f t="array" ref="P592">SUMPRODUCT(--($B$4:$B$498=B592),--($E$4:$E$498=C592),--($D$4:$D$498=""),$P$4:$P$498)</f>
        <v>#N/A</v>
      </c>
    </row>
    <row r="593" spans="2:16" x14ac:dyDescent="0.3">
      <c r="B593" t="s">
        <v>159</v>
      </c>
      <c r="C593" s="149" t="str">
        <f t="shared" si="33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32"/>
        <v>0</v>
      </c>
      <c r="O593" s="95"/>
      <c r="P593" s="150" t="e" cm="1">
        <f t="array" ref="P593">SUMPRODUCT(--($B$4:$B$498=B593),--($E$4:$E$498=C593),--($D$4:$D$498=""),$P$4:$P$498)</f>
        <v>#N/A</v>
      </c>
    </row>
    <row r="594" spans="2:16" x14ac:dyDescent="0.3">
      <c r="B594" t="s">
        <v>159</v>
      </c>
      <c r="C594" s="149" t="str">
        <f t="shared" si="33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32"/>
        <v>0</v>
      </c>
      <c r="O594" s="95"/>
      <c r="P594" s="150" t="e" cm="1">
        <f t="array" ref="P594">SUMPRODUCT(--($B$4:$B$498=B594),--($E$4:$E$498=C594),--($D$4:$D$498=""),$P$4:$P$498)</f>
        <v>#N/A</v>
      </c>
    </row>
    <row r="595" spans="2:16" x14ac:dyDescent="0.3">
      <c r="C595" s="149" t="str">
        <f t="shared" si="33"/>
        <v>Vrije categorie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32"/>
        <v>0</v>
      </c>
      <c r="O595" s="95"/>
      <c r="P595" s="150" t="e" cm="1">
        <f t="array" ref="P595">SUMPRODUCT(--($B$4:$B$498=B595),--($E$4:$E$498=C595),--($D$4:$D$498=""),$P$4:$P$498)</f>
        <v>#N/A</v>
      </c>
    </row>
    <row r="596" spans="2:16" x14ac:dyDescent="0.3">
      <c r="C596" s="149" t="str">
        <f t="shared" si="33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32"/>
        <v>0</v>
      </c>
      <c r="O596" s="95"/>
      <c r="P596" s="150" t="e" cm="1">
        <f t="array" ref="P596">SUMPRODUCT(--($B$4:$B$498=B596),--($E$4:$E$498=C596),--($D$4:$D$498=""),$P$4:$P$498)</f>
        <v>#N/A</v>
      </c>
    </row>
    <row r="597" spans="2:16" ht="15" thickBot="1" x14ac:dyDescent="0.35">
      <c r="C597" s="158" t="s">
        <v>681</v>
      </c>
      <c r="D597" s="154"/>
      <c r="E597" s="154"/>
      <c r="F597" s="155">
        <f t="shared" ref="F597:M597" si="34">SUM(F584:F596)</f>
        <v>0</v>
      </c>
      <c r="G597" s="155">
        <f t="shared" si="34"/>
        <v>0</v>
      </c>
      <c r="H597" s="155">
        <f t="shared" si="34"/>
        <v>0</v>
      </c>
      <c r="I597" s="155">
        <f t="shared" si="34"/>
        <v>0</v>
      </c>
      <c r="J597" s="155">
        <f t="shared" si="34"/>
        <v>0</v>
      </c>
      <c r="K597" s="155">
        <f t="shared" si="34"/>
        <v>0</v>
      </c>
      <c r="L597" s="155">
        <f t="shared" si="34"/>
        <v>0</v>
      </c>
      <c r="M597" s="155">
        <f t="shared" si="34"/>
        <v>0</v>
      </c>
      <c r="N597" s="155">
        <f t="shared" si="32"/>
        <v>0</v>
      </c>
      <c r="O597" s="107"/>
      <c r="P597" s="155" t="e">
        <f>SUM(P584:P596)</f>
        <v>#N/A</v>
      </c>
    </row>
    <row r="598" spans="2:16" ht="15" thickTop="1" x14ac:dyDescent="0.3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 x14ac:dyDescent="0.3">
      <c r="B599" t="s">
        <v>160</v>
      </c>
      <c r="C599" s="157" t="s">
        <v>682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309</v>
      </c>
      <c r="O599" s="47"/>
      <c r="P599" s="149" t="s">
        <v>310</v>
      </c>
    </row>
    <row r="600" spans="2:16" x14ac:dyDescent="0.3">
      <c r="B600" t="s">
        <v>160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t="e" cm="1">
        <f t="array" ref="P600">SUMPRODUCT(--($B$4:$B$498=B600),--($E$4:$E$498=C600),--($D$4:$D$498=""),$P$4:$P$498)</f>
        <v>#N/A</v>
      </c>
    </row>
    <row r="601" spans="2:16" x14ac:dyDescent="0.3">
      <c r="B601" t="s">
        <v>160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35">SUM(F601:M601)</f>
        <v>0</v>
      </c>
      <c r="O601" s="95"/>
      <c r="P601" s="150" t="e" cm="1">
        <f t="array" ref="P601">SUMPRODUCT(--($B$4:$B$498=B601),--($E$4:$E$498=C601),--($D$4:$D$498=""),$P$4:$P$498)</f>
        <v>#N/A</v>
      </c>
    </row>
    <row r="602" spans="2:16" x14ac:dyDescent="0.3">
      <c r="B602" t="s">
        <v>160</v>
      </c>
      <c r="C602" s="149" t="str">
        <f t="shared" ref="C602:C612" si="36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35"/>
        <v>0</v>
      </c>
      <c r="O602" s="95"/>
      <c r="P602" s="150" t="e" cm="1">
        <f t="array" ref="P602">SUMPRODUCT(--($B$4:$B$498=B602),--($E$4:$E$498=C602),--($D$4:$D$498=""),$P$4:$P$498)</f>
        <v>#N/A</v>
      </c>
    </row>
    <row r="603" spans="2:16" x14ac:dyDescent="0.3">
      <c r="B603" t="s">
        <v>160</v>
      </c>
      <c r="C603" s="149" t="str">
        <f t="shared" si="36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35"/>
        <v>0</v>
      </c>
      <c r="O603" s="95"/>
      <c r="P603" s="150" t="e" cm="1">
        <f t="array" ref="P603">SUMPRODUCT(--($B$4:$B$498=B603),--($E$4:$E$498=C603),--($D$4:$D$498=""),$P$4:$P$498)</f>
        <v>#N/A</v>
      </c>
    </row>
    <row r="604" spans="2:16" x14ac:dyDescent="0.3">
      <c r="B604" t="s">
        <v>160</v>
      </c>
      <c r="C604" s="149" t="str">
        <f t="shared" si="36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0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0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35"/>
        <v>0</v>
      </c>
      <c r="O604" s="95"/>
      <c r="P604" s="150" t="e" cm="1">
        <f t="array" ref="P604">SUMPRODUCT(--($B$4:$B$498=B604),--($E$4:$E$498=C604),--($D$4:$D$498=""),$P$4:$P$498)</f>
        <v>#N/A</v>
      </c>
    </row>
    <row r="605" spans="2:16" x14ac:dyDescent="0.3">
      <c r="B605" t="s">
        <v>160</v>
      </c>
      <c r="C605" s="149" t="str">
        <f t="shared" si="36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35"/>
        <v>0</v>
      </c>
      <c r="O605" s="95"/>
      <c r="P605" s="150" t="e" cm="1">
        <f t="array" ref="P605">SUMPRODUCT(--($B$4:$B$498=B605),--($E$4:$E$498=C605),--($D$4:$D$498=""),$P$4:$P$498)</f>
        <v>#N/A</v>
      </c>
    </row>
    <row r="606" spans="2:16" x14ac:dyDescent="0.3">
      <c r="B606" t="s">
        <v>160</v>
      </c>
      <c r="C606" s="149" t="str">
        <f t="shared" si="36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0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35"/>
        <v>0</v>
      </c>
      <c r="O606" s="95"/>
      <c r="P606" s="150" t="e" cm="1">
        <f t="array" ref="P606">SUMPRODUCT(--($B$4:$B$498=B606),--($E$4:$E$498=C606),--($D$4:$D$498=""),$P$4:$P$498)</f>
        <v>#N/A</v>
      </c>
    </row>
    <row r="607" spans="2:16" x14ac:dyDescent="0.3">
      <c r="B607" t="s">
        <v>160</v>
      </c>
      <c r="C607" s="149" t="str">
        <f t="shared" si="36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35"/>
        <v>0</v>
      </c>
      <c r="O607" s="95"/>
      <c r="P607" s="150" t="e" cm="1">
        <f t="array" ref="P607">SUMPRODUCT(--($B$4:$B$498=B607),--($E$4:$E$498=C607),--($D$4:$D$498=""),$P$4:$P$498)</f>
        <v>#N/A</v>
      </c>
    </row>
    <row r="608" spans="2:16" x14ac:dyDescent="0.3">
      <c r="B608" t="s">
        <v>160</v>
      </c>
      <c r="C608" s="149" t="str">
        <f t="shared" si="36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0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0</v>
      </c>
      <c r="J608" s="150" cm="1">
        <f t="array" ref="J608">SUMPRODUCT(--($B$4:$B$498=B608),--($E$4:$E$498=C608),--($D$4:$D$498=""),$J$4:$J$498)</f>
        <v>0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35"/>
        <v>0</v>
      </c>
      <c r="O608" s="95"/>
      <c r="P608" s="150" t="e" cm="1">
        <f t="array" ref="P608">SUMPRODUCT(--($B$4:$B$498=B608),--($E$4:$E$498=C608),--($D$4:$D$498=""),$P$4:$P$498)</f>
        <v>#N/A</v>
      </c>
    </row>
    <row r="609" spans="2:16" x14ac:dyDescent="0.3">
      <c r="B609" t="s">
        <v>160</v>
      </c>
      <c r="C609" s="149" t="str">
        <f t="shared" si="36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35"/>
        <v>0</v>
      </c>
      <c r="O609" s="95"/>
      <c r="P609" s="150" t="e" cm="1">
        <f t="array" ref="P609">SUMPRODUCT(--($B$4:$B$498=B609),--($E$4:$E$498=C609),--($D$4:$D$498=""),$P$4:$P$498)</f>
        <v>#N/A</v>
      </c>
    </row>
    <row r="610" spans="2:16" x14ac:dyDescent="0.3">
      <c r="B610" t="s">
        <v>160</v>
      </c>
      <c r="C610" s="149" t="str">
        <f t="shared" si="36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35"/>
        <v>0</v>
      </c>
      <c r="O610" s="95"/>
      <c r="P610" s="150" t="e" cm="1">
        <f t="array" ref="P610">SUMPRODUCT(--($B$4:$B$498=B610),--($E$4:$E$498=C610),--($D$4:$D$498=""),$P$4:$P$498)</f>
        <v>#N/A</v>
      </c>
    </row>
    <row r="611" spans="2:16" x14ac:dyDescent="0.3">
      <c r="C611" s="149" t="str">
        <f t="shared" si="36"/>
        <v>Vrije categorie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35"/>
        <v>0</v>
      </c>
      <c r="O611" s="95"/>
      <c r="P611" s="150" t="e" cm="1">
        <f t="array" ref="P611">SUMPRODUCT(--($B$4:$B$498=B611),--($E$4:$E$498=C611),--($D$4:$D$498=""),$P$4:$P$498)</f>
        <v>#N/A</v>
      </c>
    </row>
    <row r="612" spans="2:16" x14ac:dyDescent="0.3">
      <c r="C612" s="149" t="str">
        <f t="shared" si="36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35"/>
        <v>0</v>
      </c>
      <c r="O612" s="95"/>
      <c r="P612" s="150" t="e" cm="1">
        <f t="array" ref="P612">SUMPRODUCT(--($B$4:$B$498=B612),--($E$4:$E$498=C612),--($D$4:$D$498=""),$P$4:$P$498)</f>
        <v>#N/A</v>
      </c>
    </row>
    <row r="613" spans="2:16" ht="15" thickBot="1" x14ac:dyDescent="0.35">
      <c r="C613" s="158" t="s">
        <v>683</v>
      </c>
      <c r="D613" s="154"/>
      <c r="E613" s="154"/>
      <c r="F613" s="155">
        <f t="shared" ref="F613:M613" si="37">SUM(F600:F612)</f>
        <v>0</v>
      </c>
      <c r="G613" s="155">
        <f t="shared" si="37"/>
        <v>0</v>
      </c>
      <c r="H613" s="155">
        <f t="shared" si="37"/>
        <v>0</v>
      </c>
      <c r="I613" s="155">
        <f t="shared" si="37"/>
        <v>0</v>
      </c>
      <c r="J613" s="155">
        <f t="shared" si="37"/>
        <v>0</v>
      </c>
      <c r="K613" s="155">
        <f t="shared" si="37"/>
        <v>0</v>
      </c>
      <c r="L613" s="155">
        <f t="shared" si="37"/>
        <v>0</v>
      </c>
      <c r="M613" s="155">
        <f t="shared" si="37"/>
        <v>0</v>
      </c>
      <c r="N613" s="155">
        <f t="shared" si="35"/>
        <v>0</v>
      </c>
      <c r="O613" s="107"/>
      <c r="P613" s="155" t="e">
        <f>SUM(P600:P612)</f>
        <v>#N/A</v>
      </c>
    </row>
    <row r="614" spans="2:16" ht="15" thickTop="1" x14ac:dyDescent="0.3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4.4" x14ac:dyDescent="0.3"/>
  <cols>
    <col min="1" max="1" width="30.44140625" bestFit="1" customWidth="1"/>
    <col min="2" max="2" width="13.88671875" customWidth="1"/>
    <col min="3" max="3" width="11.88671875" customWidth="1"/>
  </cols>
  <sheetData>
    <row r="1" spans="1:15" ht="28.8" x14ac:dyDescent="0.3">
      <c r="A1" s="163" t="s">
        <v>140</v>
      </c>
      <c r="B1" s="164" t="s">
        <v>684</v>
      </c>
      <c r="C1" s="164" t="s">
        <v>685</v>
      </c>
      <c r="D1" s="163" t="s">
        <v>686</v>
      </c>
      <c r="E1" s="163" t="s">
        <v>687</v>
      </c>
      <c r="F1" s="163" t="s">
        <v>688</v>
      </c>
      <c r="G1" s="163" t="s">
        <v>689</v>
      </c>
      <c r="H1" s="163" t="s">
        <v>690</v>
      </c>
      <c r="I1" s="163" t="s">
        <v>691</v>
      </c>
      <c r="J1" s="163" t="s">
        <v>692</v>
      </c>
      <c r="K1" s="163" t="s">
        <v>693</v>
      </c>
      <c r="L1" s="163" t="s">
        <v>694</v>
      </c>
      <c r="M1" s="163" t="s">
        <v>695</v>
      </c>
      <c r="N1" s="163" t="s">
        <v>696</v>
      </c>
      <c r="O1" s="163" t="s">
        <v>697</v>
      </c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51" t="s">
        <v>166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3">
      <c r="A4" s="165" t="s">
        <v>698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">
      <c r="A5" s="51" t="s">
        <v>699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3">
      <c r="A6" s="51" t="s">
        <v>700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3">
      <c r="A7" s="51" t="s">
        <v>701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3">
      <c r="A8" s="51" t="s">
        <v>702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3">
      <c r="A9" s="165" t="s">
        <v>667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 x14ac:dyDescent="0.3">
      <c r="A10" s="51" t="s">
        <v>186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3">
      <c r="A11" s="165" t="s">
        <v>144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 x14ac:dyDescent="0.3">
      <c r="A12" s="51" t="s">
        <v>703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28.8" x14ac:dyDescent="0.3">
      <c r="A14" s="163" t="s">
        <v>140</v>
      </c>
      <c r="B14" s="164" t="s">
        <v>684</v>
      </c>
      <c r="C14" s="164" t="s">
        <v>685</v>
      </c>
      <c r="D14" s="163" t="s">
        <v>686</v>
      </c>
      <c r="E14" s="163" t="s">
        <v>687</v>
      </c>
      <c r="F14" s="163" t="s">
        <v>688</v>
      </c>
      <c r="G14" s="163" t="s">
        <v>689</v>
      </c>
      <c r="H14" s="163" t="s">
        <v>690</v>
      </c>
      <c r="I14" s="163" t="s">
        <v>691</v>
      </c>
      <c r="J14" s="163" t="s">
        <v>692</v>
      </c>
      <c r="K14" s="163" t="s">
        <v>693</v>
      </c>
      <c r="L14" s="163" t="s">
        <v>694</v>
      </c>
      <c r="M14" s="163" t="s">
        <v>695</v>
      </c>
      <c r="N14" s="163" t="s">
        <v>696</v>
      </c>
      <c r="O14" s="163" t="s">
        <v>697</v>
      </c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51" t="s">
        <v>166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3">
      <c r="A17" s="165" t="s">
        <v>698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 x14ac:dyDescent="0.3">
      <c r="A18" s="51" t="s">
        <v>699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3">
      <c r="A19" s="51" t="s">
        <v>700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3">
      <c r="A20" s="51" t="s">
        <v>701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3">
      <c r="A21" s="51" t="s">
        <v>702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3">
      <c r="A22" s="165" t="s">
        <v>667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 x14ac:dyDescent="0.3">
      <c r="A23" s="51" t="s">
        <v>186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3">
      <c r="A24" s="165" t="s">
        <v>144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 x14ac:dyDescent="0.3">
      <c r="A25" s="51" t="s">
        <v>703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28.8" x14ac:dyDescent="0.3">
      <c r="A27" s="163" t="s">
        <v>140</v>
      </c>
      <c r="B27" s="164" t="s">
        <v>684</v>
      </c>
      <c r="C27" s="164" t="s">
        <v>685</v>
      </c>
      <c r="D27" s="163" t="s">
        <v>686</v>
      </c>
      <c r="E27" s="163" t="s">
        <v>687</v>
      </c>
      <c r="F27" s="163" t="s">
        <v>688</v>
      </c>
      <c r="G27" s="163" t="s">
        <v>689</v>
      </c>
      <c r="H27" s="163" t="s">
        <v>690</v>
      </c>
      <c r="I27" s="163" t="s">
        <v>691</v>
      </c>
      <c r="J27" s="163" t="s">
        <v>692</v>
      </c>
      <c r="K27" s="163" t="s">
        <v>693</v>
      </c>
      <c r="L27" s="163" t="s">
        <v>694</v>
      </c>
      <c r="M27" s="163" t="s">
        <v>695</v>
      </c>
      <c r="N27" s="163" t="s">
        <v>696</v>
      </c>
      <c r="O27" s="163" t="s">
        <v>697</v>
      </c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51" t="s">
        <v>166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3">
      <c r="A30" s="165" t="s">
        <v>698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</row>
    <row r="31" spans="1:15" x14ac:dyDescent="0.3">
      <c r="A31" s="51" t="s">
        <v>699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3">
      <c r="A32" s="51" t="s">
        <v>700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3">
      <c r="A33" s="51" t="s">
        <v>701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3">
      <c r="A34" s="51" t="s">
        <v>702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3">
      <c r="A35" s="165" t="s">
        <v>667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 x14ac:dyDescent="0.3">
      <c r="A36" s="51" t="s">
        <v>186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3">
      <c r="A37" s="165" t="s">
        <v>144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</row>
    <row r="38" spans="1:15" x14ac:dyDescent="0.3">
      <c r="A38" s="51" t="s">
        <v>703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28.8" x14ac:dyDescent="0.3">
      <c r="A40" s="163" t="s">
        <v>140</v>
      </c>
      <c r="B40" s="164" t="s">
        <v>684</v>
      </c>
      <c r="C40" s="164" t="s">
        <v>685</v>
      </c>
      <c r="D40" s="163" t="s">
        <v>686</v>
      </c>
      <c r="E40" s="163" t="s">
        <v>687</v>
      </c>
      <c r="F40" s="163" t="s">
        <v>688</v>
      </c>
      <c r="G40" s="163" t="s">
        <v>689</v>
      </c>
      <c r="H40" s="163" t="s">
        <v>690</v>
      </c>
      <c r="I40" s="163" t="s">
        <v>691</v>
      </c>
      <c r="J40" s="163" t="s">
        <v>692</v>
      </c>
      <c r="K40" s="163" t="s">
        <v>693</v>
      </c>
      <c r="L40" s="163" t="s">
        <v>694</v>
      </c>
      <c r="M40" s="163" t="s">
        <v>695</v>
      </c>
      <c r="N40" s="163" t="s">
        <v>696</v>
      </c>
      <c r="O40" s="163" t="s">
        <v>697</v>
      </c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51" t="s">
        <v>166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3">
      <c r="A43" s="165" t="s">
        <v>698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5" x14ac:dyDescent="0.3">
      <c r="A44" s="51" t="s">
        <v>699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3">
      <c r="A45" s="51" t="s">
        <v>700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3">
      <c r="A46" s="51" t="s">
        <v>701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3">
      <c r="A47" s="51" t="s">
        <v>702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3">
      <c r="A48" s="165" t="s">
        <v>667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</row>
    <row r="49" spans="1:15" x14ac:dyDescent="0.3">
      <c r="A49" s="51" t="s">
        <v>186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3">
      <c r="A50" s="165" t="s">
        <v>144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</row>
    <row r="51" spans="1:15" x14ac:dyDescent="0.3">
      <c r="A51" s="51" t="s">
        <v>703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28.8" x14ac:dyDescent="0.3">
      <c r="A53" s="163" t="s">
        <v>140</v>
      </c>
      <c r="B53" s="164" t="s">
        <v>684</v>
      </c>
      <c r="C53" s="164" t="s">
        <v>685</v>
      </c>
      <c r="D53" s="163" t="s">
        <v>686</v>
      </c>
      <c r="E53" s="163" t="s">
        <v>687</v>
      </c>
      <c r="F53" s="163" t="s">
        <v>688</v>
      </c>
      <c r="G53" s="163" t="s">
        <v>689</v>
      </c>
      <c r="H53" s="163" t="s">
        <v>690</v>
      </c>
      <c r="I53" s="163" t="s">
        <v>691</v>
      </c>
      <c r="J53" s="163" t="s">
        <v>692</v>
      </c>
      <c r="K53" s="163" t="s">
        <v>693</v>
      </c>
      <c r="L53" s="163" t="s">
        <v>694</v>
      </c>
      <c r="M53" s="163" t="s">
        <v>695</v>
      </c>
      <c r="N53" s="163" t="s">
        <v>696</v>
      </c>
      <c r="O53" s="163" t="s">
        <v>697</v>
      </c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51" t="s">
        <v>166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3">
      <c r="A56" s="165" t="s">
        <v>698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</row>
    <row r="57" spans="1:15" x14ac:dyDescent="0.3">
      <c r="A57" s="51" t="s">
        <v>699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3">
      <c r="A58" s="51" t="s">
        <v>700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3">
      <c r="A59" s="51" t="s">
        <v>701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3">
      <c r="A60" s="51" t="s">
        <v>702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3">
      <c r="A61" s="165" t="s">
        <v>667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15" x14ac:dyDescent="0.3">
      <c r="A62" s="51" t="s">
        <v>186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3">
      <c r="A63" s="165" t="s">
        <v>144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</row>
    <row r="64" spans="1:15" x14ac:dyDescent="0.3">
      <c r="A64" s="51" t="s">
        <v>703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28.8" x14ac:dyDescent="0.3">
      <c r="A66" s="163" t="s">
        <v>140</v>
      </c>
      <c r="B66" s="164" t="s">
        <v>684</v>
      </c>
      <c r="C66" s="164" t="s">
        <v>685</v>
      </c>
      <c r="D66" s="163" t="s">
        <v>686</v>
      </c>
      <c r="E66" s="163" t="s">
        <v>687</v>
      </c>
      <c r="F66" s="163" t="s">
        <v>688</v>
      </c>
      <c r="G66" s="163" t="s">
        <v>689</v>
      </c>
      <c r="H66" s="163" t="s">
        <v>690</v>
      </c>
      <c r="I66" s="163" t="s">
        <v>691</v>
      </c>
      <c r="J66" s="163" t="s">
        <v>692</v>
      </c>
      <c r="K66" s="163" t="s">
        <v>693</v>
      </c>
      <c r="L66" s="163" t="s">
        <v>694</v>
      </c>
      <c r="M66" s="163" t="s">
        <v>695</v>
      </c>
      <c r="N66" s="163" t="s">
        <v>696</v>
      </c>
      <c r="O66" s="163" t="s">
        <v>697</v>
      </c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51" t="s">
        <v>166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3">
      <c r="A69" s="165" t="s">
        <v>698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</row>
    <row r="70" spans="1:15" x14ac:dyDescent="0.3">
      <c r="A70" s="51" t="s">
        <v>699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3">
      <c r="A71" s="51" t="s">
        <v>700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3">
      <c r="A72" s="51" t="s">
        <v>701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3">
      <c r="A73" s="51" t="s">
        <v>702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3">
      <c r="A74" s="165" t="s">
        <v>667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</row>
    <row r="75" spans="1:15" x14ac:dyDescent="0.3">
      <c r="A75" s="51" t="s">
        <v>186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3">
      <c r="A76" s="165" t="s">
        <v>144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</row>
    <row r="77" spans="1:15" x14ac:dyDescent="0.3">
      <c r="A77" s="51" t="s">
        <v>703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28.8" x14ac:dyDescent="0.3">
      <c r="A79" s="163" t="s">
        <v>140</v>
      </c>
      <c r="B79" s="164" t="s">
        <v>684</v>
      </c>
      <c r="C79" s="164" t="s">
        <v>685</v>
      </c>
      <c r="D79" s="163" t="s">
        <v>686</v>
      </c>
      <c r="E79" s="163" t="s">
        <v>687</v>
      </c>
      <c r="F79" s="163" t="s">
        <v>688</v>
      </c>
      <c r="G79" s="163" t="s">
        <v>689</v>
      </c>
      <c r="H79" s="163" t="s">
        <v>690</v>
      </c>
      <c r="I79" s="163" t="s">
        <v>691</v>
      </c>
      <c r="J79" s="163" t="s">
        <v>692</v>
      </c>
      <c r="K79" s="163" t="s">
        <v>693</v>
      </c>
      <c r="L79" s="163" t="s">
        <v>694</v>
      </c>
      <c r="M79" s="163" t="s">
        <v>695</v>
      </c>
      <c r="N79" s="163" t="s">
        <v>696</v>
      </c>
      <c r="O79" s="163" t="s">
        <v>697</v>
      </c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51" t="s">
        <v>166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3">
      <c r="A82" s="165" t="s">
        <v>698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</row>
    <row r="83" spans="1:15" x14ac:dyDescent="0.3">
      <c r="A83" s="51" t="s">
        <v>699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3">
      <c r="A84" s="51" t="s">
        <v>700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3">
      <c r="A85" s="51" t="s">
        <v>701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3">
      <c r="A86" s="51" t="s">
        <v>702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3">
      <c r="A87" s="165" t="s">
        <v>667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</row>
    <row r="88" spans="1:15" x14ac:dyDescent="0.3">
      <c r="A88" s="51" t="s">
        <v>186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3">
      <c r="A89" s="165" t="s">
        <v>144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</row>
    <row r="90" spans="1:15" x14ac:dyDescent="0.3">
      <c r="A90" s="51" t="s">
        <v>703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28.8" x14ac:dyDescent="0.3">
      <c r="A92" s="163" t="s">
        <v>140</v>
      </c>
      <c r="B92" s="164" t="s">
        <v>684</v>
      </c>
      <c r="C92" s="164" t="s">
        <v>685</v>
      </c>
      <c r="D92" s="163" t="s">
        <v>686</v>
      </c>
      <c r="E92" s="163" t="s">
        <v>687</v>
      </c>
      <c r="F92" s="163" t="s">
        <v>688</v>
      </c>
      <c r="G92" s="163" t="s">
        <v>689</v>
      </c>
      <c r="H92" s="163" t="s">
        <v>690</v>
      </c>
      <c r="I92" s="163" t="s">
        <v>691</v>
      </c>
      <c r="J92" s="163" t="s">
        <v>692</v>
      </c>
      <c r="K92" s="163" t="s">
        <v>693</v>
      </c>
      <c r="L92" s="163" t="s">
        <v>694</v>
      </c>
      <c r="M92" s="163" t="s">
        <v>695</v>
      </c>
      <c r="N92" s="163" t="s">
        <v>696</v>
      </c>
      <c r="O92" s="163" t="s">
        <v>697</v>
      </c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">
      <c r="A94" s="51" t="s">
        <v>166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3">
      <c r="A95" s="165" t="s">
        <v>698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</row>
    <row r="96" spans="1:15" x14ac:dyDescent="0.3">
      <c r="A96" s="51" t="s">
        <v>699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3">
      <c r="A97" s="51" t="s">
        <v>700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3">
      <c r="A98" s="51" t="s">
        <v>701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3">
      <c r="A99" s="51" t="s">
        <v>702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3">
      <c r="A100" s="165" t="s">
        <v>667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</row>
    <row r="101" spans="1:15" x14ac:dyDescent="0.3">
      <c r="A101" s="51" t="s">
        <v>186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3">
      <c r="A102" s="165" t="s">
        <v>144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</row>
    <row r="103" spans="1:15" x14ac:dyDescent="0.3">
      <c r="A103" s="51" t="s">
        <v>703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28.8" x14ac:dyDescent="0.3">
      <c r="A105" s="163" t="s">
        <v>140</v>
      </c>
      <c r="B105" s="164" t="s">
        <v>684</v>
      </c>
      <c r="C105" s="164" t="s">
        <v>685</v>
      </c>
      <c r="D105" s="163" t="s">
        <v>686</v>
      </c>
      <c r="E105" s="163" t="s">
        <v>687</v>
      </c>
      <c r="F105" s="163" t="s">
        <v>688</v>
      </c>
      <c r="G105" s="163" t="s">
        <v>689</v>
      </c>
      <c r="H105" s="163" t="s">
        <v>690</v>
      </c>
      <c r="I105" s="163" t="s">
        <v>691</v>
      </c>
      <c r="J105" s="163" t="s">
        <v>692</v>
      </c>
      <c r="K105" s="163" t="s">
        <v>693</v>
      </c>
      <c r="L105" s="163" t="s">
        <v>694</v>
      </c>
      <c r="M105" s="163" t="s">
        <v>695</v>
      </c>
      <c r="N105" s="163" t="s">
        <v>696</v>
      </c>
      <c r="O105" s="163" t="s">
        <v>697</v>
      </c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">
      <c r="A107" s="51" t="s">
        <v>166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3">
      <c r="A108" s="165" t="s">
        <v>698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</row>
    <row r="109" spans="1:15" x14ac:dyDescent="0.3">
      <c r="A109" s="51" t="s">
        <v>699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3">
      <c r="A110" s="51" t="s">
        <v>700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3">
      <c r="A111" s="51" t="s">
        <v>701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3">
      <c r="A112" s="51" t="s">
        <v>702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3">
      <c r="A113" s="165" t="s">
        <v>667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</row>
    <row r="114" spans="1:15" x14ac:dyDescent="0.3">
      <c r="A114" s="51" t="s">
        <v>186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3">
      <c r="A115" s="165" t="s">
        <v>144</v>
      </c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</row>
    <row r="116" spans="1:15" x14ac:dyDescent="0.3">
      <c r="A116" s="51" t="s">
        <v>703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28.8" x14ac:dyDescent="0.3">
      <c r="A118" s="163" t="s">
        <v>140</v>
      </c>
      <c r="B118" s="164" t="s">
        <v>684</v>
      </c>
      <c r="C118" s="164" t="s">
        <v>685</v>
      </c>
      <c r="D118" s="163" t="s">
        <v>686</v>
      </c>
      <c r="E118" s="163" t="s">
        <v>687</v>
      </c>
      <c r="F118" s="163" t="s">
        <v>688</v>
      </c>
      <c r="G118" s="163" t="s">
        <v>689</v>
      </c>
      <c r="H118" s="163" t="s">
        <v>690</v>
      </c>
      <c r="I118" s="163" t="s">
        <v>691</v>
      </c>
      <c r="J118" s="163" t="s">
        <v>692</v>
      </c>
      <c r="K118" s="163" t="s">
        <v>693</v>
      </c>
      <c r="L118" s="163" t="s">
        <v>694</v>
      </c>
      <c r="M118" s="163" t="s">
        <v>695</v>
      </c>
      <c r="N118" s="163" t="s">
        <v>696</v>
      </c>
      <c r="O118" s="163" t="s">
        <v>697</v>
      </c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3">
      <c r="A120" s="51" t="s">
        <v>166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3">
      <c r="A121" s="165" t="s">
        <v>698</v>
      </c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</row>
    <row r="122" spans="1:15" x14ac:dyDescent="0.3">
      <c r="A122" s="51" t="s">
        <v>699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3">
      <c r="A123" s="51" t="s">
        <v>700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3">
      <c r="A124" s="51" t="s">
        <v>701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3">
      <c r="A125" s="51" t="s">
        <v>702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3">
      <c r="A126" s="165" t="s">
        <v>667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</row>
    <row r="127" spans="1:15" x14ac:dyDescent="0.3">
      <c r="A127" s="51" t="s">
        <v>186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3">
      <c r="A128" s="165" t="s">
        <v>144</v>
      </c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</row>
    <row r="129" spans="1:15" x14ac:dyDescent="0.3">
      <c r="A129" s="51" t="s">
        <v>703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3">
      <c r="A133" s="163" t="s">
        <v>144</v>
      </c>
      <c r="B133" s="163" t="s">
        <v>140</v>
      </c>
      <c r="C133" s="163" t="s">
        <v>686</v>
      </c>
      <c r="D133" s="163" t="s">
        <v>687</v>
      </c>
      <c r="E133" s="163" t="s">
        <v>688</v>
      </c>
      <c r="F133" s="163" t="s">
        <v>689</v>
      </c>
      <c r="G133" s="163" t="s">
        <v>690</v>
      </c>
      <c r="H133" s="163" t="s">
        <v>691</v>
      </c>
      <c r="I133" s="163" t="s">
        <v>692</v>
      </c>
      <c r="J133" s="163" t="s">
        <v>693</v>
      </c>
      <c r="K133" s="163" t="s">
        <v>694</v>
      </c>
      <c r="L133" s="163" t="s">
        <v>695</v>
      </c>
      <c r="M133" s="163" t="s">
        <v>696</v>
      </c>
      <c r="N133" s="163" t="s">
        <v>697</v>
      </c>
      <c r="O133" s="163" t="s">
        <v>704</v>
      </c>
    </row>
    <row r="134" spans="1:15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2"/>
  <sheetViews>
    <sheetView workbookViewId="0">
      <selection activeCell="P542" sqref="P542"/>
    </sheetView>
  </sheetViews>
  <sheetFormatPr defaultRowHeight="14.4" x14ac:dyDescent="0.3"/>
  <cols>
    <col min="1" max="1" width="5.44140625" bestFit="1" customWidth="1"/>
    <col min="2" max="2" width="4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 s="181">
        <f>'4'!H5</f>
        <v>4</v>
      </c>
      <c r="B1" s="346" t="s">
        <v>152</v>
      </c>
      <c r="C1" s="347"/>
      <c r="D1" s="348" t="str">
        <f>VLOOKUP(A1,'Kosten VSR (her)controles'!A5:J54,3)</f>
        <v>OBS Meander Dep (wordt schoon gemaakt door OOG)</v>
      </c>
      <c r="E1" s="349"/>
      <c r="F1" s="349"/>
      <c r="G1" s="349"/>
      <c r="H1" s="349"/>
      <c r="I1" s="349"/>
      <c r="J1" s="350"/>
      <c r="K1" s="253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73" t="s">
        <v>202</v>
      </c>
      <c r="Y1" s="173"/>
      <c r="Z1" s="173"/>
    </row>
    <row r="2" spans="1:26" x14ac:dyDescent="0.3">
      <c r="A2" s="181"/>
      <c r="B2" s="346" t="s">
        <v>203</v>
      </c>
      <c r="C2" s="347"/>
      <c r="D2" s="348" t="str">
        <f>CONCATENATE(VLOOKUP(A1,'Kosten VSR (her)controles'!A5:K54,4)," te ",VLOOKUP(A1,'Kosten VSR (her)controles'!A5:K54,5))</f>
        <v xml:space="preserve"> te Groningen</v>
      </c>
      <c r="E2" s="349"/>
      <c r="F2" s="349"/>
      <c r="G2" s="349"/>
      <c r="H2" s="349"/>
      <c r="I2" s="349"/>
      <c r="J2" s="350"/>
      <c r="K2" s="253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</row>
    <row r="3" spans="1:26" ht="28.8" x14ac:dyDescent="0.3">
      <c r="A3" s="205" t="s">
        <v>204</v>
      </c>
      <c r="B3" s="205" t="s">
        <v>205</v>
      </c>
      <c r="C3" s="205" t="s">
        <v>206</v>
      </c>
      <c r="D3" s="205" t="s">
        <v>207</v>
      </c>
      <c r="E3" s="205" t="s">
        <v>208</v>
      </c>
      <c r="F3" s="205" t="s">
        <v>209</v>
      </c>
      <c r="G3" s="205" t="s">
        <v>210</v>
      </c>
      <c r="H3" s="205" t="s">
        <v>211</v>
      </c>
      <c r="I3" s="205" t="s">
        <v>212</v>
      </c>
      <c r="J3" s="254" t="s">
        <v>213</v>
      </c>
      <c r="K3" s="205" t="s">
        <v>214</v>
      </c>
      <c r="L3" s="205" t="s">
        <v>216</v>
      </c>
      <c r="M3" s="205" t="s">
        <v>216</v>
      </c>
      <c r="N3" s="205" t="s">
        <v>67</v>
      </c>
      <c r="O3" s="205" t="s">
        <v>217</v>
      </c>
      <c r="P3" s="205" t="s">
        <v>218</v>
      </c>
      <c r="Q3" s="181"/>
      <c r="R3" s="254" t="s">
        <v>219</v>
      </c>
      <c r="S3" s="254" t="s">
        <v>220</v>
      </c>
      <c r="T3" s="205" t="s">
        <v>221</v>
      </c>
      <c r="U3" s="205" t="s">
        <v>222</v>
      </c>
      <c r="V3" s="205" t="s">
        <v>194</v>
      </c>
      <c r="W3" s="205" t="s">
        <v>195</v>
      </c>
    </row>
    <row r="4" spans="1:26" x14ac:dyDescent="0.3">
      <c r="A4" s="255"/>
      <c r="B4" s="256"/>
      <c r="C4" s="257" t="s">
        <v>316</v>
      </c>
      <c r="D4" s="205"/>
      <c r="E4" s="256"/>
      <c r="F4" s="258"/>
      <c r="G4" s="258"/>
      <c r="H4" s="258"/>
      <c r="I4" s="258"/>
      <c r="J4" s="258"/>
      <c r="K4" s="181"/>
      <c r="L4" s="181"/>
      <c r="M4" s="181"/>
      <c r="N4" s="258"/>
      <c r="O4" s="258"/>
      <c r="P4" s="258"/>
      <c r="Q4" s="181"/>
      <c r="R4" s="181"/>
      <c r="S4" s="181"/>
      <c r="T4" s="181"/>
      <c r="U4" s="181"/>
      <c r="V4" s="181"/>
      <c r="W4" s="181"/>
    </row>
    <row r="5" spans="1:26" x14ac:dyDescent="0.3">
      <c r="A5" s="181"/>
      <c r="B5" s="255" t="s">
        <v>363</v>
      </c>
      <c r="C5" s="205" t="s">
        <v>224</v>
      </c>
      <c r="D5" s="205"/>
      <c r="E5" s="256" t="s">
        <v>160</v>
      </c>
      <c r="F5" s="258">
        <v>7.7</v>
      </c>
      <c r="G5" s="258"/>
      <c r="H5" s="258"/>
      <c r="I5" s="258"/>
      <c r="J5" s="258"/>
      <c r="K5" s="181"/>
      <c r="L5" s="181"/>
      <c r="M5" s="181"/>
      <c r="N5" s="258">
        <f t="shared" ref="N5:N36" si="0">SUM(F5:M5)</f>
        <v>7.7</v>
      </c>
      <c r="O5" s="259">
        <f>IF(D5="X",0,IF(E5="X",0,VLOOKUP(E5,'4'!$K$3:$L$16,2,FALSE)))</f>
        <v>210</v>
      </c>
      <c r="P5" s="258">
        <f t="shared" ref="P5:P36" si="1">N5*O5</f>
        <v>1617</v>
      </c>
      <c r="Q5" s="181"/>
      <c r="R5" s="181">
        <v>2.4</v>
      </c>
      <c r="S5" s="181">
        <v>2.4</v>
      </c>
      <c r="T5" s="181">
        <v>3.1</v>
      </c>
      <c r="U5" s="181"/>
      <c r="V5" s="181"/>
      <c r="W5" s="181"/>
    </row>
    <row r="6" spans="1:26" x14ac:dyDescent="0.3">
      <c r="A6" s="181"/>
      <c r="B6" s="255">
        <v>17</v>
      </c>
      <c r="C6" s="205" t="s">
        <v>246</v>
      </c>
      <c r="D6" s="205"/>
      <c r="E6" s="256" t="s">
        <v>160</v>
      </c>
      <c r="F6" s="258">
        <v>45.85</v>
      </c>
      <c r="G6" s="258"/>
      <c r="H6" s="258"/>
      <c r="I6" s="258"/>
      <c r="J6" s="258"/>
      <c r="K6" s="181"/>
      <c r="L6" s="181"/>
      <c r="M6" s="181"/>
      <c r="N6" s="258">
        <f t="shared" si="0"/>
        <v>45.85</v>
      </c>
      <c r="O6" s="259">
        <f>IF(D6="X",0,IF(E6="X",0,VLOOKUP(E6,'4'!$K$3:$L$16,2,FALSE)))</f>
        <v>210</v>
      </c>
      <c r="P6" s="258">
        <f t="shared" si="1"/>
        <v>9628.5</v>
      </c>
      <c r="Q6" s="181"/>
      <c r="R6" s="181"/>
      <c r="S6" s="181"/>
      <c r="T6" s="181"/>
      <c r="U6" s="181"/>
      <c r="V6" s="181"/>
      <c r="W6" s="181"/>
    </row>
    <row r="7" spans="1:26" x14ac:dyDescent="0.3">
      <c r="A7" s="181"/>
      <c r="B7" s="255">
        <v>14</v>
      </c>
      <c r="C7" s="205" t="s">
        <v>327</v>
      </c>
      <c r="D7" s="205"/>
      <c r="E7" s="256" t="s">
        <v>153</v>
      </c>
      <c r="F7" s="258">
        <v>10.75</v>
      </c>
      <c r="G7" s="258"/>
      <c r="H7" s="258"/>
      <c r="I7" s="258"/>
      <c r="J7" s="258"/>
      <c r="K7" s="181"/>
      <c r="L7" s="181"/>
      <c r="M7" s="181"/>
      <c r="N7" s="258">
        <f t="shared" si="0"/>
        <v>10.75</v>
      </c>
      <c r="O7" s="259">
        <f>IF(D7="X",0,IF(E7="X",0,VLOOKUP(E7,'4'!$K$3:$L$16,2,FALSE)))</f>
        <v>210</v>
      </c>
      <c r="P7" s="258">
        <f t="shared" si="1"/>
        <v>2257.5</v>
      </c>
      <c r="Q7" s="181"/>
      <c r="R7" s="181">
        <v>2.4</v>
      </c>
      <c r="S7" s="181">
        <v>2.4</v>
      </c>
      <c r="T7" s="181">
        <v>1.7</v>
      </c>
      <c r="U7" s="181"/>
      <c r="V7" s="181"/>
      <c r="W7" s="181"/>
    </row>
    <row r="8" spans="1:26" x14ac:dyDescent="0.3">
      <c r="A8" s="181"/>
      <c r="B8" s="255">
        <v>12</v>
      </c>
      <c r="C8" s="205" t="s">
        <v>251</v>
      </c>
      <c r="D8" s="205"/>
      <c r="E8" s="256" t="s">
        <v>163</v>
      </c>
      <c r="F8" s="258"/>
      <c r="G8" s="258"/>
      <c r="H8" s="258"/>
      <c r="I8" s="258"/>
      <c r="J8" s="258">
        <v>8.25</v>
      </c>
      <c r="K8" s="181"/>
      <c r="L8" s="181"/>
      <c r="M8" s="181"/>
      <c r="N8" s="258">
        <f t="shared" si="0"/>
        <v>8.25</v>
      </c>
      <c r="O8" s="259">
        <f>IF(D8="X",0,IF(E8="X",0,VLOOKUP(E8,'4'!$K$3:$L$16,2,FALSE)))</f>
        <v>210</v>
      </c>
      <c r="P8" s="258">
        <f t="shared" si="1"/>
        <v>1732.5</v>
      </c>
      <c r="Q8" s="181"/>
      <c r="R8" s="181"/>
      <c r="S8" s="181"/>
      <c r="T8" s="181">
        <v>3.85</v>
      </c>
      <c r="U8" s="181"/>
      <c r="V8" s="181"/>
      <c r="W8" s="181"/>
    </row>
    <row r="9" spans="1:26" x14ac:dyDescent="0.3">
      <c r="A9" s="181"/>
      <c r="B9" s="255" t="s">
        <v>364</v>
      </c>
      <c r="C9" s="205" t="s">
        <v>365</v>
      </c>
      <c r="D9" s="205"/>
      <c r="E9" s="256" t="s">
        <v>160</v>
      </c>
      <c r="F9" s="258">
        <v>51.66</v>
      </c>
      <c r="G9" s="258"/>
      <c r="H9" s="258"/>
      <c r="I9" s="258"/>
      <c r="J9" s="258"/>
      <c r="K9" s="181"/>
      <c r="L9" s="181"/>
      <c r="M9" s="181"/>
      <c r="N9" s="258">
        <f t="shared" si="0"/>
        <v>51.66</v>
      </c>
      <c r="O9" s="259">
        <f>IF(D9="X",0,IF(E9="X",0,VLOOKUP(E9,'4'!$K$3:$L$16,2,FALSE)))</f>
        <v>210</v>
      </c>
      <c r="P9" s="258">
        <f t="shared" si="1"/>
        <v>10848.599999999999</v>
      </c>
      <c r="Q9" s="181"/>
      <c r="R9" s="181">
        <v>5.4</v>
      </c>
      <c r="S9" s="181">
        <v>5.4</v>
      </c>
      <c r="T9" s="181"/>
      <c r="U9" s="181"/>
      <c r="V9" s="181"/>
      <c r="W9" s="181"/>
    </row>
    <row r="10" spans="1:26" x14ac:dyDescent="0.3">
      <c r="A10" s="181"/>
      <c r="B10" s="255">
        <v>1</v>
      </c>
      <c r="C10" s="205" t="s">
        <v>322</v>
      </c>
      <c r="D10" s="205"/>
      <c r="E10" s="256" t="s">
        <v>151</v>
      </c>
      <c r="F10" s="258">
        <v>51.1</v>
      </c>
      <c r="G10" s="258"/>
      <c r="H10" s="258"/>
      <c r="I10" s="258"/>
      <c r="J10" s="258"/>
      <c r="K10" s="181"/>
      <c r="L10" s="181"/>
      <c r="M10" s="181"/>
      <c r="N10" s="258">
        <f t="shared" si="0"/>
        <v>51.1</v>
      </c>
      <c r="O10" s="259">
        <f>IF(D10="X",0,IF(E10="X",0,VLOOKUP(E10,'4'!$K$3:$L$16,2,FALSE)))</f>
        <v>210</v>
      </c>
      <c r="P10" s="258">
        <f t="shared" si="1"/>
        <v>10731</v>
      </c>
      <c r="Q10" s="181"/>
      <c r="R10" s="181">
        <v>5.2</v>
      </c>
      <c r="S10" s="181">
        <v>5.2</v>
      </c>
      <c r="T10" s="181">
        <v>1.1000000000000001</v>
      </c>
      <c r="U10" s="181"/>
      <c r="V10" s="181"/>
      <c r="W10" s="181"/>
    </row>
    <row r="11" spans="1:26" x14ac:dyDescent="0.3">
      <c r="A11" s="181"/>
      <c r="B11" s="255" t="s">
        <v>366</v>
      </c>
      <c r="C11" s="205" t="s">
        <v>322</v>
      </c>
      <c r="D11" s="205"/>
      <c r="E11" s="256" t="s">
        <v>151</v>
      </c>
      <c r="F11" s="258">
        <v>51.1</v>
      </c>
      <c r="G11" s="258"/>
      <c r="H11" s="258"/>
      <c r="I11" s="258"/>
      <c r="J11" s="258"/>
      <c r="K11" s="181"/>
      <c r="L11" s="181"/>
      <c r="M11" s="181"/>
      <c r="N11" s="258">
        <f t="shared" si="0"/>
        <v>51.1</v>
      </c>
      <c r="O11" s="259">
        <f>IF(D11="X",0,IF(E11="X",0,VLOOKUP(E11,'4'!$K$3:$L$16,2,FALSE)))</f>
        <v>210</v>
      </c>
      <c r="P11" s="258">
        <f t="shared" si="1"/>
        <v>10731</v>
      </c>
      <c r="Q11" s="181"/>
      <c r="R11" s="181">
        <v>12</v>
      </c>
      <c r="S11" s="181">
        <v>12</v>
      </c>
      <c r="T11" s="181">
        <v>0.15</v>
      </c>
      <c r="U11" s="181"/>
      <c r="V11" s="181"/>
      <c r="W11" s="181"/>
    </row>
    <row r="12" spans="1:26" x14ac:dyDescent="0.3">
      <c r="A12" s="181"/>
      <c r="B12" s="255">
        <v>2</v>
      </c>
      <c r="C12" s="205" t="s">
        <v>322</v>
      </c>
      <c r="D12" s="205"/>
      <c r="E12" s="256" t="s">
        <v>151</v>
      </c>
      <c r="F12" s="258">
        <v>51.66</v>
      </c>
      <c r="G12" s="258"/>
      <c r="H12" s="258"/>
      <c r="I12" s="258"/>
      <c r="J12" s="258"/>
      <c r="K12" s="181"/>
      <c r="L12" s="181"/>
      <c r="M12" s="181"/>
      <c r="N12" s="258">
        <f t="shared" si="0"/>
        <v>51.66</v>
      </c>
      <c r="O12" s="259">
        <f>IF(D12="X",0,IF(E12="X",0,VLOOKUP(E12,'4'!$K$3:$L$16,2,FALSE)))</f>
        <v>210</v>
      </c>
      <c r="P12" s="258">
        <f t="shared" si="1"/>
        <v>10848.599999999999</v>
      </c>
      <c r="Q12" s="181"/>
      <c r="R12" s="181">
        <v>5.2</v>
      </c>
      <c r="S12" s="181">
        <v>5.2</v>
      </c>
      <c r="T12" s="181">
        <v>2.4</v>
      </c>
      <c r="U12" s="181"/>
      <c r="V12" s="181"/>
      <c r="W12" s="181"/>
    </row>
    <row r="13" spans="1:26" x14ac:dyDescent="0.3">
      <c r="A13" s="181"/>
      <c r="B13" s="255">
        <v>3</v>
      </c>
      <c r="C13" s="205" t="s">
        <v>324</v>
      </c>
      <c r="D13" s="205"/>
      <c r="E13" s="256" t="s">
        <v>163</v>
      </c>
      <c r="F13" s="258"/>
      <c r="G13" s="258"/>
      <c r="H13" s="258"/>
      <c r="I13" s="258"/>
      <c r="J13" s="258">
        <v>4.0199999999999996</v>
      </c>
      <c r="K13" s="181"/>
      <c r="L13" s="181"/>
      <c r="M13" s="181"/>
      <c r="N13" s="258">
        <f t="shared" si="0"/>
        <v>4.0199999999999996</v>
      </c>
      <c r="O13" s="259">
        <f>IF(D13="X",0,IF(E13="X",0,VLOOKUP(E13,'4'!$K$3:$L$16,2,FALSE)))</f>
        <v>210</v>
      </c>
      <c r="P13" s="258">
        <f t="shared" si="1"/>
        <v>844.19999999999993</v>
      </c>
      <c r="Q13" s="181"/>
      <c r="R13" s="181"/>
      <c r="S13" s="181"/>
      <c r="T13" s="181"/>
      <c r="U13" s="181"/>
      <c r="V13" s="181"/>
      <c r="W13" s="181"/>
    </row>
    <row r="14" spans="1:26" x14ac:dyDescent="0.3">
      <c r="A14" s="181"/>
      <c r="B14" s="255">
        <v>6</v>
      </c>
      <c r="C14" s="205" t="s">
        <v>322</v>
      </c>
      <c r="D14" s="205"/>
      <c r="E14" s="256" t="s">
        <v>151</v>
      </c>
      <c r="F14" s="258">
        <v>51.49</v>
      </c>
      <c r="G14" s="258"/>
      <c r="H14" s="258"/>
      <c r="I14" s="258"/>
      <c r="J14" s="258"/>
      <c r="K14" s="181"/>
      <c r="L14" s="181"/>
      <c r="M14" s="181"/>
      <c r="N14" s="258">
        <f t="shared" si="0"/>
        <v>51.49</v>
      </c>
      <c r="O14" s="259">
        <f>IF(D14="X",0,IF(E14="X",0,VLOOKUP(E14,'4'!$K$3:$L$16,2,FALSE)))</f>
        <v>210</v>
      </c>
      <c r="P14" s="258">
        <f t="shared" si="1"/>
        <v>10812.9</v>
      </c>
      <c r="Q14" s="181"/>
      <c r="R14" s="181">
        <v>5.2</v>
      </c>
      <c r="S14" s="181">
        <v>5.2</v>
      </c>
      <c r="T14" s="181">
        <v>2.4</v>
      </c>
      <c r="U14" s="181"/>
      <c r="V14" s="181"/>
      <c r="W14" s="181"/>
    </row>
    <row r="15" spans="1:26" x14ac:dyDescent="0.3">
      <c r="A15" s="181"/>
      <c r="B15" s="255">
        <v>7</v>
      </c>
      <c r="C15" s="205" t="s">
        <v>322</v>
      </c>
      <c r="D15" s="205"/>
      <c r="E15" s="256" t="s">
        <v>151</v>
      </c>
      <c r="F15" s="258">
        <v>51.67</v>
      </c>
      <c r="G15" s="258"/>
      <c r="H15" s="258"/>
      <c r="I15" s="258"/>
      <c r="J15" s="258"/>
      <c r="K15" s="181"/>
      <c r="L15" s="181"/>
      <c r="M15" s="181"/>
      <c r="N15" s="258">
        <f t="shared" si="0"/>
        <v>51.67</v>
      </c>
      <c r="O15" s="259">
        <f>IF(D15="X",0,IF(E15="X",0,VLOOKUP(E15,'4'!$K$3:$L$16,2,FALSE)))</f>
        <v>210</v>
      </c>
      <c r="P15" s="258">
        <f t="shared" si="1"/>
        <v>10850.7</v>
      </c>
      <c r="Q15" s="181"/>
      <c r="R15" s="181">
        <v>5.2</v>
      </c>
      <c r="S15" s="181">
        <v>5.2</v>
      </c>
      <c r="T15" s="181">
        <v>2.4</v>
      </c>
      <c r="U15" s="181"/>
      <c r="V15" s="181"/>
      <c r="W15" s="181"/>
    </row>
    <row r="16" spans="1:26" x14ac:dyDescent="0.3">
      <c r="A16" s="181"/>
      <c r="B16" s="255">
        <v>16</v>
      </c>
      <c r="C16" s="205" t="s">
        <v>246</v>
      </c>
      <c r="D16" s="205"/>
      <c r="E16" s="256" t="s">
        <v>160</v>
      </c>
      <c r="F16" s="258">
        <v>36.44</v>
      </c>
      <c r="G16" s="258"/>
      <c r="H16" s="258"/>
      <c r="I16" s="258"/>
      <c r="J16" s="258"/>
      <c r="K16" s="181"/>
      <c r="L16" s="181"/>
      <c r="M16" s="181"/>
      <c r="N16" s="258">
        <f t="shared" si="0"/>
        <v>36.44</v>
      </c>
      <c r="O16" s="259">
        <f>IF(D16="X",0,IF(E16="X",0,VLOOKUP(E16,'4'!$K$3:$L$16,2,FALSE)))</f>
        <v>210</v>
      </c>
      <c r="P16" s="258">
        <f t="shared" si="1"/>
        <v>7652.4</v>
      </c>
      <c r="Q16" s="181"/>
      <c r="R16" s="181"/>
      <c r="S16" s="181"/>
      <c r="T16" s="181">
        <v>1.4</v>
      </c>
      <c r="U16" s="181"/>
      <c r="V16" s="181"/>
      <c r="W16" s="181"/>
    </row>
    <row r="17" spans="1:23" x14ac:dyDescent="0.3">
      <c r="A17" s="181"/>
      <c r="B17" s="255">
        <v>8</v>
      </c>
      <c r="C17" s="205" t="s">
        <v>324</v>
      </c>
      <c r="D17" s="205"/>
      <c r="E17" s="256" t="s">
        <v>163</v>
      </c>
      <c r="F17" s="258"/>
      <c r="G17" s="258"/>
      <c r="H17" s="258"/>
      <c r="I17" s="258"/>
      <c r="J17" s="258">
        <v>7.68</v>
      </c>
      <c r="K17" s="181"/>
      <c r="L17" s="181"/>
      <c r="M17" s="181"/>
      <c r="N17" s="258">
        <f t="shared" si="0"/>
        <v>7.68</v>
      </c>
      <c r="O17" s="259">
        <f>IF(D17="X",0,IF(E17="X",0,VLOOKUP(E17,'4'!$K$3:$L$16,2,FALSE)))</f>
        <v>210</v>
      </c>
      <c r="P17" s="258">
        <f t="shared" si="1"/>
        <v>1612.8</v>
      </c>
      <c r="Q17" s="181"/>
      <c r="R17" s="181"/>
      <c r="S17" s="181"/>
      <c r="T17" s="181"/>
      <c r="U17" s="181"/>
      <c r="V17" s="181"/>
      <c r="W17" s="181"/>
    </row>
    <row r="18" spans="1:23" x14ac:dyDescent="0.3">
      <c r="A18" s="181"/>
      <c r="B18" s="255">
        <v>10</v>
      </c>
      <c r="C18" s="205" t="s">
        <v>322</v>
      </c>
      <c r="D18" s="205"/>
      <c r="E18" s="256" t="s">
        <v>151</v>
      </c>
      <c r="F18" s="258">
        <v>51.28</v>
      </c>
      <c r="G18" s="258"/>
      <c r="H18" s="258"/>
      <c r="I18" s="258"/>
      <c r="J18" s="258"/>
      <c r="K18" s="181"/>
      <c r="L18" s="181"/>
      <c r="M18" s="181"/>
      <c r="N18" s="258">
        <f t="shared" si="0"/>
        <v>51.28</v>
      </c>
      <c r="O18" s="259">
        <f>IF(D18="X",0,IF(E18="X",0,VLOOKUP(E18,'4'!$K$3:$L$16,2,FALSE)))</f>
        <v>210</v>
      </c>
      <c r="P18" s="258">
        <f t="shared" si="1"/>
        <v>10768.800000000001</v>
      </c>
      <c r="Q18" s="181"/>
      <c r="R18" s="181">
        <v>5.2</v>
      </c>
      <c r="S18" s="181">
        <v>5.2</v>
      </c>
      <c r="T18" s="181">
        <v>2.4</v>
      </c>
      <c r="U18" s="181"/>
      <c r="V18" s="181"/>
      <c r="W18" s="181"/>
    </row>
    <row r="19" spans="1:23" x14ac:dyDescent="0.3">
      <c r="A19" s="181"/>
      <c r="B19" s="255" t="s">
        <v>367</v>
      </c>
      <c r="C19" s="205" t="s">
        <v>368</v>
      </c>
      <c r="D19" s="205"/>
      <c r="E19" s="256" t="s">
        <v>160</v>
      </c>
      <c r="F19" s="258">
        <v>51.28</v>
      </c>
      <c r="G19" s="258"/>
      <c r="H19" s="258"/>
      <c r="I19" s="258"/>
      <c r="J19" s="258"/>
      <c r="K19" s="181"/>
      <c r="L19" s="181"/>
      <c r="M19" s="181"/>
      <c r="N19" s="258">
        <f t="shared" si="0"/>
        <v>51.28</v>
      </c>
      <c r="O19" s="259">
        <f>IF(D19="X",0,IF(E19="X",0,VLOOKUP(E19,'4'!$K$3:$L$16,2,FALSE)))</f>
        <v>210</v>
      </c>
      <c r="P19" s="258">
        <f t="shared" si="1"/>
        <v>10768.800000000001</v>
      </c>
      <c r="Q19" s="181"/>
      <c r="R19" s="181">
        <v>5.4</v>
      </c>
      <c r="S19" s="181">
        <v>5.4</v>
      </c>
      <c r="T19" s="181"/>
      <c r="U19" s="181"/>
      <c r="V19" s="181"/>
      <c r="W19" s="181"/>
    </row>
    <row r="20" spans="1:23" x14ac:dyDescent="0.3">
      <c r="A20" s="181"/>
      <c r="B20" s="255" t="s">
        <v>369</v>
      </c>
      <c r="C20" s="205" t="s">
        <v>328</v>
      </c>
      <c r="D20" s="205"/>
      <c r="E20" s="256" t="s">
        <v>162</v>
      </c>
      <c r="F20" s="258">
        <v>0</v>
      </c>
      <c r="G20" s="258"/>
      <c r="H20" s="258"/>
      <c r="I20" s="258"/>
      <c r="J20" s="258"/>
      <c r="K20" s="181"/>
      <c r="L20" s="181"/>
      <c r="M20" s="181"/>
      <c r="N20" s="258">
        <f t="shared" si="0"/>
        <v>0</v>
      </c>
      <c r="O20" s="259">
        <f>IF(D20="X",0,IF(E20="X",0,VLOOKUP(E20,'4'!$K$3:$L$16,2,FALSE)))</f>
        <v>12</v>
      </c>
      <c r="P20" s="258">
        <f t="shared" si="1"/>
        <v>0</v>
      </c>
      <c r="Q20" s="181"/>
      <c r="R20" s="181">
        <v>2.4</v>
      </c>
      <c r="S20" s="181">
        <v>2.4</v>
      </c>
      <c r="T20" s="181">
        <v>0.7</v>
      </c>
      <c r="U20" s="181"/>
      <c r="V20" s="181"/>
      <c r="W20" s="181"/>
    </row>
    <row r="21" spans="1:23" x14ac:dyDescent="0.3">
      <c r="A21" s="181"/>
      <c r="B21" s="255">
        <v>15</v>
      </c>
      <c r="C21" s="205" t="s">
        <v>327</v>
      </c>
      <c r="D21" s="205"/>
      <c r="E21" s="256" t="s">
        <v>153</v>
      </c>
      <c r="F21" s="258">
        <v>16.489999999999998</v>
      </c>
      <c r="G21" s="258"/>
      <c r="H21" s="258"/>
      <c r="I21" s="258"/>
      <c r="J21" s="258"/>
      <c r="K21" s="181"/>
      <c r="L21" s="181"/>
      <c r="M21" s="181"/>
      <c r="N21" s="258">
        <f t="shared" si="0"/>
        <v>16.489999999999998</v>
      </c>
      <c r="O21" s="259">
        <f>IF(D21="X",0,IF(E21="X",0,VLOOKUP(E21,'4'!$K$3:$L$16,2,FALSE)))</f>
        <v>210</v>
      </c>
      <c r="P21" s="258">
        <f t="shared" si="1"/>
        <v>3462.8999999999996</v>
      </c>
      <c r="Q21" s="181"/>
      <c r="R21" s="181">
        <v>2.4</v>
      </c>
      <c r="S21" s="181">
        <v>2.4</v>
      </c>
      <c r="T21" s="181">
        <v>0.7</v>
      </c>
      <c r="U21" s="181"/>
      <c r="V21" s="181"/>
      <c r="W21" s="181"/>
    </row>
    <row r="22" spans="1:23" x14ac:dyDescent="0.3">
      <c r="A22" s="181"/>
      <c r="B22" s="255">
        <v>19</v>
      </c>
      <c r="C22" s="205" t="s">
        <v>370</v>
      </c>
      <c r="D22" s="205"/>
      <c r="E22" s="256" t="s">
        <v>160</v>
      </c>
      <c r="F22" s="258">
        <v>10.84</v>
      </c>
      <c r="G22" s="258"/>
      <c r="H22" s="258"/>
      <c r="I22" s="258"/>
      <c r="J22" s="258"/>
      <c r="K22" s="181"/>
      <c r="L22" s="181"/>
      <c r="M22" s="181"/>
      <c r="N22" s="258">
        <f t="shared" si="0"/>
        <v>10.84</v>
      </c>
      <c r="O22" s="259">
        <f>IF(D22="X",0,IF(E22="X",0,VLOOKUP(E22,'4'!$K$3:$L$16,2,FALSE)))</f>
        <v>210</v>
      </c>
      <c r="P22" s="258">
        <f t="shared" si="1"/>
        <v>2276.4</v>
      </c>
      <c r="Q22" s="181"/>
      <c r="R22" s="181"/>
      <c r="S22" s="181"/>
      <c r="T22" s="181"/>
      <c r="U22" s="181"/>
      <c r="V22" s="181"/>
      <c r="W22" s="181"/>
    </row>
    <row r="23" spans="1:23" x14ac:dyDescent="0.3">
      <c r="A23" s="181"/>
      <c r="B23" s="255"/>
      <c r="C23" s="257" t="s">
        <v>326</v>
      </c>
      <c r="D23" s="205"/>
      <c r="E23" s="256"/>
      <c r="F23" s="258"/>
      <c r="G23" s="258"/>
      <c r="H23" s="258"/>
      <c r="I23" s="258"/>
      <c r="J23" s="258"/>
      <c r="K23" s="181"/>
      <c r="L23" s="181"/>
      <c r="M23" s="181"/>
      <c r="N23" s="181"/>
      <c r="O23" s="259"/>
      <c r="P23" s="181"/>
      <c r="Q23" s="181"/>
      <c r="R23" s="181"/>
      <c r="S23" s="181"/>
      <c r="T23" s="181"/>
      <c r="U23" s="181"/>
      <c r="V23" s="181"/>
      <c r="W23" s="181"/>
    </row>
    <row r="24" spans="1:23" x14ac:dyDescent="0.3">
      <c r="A24" s="181"/>
      <c r="B24" s="255">
        <v>102</v>
      </c>
      <c r="C24" s="205" t="s">
        <v>246</v>
      </c>
      <c r="D24" s="205"/>
      <c r="E24" s="256" t="s">
        <v>160</v>
      </c>
      <c r="F24" s="258">
        <v>82.98</v>
      </c>
      <c r="G24" s="258"/>
      <c r="H24" s="258"/>
      <c r="I24" s="258"/>
      <c r="J24" s="258"/>
      <c r="K24" s="181"/>
      <c r="L24" s="181"/>
      <c r="M24" s="181"/>
      <c r="N24" s="258">
        <f t="shared" si="0"/>
        <v>82.98</v>
      </c>
      <c r="O24" s="259">
        <f>IF(D24="X",0,IF(E24="X",0,VLOOKUP(E24,'4'!$K$3:$L$16,2,FALSE)))</f>
        <v>210</v>
      </c>
      <c r="P24" s="258">
        <f t="shared" si="1"/>
        <v>17425.8</v>
      </c>
      <c r="Q24" s="181"/>
      <c r="R24" s="181"/>
      <c r="S24" s="181"/>
      <c r="T24" s="181"/>
      <c r="U24" s="181"/>
      <c r="V24" s="181"/>
      <c r="W24" s="181"/>
    </row>
    <row r="25" spans="1:23" x14ac:dyDescent="0.3">
      <c r="A25" s="181"/>
      <c r="B25" s="255">
        <v>114</v>
      </c>
      <c r="C25" s="205" t="s">
        <v>327</v>
      </c>
      <c r="D25" s="205"/>
      <c r="E25" s="256" t="s">
        <v>153</v>
      </c>
      <c r="F25" s="258">
        <v>10.75</v>
      </c>
      <c r="G25" s="258"/>
      <c r="H25" s="258"/>
      <c r="I25" s="258"/>
      <c r="J25" s="258"/>
      <c r="K25" s="181"/>
      <c r="L25" s="181"/>
      <c r="M25" s="181"/>
      <c r="N25" s="258">
        <f t="shared" si="0"/>
        <v>10.75</v>
      </c>
      <c r="O25" s="259">
        <f>IF(D25="X",0,IF(E25="X",0,VLOOKUP(E25,'4'!$K$3:$L$16,2,FALSE)))</f>
        <v>210</v>
      </c>
      <c r="P25" s="258">
        <f t="shared" si="1"/>
        <v>2257.5</v>
      </c>
      <c r="Q25" s="181"/>
      <c r="R25" s="181">
        <v>2.4</v>
      </c>
      <c r="S25" s="181">
        <v>2.4</v>
      </c>
      <c r="T25" s="181">
        <v>0.7</v>
      </c>
      <c r="U25" s="181"/>
      <c r="V25" s="181"/>
      <c r="W25" s="181"/>
    </row>
    <row r="26" spans="1:23" x14ac:dyDescent="0.3">
      <c r="A26" s="181"/>
      <c r="B26" s="255">
        <v>102</v>
      </c>
      <c r="C26" s="205" t="s">
        <v>368</v>
      </c>
      <c r="D26" s="205"/>
      <c r="E26" s="256" t="s">
        <v>160</v>
      </c>
      <c r="F26" s="258">
        <v>51.66</v>
      </c>
      <c r="G26" s="258"/>
      <c r="H26" s="258"/>
      <c r="I26" s="258"/>
      <c r="J26" s="258"/>
      <c r="K26" s="181"/>
      <c r="L26" s="181"/>
      <c r="M26" s="181"/>
      <c r="N26" s="258">
        <f t="shared" si="0"/>
        <v>51.66</v>
      </c>
      <c r="O26" s="259">
        <f>IF(D26="X",0,IF(E26="X",0,VLOOKUP(E26,'4'!$K$3:$L$16,2,FALSE)))</f>
        <v>210</v>
      </c>
      <c r="P26" s="258">
        <f t="shared" si="1"/>
        <v>10848.599999999999</v>
      </c>
      <c r="Q26" s="181"/>
      <c r="R26" s="181">
        <v>5.4</v>
      </c>
      <c r="S26" s="181">
        <v>5.4</v>
      </c>
      <c r="T26" s="181"/>
      <c r="U26" s="181"/>
      <c r="V26" s="181"/>
      <c r="W26" s="181"/>
    </row>
    <row r="27" spans="1:23" x14ac:dyDescent="0.3">
      <c r="A27" s="181"/>
      <c r="B27" s="255" t="s">
        <v>371</v>
      </c>
      <c r="C27" s="205" t="s">
        <v>322</v>
      </c>
      <c r="D27" s="205"/>
      <c r="E27" s="256" t="s">
        <v>151</v>
      </c>
      <c r="F27" s="258">
        <v>46.9</v>
      </c>
      <c r="G27" s="258"/>
      <c r="H27" s="258"/>
      <c r="I27" s="258"/>
      <c r="J27" s="258"/>
      <c r="K27" s="181"/>
      <c r="L27" s="181"/>
      <c r="M27" s="181"/>
      <c r="N27" s="258">
        <f t="shared" si="0"/>
        <v>46.9</v>
      </c>
      <c r="O27" s="259">
        <f>IF(D27="X",0,IF(E27="X",0,VLOOKUP(E27,'4'!$K$3:$L$16,2,FALSE)))</f>
        <v>210</v>
      </c>
      <c r="P27" s="258">
        <f t="shared" si="1"/>
        <v>9849</v>
      </c>
      <c r="Q27" s="181"/>
      <c r="R27" s="181">
        <v>5.2</v>
      </c>
      <c r="S27" s="181">
        <v>5.2</v>
      </c>
      <c r="T27" s="181">
        <v>2.4</v>
      </c>
      <c r="U27" s="181"/>
      <c r="V27" s="181"/>
      <c r="W27" s="181"/>
    </row>
    <row r="28" spans="1:23" x14ac:dyDescent="0.3">
      <c r="A28" s="181"/>
      <c r="B28" s="255">
        <v>101</v>
      </c>
      <c r="C28" s="205" t="s">
        <v>322</v>
      </c>
      <c r="D28" s="205"/>
      <c r="E28" s="256" t="s">
        <v>151</v>
      </c>
      <c r="F28" s="258">
        <v>51.3</v>
      </c>
      <c r="G28" s="258"/>
      <c r="H28" s="258"/>
      <c r="I28" s="258"/>
      <c r="J28" s="258"/>
      <c r="K28" s="181"/>
      <c r="L28" s="181"/>
      <c r="M28" s="181"/>
      <c r="N28" s="258">
        <f t="shared" si="0"/>
        <v>51.3</v>
      </c>
      <c r="O28" s="259">
        <f>IF(D28="X",0,IF(E28="X",0,VLOOKUP(E28,'4'!$K$3:$L$16,2,FALSE)))</f>
        <v>210</v>
      </c>
      <c r="P28" s="258">
        <f t="shared" si="1"/>
        <v>10773</v>
      </c>
      <c r="Q28" s="181"/>
      <c r="R28" s="181">
        <v>12</v>
      </c>
      <c r="S28" s="181">
        <v>12</v>
      </c>
      <c r="T28" s="181">
        <v>0.15</v>
      </c>
      <c r="U28" s="181"/>
      <c r="V28" s="181"/>
      <c r="W28" s="181"/>
    </row>
    <row r="29" spans="1:23" x14ac:dyDescent="0.3">
      <c r="A29" s="181"/>
      <c r="B29" s="255">
        <v>106</v>
      </c>
      <c r="C29" s="205" t="s">
        <v>322</v>
      </c>
      <c r="D29" s="205"/>
      <c r="E29" s="256" t="s">
        <v>151</v>
      </c>
      <c r="F29" s="258">
        <v>51.68</v>
      </c>
      <c r="G29" s="258"/>
      <c r="H29" s="258"/>
      <c r="I29" s="258"/>
      <c r="J29" s="258"/>
      <c r="K29" s="181"/>
      <c r="L29" s="181"/>
      <c r="M29" s="181"/>
      <c r="N29" s="258">
        <f t="shared" si="0"/>
        <v>51.68</v>
      </c>
      <c r="O29" s="259">
        <f>IF(D29="X",0,IF(E29="X",0,VLOOKUP(E29,'4'!$K$3:$L$16,2,FALSE)))</f>
        <v>210</v>
      </c>
      <c r="P29" s="258">
        <f t="shared" si="1"/>
        <v>10852.8</v>
      </c>
      <c r="Q29" s="181"/>
      <c r="R29" s="181">
        <v>5.2</v>
      </c>
      <c r="S29" s="181">
        <v>5.2</v>
      </c>
      <c r="T29" s="181">
        <v>2.4</v>
      </c>
      <c r="U29" s="181"/>
      <c r="V29" s="181"/>
      <c r="W29" s="181"/>
    </row>
    <row r="30" spans="1:23" x14ac:dyDescent="0.3">
      <c r="A30" s="181"/>
      <c r="B30" s="255">
        <v>103</v>
      </c>
      <c r="C30" s="205" t="s">
        <v>324</v>
      </c>
      <c r="D30" s="205"/>
      <c r="E30" s="256" t="s">
        <v>163</v>
      </c>
      <c r="F30" s="258"/>
      <c r="G30" s="258"/>
      <c r="H30" s="258"/>
      <c r="I30" s="258"/>
      <c r="J30" s="258">
        <v>7.67</v>
      </c>
      <c r="K30" s="181"/>
      <c r="L30" s="181"/>
      <c r="M30" s="181"/>
      <c r="N30" s="258">
        <f t="shared" si="0"/>
        <v>7.67</v>
      </c>
      <c r="O30" s="259">
        <f>IF(D30="X",0,IF(E30="X",0,VLOOKUP(E30,'4'!$K$3:$L$16,2,FALSE)))</f>
        <v>210</v>
      </c>
      <c r="P30" s="258">
        <f t="shared" si="1"/>
        <v>1610.7</v>
      </c>
      <c r="Q30" s="181"/>
      <c r="R30" s="181"/>
      <c r="S30" s="181"/>
      <c r="T30" s="181"/>
      <c r="U30" s="181"/>
      <c r="V30" s="181"/>
      <c r="W30" s="181"/>
    </row>
    <row r="31" spans="1:23" x14ac:dyDescent="0.3">
      <c r="A31" s="181"/>
      <c r="B31" s="255">
        <v>107</v>
      </c>
      <c r="C31" s="205" t="s">
        <v>322</v>
      </c>
      <c r="D31" s="205"/>
      <c r="E31" s="256" t="s">
        <v>151</v>
      </c>
      <c r="F31" s="258">
        <v>51.66</v>
      </c>
      <c r="G31" s="258"/>
      <c r="H31" s="258"/>
      <c r="I31" s="258"/>
      <c r="J31" s="258"/>
      <c r="K31" s="181"/>
      <c r="L31" s="181"/>
      <c r="M31" s="181"/>
      <c r="N31" s="258">
        <f t="shared" si="0"/>
        <v>51.66</v>
      </c>
      <c r="O31" s="259">
        <f>IF(D31="X",0,IF(E31="X",0,VLOOKUP(E31,'4'!$K$3:$L$16,2,FALSE)))</f>
        <v>210</v>
      </c>
      <c r="P31" s="258">
        <f t="shared" si="1"/>
        <v>10848.599999999999</v>
      </c>
      <c r="Q31" s="181"/>
      <c r="R31" s="181">
        <v>5.2</v>
      </c>
      <c r="S31" s="181">
        <v>5.2</v>
      </c>
      <c r="T31" s="181">
        <v>2.4</v>
      </c>
      <c r="U31" s="181"/>
      <c r="V31" s="181"/>
      <c r="W31" s="181"/>
    </row>
    <row r="32" spans="1:23" x14ac:dyDescent="0.3">
      <c r="A32" s="181"/>
      <c r="B32" s="255">
        <v>110</v>
      </c>
      <c r="C32" s="205" t="s">
        <v>322</v>
      </c>
      <c r="D32" s="205"/>
      <c r="E32" s="256" t="s">
        <v>151</v>
      </c>
      <c r="F32" s="258">
        <v>51.34</v>
      </c>
      <c r="G32" s="258"/>
      <c r="H32" s="258"/>
      <c r="I32" s="258"/>
      <c r="J32" s="258"/>
      <c r="K32" s="181"/>
      <c r="L32" s="181"/>
      <c r="M32" s="181"/>
      <c r="N32" s="258">
        <f t="shared" si="0"/>
        <v>51.34</v>
      </c>
      <c r="O32" s="259">
        <f>IF(D32="X",0,IF(E32="X",0,VLOOKUP(E32,'4'!$K$3:$L$16,2,FALSE)))</f>
        <v>210</v>
      </c>
      <c r="P32" s="258">
        <f t="shared" si="1"/>
        <v>10781.400000000001</v>
      </c>
      <c r="Q32" s="181"/>
      <c r="R32" s="181">
        <v>5.2</v>
      </c>
      <c r="S32" s="181">
        <v>5.2</v>
      </c>
      <c r="T32" s="181">
        <v>2.4</v>
      </c>
      <c r="U32" s="181"/>
      <c r="V32" s="181"/>
      <c r="W32" s="181"/>
    </row>
    <row r="33" spans="1:26" x14ac:dyDescent="0.3">
      <c r="A33" s="181"/>
      <c r="B33" s="255">
        <v>113</v>
      </c>
      <c r="C33" s="205" t="s">
        <v>324</v>
      </c>
      <c r="D33" s="205"/>
      <c r="E33" s="256" t="s">
        <v>163</v>
      </c>
      <c r="F33" s="258"/>
      <c r="G33" s="258"/>
      <c r="H33" s="258"/>
      <c r="I33" s="258"/>
      <c r="J33" s="258">
        <v>7.68</v>
      </c>
      <c r="K33" s="181"/>
      <c r="L33" s="181"/>
      <c r="M33" s="181"/>
      <c r="N33" s="258">
        <f t="shared" si="0"/>
        <v>7.68</v>
      </c>
      <c r="O33" s="259">
        <f>IF(D33="X",0,IF(E33="X",0,VLOOKUP(E33,'4'!$K$3:$L$16,2,FALSE)))</f>
        <v>210</v>
      </c>
      <c r="P33" s="258">
        <f t="shared" si="1"/>
        <v>1612.8</v>
      </c>
      <c r="Q33" s="181"/>
      <c r="R33" s="181"/>
      <c r="S33" s="181"/>
      <c r="T33" s="181"/>
      <c r="U33" s="181"/>
      <c r="V33" s="181"/>
      <c r="W33" s="181"/>
    </row>
    <row r="34" spans="1:26" x14ac:dyDescent="0.3">
      <c r="A34" s="181"/>
      <c r="B34" s="255">
        <v>111</v>
      </c>
      <c r="C34" s="205" t="s">
        <v>322</v>
      </c>
      <c r="D34" s="205"/>
      <c r="E34" s="256" t="s">
        <v>151</v>
      </c>
      <c r="F34" s="258">
        <v>66.58</v>
      </c>
      <c r="G34" s="258"/>
      <c r="H34" s="258"/>
      <c r="I34" s="258"/>
      <c r="J34" s="258"/>
      <c r="K34" s="181"/>
      <c r="L34" s="181"/>
      <c r="M34" s="181"/>
      <c r="N34" s="258">
        <f t="shared" si="0"/>
        <v>66.58</v>
      </c>
      <c r="O34" s="259">
        <f>IF(D34="X",0,IF(E34="X",0,VLOOKUP(E34,'4'!$K$3:$L$16,2,FALSE)))</f>
        <v>210</v>
      </c>
      <c r="P34" s="258">
        <f t="shared" si="1"/>
        <v>13981.8</v>
      </c>
      <c r="Q34" s="181"/>
      <c r="R34" s="181">
        <v>5.2</v>
      </c>
      <c r="S34" s="181">
        <v>5.2</v>
      </c>
      <c r="T34" s="181">
        <v>2.4</v>
      </c>
      <c r="U34" s="181"/>
      <c r="V34" s="181"/>
      <c r="W34" s="181"/>
    </row>
    <row r="35" spans="1:26" x14ac:dyDescent="0.3">
      <c r="A35" s="181"/>
      <c r="B35" s="255" t="s">
        <v>372</v>
      </c>
      <c r="C35" s="205" t="s">
        <v>368</v>
      </c>
      <c r="D35" s="205"/>
      <c r="E35" s="256" t="s">
        <v>160</v>
      </c>
      <c r="F35" s="258">
        <v>51.66</v>
      </c>
      <c r="G35" s="258"/>
      <c r="H35" s="258"/>
      <c r="I35" s="258"/>
      <c r="J35" s="258"/>
      <c r="K35" s="181"/>
      <c r="L35" s="181"/>
      <c r="M35" s="181"/>
      <c r="N35" s="258">
        <f t="shared" si="0"/>
        <v>51.66</v>
      </c>
      <c r="O35" s="259">
        <f>IF(D35="X",0,IF(E35="X",0,VLOOKUP(E35,'4'!$K$3:$L$16,2,FALSE)))</f>
        <v>210</v>
      </c>
      <c r="P35" s="258">
        <f t="shared" si="1"/>
        <v>10848.599999999999</v>
      </c>
      <c r="Q35" s="181"/>
      <c r="R35" s="181">
        <v>5.4</v>
      </c>
      <c r="S35" s="181">
        <v>5.4</v>
      </c>
      <c r="T35" s="181"/>
      <c r="U35" s="181"/>
      <c r="V35" s="181"/>
      <c r="W35" s="181"/>
    </row>
    <row r="36" spans="1:26" x14ac:dyDescent="0.3">
      <c r="A36" s="181"/>
      <c r="B36" s="255">
        <v>115</v>
      </c>
      <c r="C36" s="205" t="s">
        <v>327</v>
      </c>
      <c r="D36" s="205"/>
      <c r="E36" s="256" t="s">
        <v>153</v>
      </c>
      <c r="F36" s="258">
        <v>16.489999999999998</v>
      </c>
      <c r="G36" s="258"/>
      <c r="H36" s="258"/>
      <c r="I36" s="258"/>
      <c r="J36" s="258"/>
      <c r="K36" s="181"/>
      <c r="L36" s="181"/>
      <c r="M36" s="181"/>
      <c r="N36" s="258">
        <f t="shared" si="0"/>
        <v>16.489999999999998</v>
      </c>
      <c r="O36" s="259">
        <f>IF(D36="X",0,IF(E36="X",0,VLOOKUP(E36,'4'!$K$3:$L$16,2,FALSE)))</f>
        <v>210</v>
      </c>
      <c r="P36" s="258">
        <f t="shared" si="1"/>
        <v>3462.8999999999996</v>
      </c>
      <c r="Q36" s="181"/>
      <c r="R36" s="181">
        <v>4.8</v>
      </c>
      <c r="S36" s="181">
        <v>4.8</v>
      </c>
      <c r="T36" s="181">
        <v>0.15</v>
      </c>
      <c r="U36" s="181"/>
      <c r="V36" s="181"/>
      <c r="W36" s="181"/>
    </row>
    <row r="37" spans="1:26" hidden="1" x14ac:dyDescent="0.3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/>
      <c r="Y37"/>
      <c r="Z37"/>
    </row>
    <row r="38" spans="1:26" hidden="1" x14ac:dyDescent="0.3">
      <c r="A38" s="181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/>
      <c r="Y38"/>
      <c r="Z38"/>
    </row>
    <row r="39" spans="1:26" hidden="1" x14ac:dyDescent="0.3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/>
      <c r="Y39"/>
      <c r="Z39"/>
    </row>
    <row r="40" spans="1:26" hidden="1" x14ac:dyDescent="0.3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/>
      <c r="Y40"/>
      <c r="Z40"/>
    </row>
    <row r="41" spans="1:26" hidden="1" x14ac:dyDescent="0.3">
      <c r="A41" s="181"/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/>
      <c r="Y41"/>
      <c r="Z41"/>
    </row>
    <row r="42" spans="1:26" hidden="1" x14ac:dyDescent="0.3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/>
      <c r="Y42"/>
      <c r="Z42"/>
    </row>
    <row r="43" spans="1:26" hidden="1" x14ac:dyDescent="0.3">
      <c r="A43" s="181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/>
      <c r="Y43"/>
      <c r="Z43"/>
    </row>
    <row r="44" spans="1:26" hidden="1" x14ac:dyDescent="0.3">
      <c r="A44" s="181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/>
      <c r="Y44"/>
      <c r="Z44"/>
    </row>
    <row r="45" spans="1:26" hidden="1" x14ac:dyDescent="0.3">
      <c r="A45" s="181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/>
      <c r="Y45"/>
      <c r="Z45"/>
    </row>
    <row r="46" spans="1:26" hidden="1" x14ac:dyDescent="0.3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/>
      <c r="Y46"/>
      <c r="Z46"/>
    </row>
    <row r="47" spans="1:26" hidden="1" x14ac:dyDescent="0.3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/>
      <c r="Y47"/>
      <c r="Z47"/>
    </row>
    <row r="48" spans="1:26" hidden="1" x14ac:dyDescent="0.3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/>
      <c r="Y48"/>
      <c r="Z48"/>
    </row>
    <row r="49" spans="1:23" customFormat="1" hidden="1" x14ac:dyDescent="0.3">
      <c r="A49" s="181"/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</row>
    <row r="50" spans="1:23" customFormat="1" hidden="1" x14ac:dyDescent="0.3">
      <c r="A50" s="181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</row>
    <row r="51" spans="1:23" customFormat="1" hidden="1" x14ac:dyDescent="0.3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</row>
    <row r="52" spans="1:23" customFormat="1" hidden="1" x14ac:dyDescent="0.3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</row>
    <row r="53" spans="1:23" customFormat="1" hidden="1" x14ac:dyDescent="0.3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</row>
    <row r="54" spans="1:23" customFormat="1" hidden="1" x14ac:dyDescent="0.3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</row>
    <row r="55" spans="1:23" customFormat="1" hidden="1" x14ac:dyDescent="0.3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</row>
    <row r="56" spans="1:23" customFormat="1" hidden="1" x14ac:dyDescent="0.3">
      <c r="A56" s="181"/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</row>
    <row r="57" spans="1:23" customFormat="1" hidden="1" x14ac:dyDescent="0.3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</row>
    <row r="58" spans="1:23" customFormat="1" hidden="1" x14ac:dyDescent="0.3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</row>
    <row r="59" spans="1:23" customFormat="1" hidden="1" x14ac:dyDescent="0.3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</row>
    <row r="60" spans="1:23" customFormat="1" hidden="1" x14ac:dyDescent="0.3">
      <c r="A60" s="181"/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</row>
    <row r="61" spans="1:23" customFormat="1" hidden="1" x14ac:dyDescent="0.3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</row>
    <row r="62" spans="1:23" customFormat="1" hidden="1" x14ac:dyDescent="0.3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</row>
    <row r="63" spans="1:23" customFormat="1" hidden="1" x14ac:dyDescent="0.3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</row>
    <row r="64" spans="1:23" customFormat="1" hidden="1" x14ac:dyDescent="0.3">
      <c r="A64" s="181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</row>
    <row r="65" spans="1:23" customFormat="1" hidden="1" x14ac:dyDescent="0.3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</row>
    <row r="66" spans="1:23" customFormat="1" hidden="1" x14ac:dyDescent="0.3">
      <c r="A66" s="181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</row>
    <row r="67" spans="1:23" customFormat="1" hidden="1" x14ac:dyDescent="0.3">
      <c r="A67" s="181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</row>
    <row r="68" spans="1:23" customFormat="1" hidden="1" x14ac:dyDescent="0.3">
      <c r="A68" s="181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</row>
    <row r="69" spans="1:23" customFormat="1" hidden="1" x14ac:dyDescent="0.3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</row>
    <row r="70" spans="1:23" customFormat="1" hidden="1" x14ac:dyDescent="0.3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</row>
    <row r="71" spans="1:23" customFormat="1" hidden="1" x14ac:dyDescent="0.3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</row>
    <row r="72" spans="1:23" customFormat="1" hidden="1" x14ac:dyDescent="0.3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</row>
    <row r="73" spans="1:23" customFormat="1" hidden="1" x14ac:dyDescent="0.3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</row>
    <row r="74" spans="1:23" customFormat="1" hidden="1" x14ac:dyDescent="0.3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</row>
    <row r="75" spans="1:23" customFormat="1" hidden="1" x14ac:dyDescent="0.3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</row>
    <row r="76" spans="1:23" customFormat="1" hidden="1" x14ac:dyDescent="0.3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</row>
    <row r="77" spans="1:23" customFormat="1" hidden="1" x14ac:dyDescent="0.3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</row>
    <row r="78" spans="1:23" customFormat="1" hidden="1" x14ac:dyDescent="0.3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</row>
    <row r="79" spans="1:23" customFormat="1" hidden="1" x14ac:dyDescent="0.3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</row>
    <row r="80" spans="1:23" customFormat="1" hidden="1" x14ac:dyDescent="0.3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</row>
    <row r="81" spans="1:23" customFormat="1" hidden="1" x14ac:dyDescent="0.3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</row>
    <row r="82" spans="1:23" customFormat="1" hidden="1" x14ac:dyDescent="0.3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</row>
    <row r="83" spans="1:23" customFormat="1" hidden="1" x14ac:dyDescent="0.3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</row>
    <row r="84" spans="1:23" customFormat="1" hidden="1" x14ac:dyDescent="0.3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</row>
    <row r="85" spans="1:23" customFormat="1" hidden="1" x14ac:dyDescent="0.3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</row>
    <row r="86" spans="1:23" customFormat="1" hidden="1" x14ac:dyDescent="0.3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</row>
    <row r="87" spans="1:23" customFormat="1" hidden="1" x14ac:dyDescent="0.3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</row>
    <row r="88" spans="1:23" customFormat="1" hidden="1" x14ac:dyDescent="0.3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</row>
    <row r="89" spans="1:23" customFormat="1" hidden="1" x14ac:dyDescent="0.3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</row>
    <row r="90" spans="1:23" customFormat="1" hidden="1" x14ac:dyDescent="0.3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</row>
    <row r="91" spans="1:23" customFormat="1" hidden="1" x14ac:dyDescent="0.3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</row>
    <row r="92" spans="1:23" customFormat="1" hidden="1" x14ac:dyDescent="0.3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</row>
    <row r="93" spans="1:23" customFormat="1" hidden="1" x14ac:dyDescent="0.3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</row>
    <row r="94" spans="1:23" customFormat="1" hidden="1" x14ac:dyDescent="0.3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</row>
    <row r="95" spans="1:23" customFormat="1" hidden="1" x14ac:dyDescent="0.3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</row>
    <row r="96" spans="1:23" customFormat="1" hidden="1" x14ac:dyDescent="0.3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</row>
    <row r="97" spans="1:23" customFormat="1" hidden="1" x14ac:dyDescent="0.3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</row>
    <row r="98" spans="1:23" customFormat="1" hidden="1" x14ac:dyDescent="0.3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</row>
    <row r="99" spans="1:23" customFormat="1" hidden="1" x14ac:dyDescent="0.3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</row>
    <row r="100" spans="1:23" customFormat="1" hidden="1" x14ac:dyDescent="0.3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</row>
    <row r="101" spans="1:23" customFormat="1" hidden="1" x14ac:dyDescent="0.3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</row>
    <row r="102" spans="1:23" customFormat="1" hidden="1" x14ac:dyDescent="0.3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</row>
    <row r="103" spans="1:23" customFormat="1" hidden="1" x14ac:dyDescent="0.3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</row>
    <row r="104" spans="1:23" customFormat="1" hidden="1" x14ac:dyDescent="0.3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</row>
    <row r="105" spans="1:23" customFormat="1" hidden="1" x14ac:dyDescent="0.3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</row>
    <row r="106" spans="1:23" customFormat="1" hidden="1" x14ac:dyDescent="0.3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</row>
    <row r="107" spans="1:23" customFormat="1" hidden="1" x14ac:dyDescent="0.3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</row>
    <row r="108" spans="1:23" customFormat="1" hidden="1" x14ac:dyDescent="0.3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</row>
    <row r="109" spans="1:23" customFormat="1" hidden="1" x14ac:dyDescent="0.3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</row>
    <row r="110" spans="1:23" customFormat="1" hidden="1" x14ac:dyDescent="0.3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</row>
    <row r="111" spans="1:23" customFormat="1" hidden="1" x14ac:dyDescent="0.3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</row>
    <row r="112" spans="1:23" customFormat="1" hidden="1" x14ac:dyDescent="0.3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</row>
    <row r="113" spans="1:23" customFormat="1" hidden="1" x14ac:dyDescent="0.3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</row>
    <row r="114" spans="1:23" customFormat="1" hidden="1" x14ac:dyDescent="0.3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</row>
    <row r="115" spans="1:23" customFormat="1" hidden="1" x14ac:dyDescent="0.3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</row>
    <row r="116" spans="1:23" customFormat="1" hidden="1" x14ac:dyDescent="0.3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</row>
    <row r="117" spans="1:23" customFormat="1" hidden="1" x14ac:dyDescent="0.3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</row>
    <row r="118" spans="1:23" customFormat="1" hidden="1" x14ac:dyDescent="0.3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</row>
    <row r="119" spans="1:23" customFormat="1" hidden="1" x14ac:dyDescent="0.3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</row>
    <row r="120" spans="1:23" customFormat="1" hidden="1" x14ac:dyDescent="0.3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</row>
    <row r="121" spans="1:23" customFormat="1" hidden="1" x14ac:dyDescent="0.3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</row>
    <row r="122" spans="1:23" customFormat="1" hidden="1" x14ac:dyDescent="0.3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</row>
    <row r="123" spans="1:23" customFormat="1" hidden="1" x14ac:dyDescent="0.3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</row>
    <row r="124" spans="1:23" customFormat="1" hidden="1" x14ac:dyDescent="0.3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</row>
    <row r="125" spans="1:23" customFormat="1" hidden="1" x14ac:dyDescent="0.3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</row>
    <row r="126" spans="1:23" customFormat="1" hidden="1" x14ac:dyDescent="0.3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</row>
    <row r="127" spans="1:23" customFormat="1" hidden="1" x14ac:dyDescent="0.3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</row>
    <row r="128" spans="1:23" customFormat="1" hidden="1" x14ac:dyDescent="0.3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</row>
    <row r="129" spans="1:23" customFormat="1" hidden="1" x14ac:dyDescent="0.3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</row>
    <row r="130" spans="1:23" customFormat="1" hidden="1" x14ac:dyDescent="0.3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</row>
    <row r="131" spans="1:23" customFormat="1" hidden="1" x14ac:dyDescent="0.3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</row>
    <row r="132" spans="1:23" customFormat="1" hidden="1" x14ac:dyDescent="0.3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</row>
    <row r="133" spans="1:23" customFormat="1" hidden="1" x14ac:dyDescent="0.3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</row>
    <row r="134" spans="1:23" customFormat="1" hidden="1" x14ac:dyDescent="0.3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</row>
    <row r="135" spans="1:23" customFormat="1" hidden="1" x14ac:dyDescent="0.3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</row>
    <row r="136" spans="1:23" customFormat="1" hidden="1" x14ac:dyDescent="0.3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</row>
    <row r="137" spans="1:23" customFormat="1" hidden="1" x14ac:dyDescent="0.3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</row>
    <row r="138" spans="1:23" customFormat="1" hidden="1" x14ac:dyDescent="0.3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</row>
    <row r="139" spans="1:23" customFormat="1" hidden="1" x14ac:dyDescent="0.3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</row>
    <row r="140" spans="1:23" customFormat="1" hidden="1" x14ac:dyDescent="0.3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</row>
    <row r="141" spans="1:23" customFormat="1" hidden="1" x14ac:dyDescent="0.3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</row>
    <row r="142" spans="1:23" customFormat="1" hidden="1" x14ac:dyDescent="0.3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</row>
    <row r="143" spans="1:23" customFormat="1" hidden="1" x14ac:dyDescent="0.3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</row>
    <row r="144" spans="1:23" customFormat="1" hidden="1" x14ac:dyDescent="0.3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</row>
    <row r="145" spans="1:23" customFormat="1" hidden="1" x14ac:dyDescent="0.3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</row>
    <row r="146" spans="1:23" customFormat="1" hidden="1" x14ac:dyDescent="0.3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</row>
    <row r="147" spans="1:23" customFormat="1" hidden="1" x14ac:dyDescent="0.3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</row>
    <row r="148" spans="1:23" customFormat="1" hidden="1" x14ac:dyDescent="0.3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</row>
    <row r="149" spans="1:23" customFormat="1" hidden="1" x14ac:dyDescent="0.3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</row>
    <row r="150" spans="1:23" customFormat="1" hidden="1" x14ac:dyDescent="0.3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</row>
    <row r="151" spans="1:23" customFormat="1" hidden="1" x14ac:dyDescent="0.3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</row>
    <row r="152" spans="1:23" customFormat="1" hidden="1" x14ac:dyDescent="0.3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</row>
    <row r="153" spans="1:23" customFormat="1" hidden="1" x14ac:dyDescent="0.3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</row>
    <row r="154" spans="1:23" customFormat="1" hidden="1" x14ac:dyDescent="0.3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</row>
    <row r="155" spans="1:23" customFormat="1" hidden="1" x14ac:dyDescent="0.3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</row>
    <row r="156" spans="1:23" customFormat="1" hidden="1" x14ac:dyDescent="0.3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</row>
    <row r="157" spans="1:23" customFormat="1" hidden="1" x14ac:dyDescent="0.3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</row>
    <row r="158" spans="1:23" customFormat="1" hidden="1" x14ac:dyDescent="0.3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</row>
    <row r="159" spans="1:23" customFormat="1" hidden="1" x14ac:dyDescent="0.3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</row>
    <row r="160" spans="1:23" customFormat="1" hidden="1" x14ac:dyDescent="0.3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</row>
    <row r="161" spans="1:23" customFormat="1" hidden="1" x14ac:dyDescent="0.3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</row>
    <row r="162" spans="1:23" customFormat="1" hidden="1" x14ac:dyDescent="0.3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</row>
    <row r="163" spans="1:23" customFormat="1" hidden="1" x14ac:dyDescent="0.3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</row>
    <row r="164" spans="1:23" customFormat="1" hidden="1" x14ac:dyDescent="0.3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</row>
    <row r="165" spans="1:23" customFormat="1" hidden="1" x14ac:dyDescent="0.3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</row>
    <row r="166" spans="1:23" customFormat="1" hidden="1" x14ac:dyDescent="0.3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</row>
    <row r="167" spans="1:23" customFormat="1" hidden="1" x14ac:dyDescent="0.3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</row>
    <row r="168" spans="1:23" customFormat="1" hidden="1" x14ac:dyDescent="0.3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</row>
    <row r="169" spans="1:23" customFormat="1" hidden="1" x14ac:dyDescent="0.3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</row>
    <row r="170" spans="1:23" customFormat="1" hidden="1" x14ac:dyDescent="0.3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</row>
    <row r="171" spans="1:23" customFormat="1" hidden="1" x14ac:dyDescent="0.3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</row>
    <row r="172" spans="1:23" customFormat="1" hidden="1" x14ac:dyDescent="0.3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</row>
    <row r="173" spans="1:23" customFormat="1" hidden="1" x14ac:dyDescent="0.3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</row>
    <row r="174" spans="1:23" customFormat="1" hidden="1" x14ac:dyDescent="0.3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</row>
    <row r="175" spans="1:23" customFormat="1" hidden="1" x14ac:dyDescent="0.3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</row>
    <row r="176" spans="1:23" customFormat="1" hidden="1" x14ac:dyDescent="0.3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</row>
    <row r="177" spans="1:23" customFormat="1" hidden="1" x14ac:dyDescent="0.3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</row>
    <row r="178" spans="1:23" customFormat="1" hidden="1" x14ac:dyDescent="0.3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</row>
    <row r="179" spans="1:23" customFormat="1" hidden="1" x14ac:dyDescent="0.3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</row>
    <row r="180" spans="1:23" customFormat="1" hidden="1" x14ac:dyDescent="0.3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</row>
    <row r="181" spans="1:23" customFormat="1" hidden="1" x14ac:dyDescent="0.3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</row>
    <row r="182" spans="1:23" customFormat="1" hidden="1" x14ac:dyDescent="0.3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</row>
    <row r="183" spans="1:23" customFormat="1" hidden="1" x14ac:dyDescent="0.3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</row>
    <row r="184" spans="1:23" customFormat="1" hidden="1" x14ac:dyDescent="0.3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</row>
    <row r="185" spans="1:23" customFormat="1" hidden="1" x14ac:dyDescent="0.3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</row>
    <row r="186" spans="1:23" customFormat="1" hidden="1" x14ac:dyDescent="0.3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</row>
    <row r="187" spans="1:23" customFormat="1" hidden="1" x14ac:dyDescent="0.3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</row>
    <row r="188" spans="1:23" customFormat="1" hidden="1" x14ac:dyDescent="0.3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</row>
    <row r="189" spans="1:23" customFormat="1" hidden="1" x14ac:dyDescent="0.3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</row>
    <row r="190" spans="1:23" customFormat="1" hidden="1" x14ac:dyDescent="0.3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</row>
    <row r="191" spans="1:23" customFormat="1" hidden="1" x14ac:dyDescent="0.3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</row>
    <row r="192" spans="1:23" customFormat="1" hidden="1" x14ac:dyDescent="0.3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</row>
    <row r="193" spans="1:23" customFormat="1" hidden="1" x14ac:dyDescent="0.3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</row>
    <row r="194" spans="1:23" customFormat="1" hidden="1" x14ac:dyDescent="0.3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</row>
    <row r="195" spans="1:23" customFormat="1" hidden="1" x14ac:dyDescent="0.3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</row>
    <row r="196" spans="1:23" customFormat="1" hidden="1" x14ac:dyDescent="0.3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</row>
    <row r="197" spans="1:23" customFormat="1" hidden="1" x14ac:dyDescent="0.3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</row>
    <row r="198" spans="1:23" customFormat="1" hidden="1" x14ac:dyDescent="0.3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</row>
    <row r="199" spans="1:23" customFormat="1" hidden="1" x14ac:dyDescent="0.3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</row>
    <row r="200" spans="1:23" customFormat="1" hidden="1" x14ac:dyDescent="0.3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</row>
    <row r="201" spans="1:23" customFormat="1" hidden="1" x14ac:dyDescent="0.3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</row>
    <row r="202" spans="1:23" customFormat="1" hidden="1" x14ac:dyDescent="0.3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</row>
    <row r="203" spans="1:23" customFormat="1" hidden="1" x14ac:dyDescent="0.3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</row>
    <row r="204" spans="1:23" customFormat="1" hidden="1" x14ac:dyDescent="0.3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</row>
    <row r="205" spans="1:23" customFormat="1" hidden="1" x14ac:dyDescent="0.3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</row>
    <row r="206" spans="1:23" customFormat="1" hidden="1" x14ac:dyDescent="0.3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</row>
    <row r="207" spans="1:23" customFormat="1" hidden="1" x14ac:dyDescent="0.3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</row>
    <row r="208" spans="1:23" customFormat="1" hidden="1" x14ac:dyDescent="0.3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</row>
    <row r="209" spans="1:23" customFormat="1" hidden="1" x14ac:dyDescent="0.3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</row>
    <row r="210" spans="1:23" customFormat="1" hidden="1" x14ac:dyDescent="0.3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</row>
    <row r="211" spans="1:23" customFormat="1" hidden="1" x14ac:dyDescent="0.3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</row>
    <row r="212" spans="1:23" customFormat="1" hidden="1" x14ac:dyDescent="0.3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</row>
    <row r="213" spans="1:23" customFormat="1" hidden="1" x14ac:dyDescent="0.3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</row>
    <row r="214" spans="1:23" customFormat="1" hidden="1" x14ac:dyDescent="0.3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</row>
    <row r="215" spans="1:23" customFormat="1" hidden="1" x14ac:dyDescent="0.3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</row>
    <row r="216" spans="1:23" customFormat="1" hidden="1" x14ac:dyDescent="0.3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</row>
    <row r="217" spans="1:23" customFormat="1" hidden="1" x14ac:dyDescent="0.3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</row>
    <row r="218" spans="1:23" customFormat="1" hidden="1" x14ac:dyDescent="0.3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</row>
    <row r="219" spans="1:23" customFormat="1" hidden="1" x14ac:dyDescent="0.3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</row>
    <row r="220" spans="1:23" customFormat="1" hidden="1" x14ac:dyDescent="0.3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</row>
    <row r="221" spans="1:23" customFormat="1" hidden="1" x14ac:dyDescent="0.3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</row>
    <row r="222" spans="1:23" customFormat="1" hidden="1" x14ac:dyDescent="0.3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</row>
    <row r="223" spans="1:23" customFormat="1" hidden="1" x14ac:dyDescent="0.3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</row>
    <row r="224" spans="1:23" customFormat="1" hidden="1" x14ac:dyDescent="0.3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</row>
    <row r="225" spans="1:23" customFormat="1" hidden="1" x14ac:dyDescent="0.3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</row>
    <row r="226" spans="1:23" customFormat="1" hidden="1" x14ac:dyDescent="0.3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</row>
    <row r="227" spans="1:23" customFormat="1" hidden="1" x14ac:dyDescent="0.3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</row>
    <row r="228" spans="1:23" customFormat="1" hidden="1" x14ac:dyDescent="0.3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</row>
    <row r="229" spans="1:23" customFormat="1" hidden="1" x14ac:dyDescent="0.3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</row>
    <row r="230" spans="1:23" customFormat="1" hidden="1" x14ac:dyDescent="0.3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</row>
    <row r="231" spans="1:23" customFormat="1" hidden="1" x14ac:dyDescent="0.3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</row>
    <row r="232" spans="1:23" customFormat="1" hidden="1" x14ac:dyDescent="0.3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</row>
    <row r="233" spans="1:23" customFormat="1" hidden="1" x14ac:dyDescent="0.3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</row>
    <row r="234" spans="1:23" customFormat="1" hidden="1" x14ac:dyDescent="0.3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</row>
    <row r="235" spans="1:23" customFormat="1" hidden="1" x14ac:dyDescent="0.3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</row>
    <row r="236" spans="1:23" customFormat="1" hidden="1" x14ac:dyDescent="0.3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</row>
    <row r="237" spans="1:23" customFormat="1" hidden="1" x14ac:dyDescent="0.3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</row>
    <row r="238" spans="1:23" customFormat="1" hidden="1" x14ac:dyDescent="0.3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</row>
    <row r="239" spans="1:23" customFormat="1" hidden="1" x14ac:dyDescent="0.3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</row>
    <row r="240" spans="1:23" customFormat="1" hidden="1" x14ac:dyDescent="0.3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</row>
    <row r="241" spans="1:23" customFormat="1" hidden="1" x14ac:dyDescent="0.3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</row>
    <row r="242" spans="1:23" customFormat="1" hidden="1" x14ac:dyDescent="0.3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</row>
    <row r="243" spans="1:23" customFormat="1" hidden="1" x14ac:dyDescent="0.3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</row>
    <row r="244" spans="1:23" customFormat="1" hidden="1" x14ac:dyDescent="0.3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</row>
    <row r="245" spans="1:23" customFormat="1" hidden="1" x14ac:dyDescent="0.3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</row>
    <row r="246" spans="1:23" customFormat="1" hidden="1" x14ac:dyDescent="0.3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</row>
    <row r="247" spans="1:23" customFormat="1" hidden="1" x14ac:dyDescent="0.3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</row>
    <row r="248" spans="1:23" customFormat="1" hidden="1" x14ac:dyDescent="0.3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</row>
    <row r="249" spans="1:23" customFormat="1" hidden="1" x14ac:dyDescent="0.3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</row>
    <row r="250" spans="1:23" customFormat="1" hidden="1" x14ac:dyDescent="0.3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</row>
    <row r="251" spans="1:23" customFormat="1" hidden="1" x14ac:dyDescent="0.3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</row>
    <row r="252" spans="1:23" customFormat="1" hidden="1" x14ac:dyDescent="0.3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</row>
    <row r="253" spans="1:23" customFormat="1" hidden="1" x14ac:dyDescent="0.3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</row>
    <row r="254" spans="1:23" customFormat="1" hidden="1" x14ac:dyDescent="0.3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</row>
    <row r="255" spans="1:23" customFormat="1" hidden="1" x14ac:dyDescent="0.3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</row>
    <row r="256" spans="1:23" customFormat="1" hidden="1" x14ac:dyDescent="0.3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</row>
    <row r="257" spans="1:23" customFormat="1" hidden="1" x14ac:dyDescent="0.3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</row>
    <row r="258" spans="1:23" customFormat="1" hidden="1" x14ac:dyDescent="0.3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</row>
    <row r="259" spans="1:23" customFormat="1" hidden="1" x14ac:dyDescent="0.3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</row>
    <row r="260" spans="1:23" customFormat="1" hidden="1" x14ac:dyDescent="0.3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</row>
    <row r="261" spans="1:23" customFormat="1" hidden="1" x14ac:dyDescent="0.3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</row>
    <row r="262" spans="1:23" customFormat="1" hidden="1" x14ac:dyDescent="0.3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</row>
    <row r="263" spans="1:23" customFormat="1" hidden="1" x14ac:dyDescent="0.3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</row>
    <row r="264" spans="1:23" customFormat="1" hidden="1" x14ac:dyDescent="0.3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</row>
    <row r="265" spans="1:23" customFormat="1" hidden="1" x14ac:dyDescent="0.3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</row>
    <row r="266" spans="1:23" customFormat="1" hidden="1" x14ac:dyDescent="0.3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</row>
    <row r="267" spans="1:23" customFormat="1" hidden="1" x14ac:dyDescent="0.3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</row>
    <row r="268" spans="1:23" customFormat="1" hidden="1" x14ac:dyDescent="0.3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</row>
    <row r="269" spans="1:23" customFormat="1" hidden="1" x14ac:dyDescent="0.3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</row>
    <row r="270" spans="1:23" customFormat="1" hidden="1" x14ac:dyDescent="0.3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</row>
    <row r="271" spans="1:23" customFormat="1" hidden="1" x14ac:dyDescent="0.3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</row>
    <row r="272" spans="1:23" customFormat="1" hidden="1" x14ac:dyDescent="0.3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</row>
    <row r="273" spans="1:23" customFormat="1" hidden="1" x14ac:dyDescent="0.3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</row>
    <row r="274" spans="1:23" customFormat="1" hidden="1" x14ac:dyDescent="0.3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</row>
    <row r="275" spans="1:23" customFormat="1" hidden="1" x14ac:dyDescent="0.3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</row>
    <row r="276" spans="1:23" customFormat="1" hidden="1" x14ac:dyDescent="0.3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</row>
    <row r="277" spans="1:23" customFormat="1" hidden="1" x14ac:dyDescent="0.3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</row>
    <row r="278" spans="1:23" customFormat="1" hidden="1" x14ac:dyDescent="0.3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</row>
    <row r="279" spans="1:23" customFormat="1" hidden="1" x14ac:dyDescent="0.3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</row>
    <row r="280" spans="1:23" customFormat="1" hidden="1" x14ac:dyDescent="0.3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</row>
    <row r="281" spans="1:23" customFormat="1" hidden="1" x14ac:dyDescent="0.3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</row>
    <row r="282" spans="1:23" customFormat="1" hidden="1" x14ac:dyDescent="0.3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</row>
    <row r="283" spans="1:23" customFormat="1" hidden="1" x14ac:dyDescent="0.3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</row>
    <row r="284" spans="1:23" customFormat="1" hidden="1" x14ac:dyDescent="0.3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</row>
    <row r="285" spans="1:23" customFormat="1" hidden="1" x14ac:dyDescent="0.3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</row>
    <row r="286" spans="1:23" customFormat="1" hidden="1" x14ac:dyDescent="0.3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</row>
    <row r="287" spans="1:23" customFormat="1" hidden="1" x14ac:dyDescent="0.3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</row>
    <row r="288" spans="1:23" customFormat="1" hidden="1" x14ac:dyDescent="0.3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</row>
    <row r="289" spans="1:23" customFormat="1" hidden="1" x14ac:dyDescent="0.3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</row>
    <row r="290" spans="1:23" customFormat="1" hidden="1" x14ac:dyDescent="0.3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</row>
    <row r="291" spans="1:23" customFormat="1" hidden="1" x14ac:dyDescent="0.3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</row>
    <row r="292" spans="1:23" customFormat="1" hidden="1" x14ac:dyDescent="0.3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</row>
    <row r="293" spans="1:23" customFormat="1" hidden="1" x14ac:dyDescent="0.3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</row>
    <row r="294" spans="1:23" customFormat="1" hidden="1" x14ac:dyDescent="0.3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</row>
    <row r="295" spans="1:23" customFormat="1" hidden="1" x14ac:dyDescent="0.3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</row>
    <row r="296" spans="1:23" customFormat="1" hidden="1" x14ac:dyDescent="0.3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</row>
    <row r="297" spans="1:23" customFormat="1" hidden="1" x14ac:dyDescent="0.3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</row>
    <row r="298" spans="1:23" customFormat="1" hidden="1" x14ac:dyDescent="0.3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</row>
    <row r="299" spans="1:23" customFormat="1" hidden="1" x14ac:dyDescent="0.3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</row>
    <row r="300" spans="1:23" customFormat="1" hidden="1" x14ac:dyDescent="0.3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</row>
    <row r="301" spans="1:23" customFormat="1" hidden="1" x14ac:dyDescent="0.3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</row>
    <row r="302" spans="1:23" customFormat="1" hidden="1" x14ac:dyDescent="0.3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</row>
    <row r="303" spans="1:23" customFormat="1" hidden="1" x14ac:dyDescent="0.3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</row>
    <row r="304" spans="1:23" customFormat="1" hidden="1" x14ac:dyDescent="0.3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</row>
    <row r="305" spans="1:23" customFormat="1" hidden="1" x14ac:dyDescent="0.3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</row>
    <row r="306" spans="1:23" customFormat="1" hidden="1" x14ac:dyDescent="0.3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</row>
    <row r="307" spans="1:23" customFormat="1" hidden="1" x14ac:dyDescent="0.3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</row>
    <row r="308" spans="1:23" customFormat="1" hidden="1" x14ac:dyDescent="0.3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</row>
    <row r="309" spans="1:23" customFormat="1" hidden="1" x14ac:dyDescent="0.3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</row>
    <row r="310" spans="1:23" customFormat="1" hidden="1" x14ac:dyDescent="0.3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</row>
    <row r="311" spans="1:23" customFormat="1" hidden="1" x14ac:dyDescent="0.3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</row>
    <row r="312" spans="1:23" customFormat="1" hidden="1" x14ac:dyDescent="0.3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</row>
    <row r="313" spans="1:23" customFormat="1" hidden="1" x14ac:dyDescent="0.3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</row>
    <row r="314" spans="1:23" customFormat="1" hidden="1" x14ac:dyDescent="0.3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</row>
    <row r="315" spans="1:23" customFormat="1" hidden="1" x14ac:dyDescent="0.3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</row>
    <row r="316" spans="1:23" customFormat="1" hidden="1" x14ac:dyDescent="0.3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</row>
    <row r="317" spans="1:23" customFormat="1" hidden="1" x14ac:dyDescent="0.3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</row>
    <row r="318" spans="1:23" customFormat="1" hidden="1" x14ac:dyDescent="0.3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</row>
    <row r="319" spans="1:23" customFormat="1" hidden="1" x14ac:dyDescent="0.3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</row>
    <row r="320" spans="1:23" customFormat="1" hidden="1" x14ac:dyDescent="0.3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</row>
    <row r="321" spans="1:23" customFormat="1" hidden="1" x14ac:dyDescent="0.3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</row>
    <row r="322" spans="1:23" customFormat="1" hidden="1" x14ac:dyDescent="0.3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</row>
    <row r="323" spans="1:23" customFormat="1" hidden="1" x14ac:dyDescent="0.3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</row>
    <row r="324" spans="1:23" customFormat="1" hidden="1" x14ac:dyDescent="0.3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</row>
    <row r="325" spans="1:23" customFormat="1" hidden="1" x14ac:dyDescent="0.3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</row>
    <row r="326" spans="1:23" customFormat="1" hidden="1" x14ac:dyDescent="0.3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</row>
    <row r="327" spans="1:23" customFormat="1" hidden="1" x14ac:dyDescent="0.3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</row>
    <row r="328" spans="1:23" customFormat="1" hidden="1" x14ac:dyDescent="0.3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</row>
    <row r="329" spans="1:23" customFormat="1" hidden="1" x14ac:dyDescent="0.3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</row>
    <row r="330" spans="1:23" customFormat="1" hidden="1" x14ac:dyDescent="0.3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</row>
    <row r="331" spans="1:23" customFormat="1" hidden="1" x14ac:dyDescent="0.3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</row>
    <row r="332" spans="1:23" customFormat="1" hidden="1" x14ac:dyDescent="0.3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</row>
    <row r="333" spans="1:23" customFormat="1" hidden="1" x14ac:dyDescent="0.3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</row>
    <row r="334" spans="1:23" customFormat="1" hidden="1" x14ac:dyDescent="0.3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</row>
    <row r="335" spans="1:23" customFormat="1" hidden="1" x14ac:dyDescent="0.3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</row>
    <row r="336" spans="1:23" customFormat="1" hidden="1" x14ac:dyDescent="0.3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</row>
    <row r="337" spans="1:23" customFormat="1" hidden="1" x14ac:dyDescent="0.3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</row>
    <row r="338" spans="1:23" customFormat="1" hidden="1" x14ac:dyDescent="0.3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</row>
    <row r="339" spans="1:23" customFormat="1" hidden="1" x14ac:dyDescent="0.3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</row>
    <row r="340" spans="1:23" customFormat="1" hidden="1" x14ac:dyDescent="0.3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</row>
    <row r="341" spans="1:23" customFormat="1" hidden="1" x14ac:dyDescent="0.3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</row>
    <row r="342" spans="1:23" customFormat="1" hidden="1" x14ac:dyDescent="0.3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</row>
    <row r="343" spans="1:23" customFormat="1" hidden="1" x14ac:dyDescent="0.3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</row>
    <row r="344" spans="1:23" customFormat="1" hidden="1" x14ac:dyDescent="0.3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</row>
    <row r="345" spans="1:23" customFormat="1" hidden="1" x14ac:dyDescent="0.3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</row>
    <row r="346" spans="1:23" customFormat="1" hidden="1" x14ac:dyDescent="0.3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</row>
    <row r="347" spans="1:23" customFormat="1" hidden="1" x14ac:dyDescent="0.3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</row>
    <row r="348" spans="1:23" customFormat="1" hidden="1" x14ac:dyDescent="0.3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</row>
    <row r="349" spans="1:23" customFormat="1" hidden="1" x14ac:dyDescent="0.3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</row>
    <row r="350" spans="1:23" customFormat="1" hidden="1" x14ac:dyDescent="0.3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</row>
    <row r="351" spans="1:23" customFormat="1" hidden="1" x14ac:dyDescent="0.3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</row>
    <row r="352" spans="1:23" customFormat="1" hidden="1" x14ac:dyDescent="0.3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</row>
    <row r="353" spans="1:23" customFormat="1" hidden="1" x14ac:dyDescent="0.3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</row>
    <row r="354" spans="1:23" customFormat="1" hidden="1" x14ac:dyDescent="0.3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</row>
    <row r="355" spans="1:23" customFormat="1" hidden="1" x14ac:dyDescent="0.3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</row>
    <row r="356" spans="1:23" customFormat="1" hidden="1" x14ac:dyDescent="0.3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</row>
    <row r="357" spans="1:23" customFormat="1" hidden="1" x14ac:dyDescent="0.3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</row>
    <row r="358" spans="1:23" customFormat="1" hidden="1" x14ac:dyDescent="0.3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</row>
    <row r="359" spans="1:23" customFormat="1" hidden="1" x14ac:dyDescent="0.3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</row>
    <row r="360" spans="1:23" customFormat="1" hidden="1" x14ac:dyDescent="0.3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</row>
    <row r="361" spans="1:23" customFormat="1" hidden="1" x14ac:dyDescent="0.3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</row>
    <row r="362" spans="1:23" customFormat="1" hidden="1" x14ac:dyDescent="0.3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</row>
    <row r="363" spans="1:23" customFormat="1" hidden="1" x14ac:dyDescent="0.3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</row>
    <row r="364" spans="1:23" customFormat="1" hidden="1" x14ac:dyDescent="0.3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</row>
    <row r="365" spans="1:23" customFormat="1" hidden="1" x14ac:dyDescent="0.3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</row>
    <row r="366" spans="1:23" customFormat="1" hidden="1" x14ac:dyDescent="0.3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</row>
    <row r="367" spans="1:23" customFormat="1" hidden="1" x14ac:dyDescent="0.3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</row>
    <row r="368" spans="1:23" customFormat="1" hidden="1" x14ac:dyDescent="0.3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</row>
    <row r="369" spans="1:23" customFormat="1" hidden="1" x14ac:dyDescent="0.3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</row>
    <row r="370" spans="1:23" customFormat="1" hidden="1" x14ac:dyDescent="0.3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</row>
    <row r="371" spans="1:23" customFormat="1" hidden="1" x14ac:dyDescent="0.3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</row>
    <row r="372" spans="1:23" customFormat="1" hidden="1" x14ac:dyDescent="0.3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</row>
    <row r="373" spans="1:23" customFormat="1" hidden="1" x14ac:dyDescent="0.3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</row>
    <row r="374" spans="1:23" customFormat="1" hidden="1" x14ac:dyDescent="0.3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</row>
    <row r="375" spans="1:23" customFormat="1" hidden="1" x14ac:dyDescent="0.3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</row>
    <row r="376" spans="1:23" customFormat="1" hidden="1" x14ac:dyDescent="0.3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</row>
    <row r="377" spans="1:23" customFormat="1" hidden="1" x14ac:dyDescent="0.3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</row>
    <row r="378" spans="1:23" customFormat="1" hidden="1" x14ac:dyDescent="0.3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</row>
    <row r="379" spans="1:23" customFormat="1" hidden="1" x14ac:dyDescent="0.3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</row>
    <row r="380" spans="1:23" customFormat="1" hidden="1" x14ac:dyDescent="0.3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</row>
    <row r="381" spans="1:23" customFormat="1" hidden="1" x14ac:dyDescent="0.3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</row>
    <row r="382" spans="1:23" customFormat="1" hidden="1" x14ac:dyDescent="0.3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</row>
    <row r="383" spans="1:23" customFormat="1" hidden="1" x14ac:dyDescent="0.3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</row>
    <row r="384" spans="1:23" customFormat="1" hidden="1" x14ac:dyDescent="0.3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</row>
    <row r="385" spans="1:23" customFormat="1" hidden="1" x14ac:dyDescent="0.3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</row>
    <row r="386" spans="1:23" customFormat="1" hidden="1" x14ac:dyDescent="0.3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</row>
    <row r="387" spans="1:23" customFormat="1" hidden="1" x14ac:dyDescent="0.3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</row>
    <row r="388" spans="1:23" customFormat="1" hidden="1" x14ac:dyDescent="0.3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</row>
    <row r="389" spans="1:23" customFormat="1" hidden="1" x14ac:dyDescent="0.3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</row>
    <row r="390" spans="1:23" customFormat="1" hidden="1" x14ac:dyDescent="0.3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</row>
    <row r="391" spans="1:23" customFormat="1" hidden="1" x14ac:dyDescent="0.3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</row>
    <row r="392" spans="1:23" customFormat="1" hidden="1" x14ac:dyDescent="0.3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</row>
    <row r="393" spans="1:23" customFormat="1" hidden="1" x14ac:dyDescent="0.3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</row>
    <row r="394" spans="1:23" customFormat="1" hidden="1" x14ac:dyDescent="0.3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</row>
    <row r="395" spans="1:23" customFormat="1" hidden="1" x14ac:dyDescent="0.3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</row>
    <row r="396" spans="1:23" customFormat="1" hidden="1" x14ac:dyDescent="0.3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</row>
    <row r="397" spans="1:23" customFormat="1" hidden="1" x14ac:dyDescent="0.3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</row>
    <row r="398" spans="1:23" customFormat="1" hidden="1" x14ac:dyDescent="0.3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</row>
    <row r="399" spans="1:23" customFormat="1" hidden="1" x14ac:dyDescent="0.3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</row>
    <row r="400" spans="1:23" customFormat="1" hidden="1" x14ac:dyDescent="0.3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</row>
    <row r="401" spans="1:23" customFormat="1" hidden="1" x14ac:dyDescent="0.3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</row>
    <row r="402" spans="1:23" customFormat="1" hidden="1" x14ac:dyDescent="0.3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</row>
    <row r="403" spans="1:23" customFormat="1" hidden="1" x14ac:dyDescent="0.3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</row>
    <row r="404" spans="1:23" customFormat="1" hidden="1" x14ac:dyDescent="0.3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</row>
    <row r="405" spans="1:23" customFormat="1" hidden="1" x14ac:dyDescent="0.3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</row>
    <row r="406" spans="1:23" customFormat="1" hidden="1" x14ac:dyDescent="0.3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</row>
    <row r="407" spans="1:23" customFormat="1" hidden="1" x14ac:dyDescent="0.3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</row>
    <row r="408" spans="1:23" customFormat="1" hidden="1" x14ac:dyDescent="0.3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</row>
    <row r="409" spans="1:23" customFormat="1" hidden="1" x14ac:dyDescent="0.3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</row>
    <row r="410" spans="1:23" customFormat="1" hidden="1" x14ac:dyDescent="0.3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</row>
    <row r="411" spans="1:23" customFormat="1" hidden="1" x14ac:dyDescent="0.3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</row>
    <row r="412" spans="1:23" customFormat="1" hidden="1" x14ac:dyDescent="0.3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</row>
    <row r="413" spans="1:23" customFormat="1" hidden="1" x14ac:dyDescent="0.3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</row>
    <row r="414" spans="1:23" customFormat="1" hidden="1" x14ac:dyDescent="0.3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</row>
    <row r="415" spans="1:23" customFormat="1" hidden="1" x14ac:dyDescent="0.3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</row>
    <row r="416" spans="1:23" customFormat="1" hidden="1" x14ac:dyDescent="0.3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</row>
    <row r="417" spans="1:23" customFormat="1" hidden="1" x14ac:dyDescent="0.3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</row>
    <row r="418" spans="1:23" customFormat="1" hidden="1" x14ac:dyDescent="0.3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</row>
    <row r="419" spans="1:23" customFormat="1" hidden="1" x14ac:dyDescent="0.3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</row>
    <row r="420" spans="1:23" customFormat="1" hidden="1" x14ac:dyDescent="0.3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</row>
    <row r="421" spans="1:23" customFormat="1" hidden="1" x14ac:dyDescent="0.3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</row>
    <row r="422" spans="1:23" customFormat="1" hidden="1" x14ac:dyDescent="0.3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</row>
    <row r="423" spans="1:23" customFormat="1" hidden="1" x14ac:dyDescent="0.3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</row>
    <row r="424" spans="1:23" customFormat="1" hidden="1" x14ac:dyDescent="0.3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</row>
    <row r="425" spans="1:23" customFormat="1" hidden="1" x14ac:dyDescent="0.3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</row>
    <row r="426" spans="1:23" customFormat="1" hidden="1" x14ac:dyDescent="0.3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</row>
    <row r="427" spans="1:23" customFormat="1" hidden="1" x14ac:dyDescent="0.3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</row>
    <row r="428" spans="1:23" customFormat="1" hidden="1" x14ac:dyDescent="0.3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</row>
    <row r="429" spans="1:23" customFormat="1" hidden="1" x14ac:dyDescent="0.3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</row>
    <row r="430" spans="1:23" customFormat="1" hidden="1" x14ac:dyDescent="0.3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</row>
    <row r="431" spans="1:23" customFormat="1" hidden="1" x14ac:dyDescent="0.3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</row>
    <row r="432" spans="1:23" customFormat="1" hidden="1" x14ac:dyDescent="0.3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</row>
    <row r="433" spans="1:23" customFormat="1" hidden="1" x14ac:dyDescent="0.3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</row>
    <row r="434" spans="1:23" customFormat="1" hidden="1" x14ac:dyDescent="0.3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</row>
    <row r="435" spans="1:23" customFormat="1" hidden="1" x14ac:dyDescent="0.3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</row>
    <row r="436" spans="1:23" customFormat="1" hidden="1" x14ac:dyDescent="0.3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</row>
    <row r="437" spans="1:23" customFormat="1" hidden="1" x14ac:dyDescent="0.3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</row>
    <row r="438" spans="1:23" customFormat="1" hidden="1" x14ac:dyDescent="0.3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</row>
    <row r="439" spans="1:23" customFormat="1" hidden="1" x14ac:dyDescent="0.3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</row>
    <row r="440" spans="1:23" customFormat="1" hidden="1" x14ac:dyDescent="0.3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</row>
    <row r="441" spans="1:23" customFormat="1" hidden="1" x14ac:dyDescent="0.3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</row>
    <row r="442" spans="1:23" customFormat="1" hidden="1" x14ac:dyDescent="0.3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</row>
    <row r="443" spans="1:23" customFormat="1" hidden="1" x14ac:dyDescent="0.3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</row>
    <row r="444" spans="1:23" customFormat="1" hidden="1" x14ac:dyDescent="0.3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</row>
    <row r="445" spans="1:23" customFormat="1" hidden="1" x14ac:dyDescent="0.3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</row>
    <row r="446" spans="1:23" customFormat="1" hidden="1" x14ac:dyDescent="0.3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</row>
    <row r="447" spans="1:23" customFormat="1" hidden="1" x14ac:dyDescent="0.3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</row>
    <row r="448" spans="1:23" customFormat="1" hidden="1" x14ac:dyDescent="0.3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</row>
    <row r="449" spans="1:23" customFormat="1" hidden="1" x14ac:dyDescent="0.3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</row>
    <row r="450" spans="1:23" customFormat="1" hidden="1" x14ac:dyDescent="0.3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</row>
    <row r="451" spans="1:23" customFormat="1" hidden="1" x14ac:dyDescent="0.3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</row>
    <row r="452" spans="1:23" customFormat="1" hidden="1" x14ac:dyDescent="0.3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</row>
    <row r="453" spans="1:23" customFormat="1" hidden="1" x14ac:dyDescent="0.3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</row>
    <row r="454" spans="1:23" customFormat="1" hidden="1" x14ac:dyDescent="0.3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</row>
    <row r="455" spans="1:23" customFormat="1" hidden="1" x14ac:dyDescent="0.3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</row>
    <row r="456" spans="1:23" customFormat="1" hidden="1" x14ac:dyDescent="0.3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</row>
    <row r="457" spans="1:23" customFormat="1" hidden="1" x14ac:dyDescent="0.3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</row>
    <row r="458" spans="1:23" customFormat="1" hidden="1" x14ac:dyDescent="0.3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</row>
    <row r="459" spans="1:23" customFormat="1" hidden="1" x14ac:dyDescent="0.3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</row>
    <row r="460" spans="1:23" customFormat="1" hidden="1" x14ac:dyDescent="0.3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</row>
    <row r="461" spans="1:23" customFormat="1" hidden="1" x14ac:dyDescent="0.3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</row>
    <row r="462" spans="1:23" customFormat="1" hidden="1" x14ac:dyDescent="0.3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</row>
    <row r="463" spans="1:23" customFormat="1" hidden="1" x14ac:dyDescent="0.3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</row>
    <row r="464" spans="1:23" customFormat="1" hidden="1" x14ac:dyDescent="0.3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</row>
    <row r="465" spans="1:23" customFormat="1" hidden="1" x14ac:dyDescent="0.3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</row>
    <row r="466" spans="1:23" customFormat="1" hidden="1" x14ac:dyDescent="0.3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</row>
    <row r="467" spans="1:23" customFormat="1" hidden="1" x14ac:dyDescent="0.3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</row>
    <row r="468" spans="1:23" customFormat="1" hidden="1" x14ac:dyDescent="0.3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</row>
    <row r="469" spans="1:23" customFormat="1" hidden="1" x14ac:dyDescent="0.3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</row>
    <row r="470" spans="1:23" customFormat="1" hidden="1" x14ac:dyDescent="0.3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</row>
    <row r="471" spans="1:23" customFormat="1" hidden="1" x14ac:dyDescent="0.3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</row>
    <row r="472" spans="1:23" customFormat="1" hidden="1" x14ac:dyDescent="0.3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</row>
    <row r="473" spans="1:23" customFormat="1" hidden="1" x14ac:dyDescent="0.3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</row>
    <row r="474" spans="1:23" customFormat="1" hidden="1" x14ac:dyDescent="0.3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</row>
    <row r="475" spans="1:23" customFormat="1" hidden="1" x14ac:dyDescent="0.3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</row>
    <row r="476" spans="1:23" customFormat="1" hidden="1" x14ac:dyDescent="0.3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</row>
    <row r="477" spans="1:23" customFormat="1" hidden="1" x14ac:dyDescent="0.3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</row>
    <row r="478" spans="1:23" customFormat="1" hidden="1" x14ac:dyDescent="0.3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</row>
    <row r="479" spans="1:23" customFormat="1" hidden="1" x14ac:dyDescent="0.3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</row>
    <row r="480" spans="1:23" customFormat="1" hidden="1" x14ac:dyDescent="0.3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</row>
    <row r="481" spans="1:26" hidden="1" x14ac:dyDescent="0.3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/>
      <c r="Y481"/>
      <c r="Z481"/>
    </row>
    <row r="482" spans="1:26" hidden="1" x14ac:dyDescent="0.3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/>
      <c r="Y482"/>
      <c r="Z482"/>
    </row>
    <row r="483" spans="1:26" hidden="1" x14ac:dyDescent="0.3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/>
      <c r="Y483"/>
      <c r="Z483"/>
    </row>
    <row r="484" spans="1:26" hidden="1" x14ac:dyDescent="0.3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/>
      <c r="Y484"/>
      <c r="Z484"/>
    </row>
    <row r="485" spans="1:26" hidden="1" x14ac:dyDescent="0.3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/>
      <c r="Y485"/>
      <c r="Z485"/>
    </row>
    <row r="486" spans="1:26" hidden="1" x14ac:dyDescent="0.3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/>
      <c r="Y486"/>
      <c r="Z486"/>
    </row>
    <row r="487" spans="1:26" hidden="1" x14ac:dyDescent="0.3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/>
      <c r="Y487"/>
      <c r="Z487"/>
    </row>
    <row r="488" spans="1:26" hidden="1" x14ac:dyDescent="0.3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/>
      <c r="Y488"/>
      <c r="Z488"/>
    </row>
    <row r="489" spans="1:26" hidden="1" x14ac:dyDescent="0.3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/>
      <c r="Y489"/>
      <c r="Z489"/>
    </row>
    <row r="490" spans="1:26" hidden="1" x14ac:dyDescent="0.3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/>
      <c r="Y490"/>
      <c r="Z490"/>
    </row>
    <row r="491" spans="1:26" hidden="1" x14ac:dyDescent="0.3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/>
      <c r="Y491"/>
      <c r="Z491"/>
    </row>
    <row r="492" spans="1:26" hidden="1" x14ac:dyDescent="0.3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/>
      <c r="Y492"/>
      <c r="Z492"/>
    </row>
    <row r="493" spans="1:26" hidden="1" x14ac:dyDescent="0.3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/>
      <c r="Y493"/>
      <c r="Z493"/>
    </row>
    <row r="494" spans="1:26" hidden="1" x14ac:dyDescent="0.3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/>
      <c r="Y494"/>
      <c r="Z494"/>
    </row>
    <row r="495" spans="1:26" ht="15" thickBot="1" x14ac:dyDescent="0.35">
      <c r="A495" s="181"/>
      <c r="B495" s="181"/>
      <c r="C495" s="260" t="s">
        <v>306</v>
      </c>
      <c r="D495" s="261"/>
      <c r="E495" s="261"/>
      <c r="F495" s="262">
        <f t="shared" ref="F495:N495" si="2">SUM(F4:F494)</f>
        <v>1072.31</v>
      </c>
      <c r="G495" s="262">
        <f t="shared" si="2"/>
        <v>0</v>
      </c>
      <c r="H495" s="262">
        <f t="shared" si="2"/>
        <v>0</v>
      </c>
      <c r="I495" s="262">
        <f t="shared" si="2"/>
        <v>0</v>
      </c>
      <c r="J495" s="262">
        <f t="shared" si="2"/>
        <v>35.299999999999997</v>
      </c>
      <c r="K495" s="262">
        <f t="shared" si="2"/>
        <v>0</v>
      </c>
      <c r="L495" s="262">
        <f t="shared" si="2"/>
        <v>0</v>
      </c>
      <c r="M495" s="262">
        <f t="shared" si="2"/>
        <v>0</v>
      </c>
      <c r="N495" s="262">
        <f t="shared" si="2"/>
        <v>1107.6099999999999</v>
      </c>
      <c r="O495" s="181"/>
      <c r="P495" s="181"/>
      <c r="Q495" s="261" t="s">
        <v>307</v>
      </c>
      <c r="R495" s="262">
        <f t="shared" ref="R495:W495" si="3">SUM(R4:R494)</f>
        <v>114.40000000000002</v>
      </c>
      <c r="S495" s="262">
        <f t="shared" si="3"/>
        <v>114.40000000000002</v>
      </c>
      <c r="T495" s="262">
        <f t="shared" si="3"/>
        <v>35.29999999999999</v>
      </c>
      <c r="U495" s="262">
        <f t="shared" si="3"/>
        <v>0</v>
      </c>
      <c r="V495" s="262">
        <f t="shared" si="3"/>
        <v>0</v>
      </c>
      <c r="W495" s="262">
        <f t="shared" si="3"/>
        <v>0</v>
      </c>
    </row>
    <row r="496" spans="1:26" ht="15" thickTop="1" x14ac:dyDescent="0.3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</row>
    <row r="497" spans="1:23" x14ac:dyDescent="0.3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</row>
    <row r="498" spans="1:23" x14ac:dyDescent="0.3">
      <c r="A498" s="181"/>
      <c r="B498" s="181"/>
      <c r="C498" s="263" t="s">
        <v>308</v>
      </c>
      <c r="D498" s="181"/>
      <c r="E498" s="181"/>
      <c r="F498" s="205"/>
      <c r="G498" s="205"/>
      <c r="H498" s="205"/>
      <c r="I498" s="205"/>
      <c r="J498" s="205"/>
      <c r="K498" s="205"/>
      <c r="L498" s="205"/>
      <c r="M498" s="205"/>
      <c r="N498" s="264" t="s">
        <v>309</v>
      </c>
      <c r="O498" s="205"/>
      <c r="P498" s="264" t="s">
        <v>310</v>
      </c>
      <c r="Q498" s="181"/>
      <c r="R498" s="181"/>
      <c r="S498" s="181"/>
      <c r="T498" s="181"/>
      <c r="U498" s="181"/>
      <c r="V498" s="181"/>
      <c r="W498" s="181"/>
    </row>
    <row r="499" spans="1:23" x14ac:dyDescent="0.3">
      <c r="A499" s="181"/>
      <c r="B499" s="181"/>
      <c r="C499" s="264" t="str">
        <f>IF('4'!K3="", "Vrije categorie",'4'!K3)</f>
        <v>A</v>
      </c>
      <c r="D499" s="181"/>
      <c r="E499" s="181"/>
      <c r="F499" s="265" cm="1">
        <f t="array" ref="F499">SUMPRODUCT(--($E$4:$E$494=C499),--($D$4:$D$494=""),$F$4:$F$494)</f>
        <v>627.7600000000001</v>
      </c>
      <c r="G499" s="265" cm="1">
        <f t="array" ref="G499">SUMPRODUCT(--($E$4:$E$494=C499),--($D$4:$D$494=""),$G$4:$G$494)</f>
        <v>0</v>
      </c>
      <c r="H499" s="265" cm="1">
        <f t="array" ref="H499">SUMPRODUCT(--($E$4:$E$494=C499),--($D$4:$D$494=""),$H$4:$H$494)</f>
        <v>0</v>
      </c>
      <c r="I499" s="265" cm="1">
        <f t="array" ref="I499">SUMPRODUCT(--($E$4:$E$494=C499),--($D$4:$D$494=""),$I$4:$I$494)</f>
        <v>0</v>
      </c>
      <c r="J499" s="265" cm="1">
        <f t="array" ref="J499">SUMPRODUCT(--($E$4:$E$494=C499),--($D$4:$D$494=""),$J$4:$J$494)</f>
        <v>0</v>
      </c>
      <c r="K499" s="265" cm="1">
        <f t="array" ref="K499">SUMPRODUCT(--($E$4:$E$494=C499),--($D$4:$D$494=""),$K$4:$K$494)</f>
        <v>0</v>
      </c>
      <c r="L499" s="265" cm="1">
        <f t="array" ref="L499">SUMPRODUCT(--($E$4:$E$494=C499),--($D$4:$D$494=""),$L$4:$L$494)</f>
        <v>0</v>
      </c>
      <c r="M499" s="265" cm="1">
        <f t="array" ref="M499">SUMPRODUCT(--($E$4:$E$494=C499),--($D$4:$D$494=""),$M$4:$M$494)</f>
        <v>0</v>
      </c>
      <c r="N499" s="265">
        <f>SUM(F499:M499)</f>
        <v>627.7600000000001</v>
      </c>
      <c r="O499" s="264"/>
      <c r="P499" s="265" cm="1">
        <f t="array" ref="P499">SUMPRODUCT(--($E$4:$E$494=C499),--($D$4:$D$494=""),$P$4:$P$494)</f>
        <v>131829.59999999998</v>
      </c>
      <c r="Q499" s="181"/>
      <c r="R499" s="181"/>
      <c r="S499" s="181"/>
      <c r="T499" s="181"/>
      <c r="U499" s="181"/>
      <c r="V499" s="181"/>
      <c r="W499" s="181"/>
    </row>
    <row r="500" spans="1:23" x14ac:dyDescent="0.3">
      <c r="A500" s="181"/>
      <c r="B500" s="181"/>
      <c r="C500" s="264" t="str">
        <f>IF('4'!K4="", "Vrije categorie",'4'!K4)</f>
        <v>B</v>
      </c>
      <c r="D500" s="181"/>
      <c r="E500" s="181"/>
      <c r="F500" s="265" cm="1">
        <f t="array" ref="F500">SUMPRODUCT(--($E$4:$E$494=C500),--($D$4:$D$494=""),$F$4:$F$494)</f>
        <v>54.47999999999999</v>
      </c>
      <c r="G500" s="265" cm="1">
        <f t="array" ref="G500">SUMPRODUCT(--($E$4:$E$494=C500),--($D$4:$D$494=""),$G$4:$G$494)</f>
        <v>0</v>
      </c>
      <c r="H500" s="265" cm="1">
        <f t="array" ref="H500">SUMPRODUCT(--($E$4:$E$494=C500),--($D$4:$D$494=""),$H$4:$H$494)</f>
        <v>0</v>
      </c>
      <c r="I500" s="265" cm="1">
        <f t="array" ref="I500">SUMPRODUCT(--($E$4:$E$494=C500),--($D$4:$D$494=""),$I$4:$I$494)</f>
        <v>0</v>
      </c>
      <c r="J500" s="265" cm="1">
        <f t="array" ref="J500">SUMPRODUCT(--($E$4:$E$494=C500),--($D$4:$D$494=""),$J$4:$J$494)</f>
        <v>0</v>
      </c>
      <c r="K500" s="265" cm="1">
        <f t="array" ref="K500">SUMPRODUCT(--($E$4:$E$494=C500),--($D$4:$D$494=""),$K$4:$K$494)</f>
        <v>0</v>
      </c>
      <c r="L500" s="265" cm="1">
        <f t="array" ref="L500">SUMPRODUCT(--($E$4:$E$494=C500),--($D$4:$D$494=""),$L$4:$L$494)</f>
        <v>0</v>
      </c>
      <c r="M500" s="265" cm="1">
        <f t="array" ref="M500">SUMPRODUCT(--($E$4:$E$494=C500),--($D$4:$D$494=""),$M$4:$M$494)</f>
        <v>0</v>
      </c>
      <c r="N500" s="265">
        <f t="shared" ref="N500:N512" si="4">SUM(F500:M500)</f>
        <v>54.47999999999999</v>
      </c>
      <c r="O500" s="264"/>
      <c r="P500" s="265" cm="1">
        <f t="array" ref="P500">SUMPRODUCT(--($E$4:$E$494=C500),--($D$4:$D$494=""),$P$4:$P$494)</f>
        <v>11440.8</v>
      </c>
      <c r="Q500" s="181"/>
      <c r="R500" s="181"/>
      <c r="S500" s="181"/>
      <c r="T500" s="181"/>
      <c r="U500" s="181"/>
      <c r="V500" s="181"/>
      <c r="W500" s="181"/>
    </row>
    <row r="501" spans="1:23" x14ac:dyDescent="0.3">
      <c r="A501" s="181"/>
      <c r="B501" s="181"/>
      <c r="C501" s="264" t="str">
        <f>IF('4'!K5="", "Vrije categorie",'4'!K5)</f>
        <v>C</v>
      </c>
      <c r="D501" s="181"/>
      <c r="E501" s="181"/>
      <c r="F501" s="265" cm="1">
        <f t="array" ref="F501">SUMPRODUCT(--($E$4:$E$494=C501),--($D$4:$D$494=""),$F$4:$F$494)</f>
        <v>0</v>
      </c>
      <c r="G501" s="265" cm="1">
        <f t="array" ref="G501">SUMPRODUCT(--($E$4:$E$494=C501),--($D$4:$D$494=""),$G$4:$G$494)</f>
        <v>0</v>
      </c>
      <c r="H501" s="265" cm="1">
        <f t="array" ref="H501">SUMPRODUCT(--($E$4:$E$494=C501),--($D$4:$D$494=""),$H$4:$H$494)</f>
        <v>0</v>
      </c>
      <c r="I501" s="265" cm="1">
        <f t="array" ref="I501">SUMPRODUCT(--($E$4:$E$494=C501),--($D$4:$D$494=""),$I$4:$I$494)</f>
        <v>0</v>
      </c>
      <c r="J501" s="265" cm="1">
        <f t="array" ref="J501">SUMPRODUCT(--($E$4:$E$494=C501),--($D$4:$D$494=""),$J$4:$J$494)</f>
        <v>0</v>
      </c>
      <c r="K501" s="265" cm="1">
        <f t="array" ref="K501">SUMPRODUCT(--($E$4:$E$494=C501),--($D$4:$D$494=""),$K$4:$K$494)</f>
        <v>0</v>
      </c>
      <c r="L501" s="265" cm="1">
        <f t="array" ref="L501">SUMPRODUCT(--($E$4:$E$494=C501),--($D$4:$D$494=""),$L$4:$L$494)</f>
        <v>0</v>
      </c>
      <c r="M501" s="265" cm="1">
        <f t="array" ref="M501">SUMPRODUCT(--($E$4:$E$494=C501),--($D$4:$D$494=""),$M$4:$M$494)</f>
        <v>0</v>
      </c>
      <c r="N501" s="265">
        <f t="shared" si="4"/>
        <v>0</v>
      </c>
      <c r="O501" s="264"/>
      <c r="P501" s="265" cm="1">
        <f t="array" ref="P501">SUMPRODUCT(--($E$4:$E$494=C501),--($D$4:$D$494=""),$P$4:$P$494)</f>
        <v>0</v>
      </c>
      <c r="Q501" s="181"/>
      <c r="R501" s="181"/>
      <c r="S501" s="181"/>
      <c r="T501" s="181"/>
      <c r="U501" s="181"/>
      <c r="V501" s="181"/>
      <c r="W501" s="181"/>
    </row>
    <row r="502" spans="1:23" x14ac:dyDescent="0.3">
      <c r="A502" s="181"/>
      <c r="B502" s="181"/>
      <c r="C502" s="264" t="str">
        <f>IF('4'!K6="", "Vrije categorie",'4'!K6)</f>
        <v>D</v>
      </c>
      <c r="D502" s="181"/>
      <c r="E502" s="181"/>
      <c r="F502" s="265" cm="1">
        <f t="array" ref="F502">SUMPRODUCT(--($E$4:$E$494=C502),--($D$4:$D$494=""),$F$4:$F$494)</f>
        <v>0</v>
      </c>
      <c r="G502" s="265" cm="1">
        <f t="array" ref="G502">SUMPRODUCT(--($E$4:$E$494=C502),--($D$4:$D$494=""),$G$4:$G$494)</f>
        <v>0</v>
      </c>
      <c r="H502" s="265" cm="1">
        <f t="array" ref="H502">SUMPRODUCT(--($E$4:$E$494=C502),--($D$4:$D$494=""),$H$4:$H$494)</f>
        <v>0</v>
      </c>
      <c r="I502" s="265" cm="1">
        <f t="array" ref="I502">SUMPRODUCT(--($E$4:$E$494=C502),--($D$4:$D$494=""),$I$4:$I$494)</f>
        <v>0</v>
      </c>
      <c r="J502" s="265" cm="1">
        <f t="array" ref="J502">SUMPRODUCT(--($E$4:$E$494=C502),--($D$4:$D$494=""),$J$4:$J$494)</f>
        <v>0</v>
      </c>
      <c r="K502" s="265" cm="1">
        <f t="array" ref="K502">SUMPRODUCT(--($E$4:$E$494=C502),--($D$4:$D$494=""),$K$4:$K$494)</f>
        <v>0</v>
      </c>
      <c r="L502" s="265" cm="1">
        <f t="array" ref="L502">SUMPRODUCT(--($E$4:$E$494=C502),--($D$4:$D$494=""),$L$4:$L$494)</f>
        <v>0</v>
      </c>
      <c r="M502" s="265" cm="1">
        <f t="array" ref="M502">SUMPRODUCT(--($E$4:$E$494=C502),--($D$4:$D$494=""),$M$4:$M$494)</f>
        <v>0</v>
      </c>
      <c r="N502" s="265">
        <f t="shared" si="4"/>
        <v>0</v>
      </c>
      <c r="O502" s="264"/>
      <c r="P502" s="265" cm="1">
        <f t="array" ref="P502">SUMPRODUCT(--($E$4:$E$494=C502),--($D$4:$D$494=""),$P$4:$P$494)</f>
        <v>0</v>
      </c>
      <c r="Q502" s="181"/>
      <c r="R502" s="181"/>
      <c r="S502" s="181"/>
      <c r="T502" s="181"/>
      <c r="U502" s="181"/>
      <c r="V502" s="181"/>
      <c r="W502" s="181"/>
    </row>
    <row r="503" spans="1:23" x14ac:dyDescent="0.3">
      <c r="A503" s="181"/>
      <c r="B503" s="181"/>
      <c r="C503" s="264" t="str">
        <f>IF('4'!K7="", "Vrije categorie",'4'!K7)</f>
        <v>E</v>
      </c>
      <c r="D503" s="181"/>
      <c r="E503" s="181"/>
      <c r="F503" s="265" cm="1">
        <f t="array" ref="F503">SUMPRODUCT(--($E$4:$E$494=C503),--($D$4:$D$494=""),$F$4:$F$494)</f>
        <v>390.06999999999994</v>
      </c>
      <c r="G503" s="265" cm="1">
        <f t="array" ref="G503">SUMPRODUCT(--($E$4:$E$494=C503),--($D$4:$D$494=""),$G$4:$G$494)</f>
        <v>0</v>
      </c>
      <c r="H503" s="265" cm="1">
        <f t="array" ref="H503">SUMPRODUCT(--($E$4:$E$494=C503),--($D$4:$D$494=""),$H$4:$H$494)</f>
        <v>0</v>
      </c>
      <c r="I503" s="265" cm="1">
        <f t="array" ref="I503">SUMPRODUCT(--($E$4:$E$494=C503),--($D$4:$D$494=""),$I$4:$I$494)</f>
        <v>0</v>
      </c>
      <c r="J503" s="265" cm="1">
        <f t="array" ref="J503">SUMPRODUCT(--($E$4:$E$494=C503),--($D$4:$D$494=""),$J$4:$J$494)</f>
        <v>0</v>
      </c>
      <c r="K503" s="265" cm="1">
        <f t="array" ref="K503">SUMPRODUCT(--($E$4:$E$494=C503),--($D$4:$D$494=""),$K$4:$K$494)</f>
        <v>0</v>
      </c>
      <c r="L503" s="265" cm="1">
        <f t="array" ref="L503">SUMPRODUCT(--($E$4:$E$494=C503),--($D$4:$D$494=""),$L$4:$L$494)</f>
        <v>0</v>
      </c>
      <c r="M503" s="265" cm="1">
        <f t="array" ref="M503">SUMPRODUCT(--($E$4:$E$494=C503),--($D$4:$D$494=""),$M$4:$M$494)</f>
        <v>0</v>
      </c>
      <c r="N503" s="265">
        <f t="shared" si="4"/>
        <v>390.06999999999994</v>
      </c>
      <c r="O503" s="264"/>
      <c r="P503" s="265" cm="1">
        <f t="array" ref="P503">SUMPRODUCT(--($E$4:$E$494=C503),--($D$4:$D$494=""),$P$4:$P$494)</f>
        <v>81914.700000000012</v>
      </c>
      <c r="Q503" s="181"/>
      <c r="R503" s="181"/>
      <c r="S503" s="181"/>
      <c r="T503" s="181"/>
      <c r="U503" s="181"/>
      <c r="V503" s="181"/>
      <c r="W503" s="181"/>
    </row>
    <row r="504" spans="1:23" x14ac:dyDescent="0.3">
      <c r="A504" s="181"/>
      <c r="B504" s="181"/>
      <c r="C504" s="264" t="str">
        <f>IF('4'!K8="", "Vrije categorie",'4'!K8)</f>
        <v>F</v>
      </c>
      <c r="D504" s="181"/>
      <c r="E504" s="181"/>
      <c r="F504" s="265" cm="1">
        <f t="array" ref="F504">SUMPRODUCT(--($E$4:$E$494=C504),--($D$4:$D$494=""),$F$4:$F$494)</f>
        <v>0</v>
      </c>
      <c r="G504" s="265" cm="1">
        <f t="array" ref="G504">SUMPRODUCT(--($E$4:$E$494=C504),--($D$4:$D$494=""),$G$4:$G$494)</f>
        <v>0</v>
      </c>
      <c r="H504" s="265" cm="1">
        <f t="array" ref="H504">SUMPRODUCT(--($E$4:$E$494=C504),--($D$4:$D$494=""),$H$4:$H$494)</f>
        <v>0</v>
      </c>
      <c r="I504" s="265" cm="1">
        <f t="array" ref="I504">SUMPRODUCT(--($E$4:$E$494=C504),--($D$4:$D$494=""),$I$4:$I$494)</f>
        <v>0</v>
      </c>
      <c r="J504" s="265" cm="1">
        <f t="array" ref="J504">SUMPRODUCT(--($E$4:$E$494=C504),--($D$4:$D$494=""),$J$4:$J$494)</f>
        <v>0</v>
      </c>
      <c r="K504" s="265" cm="1">
        <f t="array" ref="K504">SUMPRODUCT(--($E$4:$E$494=C504),--($D$4:$D$494=""),$K$4:$K$494)</f>
        <v>0</v>
      </c>
      <c r="L504" s="265" cm="1">
        <f t="array" ref="L504">SUMPRODUCT(--($E$4:$E$494=C504),--($D$4:$D$494=""),$L$4:$L$494)</f>
        <v>0</v>
      </c>
      <c r="M504" s="265" cm="1">
        <f t="array" ref="M504">SUMPRODUCT(--($E$4:$E$494=C504),--($D$4:$D$494=""),$M$4:$M$494)</f>
        <v>0</v>
      </c>
      <c r="N504" s="265">
        <f t="shared" si="4"/>
        <v>0</v>
      </c>
      <c r="O504" s="264"/>
      <c r="P504" s="265" cm="1">
        <f t="array" ref="P504">SUMPRODUCT(--($E$4:$E$494=C504),--($D$4:$D$494=""),$P$4:$P$494)</f>
        <v>0</v>
      </c>
      <c r="Q504" s="181"/>
      <c r="R504" s="181"/>
      <c r="S504" s="181"/>
      <c r="T504" s="181"/>
      <c r="U504" s="181"/>
      <c r="V504" s="181"/>
      <c r="W504" s="181"/>
    </row>
    <row r="505" spans="1:23" x14ac:dyDescent="0.3">
      <c r="A505" s="181"/>
      <c r="B505" s="181"/>
      <c r="C505" s="264" t="str">
        <f>IF('4'!K9="", "Vrije categorie",'4'!K9)</f>
        <v>G</v>
      </c>
      <c r="D505" s="181"/>
      <c r="E505" s="181"/>
      <c r="F505" s="265" cm="1">
        <f t="array" ref="F505">SUMPRODUCT(--($E$4:$E$494=C505),--($D$4:$D$494=""),$F$4:$F$494)</f>
        <v>0</v>
      </c>
      <c r="G505" s="265" cm="1">
        <f t="array" ref="G505">SUMPRODUCT(--($E$4:$E$494=C505),--($D$4:$D$494=""),$G$4:$G$494)</f>
        <v>0</v>
      </c>
      <c r="H505" s="265" cm="1">
        <f t="array" ref="H505">SUMPRODUCT(--($E$4:$E$494=C505),--($D$4:$D$494=""),$H$4:$H$494)</f>
        <v>0</v>
      </c>
      <c r="I505" s="265" cm="1">
        <f t="array" ref="I505">SUMPRODUCT(--($E$4:$E$494=C505),--($D$4:$D$494=""),$I$4:$I$494)</f>
        <v>0</v>
      </c>
      <c r="J505" s="265" cm="1">
        <f t="array" ref="J505">SUMPRODUCT(--($E$4:$E$494=C505),--($D$4:$D$494=""),$J$4:$J$494)</f>
        <v>35.299999999999997</v>
      </c>
      <c r="K505" s="265" cm="1">
        <f t="array" ref="K505">SUMPRODUCT(--($E$4:$E$494=C505),--($D$4:$D$494=""),$K$4:$K$494)</f>
        <v>0</v>
      </c>
      <c r="L505" s="265" cm="1">
        <f t="array" ref="L505">SUMPRODUCT(--($E$4:$E$494=C505),--($D$4:$D$494=""),$L$4:$L$494)</f>
        <v>0</v>
      </c>
      <c r="M505" s="265" cm="1">
        <f t="array" ref="M505">SUMPRODUCT(--($E$4:$E$494=C505),--($D$4:$D$494=""),$M$4:$M$494)</f>
        <v>0</v>
      </c>
      <c r="N505" s="265">
        <f t="shared" si="4"/>
        <v>35.299999999999997</v>
      </c>
      <c r="O505" s="264"/>
      <c r="P505" s="265" cm="1">
        <f t="array" ref="P505">SUMPRODUCT(--($E$4:$E$494=C505),--($D$4:$D$494=""),$P$4:$P$494)</f>
        <v>7413</v>
      </c>
      <c r="Q505" s="181"/>
      <c r="R505" s="181"/>
      <c r="S505" s="181"/>
      <c r="T505" s="181"/>
      <c r="U505" s="181"/>
      <c r="V505" s="181"/>
      <c r="W505" s="181"/>
    </row>
    <row r="506" spans="1:23" x14ac:dyDescent="0.3">
      <c r="A506" s="181"/>
      <c r="B506" s="181"/>
      <c r="C506" s="264" t="str">
        <f>IF('4'!K10="", "Vrije categorie",'4'!K10)</f>
        <v>H</v>
      </c>
      <c r="D506" s="181"/>
      <c r="E506" s="181"/>
      <c r="F506" s="265" cm="1">
        <f t="array" ref="F506">SUMPRODUCT(--($E$4:$E$494=C506),--($D$4:$D$494=""),$F$4:$F$494)</f>
        <v>0</v>
      </c>
      <c r="G506" s="265" cm="1">
        <f t="array" ref="G506">SUMPRODUCT(--($E$4:$E$494=C506),--($D$4:$D$494=""),$G$4:$G$494)</f>
        <v>0</v>
      </c>
      <c r="H506" s="265" cm="1">
        <f t="array" ref="H506">SUMPRODUCT(--($E$4:$E$494=C506),--($D$4:$D$494=""),$H$4:$H$494)</f>
        <v>0</v>
      </c>
      <c r="I506" s="265" cm="1">
        <f t="array" ref="I506">SUMPRODUCT(--($E$4:$E$494=C506),--($D$4:$D$494=""),$I$4:$I$494)</f>
        <v>0</v>
      </c>
      <c r="J506" s="265" cm="1">
        <f t="array" ref="J506">SUMPRODUCT(--($E$4:$E$494=C506),--($D$4:$D$494=""),$J$4:$J$494)</f>
        <v>0</v>
      </c>
      <c r="K506" s="265" cm="1">
        <f t="array" ref="K506">SUMPRODUCT(--($E$4:$E$494=C506),--($D$4:$D$494=""),$K$4:$K$494)</f>
        <v>0</v>
      </c>
      <c r="L506" s="265" cm="1">
        <f t="array" ref="L506">SUMPRODUCT(--($E$4:$E$494=C506),--($D$4:$D$494=""),$L$4:$L$494)</f>
        <v>0</v>
      </c>
      <c r="M506" s="265" cm="1">
        <f t="array" ref="M506">SUMPRODUCT(--($E$4:$E$494=C506),--($D$4:$D$494=""),$M$4:$M$494)</f>
        <v>0</v>
      </c>
      <c r="N506" s="265">
        <f t="shared" si="4"/>
        <v>0</v>
      </c>
      <c r="O506" s="264"/>
      <c r="P506" s="265" cm="1">
        <f t="array" ref="P506">SUMPRODUCT(--($E$4:$E$494=C506),--($D$4:$D$494=""),$P$4:$P$494)</f>
        <v>0</v>
      </c>
      <c r="Q506" s="181"/>
      <c r="R506" s="181"/>
      <c r="S506" s="181"/>
      <c r="T506" s="181"/>
      <c r="U506" s="181"/>
      <c r="V506" s="181"/>
      <c r="W506" s="181"/>
    </row>
    <row r="507" spans="1:23" x14ac:dyDescent="0.3">
      <c r="A507" s="181"/>
      <c r="B507" s="181"/>
      <c r="C507" s="264" t="str">
        <f>IF('4'!K11="", "Vrije categorie",'4'!K11)</f>
        <v>I</v>
      </c>
      <c r="D507" s="181"/>
      <c r="E507" s="181"/>
      <c r="F507" s="265" cm="1">
        <f t="array" ref="F507">SUMPRODUCT(--($E$4:$E$494=C507),--($D$4:$D$494=""),$F$4:$F$494)</f>
        <v>0</v>
      </c>
      <c r="G507" s="265" cm="1">
        <f t="array" ref="G507">SUMPRODUCT(--($E$4:$E$494=C507),--($D$4:$D$494=""),$G$4:$G$494)</f>
        <v>0</v>
      </c>
      <c r="H507" s="265" cm="1">
        <f t="array" ref="H507">SUMPRODUCT(--($E$4:$E$494=C507),--($D$4:$D$494=""),$H$4:$H$494)</f>
        <v>0</v>
      </c>
      <c r="I507" s="265" cm="1">
        <f t="array" ref="I507">SUMPRODUCT(--($E$4:$E$494=C507),--($D$4:$D$494=""),$I$4:$I$494)</f>
        <v>0</v>
      </c>
      <c r="J507" s="265" cm="1">
        <f t="array" ref="J507">SUMPRODUCT(--($E$4:$E$494=C507),--($D$4:$D$494=""),$J$4:$J$494)</f>
        <v>0</v>
      </c>
      <c r="K507" s="265" cm="1">
        <f t="array" ref="K507">SUMPRODUCT(--($E$4:$E$494=C507),--($D$4:$D$494=""),$K$4:$K$494)</f>
        <v>0</v>
      </c>
      <c r="L507" s="265" cm="1">
        <f t="array" ref="L507">SUMPRODUCT(--($E$4:$E$494=C507),--($D$4:$D$494=""),$L$4:$L$494)</f>
        <v>0</v>
      </c>
      <c r="M507" s="265" cm="1">
        <f t="array" ref="M507">SUMPRODUCT(--($E$4:$E$494=C507),--($D$4:$D$494=""),$M$4:$M$494)</f>
        <v>0</v>
      </c>
      <c r="N507" s="265">
        <f t="shared" si="4"/>
        <v>0</v>
      </c>
      <c r="O507" s="264"/>
      <c r="P507" s="265" cm="1">
        <f t="array" ref="P507">SUMPRODUCT(--($E$4:$E$494=C507),--($D$4:$D$494=""),$P$4:$P$494)</f>
        <v>0</v>
      </c>
      <c r="Q507" s="181"/>
      <c r="R507" s="181"/>
      <c r="S507" s="181"/>
      <c r="T507" s="181"/>
      <c r="U507" s="181"/>
      <c r="V507" s="181"/>
      <c r="W507" s="181"/>
    </row>
    <row r="508" spans="1:23" x14ac:dyDescent="0.3">
      <c r="A508" s="181"/>
      <c r="B508" s="181"/>
      <c r="C508" s="264" t="str">
        <f>IF('4'!K12="", "Vrije categorie",'4'!K12)</f>
        <v>J</v>
      </c>
      <c r="D508" s="181"/>
      <c r="E508" s="181"/>
      <c r="F508" s="265" cm="1">
        <f t="array" ref="F508">SUMPRODUCT(--($E$4:$E$494=C508),--($D$4:$D$494=""),$F$4:$F$494)</f>
        <v>0</v>
      </c>
      <c r="G508" s="265" cm="1">
        <f t="array" ref="G508">SUMPRODUCT(--($E$4:$E$494=C508),--($D$4:$D$494=""),$G$4:$G$494)</f>
        <v>0</v>
      </c>
      <c r="H508" s="265" cm="1">
        <f t="array" ref="H508">SUMPRODUCT(--($E$4:$E$494=C508),--($D$4:$D$494=""),$H$4:$H$494)</f>
        <v>0</v>
      </c>
      <c r="I508" s="265" cm="1">
        <f t="array" ref="I508">SUMPRODUCT(--($E$4:$E$494=C508),--($D$4:$D$494=""),$I$4:$I$494)</f>
        <v>0</v>
      </c>
      <c r="J508" s="265" cm="1">
        <f t="array" ref="J508">SUMPRODUCT(--($E$4:$E$494=C508),--($D$4:$D$494=""),$J$4:$J$494)</f>
        <v>0</v>
      </c>
      <c r="K508" s="265" cm="1">
        <f t="array" ref="K508">SUMPRODUCT(--($E$4:$E$494=C508),--($D$4:$D$494=""),$K$4:$K$494)</f>
        <v>0</v>
      </c>
      <c r="L508" s="265" cm="1">
        <f t="array" ref="L508">SUMPRODUCT(--($E$4:$E$494=C508),--($D$4:$D$494=""),$L$4:$L$494)</f>
        <v>0</v>
      </c>
      <c r="M508" s="265" cm="1">
        <f t="array" ref="M508">SUMPRODUCT(--($E$4:$E$494=C508),--($D$4:$D$494=""),$M$4:$M$494)</f>
        <v>0</v>
      </c>
      <c r="N508" s="265">
        <f t="shared" si="4"/>
        <v>0</v>
      </c>
      <c r="O508" s="264"/>
      <c r="P508" s="265" cm="1">
        <f t="array" ref="P508">SUMPRODUCT(--($E$4:$E$494=C508),--($D$4:$D$494=""),$P$4:$P$494)</f>
        <v>0</v>
      </c>
      <c r="Q508" s="181"/>
      <c r="R508" s="181"/>
      <c r="S508" s="181"/>
      <c r="T508" s="181"/>
      <c r="U508" s="181"/>
      <c r="V508" s="181"/>
      <c r="W508" s="181"/>
    </row>
    <row r="509" spans="1:23" x14ac:dyDescent="0.3">
      <c r="A509" s="181"/>
      <c r="B509" s="181"/>
      <c r="C509" s="264" t="str">
        <f>IF('4'!K13="", "Vrije categorie",'4'!K13)</f>
        <v>K</v>
      </c>
      <c r="D509" s="181"/>
      <c r="E509" s="181"/>
      <c r="F509" s="265" cm="1">
        <f t="array" ref="F509">SUMPRODUCT(--($E$4:$E$494=C509),--($D$4:$D$494=""),$F$4:$F$494)</f>
        <v>0</v>
      </c>
      <c r="G509" s="265" cm="1">
        <f t="array" ref="G509">SUMPRODUCT(--($E$4:$E$494=C509),--($D$4:$D$494=""),$G$4:$G$494)</f>
        <v>0</v>
      </c>
      <c r="H509" s="265" cm="1">
        <f t="array" ref="H509">SUMPRODUCT(--($E$4:$E$494=C509),--($D$4:$D$494=""),$H$4:$H$494)</f>
        <v>0</v>
      </c>
      <c r="I509" s="265" cm="1">
        <f t="array" ref="I509">SUMPRODUCT(--($E$4:$E$494=C509),--($D$4:$D$494=""),$I$4:$I$494)</f>
        <v>0</v>
      </c>
      <c r="J509" s="265" cm="1">
        <f t="array" ref="J509">SUMPRODUCT(--($E$4:$E$494=C509),--($D$4:$D$494=""),$J$4:$J$494)</f>
        <v>0</v>
      </c>
      <c r="K509" s="265" cm="1">
        <f t="array" ref="K509">SUMPRODUCT(--($E$4:$E$494=C509),--($D$4:$D$494=""),$K$4:$K$494)</f>
        <v>0</v>
      </c>
      <c r="L509" s="265" cm="1">
        <f t="array" ref="L509">SUMPRODUCT(--($E$4:$E$494=C509),--($D$4:$D$494=""),$L$4:$L$494)</f>
        <v>0</v>
      </c>
      <c r="M509" s="265" cm="1">
        <f t="array" ref="M509">SUMPRODUCT(--($E$4:$E$494=C509),--($D$4:$D$494=""),$M$4:$M$494)</f>
        <v>0</v>
      </c>
      <c r="N509" s="265">
        <f t="shared" si="4"/>
        <v>0</v>
      </c>
      <c r="O509" s="264"/>
      <c r="P509" s="265" cm="1">
        <f t="array" ref="P509">SUMPRODUCT(--($E$4:$E$494=C509),--($D$4:$D$494=""),$P$4:$P$494)</f>
        <v>0</v>
      </c>
      <c r="Q509" s="181"/>
      <c r="R509" s="181"/>
      <c r="S509" s="181"/>
      <c r="T509" s="181"/>
      <c r="U509" s="181"/>
      <c r="V509" s="181"/>
      <c r="W509" s="181"/>
    </row>
    <row r="510" spans="1:23" x14ac:dyDescent="0.3">
      <c r="A510" s="181"/>
      <c r="B510" s="181"/>
      <c r="C510" s="264" t="str">
        <f>IF('4'!K14="", "Vrije categorie",'4'!K14)</f>
        <v>Vrije categorie</v>
      </c>
      <c r="D510" s="181"/>
      <c r="E510" s="181"/>
      <c r="F510" s="265" cm="1">
        <f t="array" ref="F510">SUMPRODUCT(--($E$4:$E$494=C510),--($D$4:$D$494=""),$F$4:$F$494)</f>
        <v>0</v>
      </c>
      <c r="G510" s="265" cm="1">
        <f t="array" ref="G510">SUMPRODUCT(--($E$4:$E$494=C510),--($D$4:$D$494=""),$G$4:$G$494)</f>
        <v>0</v>
      </c>
      <c r="H510" s="265" cm="1">
        <f t="array" ref="H510">SUMPRODUCT(--($E$4:$E$494=C510),--($D$4:$D$494=""),$H$4:$H$494)</f>
        <v>0</v>
      </c>
      <c r="I510" s="265" cm="1">
        <f t="array" ref="I510">SUMPRODUCT(--($E$4:$E$494=C510),--($D$4:$D$494=""),$I$4:$I$494)</f>
        <v>0</v>
      </c>
      <c r="J510" s="265" cm="1">
        <f t="array" ref="J510">SUMPRODUCT(--($E$4:$E$494=C510),--($D$4:$D$494=""),$J$4:$J$494)</f>
        <v>0</v>
      </c>
      <c r="K510" s="265" cm="1">
        <f t="array" ref="K510">SUMPRODUCT(--($E$4:$E$494=C510),--($D$4:$D$494=""),$K$4:$K$494)</f>
        <v>0</v>
      </c>
      <c r="L510" s="265" cm="1">
        <f t="array" ref="L510">SUMPRODUCT(--($E$4:$E$494=C510),--($D$4:$D$494=""),$L$4:$L$494)</f>
        <v>0</v>
      </c>
      <c r="M510" s="265" cm="1">
        <f t="array" ref="M510">SUMPRODUCT(--($E$4:$E$494=C510),--($D$4:$D$494=""),$M$4:$M$494)</f>
        <v>0</v>
      </c>
      <c r="N510" s="265">
        <f t="shared" si="4"/>
        <v>0</v>
      </c>
      <c r="O510" s="264"/>
      <c r="P510" s="265" cm="1">
        <f t="array" ref="P510">SUMPRODUCT(--($E$4:$E$494=C510),--($D$4:$D$494=""),$P$4:$P$494)</f>
        <v>0</v>
      </c>
      <c r="Q510" s="181"/>
      <c r="R510" s="181"/>
      <c r="S510" s="181"/>
      <c r="T510" s="181"/>
      <c r="U510" s="181"/>
      <c r="V510" s="181"/>
      <c r="W510" s="181"/>
    </row>
    <row r="511" spans="1:23" x14ac:dyDescent="0.3">
      <c r="A511" s="181"/>
      <c r="B511" s="181"/>
      <c r="C511" s="264" t="str">
        <f>IF('4'!K15="", "Vrije categorie",'4'!K15)</f>
        <v>Vrije categorie</v>
      </c>
      <c r="D511" s="181"/>
      <c r="E511" s="181"/>
      <c r="F511" s="265" cm="1">
        <f t="array" ref="F511">SUMPRODUCT(--($E$4:$E$494=C511),--($D$4:$D$494=""),$F$4:$F$494)</f>
        <v>0</v>
      </c>
      <c r="G511" s="265" cm="1">
        <f t="array" ref="G511">SUMPRODUCT(--($E$4:$E$494=C511),--($D$4:$D$494=""),$G$4:$G$494)</f>
        <v>0</v>
      </c>
      <c r="H511" s="265" cm="1">
        <f t="array" ref="H511">SUMPRODUCT(--($E$4:$E$494=C511),--($D$4:$D$494=""),$H$4:$H$494)</f>
        <v>0</v>
      </c>
      <c r="I511" s="265" cm="1">
        <f t="array" ref="I511">SUMPRODUCT(--($E$4:$E$494=C511),--($D$4:$D$494=""),$I$4:$I$494)</f>
        <v>0</v>
      </c>
      <c r="J511" s="265" cm="1">
        <f t="array" ref="J511">SUMPRODUCT(--($E$4:$E$494=C511),--($D$4:$D$494=""),$J$4:$J$494)</f>
        <v>0</v>
      </c>
      <c r="K511" s="265" cm="1">
        <f t="array" ref="K511">SUMPRODUCT(--($E$4:$E$494=C511),--($D$4:$D$494=""),$K$4:$K$494)</f>
        <v>0</v>
      </c>
      <c r="L511" s="265" cm="1">
        <f t="array" ref="L511">SUMPRODUCT(--($E$4:$E$494=C511),--($D$4:$D$494=""),$L$4:$L$494)</f>
        <v>0</v>
      </c>
      <c r="M511" s="265" cm="1">
        <f t="array" ref="M511">SUMPRODUCT(--($E$4:$E$494=C511),--($D$4:$D$494=""),$M$4:$M$494)</f>
        <v>0</v>
      </c>
      <c r="N511" s="265">
        <f t="shared" si="4"/>
        <v>0</v>
      </c>
      <c r="O511" s="264"/>
      <c r="P511" s="265" cm="1">
        <f t="array" ref="P511">SUMPRODUCT(--($E$4:$E$494=C511),--($D$4:$D$494=""),$P$4:$P$494)</f>
        <v>0</v>
      </c>
      <c r="Q511" s="181"/>
      <c r="R511" s="181"/>
      <c r="S511" s="181"/>
      <c r="T511" s="181"/>
      <c r="U511" s="181"/>
      <c r="V511" s="181"/>
      <c r="W511" s="181"/>
    </row>
    <row r="512" spans="1:23" ht="15" thickBot="1" x14ac:dyDescent="0.35">
      <c r="A512" s="181"/>
      <c r="B512" s="181"/>
      <c r="C512" s="266" t="s">
        <v>311</v>
      </c>
      <c r="D512" s="267"/>
      <c r="E512" s="267"/>
      <c r="F512" s="268">
        <f>SUM(F499:F511)</f>
        <v>1072.31</v>
      </c>
      <c r="G512" s="268">
        <f t="shared" ref="G512:M512" si="5">SUM(G499:G511)</f>
        <v>0</v>
      </c>
      <c r="H512" s="268">
        <f t="shared" si="5"/>
        <v>0</v>
      </c>
      <c r="I512" s="268">
        <f t="shared" si="5"/>
        <v>0</v>
      </c>
      <c r="J512" s="268">
        <f t="shared" si="5"/>
        <v>35.299999999999997</v>
      </c>
      <c r="K512" s="268">
        <f t="shared" si="5"/>
        <v>0</v>
      </c>
      <c r="L512" s="268">
        <f t="shared" si="5"/>
        <v>0</v>
      </c>
      <c r="M512" s="268">
        <f t="shared" si="5"/>
        <v>0</v>
      </c>
      <c r="N512" s="268">
        <f t="shared" si="4"/>
        <v>1107.6099999999999</v>
      </c>
      <c r="O512" s="268"/>
      <c r="P512" s="268">
        <f>SUM(P499:P511)</f>
        <v>232598.09999999998</v>
      </c>
      <c r="Q512" s="181"/>
      <c r="R512" s="181"/>
      <c r="S512" s="181"/>
      <c r="T512" s="181"/>
      <c r="U512" s="181"/>
      <c r="V512" s="181"/>
      <c r="W512" s="181"/>
    </row>
    <row r="513" spans="1:23" ht="15" thickTop="1" x14ac:dyDescent="0.3">
      <c r="A513" s="181"/>
      <c r="B513" s="181"/>
      <c r="C513" s="263"/>
      <c r="D513" s="181"/>
      <c r="E513" s="181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181"/>
      <c r="R513" s="181"/>
      <c r="S513" s="181"/>
      <c r="T513" s="181"/>
      <c r="U513" s="181"/>
      <c r="V513" s="181"/>
      <c r="W513" s="181"/>
    </row>
    <row r="514" spans="1:23" ht="15" thickBot="1" x14ac:dyDescent="0.35">
      <c r="A514" s="181"/>
      <c r="B514" s="181"/>
      <c r="C514" s="266" t="s">
        <v>312</v>
      </c>
      <c r="D514" s="267"/>
      <c r="E514" s="267"/>
      <c r="F514" s="268" cm="1">
        <f t="array" ref="F514">SUMPRODUCT(--($E$4:$E$494="X"),F4:F494)</f>
        <v>0</v>
      </c>
      <c r="G514" s="268" cm="1">
        <f t="array" ref="G514">SUMPRODUCT(--($E$4:$E$494="X"),G4:G494)</f>
        <v>0</v>
      </c>
      <c r="H514" s="268" cm="1">
        <f t="array" ref="H514">SUMPRODUCT(--($E$4:$E$494="X"),H4:H494)</f>
        <v>0</v>
      </c>
      <c r="I514" s="268" cm="1">
        <f t="array" ref="I514">SUMPRODUCT(--($E$4:$E$494="X"),I4:I494)</f>
        <v>0</v>
      </c>
      <c r="J514" s="268" cm="1">
        <f t="array" ref="J514">SUMPRODUCT(--($E$4:$E$494="X"),J4:J494)</f>
        <v>0</v>
      </c>
      <c r="K514" s="268" cm="1">
        <f t="array" ref="K514">SUMPRODUCT(--($E$4:$E$494="X"),K4:K494)</f>
        <v>0</v>
      </c>
      <c r="L514" s="268" cm="1">
        <f t="array" ref="L514">SUMPRODUCT(--($E$4:$E$494="X"),L4:L494)</f>
        <v>0</v>
      </c>
      <c r="M514" s="268" cm="1">
        <f t="array" ref="M514">SUMPRODUCT(--($E$4:$E$494="X"),M4:M494)</f>
        <v>0</v>
      </c>
      <c r="N514" s="205"/>
      <c r="O514" s="205"/>
      <c r="P514" s="205"/>
      <c r="Q514" s="181"/>
      <c r="R514" s="181"/>
      <c r="S514" s="181"/>
      <c r="T514" s="181"/>
      <c r="U514" s="181"/>
      <c r="V514" s="181"/>
      <c r="W514" s="181"/>
    </row>
    <row r="515" spans="1:23" ht="15" thickTop="1" x14ac:dyDescent="0.3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</row>
    <row r="516" spans="1:23" x14ac:dyDescent="0.3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</row>
    <row r="517" spans="1:23" x14ac:dyDescent="0.3">
      <c r="A517" s="181"/>
      <c r="B517" s="181"/>
      <c r="C517" s="269" t="s">
        <v>313</v>
      </c>
      <c r="D517" s="270"/>
      <c r="E517" s="270"/>
      <c r="F517" s="270"/>
      <c r="G517" s="270"/>
      <c r="H517" s="270"/>
      <c r="I517" s="270"/>
      <c r="J517" s="270"/>
      <c r="K517" s="270"/>
      <c r="L517" s="270"/>
      <c r="M517" s="270"/>
      <c r="N517" s="269" t="s">
        <v>309</v>
      </c>
      <c r="O517" s="181"/>
      <c r="P517" s="181"/>
      <c r="Q517" s="181"/>
      <c r="R517" s="181"/>
      <c r="S517" s="181"/>
      <c r="T517" s="181"/>
      <c r="U517" s="181"/>
      <c r="V517" s="181"/>
      <c r="W517" s="181"/>
    </row>
    <row r="518" spans="1:23" x14ac:dyDescent="0.3">
      <c r="A518" s="181"/>
      <c r="B518" s="181"/>
      <c r="C518" s="269" t="str">
        <f>C499</f>
        <v>A</v>
      </c>
      <c r="D518" s="270"/>
      <c r="E518" s="270"/>
      <c r="F518" s="271" cm="1">
        <f t="array" ref="F518">SUMPRODUCT(--($E$4:$E$494=C518),--($D$4:$D$494="X"),$F$4:$F$494)</f>
        <v>0</v>
      </c>
      <c r="G518" s="271" cm="1">
        <f t="array" ref="G518">SUMPRODUCT(--($E$4:$E$494=C518),--($D$4:$D$494="X"),$G$4:$G$494)</f>
        <v>0</v>
      </c>
      <c r="H518" s="271" cm="1">
        <f t="array" ref="H518">SUMPRODUCT(--($E$4:$E$494=C518),--($D$4:$D$494="X"),$H$4:$H$494)</f>
        <v>0</v>
      </c>
      <c r="I518" s="271" cm="1">
        <f t="array" ref="I518">SUMPRODUCT(--($E$4:$E$494=C518),--($D$4:$D$494="X"),$I$4:$I$494)</f>
        <v>0</v>
      </c>
      <c r="J518" s="271" cm="1">
        <f t="array" ref="J518">SUMPRODUCT(--($E$4:$E$494=C518),--($D$4:$D$494="X"),$J$4:$J$494)</f>
        <v>0</v>
      </c>
      <c r="K518" s="271" cm="1">
        <f t="array" ref="K518">SUMPRODUCT(--($E$4:$E$494=C518),--($D$4:$D$494="X"),$K$4:$K$494)</f>
        <v>0</v>
      </c>
      <c r="L518" s="271" cm="1">
        <f t="array" ref="L518">SUMPRODUCT(--($E$4:$E$494=C518),--($D$4:$D$494="X"),$L$4:$L$494)</f>
        <v>0</v>
      </c>
      <c r="M518" s="271" cm="1">
        <f t="array" ref="M518">SUMPRODUCT(--($E$4:$E$494=C518),--($D$4:$D$494="X"),$M$4:$M$494)</f>
        <v>0</v>
      </c>
      <c r="N518" s="271">
        <f>SUM(F518:M518)</f>
        <v>0</v>
      </c>
      <c r="O518" s="181"/>
      <c r="P518" s="181"/>
      <c r="Q518" s="181"/>
      <c r="R518" s="181"/>
      <c r="S518" s="181"/>
      <c r="T518" s="181"/>
      <c r="U518" s="181"/>
      <c r="V518" s="181"/>
      <c r="W518" s="181"/>
    </row>
    <row r="519" spans="1:23" x14ac:dyDescent="0.3">
      <c r="A519" s="181"/>
      <c r="B519" s="181"/>
      <c r="C519" s="269" t="str">
        <f t="shared" ref="C519:C530" si="6">C500</f>
        <v>B</v>
      </c>
      <c r="D519" s="270"/>
      <c r="E519" s="270"/>
      <c r="F519" s="271" cm="1">
        <f t="array" ref="F519">SUMPRODUCT(--($E$4:$E$494=C519),--($D$4:$D$494="X"),$F$4:$F$494)</f>
        <v>0</v>
      </c>
      <c r="G519" s="271" cm="1">
        <f t="array" ref="G519">SUMPRODUCT(--($E$4:$E$494=C519),--($D$4:$D$494="X"),$G$4:$G$494)</f>
        <v>0</v>
      </c>
      <c r="H519" s="271" cm="1">
        <f t="array" ref="H519">SUMPRODUCT(--($E$4:$E$494=C519),--($D$4:$D$494="X"),$H$4:$H$494)</f>
        <v>0</v>
      </c>
      <c r="I519" s="271" cm="1">
        <f t="array" ref="I519">SUMPRODUCT(--($E$4:$E$494=C519),--($D$4:$D$494="X"),$I$4:$I$494)</f>
        <v>0</v>
      </c>
      <c r="J519" s="271" cm="1">
        <f t="array" ref="J519">SUMPRODUCT(--($E$4:$E$494=C519),--($D$4:$D$494="X"),$J$4:$J$494)</f>
        <v>0</v>
      </c>
      <c r="K519" s="271" cm="1">
        <f t="array" ref="K519">SUMPRODUCT(--($E$4:$E$494=C519),--($D$4:$D$494="X"),$K$4:$K$494)</f>
        <v>0</v>
      </c>
      <c r="L519" s="271" cm="1">
        <f t="array" ref="L519">SUMPRODUCT(--($E$4:$E$494=C519),--($D$4:$D$494="X"),$L$4:$L$494)</f>
        <v>0</v>
      </c>
      <c r="M519" s="271" cm="1">
        <f t="array" ref="M519">SUMPRODUCT(--($E$4:$E$494=C519),--($D$4:$D$494="X"),$M$4:$M$494)</f>
        <v>0</v>
      </c>
      <c r="N519" s="271">
        <f t="shared" ref="N519:N530" si="7">SUM(F519:M519)</f>
        <v>0</v>
      </c>
      <c r="O519" s="181"/>
      <c r="P519" s="181"/>
      <c r="Q519" s="181"/>
      <c r="R519" s="181"/>
      <c r="S519" s="181"/>
      <c r="T519" s="181"/>
      <c r="U519" s="181"/>
      <c r="V519" s="181"/>
      <c r="W519" s="181"/>
    </row>
    <row r="520" spans="1:23" x14ac:dyDescent="0.3">
      <c r="A520" s="181"/>
      <c r="B520" s="181"/>
      <c r="C520" s="269" t="str">
        <f t="shared" si="6"/>
        <v>C</v>
      </c>
      <c r="D520" s="270"/>
      <c r="E520" s="270"/>
      <c r="F520" s="271" cm="1">
        <f t="array" ref="F520">SUMPRODUCT(--($E$4:$E$494=C520),--($D$4:$D$494="X"),$F$4:$F$494)</f>
        <v>0</v>
      </c>
      <c r="G520" s="271" cm="1">
        <f t="array" ref="G520">SUMPRODUCT(--($E$4:$E$494=C520),--($D$4:$D$494="X"),$G$4:$G$494)</f>
        <v>0</v>
      </c>
      <c r="H520" s="271" cm="1">
        <f t="array" ref="H520">SUMPRODUCT(--($E$4:$E$494=C520),--($D$4:$D$494="X"),$H$4:$H$494)</f>
        <v>0</v>
      </c>
      <c r="I520" s="271" cm="1">
        <f t="array" ref="I520">SUMPRODUCT(--($E$4:$E$494=C520),--($D$4:$D$494="X"),$I$4:$I$494)</f>
        <v>0</v>
      </c>
      <c r="J520" s="271" cm="1">
        <f t="array" ref="J520">SUMPRODUCT(--($E$4:$E$494=C520),--($D$4:$D$494="X"),$J$4:$J$494)</f>
        <v>0</v>
      </c>
      <c r="K520" s="271" cm="1">
        <f t="array" ref="K520">SUMPRODUCT(--($E$4:$E$494=C520),--($D$4:$D$494="X"),$K$4:$K$494)</f>
        <v>0</v>
      </c>
      <c r="L520" s="271" cm="1">
        <f t="array" ref="L520">SUMPRODUCT(--($E$4:$E$494=C520),--($D$4:$D$494="X"),$L$4:$L$494)</f>
        <v>0</v>
      </c>
      <c r="M520" s="271" cm="1">
        <f t="array" ref="M520">SUMPRODUCT(--($E$4:$E$494=C520),--($D$4:$D$494="X"),$M$4:$M$494)</f>
        <v>0</v>
      </c>
      <c r="N520" s="271">
        <f t="shared" si="7"/>
        <v>0</v>
      </c>
      <c r="O520" s="181"/>
      <c r="P520" s="181"/>
      <c r="Q520" s="181"/>
      <c r="R520" s="181"/>
      <c r="S520" s="181"/>
      <c r="T520" s="181"/>
      <c r="U520" s="181"/>
      <c r="V520" s="181"/>
      <c r="W520" s="181"/>
    </row>
    <row r="521" spans="1:23" x14ac:dyDescent="0.3">
      <c r="A521" s="181"/>
      <c r="B521" s="181"/>
      <c r="C521" s="269" t="str">
        <f t="shared" si="6"/>
        <v>D</v>
      </c>
      <c r="D521" s="270"/>
      <c r="E521" s="270"/>
      <c r="F521" s="271" cm="1">
        <f t="array" ref="F521">SUMPRODUCT(--($E$4:$E$494=C521),--($D$4:$D$494="X"),$F$4:$F$494)</f>
        <v>0</v>
      </c>
      <c r="G521" s="271" cm="1">
        <f t="array" ref="G521">SUMPRODUCT(--($E$4:$E$494=C521),--($D$4:$D$494="X"),$G$4:$G$494)</f>
        <v>0</v>
      </c>
      <c r="H521" s="271" cm="1">
        <f t="array" ref="H521">SUMPRODUCT(--($E$4:$E$494=C521),--($D$4:$D$494="X"),$H$4:$H$494)</f>
        <v>0</v>
      </c>
      <c r="I521" s="271" cm="1">
        <f t="array" ref="I521">SUMPRODUCT(--($E$4:$E$494=C521),--($D$4:$D$494="X"),$I$4:$I$494)</f>
        <v>0</v>
      </c>
      <c r="J521" s="271" cm="1">
        <f t="array" ref="J521">SUMPRODUCT(--($E$4:$E$494=C521),--($D$4:$D$494="X"),$J$4:$J$494)</f>
        <v>0</v>
      </c>
      <c r="K521" s="271" cm="1">
        <f t="array" ref="K521">SUMPRODUCT(--($E$4:$E$494=C521),--($D$4:$D$494="X"),$K$4:$K$494)</f>
        <v>0</v>
      </c>
      <c r="L521" s="271" cm="1">
        <f t="array" ref="L521">SUMPRODUCT(--($E$4:$E$494=C521),--($D$4:$D$494="X"),$L$4:$L$494)</f>
        <v>0</v>
      </c>
      <c r="M521" s="271" cm="1">
        <f t="array" ref="M521">SUMPRODUCT(--($E$4:$E$494=C521),--($D$4:$D$494="X"),$M$4:$M$494)</f>
        <v>0</v>
      </c>
      <c r="N521" s="271">
        <f t="shared" si="7"/>
        <v>0</v>
      </c>
      <c r="O521" s="181"/>
      <c r="P521" s="181"/>
      <c r="Q521" s="181"/>
      <c r="R521" s="181"/>
      <c r="S521" s="181"/>
      <c r="T521" s="181"/>
      <c r="U521" s="181"/>
      <c r="V521" s="181"/>
      <c r="W521" s="181"/>
    </row>
    <row r="522" spans="1:23" x14ac:dyDescent="0.3">
      <c r="A522" s="181"/>
      <c r="B522" s="181"/>
      <c r="C522" s="269" t="str">
        <f t="shared" si="6"/>
        <v>E</v>
      </c>
      <c r="D522" s="270"/>
      <c r="E522" s="270"/>
      <c r="F522" s="271" cm="1">
        <f t="array" ref="F522">SUMPRODUCT(--($E$4:$E$494=C522),--($D$4:$D$494="X"),$F$4:$F$494)</f>
        <v>0</v>
      </c>
      <c r="G522" s="271" cm="1">
        <f t="array" ref="G522">SUMPRODUCT(--($E$4:$E$494=C522),--($D$4:$D$494="X"),$G$4:$G$494)</f>
        <v>0</v>
      </c>
      <c r="H522" s="271" cm="1">
        <f t="array" ref="H522">SUMPRODUCT(--($E$4:$E$494=C522),--($D$4:$D$494="X"),$H$4:$H$494)</f>
        <v>0</v>
      </c>
      <c r="I522" s="271" cm="1">
        <f t="array" ref="I522">SUMPRODUCT(--($E$4:$E$494=C522),--($D$4:$D$494="X"),$I$4:$I$494)</f>
        <v>0</v>
      </c>
      <c r="J522" s="271" cm="1">
        <f t="array" ref="J522">SUMPRODUCT(--($E$4:$E$494=C522),--($D$4:$D$494="X"),$J$4:$J$494)</f>
        <v>0</v>
      </c>
      <c r="K522" s="271" cm="1">
        <f t="array" ref="K522">SUMPRODUCT(--($E$4:$E$494=C522),--($D$4:$D$494="X"),$K$4:$K$494)</f>
        <v>0</v>
      </c>
      <c r="L522" s="271" cm="1">
        <f t="array" ref="L522">SUMPRODUCT(--($E$4:$E$494=C522),--($D$4:$D$494="X"),$L$4:$L$494)</f>
        <v>0</v>
      </c>
      <c r="M522" s="271" cm="1">
        <f t="array" ref="M522">SUMPRODUCT(--($E$4:$E$494=C522),--($D$4:$D$494="X"),$M$4:$M$494)</f>
        <v>0</v>
      </c>
      <c r="N522" s="271">
        <f t="shared" si="7"/>
        <v>0</v>
      </c>
      <c r="O522" s="181"/>
      <c r="P522" s="181"/>
      <c r="Q522" s="181"/>
      <c r="R522" s="181"/>
      <c r="S522" s="181"/>
      <c r="T522" s="181"/>
      <c r="U522" s="181"/>
      <c r="V522" s="181"/>
      <c r="W522" s="181"/>
    </row>
    <row r="523" spans="1:23" x14ac:dyDescent="0.3">
      <c r="A523" s="181"/>
      <c r="B523" s="181"/>
      <c r="C523" s="269" t="str">
        <f t="shared" si="6"/>
        <v>F</v>
      </c>
      <c r="D523" s="270"/>
      <c r="E523" s="270"/>
      <c r="F523" s="271" cm="1">
        <f t="array" ref="F523">SUMPRODUCT(--($E$4:$E$494=C523),--($D$4:$D$494="X"),$F$4:$F$494)</f>
        <v>0</v>
      </c>
      <c r="G523" s="271" cm="1">
        <f t="array" ref="G523">SUMPRODUCT(--($E$4:$E$494=C523),--($D$4:$D$494="X"),$G$4:$G$494)</f>
        <v>0</v>
      </c>
      <c r="H523" s="271" cm="1">
        <f t="array" ref="H523">SUMPRODUCT(--($E$4:$E$494=C523),--($D$4:$D$494="X"),$H$4:$H$494)</f>
        <v>0</v>
      </c>
      <c r="I523" s="271" cm="1">
        <f t="array" ref="I523">SUMPRODUCT(--($E$4:$E$494=C523),--($D$4:$D$494="X"),$I$4:$I$494)</f>
        <v>0</v>
      </c>
      <c r="J523" s="271" cm="1">
        <f t="array" ref="J523">SUMPRODUCT(--($E$4:$E$494=C523),--($D$4:$D$494="X"),$J$4:$J$494)</f>
        <v>0</v>
      </c>
      <c r="K523" s="271" cm="1">
        <f t="array" ref="K523">SUMPRODUCT(--($E$4:$E$494=C523),--($D$4:$D$494="X"),$K$4:$K$494)</f>
        <v>0</v>
      </c>
      <c r="L523" s="271" cm="1">
        <f t="array" ref="L523">SUMPRODUCT(--($E$4:$E$494=C523),--($D$4:$D$494="X"),$L$4:$L$494)</f>
        <v>0</v>
      </c>
      <c r="M523" s="271" cm="1">
        <f t="array" ref="M523">SUMPRODUCT(--($E$4:$E$494=C523),--($D$4:$D$494="X"),$M$4:$M$494)</f>
        <v>0</v>
      </c>
      <c r="N523" s="271">
        <f t="shared" si="7"/>
        <v>0</v>
      </c>
      <c r="O523" s="181"/>
      <c r="P523" s="181"/>
      <c r="Q523" s="181"/>
      <c r="R523" s="181"/>
      <c r="S523" s="181"/>
      <c r="T523" s="181"/>
      <c r="U523" s="181"/>
      <c r="V523" s="181"/>
      <c r="W523" s="181"/>
    </row>
    <row r="524" spans="1:23" x14ac:dyDescent="0.3">
      <c r="A524" s="181"/>
      <c r="B524" s="181"/>
      <c r="C524" s="269" t="str">
        <f t="shared" si="6"/>
        <v>G</v>
      </c>
      <c r="D524" s="270"/>
      <c r="E524" s="270"/>
      <c r="F524" s="271" cm="1">
        <f t="array" ref="F524">SUMPRODUCT(--($E$4:$E$494=C524),--($D$4:$D$494="X"),$F$4:$F$494)</f>
        <v>0</v>
      </c>
      <c r="G524" s="271" cm="1">
        <f t="array" ref="G524">SUMPRODUCT(--($E$4:$E$494=C524),--($D$4:$D$494="X"),$G$4:$G$494)</f>
        <v>0</v>
      </c>
      <c r="H524" s="271" cm="1">
        <f t="array" ref="H524">SUMPRODUCT(--($E$4:$E$494=C524),--($D$4:$D$494="X"),$H$4:$H$494)</f>
        <v>0</v>
      </c>
      <c r="I524" s="271" cm="1">
        <f t="array" ref="I524">SUMPRODUCT(--($E$4:$E$494=C524),--($D$4:$D$494="X"),$I$4:$I$494)</f>
        <v>0</v>
      </c>
      <c r="J524" s="271" cm="1">
        <f t="array" ref="J524">SUMPRODUCT(--($E$4:$E$494=C524),--($D$4:$D$494="X"),$J$4:$J$494)</f>
        <v>0</v>
      </c>
      <c r="K524" s="271" cm="1">
        <f t="array" ref="K524">SUMPRODUCT(--($E$4:$E$494=C524),--($D$4:$D$494="X"),$K$4:$K$494)</f>
        <v>0</v>
      </c>
      <c r="L524" s="271" cm="1">
        <f t="array" ref="L524">SUMPRODUCT(--($E$4:$E$494=C524),--($D$4:$D$494="X"),$L$4:$L$494)</f>
        <v>0</v>
      </c>
      <c r="M524" s="271" cm="1">
        <f t="array" ref="M524">SUMPRODUCT(--($E$4:$E$494=C524),--($D$4:$D$494="X"),$M$4:$M$494)</f>
        <v>0</v>
      </c>
      <c r="N524" s="271">
        <f t="shared" si="7"/>
        <v>0</v>
      </c>
      <c r="O524" s="181"/>
      <c r="P524" s="181"/>
      <c r="Q524" s="181"/>
      <c r="R524" s="181"/>
      <c r="S524" s="181"/>
      <c r="T524" s="181"/>
      <c r="U524" s="181"/>
      <c r="V524" s="181"/>
      <c r="W524" s="181"/>
    </row>
    <row r="525" spans="1:23" x14ac:dyDescent="0.3">
      <c r="A525" s="181"/>
      <c r="B525" s="181"/>
      <c r="C525" s="269" t="str">
        <f t="shared" si="6"/>
        <v>H</v>
      </c>
      <c r="D525" s="270"/>
      <c r="E525" s="270"/>
      <c r="F525" s="271" cm="1">
        <f t="array" ref="F525">SUMPRODUCT(--($E$4:$E$494=C525),--($D$4:$D$494="X"),$F$4:$F$494)</f>
        <v>0</v>
      </c>
      <c r="G525" s="271" cm="1">
        <f t="array" ref="G525">SUMPRODUCT(--($E$4:$E$494=C525),--($D$4:$D$494="X"),$G$4:$G$494)</f>
        <v>0</v>
      </c>
      <c r="H525" s="271" cm="1">
        <f t="array" ref="H525">SUMPRODUCT(--($E$4:$E$494=C525),--($D$4:$D$494="X"),$H$4:$H$494)</f>
        <v>0</v>
      </c>
      <c r="I525" s="271" cm="1">
        <f t="array" ref="I525">SUMPRODUCT(--($E$4:$E$494=C525),--($D$4:$D$494="X"),$I$4:$I$494)</f>
        <v>0</v>
      </c>
      <c r="J525" s="271" cm="1">
        <f t="array" ref="J525">SUMPRODUCT(--($E$4:$E$494=C525),--($D$4:$D$494="X"),$J$4:$J$494)</f>
        <v>0</v>
      </c>
      <c r="K525" s="271" cm="1">
        <f t="array" ref="K525">SUMPRODUCT(--($E$4:$E$494=C525),--($D$4:$D$494="X"),$K$4:$K$494)</f>
        <v>0</v>
      </c>
      <c r="L525" s="271" cm="1">
        <f t="array" ref="L525">SUMPRODUCT(--($E$4:$E$494=C525),--($D$4:$D$494="X"),$L$4:$L$494)</f>
        <v>0</v>
      </c>
      <c r="M525" s="271" cm="1">
        <f t="array" ref="M525">SUMPRODUCT(--($E$4:$E$494=C525),--($D$4:$D$494="X"),$M$4:$M$494)</f>
        <v>0</v>
      </c>
      <c r="N525" s="271">
        <f t="shared" si="7"/>
        <v>0</v>
      </c>
      <c r="O525" s="181"/>
      <c r="P525" s="181"/>
      <c r="Q525" s="181"/>
      <c r="R525" s="181"/>
      <c r="S525" s="181"/>
      <c r="T525" s="181"/>
      <c r="U525" s="181"/>
      <c r="V525" s="181"/>
      <c r="W525" s="181"/>
    </row>
    <row r="526" spans="1:23" x14ac:dyDescent="0.3">
      <c r="A526" s="181"/>
      <c r="B526" s="181"/>
      <c r="C526" s="269" t="str">
        <f t="shared" si="6"/>
        <v>I</v>
      </c>
      <c r="D526" s="270"/>
      <c r="E526" s="270"/>
      <c r="F526" s="271" cm="1">
        <f t="array" ref="F526">SUMPRODUCT(--($E$4:$E$494=C526),--($D$4:$D$494="X"),$F$4:$F$494)</f>
        <v>0</v>
      </c>
      <c r="G526" s="271" cm="1">
        <f t="array" ref="G526">SUMPRODUCT(--($E$4:$E$494=C526),--($D$4:$D$494="X"),$G$4:$G$494)</f>
        <v>0</v>
      </c>
      <c r="H526" s="271" cm="1">
        <f t="array" ref="H526">SUMPRODUCT(--($E$4:$E$494=C526),--($D$4:$D$494="X"),$H$4:$H$494)</f>
        <v>0</v>
      </c>
      <c r="I526" s="271" cm="1">
        <f t="array" ref="I526">SUMPRODUCT(--($E$4:$E$494=C526),--($D$4:$D$494="X"),$I$4:$I$494)</f>
        <v>0</v>
      </c>
      <c r="J526" s="271" cm="1">
        <f t="array" ref="J526">SUMPRODUCT(--($E$4:$E$494=C526),--($D$4:$D$494="X"),$J$4:$J$494)</f>
        <v>0</v>
      </c>
      <c r="K526" s="271" cm="1">
        <f t="array" ref="K526">SUMPRODUCT(--($E$4:$E$494=C526),--($D$4:$D$494="X"),$K$4:$K$494)</f>
        <v>0</v>
      </c>
      <c r="L526" s="271" cm="1">
        <f t="array" ref="L526">SUMPRODUCT(--($E$4:$E$494=C526),--($D$4:$D$494="X"),$L$4:$L$494)</f>
        <v>0</v>
      </c>
      <c r="M526" s="271" cm="1">
        <f t="array" ref="M526">SUMPRODUCT(--($E$4:$E$494=C526),--($D$4:$D$494="X"),$M$4:$M$494)</f>
        <v>0</v>
      </c>
      <c r="N526" s="271">
        <f t="shared" si="7"/>
        <v>0</v>
      </c>
      <c r="O526" s="181"/>
      <c r="P526" s="181"/>
      <c r="Q526" s="181"/>
      <c r="R526" s="181"/>
      <c r="S526" s="181"/>
      <c r="T526" s="181"/>
      <c r="U526" s="181"/>
      <c r="V526" s="181"/>
      <c r="W526" s="181"/>
    </row>
    <row r="527" spans="1:23" x14ac:dyDescent="0.3">
      <c r="A527" s="181"/>
      <c r="B527" s="181"/>
      <c r="C527" s="269" t="str">
        <f t="shared" si="6"/>
        <v>J</v>
      </c>
      <c r="D527" s="270"/>
      <c r="E527" s="270"/>
      <c r="F527" s="271" cm="1">
        <f t="array" ref="F527">SUMPRODUCT(--($E$4:$E$494=C527),--($D$4:$D$494="X"),$F$4:$F$494)</f>
        <v>0</v>
      </c>
      <c r="G527" s="271" cm="1">
        <f t="array" ref="G527">SUMPRODUCT(--($E$4:$E$494=C527),--($D$4:$D$494="X"),$G$4:$G$494)</f>
        <v>0</v>
      </c>
      <c r="H527" s="271" cm="1">
        <f t="array" ref="H527">SUMPRODUCT(--($E$4:$E$494=C527),--($D$4:$D$494="X"),$H$4:$H$494)</f>
        <v>0</v>
      </c>
      <c r="I527" s="271" cm="1">
        <f t="array" ref="I527">SUMPRODUCT(--($E$4:$E$494=C527),--($D$4:$D$494="X"),$I$4:$I$494)</f>
        <v>0</v>
      </c>
      <c r="J527" s="271" cm="1">
        <f t="array" ref="J527">SUMPRODUCT(--($E$4:$E$494=C527),--($D$4:$D$494="X"),$J$4:$J$494)</f>
        <v>0</v>
      </c>
      <c r="K527" s="271" cm="1">
        <f t="array" ref="K527">SUMPRODUCT(--($E$4:$E$494=C527),--($D$4:$D$494="X"),$K$4:$K$494)</f>
        <v>0</v>
      </c>
      <c r="L527" s="271" cm="1">
        <f t="array" ref="L527">SUMPRODUCT(--($E$4:$E$494=C527),--($D$4:$D$494="X"),$L$4:$L$494)</f>
        <v>0</v>
      </c>
      <c r="M527" s="271" cm="1">
        <f t="array" ref="M527">SUMPRODUCT(--($E$4:$E$494=C527),--($D$4:$D$494="X"),$M$4:$M$494)</f>
        <v>0</v>
      </c>
      <c r="N527" s="271">
        <f t="shared" si="7"/>
        <v>0</v>
      </c>
      <c r="O527" s="181"/>
      <c r="P527" s="181"/>
      <c r="Q527" s="181"/>
      <c r="R527" s="181"/>
      <c r="S527" s="181"/>
      <c r="T527" s="181"/>
      <c r="U527" s="181"/>
      <c r="V527" s="181"/>
      <c r="W527" s="181"/>
    </row>
    <row r="528" spans="1:23" x14ac:dyDescent="0.3">
      <c r="A528" s="181"/>
      <c r="B528" s="181"/>
      <c r="C528" s="269" t="str">
        <f t="shared" si="6"/>
        <v>K</v>
      </c>
      <c r="D528" s="270"/>
      <c r="E528" s="270"/>
      <c r="F528" s="271" cm="1">
        <f t="array" ref="F528">SUMPRODUCT(--($E$4:$E$494=C528),--($D$4:$D$494="X"),$F$4:$F$494)</f>
        <v>0</v>
      </c>
      <c r="G528" s="271" cm="1">
        <f t="array" ref="G528">SUMPRODUCT(--($E$4:$E$494=C528),--($D$4:$D$494="X"),$G$4:$G$494)</f>
        <v>0</v>
      </c>
      <c r="H528" s="271" cm="1">
        <f t="array" ref="H528">SUMPRODUCT(--($E$4:$E$494=C528),--($D$4:$D$494="X"),$H$4:$H$494)</f>
        <v>0</v>
      </c>
      <c r="I528" s="271" cm="1">
        <f t="array" ref="I528">SUMPRODUCT(--($E$4:$E$494=C528),--($D$4:$D$494="X"),$I$4:$I$494)</f>
        <v>0</v>
      </c>
      <c r="J528" s="271" cm="1">
        <f t="array" ref="J528">SUMPRODUCT(--($E$4:$E$494=C528),--($D$4:$D$494="X"),$J$4:$J$494)</f>
        <v>0</v>
      </c>
      <c r="K528" s="271" cm="1">
        <f t="array" ref="K528">SUMPRODUCT(--($E$4:$E$494=C528),--($D$4:$D$494="X"),$K$4:$K$494)</f>
        <v>0</v>
      </c>
      <c r="L528" s="271" cm="1">
        <f t="array" ref="L528">SUMPRODUCT(--($E$4:$E$494=C528),--($D$4:$D$494="X"),$L$4:$L$494)</f>
        <v>0</v>
      </c>
      <c r="M528" s="271" cm="1">
        <f t="array" ref="M528">SUMPRODUCT(--($E$4:$E$494=C528),--($D$4:$D$494="X"),$M$4:$M$494)</f>
        <v>0</v>
      </c>
      <c r="N528" s="271">
        <f t="shared" si="7"/>
        <v>0</v>
      </c>
      <c r="O528" s="181"/>
      <c r="P528" s="181"/>
      <c r="Q528" s="181"/>
      <c r="R528" s="181"/>
      <c r="S528" s="181"/>
      <c r="T528" s="181"/>
      <c r="U528" s="181"/>
      <c r="V528" s="181"/>
      <c r="W528" s="181"/>
    </row>
    <row r="529" spans="1:23" x14ac:dyDescent="0.3">
      <c r="A529" s="181"/>
      <c r="B529" s="181"/>
      <c r="C529" s="269" t="str">
        <f t="shared" si="6"/>
        <v>Vrije categorie</v>
      </c>
      <c r="D529" s="270"/>
      <c r="E529" s="270"/>
      <c r="F529" s="271" cm="1">
        <f t="array" ref="F529">SUMPRODUCT(--($E$4:$E$494=C529),--($D$4:$D$494="X"),$F$4:$F$494)</f>
        <v>0</v>
      </c>
      <c r="G529" s="271" cm="1">
        <f t="array" ref="G529">SUMPRODUCT(--($E$4:$E$494=C529),--($D$4:$D$494="X"),$G$4:$G$494)</f>
        <v>0</v>
      </c>
      <c r="H529" s="271" cm="1">
        <f t="array" ref="H529">SUMPRODUCT(--($E$4:$E$494=C529),--($D$4:$D$494="X"),$H$4:$H$494)</f>
        <v>0</v>
      </c>
      <c r="I529" s="271" cm="1">
        <f t="array" ref="I529">SUMPRODUCT(--($E$4:$E$494=C529),--($D$4:$D$494="X"),$I$4:$I$494)</f>
        <v>0</v>
      </c>
      <c r="J529" s="271" cm="1">
        <f t="array" ref="J529">SUMPRODUCT(--($E$4:$E$494=C529),--($D$4:$D$494="X"),$J$4:$J$494)</f>
        <v>0</v>
      </c>
      <c r="K529" s="271" cm="1">
        <f t="array" ref="K529">SUMPRODUCT(--($E$4:$E$494=C529),--($D$4:$D$494="X"),$K$4:$K$494)</f>
        <v>0</v>
      </c>
      <c r="L529" s="271" cm="1">
        <f t="array" ref="L529">SUMPRODUCT(--($E$4:$E$494=C529),--($D$4:$D$494="X"),$L$4:$L$494)</f>
        <v>0</v>
      </c>
      <c r="M529" s="271" cm="1">
        <f t="array" ref="M529">SUMPRODUCT(--($E$4:$E$494=C529),--($D$4:$D$494="X"),$M$4:$M$494)</f>
        <v>0</v>
      </c>
      <c r="N529" s="271">
        <f t="shared" si="7"/>
        <v>0</v>
      </c>
      <c r="O529" s="181"/>
      <c r="P529" s="181"/>
      <c r="Q529" s="181"/>
      <c r="R529" s="181"/>
      <c r="S529" s="181"/>
      <c r="T529" s="181"/>
      <c r="U529" s="181"/>
      <c r="V529" s="181"/>
      <c r="W529" s="181"/>
    </row>
    <row r="530" spans="1:23" x14ac:dyDescent="0.3">
      <c r="A530" s="181"/>
      <c r="B530" s="181"/>
      <c r="C530" s="269" t="str">
        <f t="shared" si="6"/>
        <v>Vrije categorie</v>
      </c>
      <c r="D530" s="270"/>
      <c r="E530" s="270"/>
      <c r="F530" s="271" cm="1">
        <f t="array" ref="F530">SUMPRODUCT(--($E$4:$E$494=C530),--($D$4:$D$494="X"),$F$4:$F$494)</f>
        <v>0</v>
      </c>
      <c r="G530" s="271" cm="1">
        <f t="array" ref="G530">SUMPRODUCT(--($E$4:$E$494=C530),--($D$4:$D$494="X"),$G$4:$G$494)</f>
        <v>0</v>
      </c>
      <c r="H530" s="271" cm="1">
        <f t="array" ref="H530">SUMPRODUCT(--($E$4:$E$494=C530),--($D$4:$D$494="X"),$H$4:$H$494)</f>
        <v>0</v>
      </c>
      <c r="I530" s="271" cm="1">
        <f t="array" ref="I530">SUMPRODUCT(--($E$4:$E$494=C530),--($D$4:$D$494="X"),$I$4:$I$494)</f>
        <v>0</v>
      </c>
      <c r="J530" s="271" cm="1">
        <f t="array" ref="J530">SUMPRODUCT(--($E$4:$E$494=C530),--($D$4:$D$494="X"),$J$4:$J$494)</f>
        <v>0</v>
      </c>
      <c r="K530" s="271" cm="1">
        <f t="array" ref="K530">SUMPRODUCT(--($E$4:$E$494=C530),--($D$4:$D$494="X"),$K$4:$K$494)</f>
        <v>0</v>
      </c>
      <c r="L530" s="271" cm="1">
        <f t="array" ref="L530">SUMPRODUCT(--($E$4:$E$494=C530),--($D$4:$D$494="X"),$L$4:$L$494)</f>
        <v>0</v>
      </c>
      <c r="M530" s="271" cm="1">
        <f t="array" ref="M530">SUMPRODUCT(--($E$4:$E$494=C530),--($D$4:$D$494="X"),$M$4:$M$494)</f>
        <v>0</v>
      </c>
      <c r="N530" s="271">
        <f t="shared" si="7"/>
        <v>0</v>
      </c>
      <c r="O530" s="181"/>
      <c r="P530" s="181"/>
      <c r="Q530" s="181"/>
      <c r="R530" s="181"/>
      <c r="S530" s="181"/>
      <c r="T530" s="181"/>
      <c r="U530" s="181"/>
      <c r="V530" s="181"/>
      <c r="W530" s="181"/>
    </row>
    <row r="531" spans="1:23" ht="15" thickBot="1" x14ac:dyDescent="0.35">
      <c r="A531" s="181"/>
      <c r="B531" s="181"/>
      <c r="C531" s="272" t="s">
        <v>314</v>
      </c>
      <c r="D531" s="273"/>
      <c r="E531" s="273"/>
      <c r="F531" s="274">
        <f>SUM(F518:F530)</f>
        <v>0</v>
      </c>
      <c r="G531" s="274">
        <f t="shared" ref="G531:M531" si="8">SUM(G518:G530)</f>
        <v>0</v>
      </c>
      <c r="H531" s="274">
        <f t="shared" si="8"/>
        <v>0</v>
      </c>
      <c r="I531" s="274">
        <f t="shared" si="8"/>
        <v>0</v>
      </c>
      <c r="J531" s="274">
        <f t="shared" si="8"/>
        <v>0</v>
      </c>
      <c r="K531" s="274">
        <f t="shared" si="8"/>
        <v>0</v>
      </c>
      <c r="L531" s="274">
        <f t="shared" si="8"/>
        <v>0</v>
      </c>
      <c r="M531" s="274">
        <f t="shared" si="8"/>
        <v>0</v>
      </c>
      <c r="N531" s="274">
        <f>SUM(N518:N530)</f>
        <v>0</v>
      </c>
      <c r="O531" s="181"/>
      <c r="P531" s="181"/>
      <c r="Q531" s="181"/>
      <c r="R531" s="181"/>
      <c r="S531" s="181"/>
      <c r="T531" s="181"/>
      <c r="U531" s="181"/>
      <c r="V531" s="181"/>
      <c r="W531" s="181"/>
    </row>
    <row r="532" spans="1:23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selection activeCell="B6" sqref="B6:E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'5a'!P499/M3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Dom Helder 1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'5a'!P500/M4</f>
        <v>#DIV/0!</v>
      </c>
    </row>
    <row r="5" spans="1:14" x14ac:dyDescent="0.3">
      <c r="A5" s="57" t="s">
        <v>154</v>
      </c>
      <c r="B5" s="294" t="str">
        <f>VLOOKUP(H5,'Kosten VSR (her)controles'!A5:E54,4)</f>
        <v>Onnemaheerd 2</v>
      </c>
      <c r="C5" s="294"/>
      <c r="D5" s="294"/>
      <c r="E5" s="294"/>
      <c r="F5" s="308" t="s">
        <v>155</v>
      </c>
      <c r="G5" s="308"/>
      <c r="H5" s="53">
        <f>'Kosten VSR (her)controles'!A9</f>
        <v>5</v>
      </c>
      <c r="K5" s="74" t="s">
        <v>156</v>
      </c>
      <c r="L5" s="86">
        <v>210</v>
      </c>
      <c r="M5" s="147"/>
      <c r="N5" s="127" t="e">
        <f>'5a'!P501/M5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5a</v>
      </c>
      <c r="K6" s="74" t="s">
        <v>159</v>
      </c>
      <c r="L6" s="86">
        <v>210</v>
      </c>
      <c r="M6" s="147"/>
      <c r="N6" s="127" t="e">
        <f>'5a'!P502/M6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'5a'!P503/M7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'5a'!P504/M8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'5a'!P505/M9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'5a'!P506/M10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'5a'!P507/M11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'5a'!P508/M12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'5a'!N512</f>
        <v>1258.1300000000001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'5a'!P509/M13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'5a'!P512</f>
        <v>264207.3</v>
      </c>
      <c r="E17" s="305" t="s">
        <v>176</v>
      </c>
      <c r="F17" s="305"/>
      <c r="G17" s="84">
        <f>D17/E8</f>
        <v>1258.1299999999999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'5a'!G512</f>
        <v>1016.0400000000002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1016.0400000000002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1016.0400000000002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1016.0400000000002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'5a'!F512-E27</f>
        <v>111.51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'5a'!S495</f>
        <v>142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'5a'!R495</f>
        <v>142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'5a'!T495</f>
        <v>49.55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'5a'!U495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'5a'!V495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'5a'!W495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'5a'!N505</f>
        <v>42.97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2"/>
  <sheetViews>
    <sheetView workbookViewId="0">
      <selection activeCell="K512" sqref="K512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7" width="11.88671875" customWidth="1"/>
    <col min="8" max="9" width="11.88671875" hidden="1" customWidth="1"/>
    <col min="10" max="12" width="11.88671875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'5'!H5</f>
        <v>5</v>
      </c>
      <c r="B1" s="310" t="s">
        <v>152</v>
      </c>
      <c r="C1" s="311"/>
      <c r="D1" s="312" t="str">
        <f>VLOOKUP(A1,'Kosten VSR (her)controles'!A5:J54,3)</f>
        <v>Dom Helder 1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Onnemaheerd 2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330</v>
      </c>
      <c r="M3" s="47"/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373</v>
      </c>
      <c r="D4" s="47"/>
      <c r="E4" s="120"/>
      <c r="F4" s="122"/>
      <c r="G4" s="122"/>
      <c r="H4" s="122"/>
      <c r="I4" s="122"/>
      <c r="J4" s="122"/>
    </row>
    <row r="5" spans="1:26" x14ac:dyDescent="0.3">
      <c r="A5" s="44" t="s">
        <v>374</v>
      </c>
      <c r="B5" s="120" t="s">
        <v>338</v>
      </c>
      <c r="C5" s="47" t="s">
        <v>224</v>
      </c>
      <c r="D5" s="47"/>
      <c r="E5" s="120" t="s">
        <v>160</v>
      </c>
      <c r="F5" s="122">
        <v>10.97</v>
      </c>
      <c r="G5" s="122"/>
      <c r="H5" s="122"/>
      <c r="I5" s="122"/>
      <c r="J5" s="122"/>
      <c r="N5" s="122">
        <f t="shared" ref="N5:N40" si="0">SUM(F5:M5)</f>
        <v>10.97</v>
      </c>
      <c r="O5" s="124">
        <f>IF(D5="X",0,IF(E5="X",0,VLOOKUP(E5,'5'!$K$3:$L$16,2,FALSE)))</f>
        <v>210</v>
      </c>
      <c r="P5" s="122">
        <f t="shared" ref="P5:P40" si="1">N5*O5</f>
        <v>2303.7000000000003</v>
      </c>
      <c r="R5">
        <v>6.9</v>
      </c>
      <c r="S5">
        <v>6.9</v>
      </c>
      <c r="T5">
        <v>1.3</v>
      </c>
    </row>
    <row r="6" spans="1:26" x14ac:dyDescent="0.3">
      <c r="A6" s="44" t="s">
        <v>375</v>
      </c>
      <c r="B6" s="120" t="s">
        <v>345</v>
      </c>
      <c r="C6" s="47" t="s">
        <v>246</v>
      </c>
      <c r="D6" s="47"/>
      <c r="E6" s="120" t="s">
        <v>160</v>
      </c>
      <c r="F6" s="122"/>
      <c r="G6" s="122">
        <v>170</v>
      </c>
      <c r="H6" s="122"/>
      <c r="I6" s="122"/>
      <c r="J6" s="122"/>
      <c r="N6" s="122">
        <f t="shared" si="0"/>
        <v>170</v>
      </c>
      <c r="O6" s="124">
        <f>IF(D6="X",0,IF(E6="X",0,VLOOKUP(E6,'5'!$K$3:$L$16,2,FALSE)))</f>
        <v>210</v>
      </c>
      <c r="P6" s="122">
        <f t="shared" si="1"/>
        <v>35700</v>
      </c>
      <c r="R6">
        <v>2.1</v>
      </c>
      <c r="S6">
        <v>2.1</v>
      </c>
    </row>
    <row r="7" spans="1:26" x14ac:dyDescent="0.3">
      <c r="A7" s="44" t="s">
        <v>376</v>
      </c>
      <c r="B7" s="120" t="s">
        <v>331</v>
      </c>
      <c r="C7" s="47" t="s">
        <v>295</v>
      </c>
      <c r="D7" s="47"/>
      <c r="E7" s="120" t="s">
        <v>151</v>
      </c>
      <c r="F7" s="122"/>
      <c r="G7" s="122">
        <v>59.99</v>
      </c>
      <c r="H7" s="122"/>
      <c r="I7" s="122"/>
      <c r="J7" s="122"/>
      <c r="N7" s="122">
        <f t="shared" si="0"/>
        <v>59.99</v>
      </c>
      <c r="O7" s="124">
        <f>IF(D7="X",0,IF(E7="X",0,VLOOKUP(E7,'5'!$K$3:$L$16,2,FALSE)))</f>
        <v>210</v>
      </c>
      <c r="P7" s="122">
        <f t="shared" si="1"/>
        <v>12597.9</v>
      </c>
      <c r="R7">
        <v>8.6</v>
      </c>
      <c r="S7">
        <v>8.6</v>
      </c>
      <c r="T7">
        <v>2.75</v>
      </c>
    </row>
    <row r="8" spans="1:26" x14ac:dyDescent="0.3">
      <c r="A8" s="44" t="s">
        <v>377</v>
      </c>
      <c r="B8" s="120" t="s">
        <v>332</v>
      </c>
      <c r="C8" s="47" t="s">
        <v>295</v>
      </c>
      <c r="D8" s="47"/>
      <c r="E8" s="120" t="s">
        <v>151</v>
      </c>
      <c r="F8" s="122"/>
      <c r="G8" s="122">
        <v>61.86</v>
      </c>
      <c r="H8" s="122"/>
      <c r="I8" s="122"/>
      <c r="J8" s="122"/>
      <c r="N8" s="122">
        <f t="shared" si="0"/>
        <v>61.86</v>
      </c>
      <c r="O8" s="124">
        <f>IF(D8="X",0,IF(E8="X",0,VLOOKUP(E8,'5'!$K$3:$L$16,2,FALSE)))</f>
        <v>210</v>
      </c>
      <c r="P8" s="122">
        <f t="shared" si="1"/>
        <v>12990.6</v>
      </c>
      <c r="R8">
        <v>8.6</v>
      </c>
      <c r="S8">
        <v>8.6</v>
      </c>
      <c r="T8">
        <v>2.75</v>
      </c>
    </row>
    <row r="9" spans="1:26" x14ac:dyDescent="0.3">
      <c r="A9" s="44" t="s">
        <v>378</v>
      </c>
      <c r="B9" s="120" t="s">
        <v>379</v>
      </c>
      <c r="C9" s="47" t="s">
        <v>295</v>
      </c>
      <c r="D9" s="47"/>
      <c r="E9" s="120" t="s">
        <v>151</v>
      </c>
      <c r="F9" s="122"/>
      <c r="G9" s="122">
        <v>61.27</v>
      </c>
      <c r="H9" s="122"/>
      <c r="I9" s="122"/>
      <c r="J9" s="122"/>
      <c r="N9" s="122">
        <f t="shared" si="0"/>
        <v>61.27</v>
      </c>
      <c r="O9" s="124">
        <f>IF(D9="X",0,IF(E9="X",0,VLOOKUP(E9,'5'!$K$3:$L$16,2,FALSE)))</f>
        <v>210</v>
      </c>
      <c r="P9" s="122">
        <f t="shared" si="1"/>
        <v>12866.7</v>
      </c>
      <c r="R9">
        <v>9.15</v>
      </c>
      <c r="S9">
        <v>9.15</v>
      </c>
      <c r="T9">
        <v>2.75</v>
      </c>
    </row>
    <row r="10" spans="1:26" x14ac:dyDescent="0.3">
      <c r="A10" s="44" t="s">
        <v>380</v>
      </c>
      <c r="B10" s="120" t="s">
        <v>381</v>
      </c>
      <c r="C10" s="47" t="s">
        <v>224</v>
      </c>
      <c r="D10" s="47"/>
      <c r="E10" s="120" t="s">
        <v>160</v>
      </c>
      <c r="F10" s="122">
        <v>2.4500000000000002</v>
      </c>
      <c r="G10" s="122"/>
      <c r="H10" s="122"/>
      <c r="I10" s="122"/>
      <c r="J10" s="122"/>
      <c r="N10" s="122">
        <f t="shared" si="0"/>
        <v>2.4500000000000002</v>
      </c>
      <c r="O10" s="124">
        <f>IF(D10="X",0,IF(E10="X",0,VLOOKUP(E10,'5'!$K$3:$L$16,2,FALSE)))</f>
        <v>210</v>
      </c>
      <c r="P10" s="122">
        <f t="shared" si="1"/>
        <v>514.5</v>
      </c>
      <c r="R10">
        <v>1.3</v>
      </c>
      <c r="S10">
        <v>1.3</v>
      </c>
      <c r="T10">
        <v>1.3</v>
      </c>
    </row>
    <row r="11" spans="1:26" x14ac:dyDescent="0.3">
      <c r="A11" s="44" t="s">
        <v>382</v>
      </c>
      <c r="B11" s="120" t="s">
        <v>337</v>
      </c>
      <c r="C11" s="47" t="s">
        <v>268</v>
      </c>
      <c r="D11" s="47"/>
      <c r="E11" s="120" t="s">
        <v>165</v>
      </c>
      <c r="F11" s="122"/>
      <c r="G11" s="122"/>
      <c r="H11" s="122"/>
      <c r="I11" s="122"/>
      <c r="J11" s="122"/>
      <c r="K11">
        <v>87.61</v>
      </c>
      <c r="N11" s="122">
        <f>SUM(F11:L11)</f>
        <v>87.61</v>
      </c>
      <c r="O11" s="124">
        <f>IF(D11="X",0,IF(E11="X",0,VLOOKUP(E11,'5'!$K$3:$L$16,2,FALSE)))</f>
        <v>210</v>
      </c>
      <c r="P11" s="122">
        <f t="shared" si="1"/>
        <v>18398.099999999999</v>
      </c>
      <c r="R11">
        <v>4.4000000000000004</v>
      </c>
      <c r="S11">
        <v>4.4000000000000004</v>
      </c>
      <c r="T11">
        <v>1.1000000000000001</v>
      </c>
    </row>
    <row r="12" spans="1:26" x14ac:dyDescent="0.3">
      <c r="A12" s="44" t="s">
        <v>301</v>
      </c>
      <c r="B12" s="120" t="s">
        <v>356</v>
      </c>
      <c r="C12" s="47" t="s">
        <v>224</v>
      </c>
      <c r="D12" s="47"/>
      <c r="E12" s="120" t="s">
        <v>160</v>
      </c>
      <c r="F12" s="122">
        <v>2.4500000000000002</v>
      </c>
      <c r="G12" s="122"/>
      <c r="H12" s="122"/>
      <c r="I12" s="122"/>
      <c r="J12" s="122"/>
      <c r="N12" s="122">
        <f t="shared" si="0"/>
        <v>2.4500000000000002</v>
      </c>
      <c r="O12" s="124">
        <f>IF(D12="X",0,IF(E12="X",0,VLOOKUP(E12,'5'!$K$3:$L$16,2,FALSE)))</f>
        <v>210</v>
      </c>
      <c r="P12" s="122">
        <f t="shared" si="1"/>
        <v>514.5</v>
      </c>
      <c r="R12">
        <v>1.3</v>
      </c>
      <c r="S12">
        <v>1.3</v>
      </c>
      <c r="T12">
        <v>1.3</v>
      </c>
    </row>
    <row r="13" spans="1:26" x14ac:dyDescent="0.3">
      <c r="A13" s="44" t="s">
        <v>383</v>
      </c>
      <c r="B13" s="120" t="s">
        <v>336</v>
      </c>
      <c r="C13" s="47" t="s">
        <v>295</v>
      </c>
      <c r="D13" s="47"/>
      <c r="E13" s="120" t="s">
        <v>151</v>
      </c>
      <c r="F13" s="122"/>
      <c r="G13" s="122">
        <v>61.25</v>
      </c>
      <c r="H13" s="122"/>
      <c r="I13" s="122"/>
      <c r="J13" s="122"/>
      <c r="N13" s="122">
        <f t="shared" si="0"/>
        <v>61.25</v>
      </c>
      <c r="O13" s="124">
        <f>IF(D13="X",0,IF(E13="X",0,VLOOKUP(E13,'5'!$K$3:$L$16,2,FALSE)))</f>
        <v>210</v>
      </c>
      <c r="P13" s="122">
        <f t="shared" si="1"/>
        <v>12862.5</v>
      </c>
      <c r="R13">
        <v>9.15</v>
      </c>
      <c r="S13">
        <v>9.15</v>
      </c>
      <c r="T13">
        <v>2.0499999999999998</v>
      </c>
    </row>
    <row r="14" spans="1:26" x14ac:dyDescent="0.3">
      <c r="A14" s="44" t="s">
        <v>384</v>
      </c>
      <c r="B14" s="120" t="s">
        <v>385</v>
      </c>
      <c r="C14" s="47" t="s">
        <v>295</v>
      </c>
      <c r="D14" s="47"/>
      <c r="E14" s="120" t="s">
        <v>151</v>
      </c>
      <c r="F14" s="122"/>
      <c r="G14" s="122">
        <v>61.86</v>
      </c>
      <c r="H14" s="122"/>
      <c r="I14" s="122"/>
      <c r="J14" s="122"/>
      <c r="N14" s="122">
        <f t="shared" si="0"/>
        <v>61.86</v>
      </c>
      <c r="O14" s="124">
        <f>IF(D14="X",0,IF(E14="X",0,VLOOKUP(E14,'5'!$K$3:$L$16,2,FALSE)))</f>
        <v>210</v>
      </c>
      <c r="P14" s="122">
        <f t="shared" si="1"/>
        <v>12990.6</v>
      </c>
      <c r="R14">
        <v>8.6</v>
      </c>
      <c r="S14">
        <v>8.6</v>
      </c>
      <c r="T14">
        <v>2.75</v>
      </c>
    </row>
    <row r="15" spans="1:26" x14ac:dyDescent="0.3">
      <c r="A15" s="44" t="s">
        <v>386</v>
      </c>
      <c r="B15" s="120" t="s">
        <v>335</v>
      </c>
      <c r="C15" s="47" t="s">
        <v>295</v>
      </c>
      <c r="D15" s="47"/>
      <c r="E15" s="120" t="s">
        <v>151</v>
      </c>
      <c r="F15" s="122"/>
      <c r="G15" s="122">
        <v>59.99</v>
      </c>
      <c r="H15" s="122"/>
      <c r="I15" s="122"/>
      <c r="J15" s="122"/>
      <c r="N15" s="122">
        <f t="shared" si="0"/>
        <v>59.99</v>
      </c>
      <c r="O15" s="124">
        <f>IF(D15="X",0,IF(E15="X",0,VLOOKUP(E15,'5'!$K$3:$L$16,2,FALSE)))</f>
        <v>210</v>
      </c>
      <c r="P15" s="122">
        <f t="shared" si="1"/>
        <v>12597.9</v>
      </c>
      <c r="R15">
        <v>9.15</v>
      </c>
      <c r="S15">
        <v>9.15</v>
      </c>
      <c r="T15">
        <v>3.2</v>
      </c>
    </row>
    <row r="16" spans="1:26" x14ac:dyDescent="0.3">
      <c r="A16" s="44" t="s">
        <v>387</v>
      </c>
      <c r="B16" s="120" t="s">
        <v>347</v>
      </c>
      <c r="C16" s="47" t="s">
        <v>319</v>
      </c>
      <c r="D16" s="47"/>
      <c r="E16" s="120" t="s">
        <v>163</v>
      </c>
      <c r="F16" s="122"/>
      <c r="G16" s="122"/>
      <c r="H16" s="122"/>
      <c r="I16" s="122"/>
      <c r="J16" s="122"/>
      <c r="L16">
        <v>3.17</v>
      </c>
      <c r="N16" s="122">
        <f t="shared" si="0"/>
        <v>3.17</v>
      </c>
      <c r="O16" s="124">
        <f>IF(D16="X",0,IF(E16="X",0,VLOOKUP(E16,'5'!$K$3:$L$16,2,FALSE)))</f>
        <v>210</v>
      </c>
      <c r="P16" s="122">
        <f t="shared" si="1"/>
        <v>665.69999999999993</v>
      </c>
    </row>
    <row r="17" spans="1:20" x14ac:dyDescent="0.3">
      <c r="A17" s="44" t="s">
        <v>388</v>
      </c>
      <c r="B17" s="120" t="s">
        <v>348</v>
      </c>
      <c r="C17" s="47" t="s">
        <v>274</v>
      </c>
      <c r="D17" s="47"/>
      <c r="E17" s="120" t="s">
        <v>163</v>
      </c>
      <c r="F17" s="122"/>
      <c r="G17" s="122"/>
      <c r="H17" s="122"/>
      <c r="I17" s="122"/>
      <c r="J17" s="122"/>
      <c r="L17">
        <v>9.27</v>
      </c>
      <c r="N17" s="122">
        <f t="shared" si="0"/>
        <v>9.27</v>
      </c>
      <c r="O17" s="124">
        <f>IF(D17="X",0,IF(E17="X",0,VLOOKUP(E17,'5'!$K$3:$L$16,2,FALSE)))</f>
        <v>210</v>
      </c>
      <c r="P17" s="122">
        <f t="shared" si="1"/>
        <v>1946.6999999999998</v>
      </c>
      <c r="T17">
        <v>0.2</v>
      </c>
    </row>
    <row r="18" spans="1:20" x14ac:dyDescent="0.3">
      <c r="A18" s="44" t="s">
        <v>389</v>
      </c>
      <c r="B18" s="120" t="s">
        <v>349</v>
      </c>
      <c r="C18" s="47" t="s">
        <v>248</v>
      </c>
      <c r="D18" s="47"/>
      <c r="E18" s="120" t="s">
        <v>162</v>
      </c>
      <c r="F18" s="122"/>
      <c r="G18" s="122">
        <v>0</v>
      </c>
      <c r="H18" s="122"/>
      <c r="I18" s="122"/>
      <c r="J18" s="122"/>
      <c r="N18" s="122">
        <f t="shared" si="0"/>
        <v>0</v>
      </c>
      <c r="O18" s="124">
        <f>IF(D18="X",0,IF(E18="X",0,VLOOKUP(E18,'5'!$K$3:$L$16,2,FALSE)))</f>
        <v>12</v>
      </c>
      <c r="P18" s="122">
        <f t="shared" si="1"/>
        <v>0</v>
      </c>
    </row>
    <row r="19" spans="1:20" x14ac:dyDescent="0.3">
      <c r="A19" s="44" t="s">
        <v>390</v>
      </c>
      <c r="B19" s="120" t="s">
        <v>351</v>
      </c>
      <c r="C19" s="47" t="s">
        <v>248</v>
      </c>
      <c r="D19" s="47"/>
      <c r="E19" s="120" t="s">
        <v>162</v>
      </c>
      <c r="F19" s="122"/>
      <c r="G19" s="122">
        <v>0</v>
      </c>
      <c r="H19" s="122"/>
      <c r="I19" s="122"/>
      <c r="J19" s="122"/>
      <c r="N19" s="122">
        <f t="shared" si="0"/>
        <v>0</v>
      </c>
      <c r="O19" s="124">
        <f>IF(D19="X",0,IF(E19="X",0,VLOOKUP(E19,'5'!$K$3:$L$16,2,FALSE)))</f>
        <v>12</v>
      </c>
      <c r="P19" s="122">
        <f t="shared" si="1"/>
        <v>0</v>
      </c>
      <c r="T19">
        <v>0</v>
      </c>
    </row>
    <row r="20" spans="1:20" x14ac:dyDescent="0.3">
      <c r="A20" s="44" t="s">
        <v>300</v>
      </c>
      <c r="B20" s="120" t="s">
        <v>391</v>
      </c>
      <c r="C20" s="47" t="s">
        <v>274</v>
      </c>
      <c r="D20" s="47"/>
      <c r="E20" s="120" t="s">
        <v>163</v>
      </c>
      <c r="F20" s="122"/>
      <c r="G20" s="122"/>
      <c r="H20" s="122"/>
      <c r="I20" s="122"/>
      <c r="J20" s="122"/>
      <c r="L20">
        <v>9.2899999999999991</v>
      </c>
      <c r="N20" s="122">
        <f t="shared" si="0"/>
        <v>9.2899999999999991</v>
      </c>
      <c r="O20" s="124">
        <f>IF(D20="X",0,IF(E20="X",0,VLOOKUP(E20,'5'!$K$3:$L$16,2,FALSE)))</f>
        <v>210</v>
      </c>
      <c r="P20" s="122">
        <f t="shared" si="1"/>
        <v>1950.8999999999999</v>
      </c>
      <c r="T20">
        <v>0.2</v>
      </c>
    </row>
    <row r="21" spans="1:20" x14ac:dyDescent="0.3">
      <c r="A21" s="44"/>
      <c r="B21" s="120"/>
      <c r="C21" s="176" t="s">
        <v>392</v>
      </c>
      <c r="D21" s="47"/>
      <c r="E21" s="120"/>
      <c r="F21" s="122"/>
      <c r="G21" s="122"/>
      <c r="H21" s="122"/>
      <c r="I21" s="122"/>
      <c r="J21" s="122"/>
      <c r="N21" s="122"/>
      <c r="O21" s="124"/>
      <c r="P21" s="122"/>
    </row>
    <row r="22" spans="1:20" x14ac:dyDescent="0.3">
      <c r="A22" s="44" t="s">
        <v>393</v>
      </c>
      <c r="B22" s="120" t="s">
        <v>394</v>
      </c>
      <c r="C22" s="47" t="s">
        <v>395</v>
      </c>
      <c r="D22" s="47"/>
      <c r="E22" s="120" t="s">
        <v>160</v>
      </c>
      <c r="F22" s="122">
        <v>67.02</v>
      </c>
      <c r="G22" s="122"/>
      <c r="H22" s="122"/>
      <c r="I22" s="122"/>
      <c r="J22" s="122"/>
      <c r="N22" s="122">
        <f t="shared" si="0"/>
        <v>67.02</v>
      </c>
      <c r="O22" s="124">
        <f>IF(D22="X",0,IF(E22="X",0,VLOOKUP(E22,'5'!$K$3:$L$16,2,FALSE)))</f>
        <v>210</v>
      </c>
      <c r="P22" s="122">
        <f t="shared" si="1"/>
        <v>14074.199999999999</v>
      </c>
    </row>
    <row r="23" spans="1:20" x14ac:dyDescent="0.3">
      <c r="A23" s="44" t="s">
        <v>396</v>
      </c>
      <c r="B23" s="120" t="s">
        <v>397</v>
      </c>
      <c r="C23" s="47" t="s">
        <v>398</v>
      </c>
      <c r="D23" s="47"/>
      <c r="E23" s="120" t="s">
        <v>160</v>
      </c>
      <c r="F23" s="122"/>
      <c r="G23" s="122">
        <v>165</v>
      </c>
      <c r="H23" s="122"/>
      <c r="I23" s="122"/>
      <c r="J23" s="122"/>
      <c r="N23" s="122">
        <f t="shared" si="0"/>
        <v>165</v>
      </c>
      <c r="O23" s="124">
        <f>IF(D23="X",0,IF(E23="X",0,VLOOKUP(E23,'5'!$K$3:$L$16,2,FALSE)))</f>
        <v>210</v>
      </c>
      <c r="P23" s="122">
        <f t="shared" si="1"/>
        <v>34650</v>
      </c>
      <c r="R23">
        <v>2.8</v>
      </c>
      <c r="S23">
        <v>2.8</v>
      </c>
    </row>
    <row r="24" spans="1:20" x14ac:dyDescent="0.3">
      <c r="A24" s="44" t="s">
        <v>399</v>
      </c>
      <c r="B24" s="120" t="s">
        <v>400</v>
      </c>
      <c r="C24" s="47" t="s">
        <v>295</v>
      </c>
      <c r="D24" s="47"/>
      <c r="E24" s="120" t="s">
        <v>151</v>
      </c>
      <c r="F24" s="122"/>
      <c r="G24" s="122">
        <v>62.11</v>
      </c>
      <c r="H24" s="122"/>
      <c r="I24" s="122"/>
      <c r="J24" s="122"/>
      <c r="N24" s="122">
        <f t="shared" si="0"/>
        <v>62.11</v>
      </c>
      <c r="O24" s="124">
        <f>IF(D24="X",0,IF(E24="X",0,VLOOKUP(E24,'5'!$K$3:$L$16,2,FALSE)))</f>
        <v>210</v>
      </c>
      <c r="P24" s="122">
        <f t="shared" si="1"/>
        <v>13043.1</v>
      </c>
      <c r="R24">
        <v>12.75</v>
      </c>
      <c r="S24">
        <v>12.75</v>
      </c>
      <c r="T24">
        <v>2.8</v>
      </c>
    </row>
    <row r="25" spans="1:20" x14ac:dyDescent="0.3">
      <c r="A25" s="44" t="s">
        <v>401</v>
      </c>
      <c r="B25" s="120" t="s">
        <v>402</v>
      </c>
      <c r="C25" s="47" t="s">
        <v>246</v>
      </c>
      <c r="D25" s="47"/>
      <c r="E25" s="120" t="s">
        <v>160</v>
      </c>
      <c r="F25" s="122"/>
      <c r="G25" s="122">
        <v>2.69</v>
      </c>
      <c r="H25" s="122"/>
      <c r="I25" s="122"/>
      <c r="J25" s="122"/>
      <c r="N25" s="122">
        <f t="shared" si="0"/>
        <v>2.69</v>
      </c>
      <c r="O25" s="124">
        <f>IF(D25="X",0,IF(E25="X",0,VLOOKUP(E25,'5'!$K$3:$L$16,2,FALSE)))</f>
        <v>210</v>
      </c>
      <c r="P25" s="122">
        <f t="shared" si="1"/>
        <v>564.9</v>
      </c>
      <c r="R25">
        <v>0.2</v>
      </c>
      <c r="S25">
        <v>0.2</v>
      </c>
    </row>
    <row r="26" spans="1:20" x14ac:dyDescent="0.3">
      <c r="A26" s="44" t="s">
        <v>403</v>
      </c>
      <c r="B26" s="120" t="s">
        <v>404</v>
      </c>
      <c r="C26" s="47" t="s">
        <v>274</v>
      </c>
      <c r="D26" s="47"/>
      <c r="E26" s="120" t="s">
        <v>163</v>
      </c>
      <c r="F26" s="122"/>
      <c r="G26" s="122"/>
      <c r="H26" s="122"/>
      <c r="I26" s="122"/>
      <c r="J26" s="122">
        <v>4.68</v>
      </c>
      <c r="N26" s="122">
        <f t="shared" si="0"/>
        <v>4.68</v>
      </c>
      <c r="O26" s="124">
        <f>IF(D26="X",0,IF(E26="X",0,VLOOKUP(E26,'5'!$K$3:$L$16,2,FALSE)))</f>
        <v>210</v>
      </c>
      <c r="P26" s="122">
        <f t="shared" si="1"/>
        <v>982.8</v>
      </c>
    </row>
    <row r="27" spans="1:20" x14ac:dyDescent="0.3">
      <c r="A27" s="44" t="s">
        <v>405</v>
      </c>
      <c r="B27" s="120" t="s">
        <v>406</v>
      </c>
      <c r="C27" s="47" t="s">
        <v>274</v>
      </c>
      <c r="D27" s="47"/>
      <c r="E27" s="120" t="s">
        <v>163</v>
      </c>
      <c r="F27" s="122"/>
      <c r="G27" s="122"/>
      <c r="H27" s="122"/>
      <c r="I27" s="122"/>
      <c r="J27" s="122">
        <v>3.38</v>
      </c>
      <c r="N27" s="122">
        <f t="shared" si="0"/>
        <v>3.38</v>
      </c>
      <c r="O27" s="124">
        <f>IF(D27="X",0,IF(E27="X",0,VLOOKUP(E27,'5'!$K$3:$L$16,2,FALSE)))</f>
        <v>210</v>
      </c>
      <c r="P27" s="122">
        <f t="shared" si="1"/>
        <v>709.8</v>
      </c>
    </row>
    <row r="28" spans="1:20" x14ac:dyDescent="0.3">
      <c r="A28" s="44" t="s">
        <v>407</v>
      </c>
      <c r="B28" s="120" t="s">
        <v>408</v>
      </c>
      <c r="C28" s="47" t="s">
        <v>295</v>
      </c>
      <c r="D28" s="47"/>
      <c r="E28" s="120" t="s">
        <v>151</v>
      </c>
      <c r="F28" s="122"/>
      <c r="G28" s="122">
        <v>60.99</v>
      </c>
      <c r="H28" s="122"/>
      <c r="I28" s="122"/>
      <c r="J28" s="122"/>
      <c r="N28" s="122">
        <f t="shared" si="0"/>
        <v>60.99</v>
      </c>
      <c r="O28" s="124">
        <f>IF(D28="X",0,IF(E28="X",0,VLOOKUP(E28,'5'!$K$3:$L$16,2,FALSE)))</f>
        <v>210</v>
      </c>
      <c r="P28" s="122">
        <f t="shared" si="1"/>
        <v>12807.9</v>
      </c>
      <c r="R28">
        <v>12.75</v>
      </c>
      <c r="S28">
        <v>12.75</v>
      </c>
      <c r="T28">
        <v>2.8</v>
      </c>
    </row>
    <row r="29" spans="1:20" x14ac:dyDescent="0.3">
      <c r="A29" s="44" t="s">
        <v>409</v>
      </c>
      <c r="B29" s="120" t="s">
        <v>410</v>
      </c>
      <c r="C29" s="47" t="s">
        <v>246</v>
      </c>
      <c r="D29" s="47"/>
      <c r="E29" s="120" t="s">
        <v>160</v>
      </c>
      <c r="F29" s="122"/>
      <c r="G29" s="122"/>
      <c r="H29" s="122"/>
      <c r="I29" s="122"/>
      <c r="J29" s="122"/>
      <c r="N29" s="122">
        <f t="shared" si="0"/>
        <v>0</v>
      </c>
      <c r="O29" s="124">
        <f>IF(D29="X",0,IF(E29="X",0,VLOOKUP(E29,'5'!$K$3:$L$16,2,FALSE)))</f>
        <v>210</v>
      </c>
      <c r="P29" s="122">
        <f t="shared" si="1"/>
        <v>0</v>
      </c>
    </row>
    <row r="30" spans="1:20" x14ac:dyDescent="0.3">
      <c r="A30" s="44" t="s">
        <v>411</v>
      </c>
      <c r="B30" s="120" t="s">
        <v>412</v>
      </c>
      <c r="C30" s="47" t="s">
        <v>246</v>
      </c>
      <c r="D30" s="47"/>
      <c r="E30" s="120" t="s">
        <v>160</v>
      </c>
      <c r="F30" s="122"/>
      <c r="G30" s="122"/>
      <c r="H30" s="122"/>
      <c r="I30" s="122"/>
      <c r="J30" s="122"/>
      <c r="N30" s="122">
        <f t="shared" si="0"/>
        <v>0</v>
      </c>
      <c r="O30" s="124">
        <f>IF(D30="X",0,IF(E30="X",0,VLOOKUP(E30,'5'!$K$3:$L$16,2,FALSE)))</f>
        <v>210</v>
      </c>
      <c r="P30" s="122">
        <f t="shared" si="1"/>
        <v>0</v>
      </c>
    </row>
    <row r="31" spans="1:20" x14ac:dyDescent="0.3">
      <c r="A31" s="44" t="s">
        <v>413</v>
      </c>
      <c r="B31" s="120" t="s">
        <v>414</v>
      </c>
      <c r="C31" s="47" t="s">
        <v>334</v>
      </c>
      <c r="D31" s="47"/>
      <c r="E31" s="120" t="s">
        <v>153</v>
      </c>
      <c r="F31" s="122">
        <v>28.62</v>
      </c>
      <c r="G31" s="122"/>
      <c r="H31" s="122"/>
      <c r="I31" s="122"/>
      <c r="J31" s="122"/>
      <c r="N31" s="122">
        <f t="shared" si="0"/>
        <v>28.62</v>
      </c>
      <c r="O31" s="124">
        <f>IF(D31="X",0,IF(E31="X",0,VLOOKUP(E31,'5'!$K$3:$L$16,2,FALSE)))</f>
        <v>210</v>
      </c>
      <c r="P31" s="122">
        <f t="shared" si="1"/>
        <v>6010.2</v>
      </c>
      <c r="R31">
        <v>5.85</v>
      </c>
      <c r="S31">
        <v>5.85</v>
      </c>
      <c r="T31">
        <v>0.5</v>
      </c>
    </row>
    <row r="32" spans="1:20" x14ac:dyDescent="0.3">
      <c r="A32" s="44" t="s">
        <v>415</v>
      </c>
      <c r="B32" s="120" t="s">
        <v>416</v>
      </c>
      <c r="C32" s="47" t="s">
        <v>295</v>
      </c>
      <c r="D32" s="47"/>
      <c r="E32" s="120" t="s">
        <v>151</v>
      </c>
      <c r="F32" s="122"/>
      <c r="G32" s="122">
        <v>60.99</v>
      </c>
      <c r="H32" s="122"/>
      <c r="I32" s="122"/>
      <c r="J32" s="122"/>
      <c r="N32" s="122">
        <f t="shared" si="0"/>
        <v>60.99</v>
      </c>
      <c r="O32" s="124">
        <f>IF(D32="X",0,IF(E32="X",0,VLOOKUP(E32,'5'!$K$3:$L$16,2,FALSE)))</f>
        <v>210</v>
      </c>
      <c r="P32" s="122">
        <f t="shared" si="1"/>
        <v>12807.9</v>
      </c>
      <c r="R32">
        <v>12.75</v>
      </c>
      <c r="S32">
        <v>12.75</v>
      </c>
      <c r="T32">
        <v>2.8</v>
      </c>
    </row>
    <row r="33" spans="1:26" x14ac:dyDescent="0.3">
      <c r="A33" s="44" t="s">
        <v>417</v>
      </c>
      <c r="B33" s="120" t="s">
        <v>418</v>
      </c>
      <c r="C33" s="47" t="s">
        <v>246</v>
      </c>
      <c r="D33" s="47"/>
      <c r="E33" s="120" t="s">
        <v>160</v>
      </c>
      <c r="F33" s="122"/>
      <c r="G33" s="122">
        <v>2.6</v>
      </c>
      <c r="H33" s="122"/>
      <c r="I33" s="122"/>
      <c r="J33" s="122"/>
      <c r="N33" s="122">
        <f t="shared" si="0"/>
        <v>2.6</v>
      </c>
      <c r="O33" s="124">
        <f>IF(D33="X",0,IF(E33="X",0,VLOOKUP(E33,'5'!$K$3:$L$16,2,FALSE)))</f>
        <v>210</v>
      </c>
      <c r="P33" s="122">
        <f t="shared" si="1"/>
        <v>546</v>
      </c>
    </row>
    <row r="34" spans="1:26" x14ac:dyDescent="0.3">
      <c r="A34" s="44" t="s">
        <v>419</v>
      </c>
      <c r="B34" s="120" t="s">
        <v>420</v>
      </c>
      <c r="C34" s="47" t="s">
        <v>248</v>
      </c>
      <c r="D34" s="47"/>
      <c r="E34" s="120" t="s">
        <v>162</v>
      </c>
      <c r="F34" s="122"/>
      <c r="G34" s="122">
        <v>0</v>
      </c>
      <c r="H34" s="122"/>
      <c r="I34" s="122"/>
      <c r="J34" s="122"/>
      <c r="N34" s="122">
        <f t="shared" si="0"/>
        <v>0</v>
      </c>
      <c r="O34" s="124">
        <f>IF(D34="X",0,IF(E34="X",0,VLOOKUP(E34,'5'!$K$3:$L$16,2,FALSE)))</f>
        <v>12</v>
      </c>
      <c r="P34" s="122">
        <f t="shared" si="1"/>
        <v>0</v>
      </c>
    </row>
    <row r="35" spans="1:26" x14ac:dyDescent="0.3">
      <c r="A35" s="44" t="s">
        <v>421</v>
      </c>
      <c r="B35" s="120" t="s">
        <v>422</v>
      </c>
      <c r="C35" s="47" t="s">
        <v>274</v>
      </c>
      <c r="D35" s="47"/>
      <c r="E35" s="120" t="s">
        <v>163</v>
      </c>
      <c r="F35" s="122"/>
      <c r="G35" s="122"/>
      <c r="H35" s="122"/>
      <c r="I35" s="122"/>
      <c r="J35" s="122">
        <v>3.38</v>
      </c>
      <c r="N35" s="122">
        <f t="shared" si="0"/>
        <v>3.38</v>
      </c>
      <c r="O35" s="124">
        <f>IF(D35="X",0,IF(E35="X",0,VLOOKUP(E35,'5'!$K$3:$L$16,2,FALSE)))</f>
        <v>210</v>
      </c>
      <c r="P35" s="122">
        <f t="shared" si="1"/>
        <v>709.8</v>
      </c>
    </row>
    <row r="36" spans="1:26" x14ac:dyDescent="0.3">
      <c r="A36" s="44" t="s">
        <v>423</v>
      </c>
      <c r="B36" s="120" t="s">
        <v>424</v>
      </c>
      <c r="C36" s="47" t="s">
        <v>274</v>
      </c>
      <c r="D36" s="47"/>
      <c r="E36" s="120" t="s">
        <v>163</v>
      </c>
      <c r="F36" s="122"/>
      <c r="G36" s="122"/>
      <c r="H36" s="122"/>
      <c r="I36" s="122"/>
      <c r="J36" s="122">
        <v>4.68</v>
      </c>
      <c r="N36" s="122">
        <f t="shared" si="0"/>
        <v>4.68</v>
      </c>
      <c r="O36" s="124">
        <f>IF(D36="X",0,IF(E36="X",0,VLOOKUP(E36,'5'!$K$3:$L$16,2,FALSE)))</f>
        <v>210</v>
      </c>
      <c r="P36" s="122">
        <f t="shared" si="1"/>
        <v>982.8</v>
      </c>
    </row>
    <row r="37" spans="1:26" x14ac:dyDescent="0.3">
      <c r="A37" s="44" t="s">
        <v>425</v>
      </c>
      <c r="B37" s="120" t="s">
        <v>426</v>
      </c>
      <c r="C37" s="47" t="s">
        <v>319</v>
      </c>
      <c r="D37" s="47"/>
      <c r="E37" s="120" t="s">
        <v>163</v>
      </c>
      <c r="F37" s="122"/>
      <c r="G37" s="122"/>
      <c r="H37" s="122"/>
      <c r="I37" s="122"/>
      <c r="J37" s="122">
        <v>5.12</v>
      </c>
      <c r="N37" s="122">
        <f t="shared" si="0"/>
        <v>5.12</v>
      </c>
      <c r="O37" s="124">
        <f>IF(D37="X",0,IF(E37="X",0,VLOOKUP(E37,'5'!$K$3:$L$16,2,FALSE)))</f>
        <v>210</v>
      </c>
      <c r="P37" s="122">
        <f t="shared" si="1"/>
        <v>1075.2</v>
      </c>
    </row>
    <row r="38" spans="1:26" x14ac:dyDescent="0.3">
      <c r="A38" s="44" t="s">
        <v>427</v>
      </c>
      <c r="B38" s="120" t="s">
        <v>428</v>
      </c>
      <c r="C38" s="47" t="s">
        <v>295</v>
      </c>
      <c r="D38" s="47"/>
      <c r="E38" s="120" t="s">
        <v>151</v>
      </c>
      <c r="F38" s="122"/>
      <c r="G38" s="122">
        <v>62.1</v>
      </c>
      <c r="H38" s="122"/>
      <c r="I38" s="122"/>
      <c r="J38" s="122"/>
      <c r="N38" s="122">
        <f t="shared" si="0"/>
        <v>62.1</v>
      </c>
      <c r="O38" s="124">
        <f>IF(D38="X",0,IF(E38="X",0,VLOOKUP(E38,'5'!$K$3:$L$16,2,FALSE)))</f>
        <v>210</v>
      </c>
      <c r="P38" s="122">
        <f t="shared" si="1"/>
        <v>13041</v>
      </c>
      <c r="R38">
        <v>12.75</v>
      </c>
      <c r="S38">
        <v>12.75</v>
      </c>
      <c r="T38">
        <v>2.8</v>
      </c>
    </row>
    <row r="39" spans="1:26" x14ac:dyDescent="0.3">
      <c r="A39" s="44" t="s">
        <v>429</v>
      </c>
      <c r="B39" s="120" t="s">
        <v>430</v>
      </c>
      <c r="C39" s="47" t="s">
        <v>398</v>
      </c>
      <c r="D39" s="47"/>
      <c r="E39" s="120" t="s">
        <v>160</v>
      </c>
      <c r="F39" s="122"/>
      <c r="G39" s="122"/>
      <c r="H39" s="122"/>
      <c r="I39" s="122"/>
      <c r="J39" s="122"/>
      <c r="N39" s="122">
        <f t="shared" si="0"/>
        <v>0</v>
      </c>
      <c r="O39" s="124">
        <f>IF(D39="X",0,IF(E39="X",0,VLOOKUP(E39,'5'!$K$3:$L$16,2,FALSE)))</f>
        <v>210</v>
      </c>
      <c r="P39" s="122">
        <f t="shared" si="1"/>
        <v>0</v>
      </c>
      <c r="R39">
        <v>5.15</v>
      </c>
      <c r="S39">
        <v>5.15</v>
      </c>
    </row>
    <row r="40" spans="1:26" x14ac:dyDescent="0.3">
      <c r="A40" s="44" t="s">
        <v>431</v>
      </c>
      <c r="B40" s="120" t="s">
        <v>432</v>
      </c>
      <c r="C40" s="47" t="s">
        <v>280</v>
      </c>
      <c r="D40" s="47"/>
      <c r="E40" s="120" t="s">
        <v>153</v>
      </c>
      <c r="F40" s="122"/>
      <c r="G40" s="122">
        <v>63.34</v>
      </c>
      <c r="H40" s="122"/>
      <c r="I40" s="122"/>
      <c r="J40" s="122"/>
      <c r="N40" s="122">
        <f t="shared" si="0"/>
        <v>63.34</v>
      </c>
      <c r="O40" s="124">
        <f>IF(D40="X",0,IF(E40="X",0,VLOOKUP(E40,'5'!$K$3:$L$16,2,FALSE)))</f>
        <v>210</v>
      </c>
      <c r="P40" s="122">
        <f t="shared" si="1"/>
        <v>13301.400000000001</v>
      </c>
      <c r="R40">
        <v>7.75</v>
      </c>
      <c r="S40">
        <v>7.75</v>
      </c>
      <c r="T40">
        <v>16.2</v>
      </c>
    </row>
    <row r="41" spans="1:26" hidden="1" x14ac:dyDescent="0.3">
      <c r="X41"/>
      <c r="Y41"/>
      <c r="Z41"/>
    </row>
    <row r="42" spans="1:26" hidden="1" x14ac:dyDescent="0.3">
      <c r="X42"/>
      <c r="Y42"/>
      <c r="Z42"/>
    </row>
    <row r="43" spans="1:26" hidden="1" x14ac:dyDescent="0.3">
      <c r="X43"/>
      <c r="Y43"/>
      <c r="Z43"/>
    </row>
    <row r="44" spans="1:26" hidden="1" x14ac:dyDescent="0.3">
      <c r="X44"/>
      <c r="Y44"/>
      <c r="Z44"/>
    </row>
    <row r="45" spans="1:26" hidden="1" x14ac:dyDescent="0.3">
      <c r="X45"/>
      <c r="Y45"/>
      <c r="Z45"/>
    </row>
    <row r="46" spans="1:26" hidden="1" x14ac:dyDescent="0.3">
      <c r="X46"/>
      <c r="Y46"/>
      <c r="Z46"/>
    </row>
    <row r="47" spans="1:26" hidden="1" x14ac:dyDescent="0.3">
      <c r="X47"/>
      <c r="Y47"/>
      <c r="Z47"/>
    </row>
    <row r="48" spans="1:26" hidden="1" x14ac:dyDescent="0.3">
      <c r="X48"/>
      <c r="Y48"/>
      <c r="Z48"/>
    </row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  <row r="63" customFormat="1" hidden="1" x14ac:dyDescent="0.3"/>
    <row r="64" customFormat="1" hidden="1" x14ac:dyDescent="0.3"/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  <row r="87" customFormat="1" hidden="1" x14ac:dyDescent="0.3"/>
    <row r="88" customFormat="1" hidden="1" x14ac:dyDescent="0.3"/>
    <row r="89" customFormat="1" hidden="1" x14ac:dyDescent="0.3"/>
    <row r="90" customFormat="1" hidden="1" x14ac:dyDescent="0.3"/>
    <row r="91" customFormat="1" hidden="1" x14ac:dyDescent="0.3"/>
    <row r="92" customFormat="1" hidden="1" x14ac:dyDescent="0.3"/>
    <row r="93" customFormat="1" hidden="1" x14ac:dyDescent="0.3"/>
    <row r="94" customFormat="1" hidden="1" x14ac:dyDescent="0.3"/>
    <row r="95" customFormat="1" hidden="1" x14ac:dyDescent="0.3"/>
    <row r="96" customFormat="1" hidden="1" x14ac:dyDescent="0.3"/>
    <row r="97" customFormat="1" hidden="1" x14ac:dyDescent="0.3"/>
    <row r="98" customFormat="1" hidden="1" x14ac:dyDescent="0.3"/>
    <row r="99" customFormat="1" hidden="1" x14ac:dyDescent="0.3"/>
    <row r="100" customFormat="1" hidden="1" x14ac:dyDescent="0.3"/>
    <row r="101" customFormat="1" hidden="1" x14ac:dyDescent="0.3"/>
    <row r="102" customFormat="1" hidden="1" x14ac:dyDescent="0.3"/>
    <row r="103" customFormat="1" hidden="1" x14ac:dyDescent="0.3"/>
    <row r="104" customFormat="1" hidden="1" x14ac:dyDescent="0.3"/>
    <row r="105" customFormat="1" hidden="1" x14ac:dyDescent="0.3"/>
    <row r="106" customFormat="1" hidden="1" x14ac:dyDescent="0.3"/>
    <row r="107" customFormat="1" hidden="1" x14ac:dyDescent="0.3"/>
    <row r="108" customFormat="1" hidden="1" x14ac:dyDescent="0.3"/>
    <row r="109" customFormat="1" hidden="1" x14ac:dyDescent="0.3"/>
    <row r="110" customFormat="1" hidden="1" x14ac:dyDescent="0.3"/>
    <row r="111" customFormat="1" hidden="1" x14ac:dyDescent="0.3"/>
    <row r="112" customFormat="1" hidden="1" x14ac:dyDescent="0.3"/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  <row r="123" customFormat="1" hidden="1" x14ac:dyDescent="0.3"/>
    <row r="124" customFormat="1" hidden="1" x14ac:dyDescent="0.3"/>
    <row r="125" customFormat="1" hidden="1" x14ac:dyDescent="0.3"/>
    <row r="126" customFormat="1" hidden="1" x14ac:dyDescent="0.3"/>
    <row r="127" customFormat="1" hidden="1" x14ac:dyDescent="0.3"/>
    <row r="128" customFormat="1" hidden="1" x14ac:dyDescent="0.3"/>
    <row r="129" customFormat="1" hidden="1" x14ac:dyDescent="0.3"/>
    <row r="130" customFormat="1" hidden="1" x14ac:dyDescent="0.3"/>
    <row r="131" customFormat="1" hidden="1" x14ac:dyDescent="0.3"/>
    <row r="132" customFormat="1" hidden="1" x14ac:dyDescent="0.3"/>
    <row r="133" customFormat="1" hidden="1" x14ac:dyDescent="0.3"/>
    <row r="134" customFormat="1" hidden="1" x14ac:dyDescent="0.3"/>
    <row r="135" customFormat="1" hidden="1" x14ac:dyDescent="0.3"/>
    <row r="136" customFormat="1" hidden="1" x14ac:dyDescent="0.3"/>
    <row r="137" customFormat="1" hidden="1" x14ac:dyDescent="0.3"/>
    <row r="138" customFormat="1" hidden="1" x14ac:dyDescent="0.3"/>
    <row r="139" customFormat="1" hidden="1" x14ac:dyDescent="0.3"/>
    <row r="140" customFormat="1" hidden="1" x14ac:dyDescent="0.3"/>
    <row r="141" customFormat="1" hidden="1" x14ac:dyDescent="0.3"/>
    <row r="142" customFormat="1" hidden="1" x14ac:dyDescent="0.3"/>
    <row r="143" customFormat="1" hidden="1" x14ac:dyDescent="0.3"/>
    <row r="144" customFormat="1" hidden="1" x14ac:dyDescent="0.3"/>
    <row r="145" customFormat="1" hidden="1" x14ac:dyDescent="0.3"/>
    <row r="146" customFormat="1" hidden="1" x14ac:dyDescent="0.3"/>
    <row r="147" customFormat="1" hidden="1" x14ac:dyDescent="0.3"/>
    <row r="148" customFormat="1" hidden="1" x14ac:dyDescent="0.3"/>
    <row r="149" customFormat="1" hidden="1" x14ac:dyDescent="0.3"/>
    <row r="150" customFormat="1" hidden="1" x14ac:dyDescent="0.3"/>
    <row r="151" customFormat="1" hidden="1" x14ac:dyDescent="0.3"/>
    <row r="152" customFormat="1" hidden="1" x14ac:dyDescent="0.3"/>
    <row r="153" customFormat="1" hidden="1" x14ac:dyDescent="0.3"/>
    <row r="154" customFormat="1" hidden="1" x14ac:dyDescent="0.3"/>
    <row r="155" customFormat="1" hidden="1" x14ac:dyDescent="0.3"/>
    <row r="156" customFormat="1" hidden="1" x14ac:dyDescent="0.3"/>
    <row r="157" customFormat="1" hidden="1" x14ac:dyDescent="0.3"/>
    <row r="158" customFormat="1" hidden="1" x14ac:dyDescent="0.3"/>
    <row r="159" customFormat="1" hidden="1" x14ac:dyDescent="0.3"/>
    <row r="160" customFormat="1" hidden="1" x14ac:dyDescent="0.3"/>
    <row r="161" customFormat="1" hidden="1" x14ac:dyDescent="0.3"/>
    <row r="162" customFormat="1" hidden="1" x14ac:dyDescent="0.3"/>
    <row r="163" customFormat="1" hidden="1" x14ac:dyDescent="0.3"/>
    <row r="164" customFormat="1" hidden="1" x14ac:dyDescent="0.3"/>
    <row r="165" customFormat="1" hidden="1" x14ac:dyDescent="0.3"/>
    <row r="166" customFormat="1" hidden="1" x14ac:dyDescent="0.3"/>
    <row r="167" customFormat="1" hidden="1" x14ac:dyDescent="0.3"/>
    <row r="168" customFormat="1" hidden="1" x14ac:dyDescent="0.3"/>
    <row r="169" customFormat="1" hidden="1" x14ac:dyDescent="0.3"/>
    <row r="170" customFormat="1" hidden="1" x14ac:dyDescent="0.3"/>
    <row r="171" customFormat="1" hidden="1" x14ac:dyDescent="0.3"/>
    <row r="172" customFormat="1" hidden="1" x14ac:dyDescent="0.3"/>
    <row r="173" customFormat="1" hidden="1" x14ac:dyDescent="0.3"/>
    <row r="174" customFormat="1" hidden="1" x14ac:dyDescent="0.3"/>
    <row r="175" customFormat="1" hidden="1" x14ac:dyDescent="0.3"/>
    <row r="176" customFormat="1" hidden="1" x14ac:dyDescent="0.3"/>
    <row r="177" customFormat="1" hidden="1" x14ac:dyDescent="0.3"/>
    <row r="178" customFormat="1" hidden="1" x14ac:dyDescent="0.3"/>
    <row r="179" customFormat="1" hidden="1" x14ac:dyDescent="0.3"/>
    <row r="180" customFormat="1" hidden="1" x14ac:dyDescent="0.3"/>
    <row r="181" customFormat="1" hidden="1" x14ac:dyDescent="0.3"/>
    <row r="182" customFormat="1" hidden="1" x14ac:dyDescent="0.3"/>
    <row r="183" customFormat="1" hidden="1" x14ac:dyDescent="0.3"/>
    <row r="184" customFormat="1" hidden="1" x14ac:dyDescent="0.3"/>
    <row r="185" customFormat="1" hidden="1" x14ac:dyDescent="0.3"/>
    <row r="186" customFormat="1" hidden="1" x14ac:dyDescent="0.3"/>
    <row r="187" customFormat="1" hidden="1" x14ac:dyDescent="0.3"/>
    <row r="188" customFormat="1" hidden="1" x14ac:dyDescent="0.3"/>
    <row r="189" customFormat="1" hidden="1" x14ac:dyDescent="0.3"/>
    <row r="190" customFormat="1" hidden="1" x14ac:dyDescent="0.3"/>
    <row r="191" customFormat="1" hidden="1" x14ac:dyDescent="0.3"/>
    <row r="192" customFormat="1" hidden="1" x14ac:dyDescent="0.3"/>
    <row r="193" customFormat="1" hidden="1" x14ac:dyDescent="0.3"/>
    <row r="194" customFormat="1" hidden="1" x14ac:dyDescent="0.3"/>
    <row r="195" customFormat="1" hidden="1" x14ac:dyDescent="0.3"/>
    <row r="196" customFormat="1" hidden="1" x14ac:dyDescent="0.3"/>
    <row r="197" customFormat="1" hidden="1" x14ac:dyDescent="0.3"/>
    <row r="198" customFormat="1" hidden="1" x14ac:dyDescent="0.3"/>
    <row r="199" customFormat="1" hidden="1" x14ac:dyDescent="0.3"/>
    <row r="200" customFormat="1" hidden="1" x14ac:dyDescent="0.3"/>
    <row r="201" customFormat="1" hidden="1" x14ac:dyDescent="0.3"/>
    <row r="202" customFormat="1" hidden="1" x14ac:dyDescent="0.3"/>
    <row r="203" customFormat="1" hidden="1" x14ac:dyDescent="0.3"/>
    <row r="204" customFormat="1" hidden="1" x14ac:dyDescent="0.3"/>
    <row r="205" customFormat="1" hidden="1" x14ac:dyDescent="0.3"/>
    <row r="206" customFormat="1" hidden="1" x14ac:dyDescent="0.3"/>
    <row r="207" customFormat="1" hidden="1" x14ac:dyDescent="0.3"/>
    <row r="208" customFormat="1" hidden="1" x14ac:dyDescent="0.3"/>
    <row r="209" customFormat="1" hidden="1" x14ac:dyDescent="0.3"/>
    <row r="210" customFormat="1" hidden="1" x14ac:dyDescent="0.3"/>
    <row r="211" customFormat="1" hidden="1" x14ac:dyDescent="0.3"/>
    <row r="212" customFormat="1" hidden="1" x14ac:dyDescent="0.3"/>
    <row r="213" customFormat="1" hidden="1" x14ac:dyDescent="0.3"/>
    <row r="214" customFormat="1" hidden="1" x14ac:dyDescent="0.3"/>
    <row r="215" customFormat="1" hidden="1" x14ac:dyDescent="0.3"/>
    <row r="216" customFormat="1" hidden="1" x14ac:dyDescent="0.3"/>
    <row r="217" customFormat="1" hidden="1" x14ac:dyDescent="0.3"/>
    <row r="218" customFormat="1" hidden="1" x14ac:dyDescent="0.3"/>
    <row r="219" customFormat="1" hidden="1" x14ac:dyDescent="0.3"/>
    <row r="220" customFormat="1" hidden="1" x14ac:dyDescent="0.3"/>
    <row r="221" customFormat="1" hidden="1" x14ac:dyDescent="0.3"/>
    <row r="222" customFormat="1" hidden="1" x14ac:dyDescent="0.3"/>
    <row r="223" customFormat="1" hidden="1" x14ac:dyDescent="0.3"/>
    <row r="224" customFormat="1" hidden="1" x14ac:dyDescent="0.3"/>
    <row r="225" customFormat="1" hidden="1" x14ac:dyDescent="0.3"/>
    <row r="226" customFormat="1" hidden="1" x14ac:dyDescent="0.3"/>
    <row r="227" customFormat="1" hidden="1" x14ac:dyDescent="0.3"/>
    <row r="228" customFormat="1" hidden="1" x14ac:dyDescent="0.3"/>
    <row r="229" customFormat="1" hidden="1" x14ac:dyDescent="0.3"/>
    <row r="230" customFormat="1" hidden="1" x14ac:dyDescent="0.3"/>
    <row r="231" customFormat="1" hidden="1" x14ac:dyDescent="0.3"/>
    <row r="232" customFormat="1" hidden="1" x14ac:dyDescent="0.3"/>
    <row r="233" customFormat="1" hidden="1" x14ac:dyDescent="0.3"/>
    <row r="234" customFormat="1" hidden="1" x14ac:dyDescent="0.3"/>
    <row r="235" customFormat="1" hidden="1" x14ac:dyDescent="0.3"/>
    <row r="236" customFormat="1" hidden="1" x14ac:dyDescent="0.3"/>
    <row r="237" customFormat="1" hidden="1" x14ac:dyDescent="0.3"/>
    <row r="238" customFormat="1" hidden="1" x14ac:dyDescent="0.3"/>
    <row r="239" customFormat="1" hidden="1" x14ac:dyDescent="0.3"/>
    <row r="240" customFormat="1" hidden="1" x14ac:dyDescent="0.3"/>
    <row r="241" customFormat="1" hidden="1" x14ac:dyDescent="0.3"/>
    <row r="242" customFormat="1" hidden="1" x14ac:dyDescent="0.3"/>
    <row r="243" customFormat="1" hidden="1" x14ac:dyDescent="0.3"/>
    <row r="244" customFormat="1" hidden="1" x14ac:dyDescent="0.3"/>
    <row r="245" customFormat="1" hidden="1" x14ac:dyDescent="0.3"/>
    <row r="246" customFormat="1" hidden="1" x14ac:dyDescent="0.3"/>
    <row r="247" customFormat="1" hidden="1" x14ac:dyDescent="0.3"/>
    <row r="248" customFormat="1" hidden="1" x14ac:dyDescent="0.3"/>
    <row r="249" customFormat="1" hidden="1" x14ac:dyDescent="0.3"/>
    <row r="250" customFormat="1" hidden="1" x14ac:dyDescent="0.3"/>
    <row r="251" customFormat="1" hidden="1" x14ac:dyDescent="0.3"/>
    <row r="252" customFormat="1" hidden="1" x14ac:dyDescent="0.3"/>
    <row r="253" customFormat="1" hidden="1" x14ac:dyDescent="0.3"/>
    <row r="254" customFormat="1" hidden="1" x14ac:dyDescent="0.3"/>
    <row r="255" customFormat="1" hidden="1" x14ac:dyDescent="0.3"/>
    <row r="256" customFormat="1" hidden="1" x14ac:dyDescent="0.3"/>
    <row r="257" customFormat="1" hidden="1" x14ac:dyDescent="0.3"/>
    <row r="258" customFormat="1" hidden="1" x14ac:dyDescent="0.3"/>
    <row r="259" customFormat="1" hidden="1" x14ac:dyDescent="0.3"/>
    <row r="260" customFormat="1" hidden="1" x14ac:dyDescent="0.3"/>
    <row r="261" customFormat="1" hidden="1" x14ac:dyDescent="0.3"/>
    <row r="262" customFormat="1" hidden="1" x14ac:dyDescent="0.3"/>
    <row r="263" customFormat="1" hidden="1" x14ac:dyDescent="0.3"/>
    <row r="264" customFormat="1" hidden="1" x14ac:dyDescent="0.3"/>
    <row r="265" customFormat="1" hidden="1" x14ac:dyDescent="0.3"/>
    <row r="266" customFormat="1" hidden="1" x14ac:dyDescent="0.3"/>
    <row r="267" customFormat="1" hidden="1" x14ac:dyDescent="0.3"/>
    <row r="268" customFormat="1" hidden="1" x14ac:dyDescent="0.3"/>
    <row r="269" customFormat="1" hidden="1" x14ac:dyDescent="0.3"/>
    <row r="270" customFormat="1" hidden="1" x14ac:dyDescent="0.3"/>
    <row r="271" customFormat="1" hidden="1" x14ac:dyDescent="0.3"/>
    <row r="272" customFormat="1" hidden="1" x14ac:dyDescent="0.3"/>
    <row r="273" customFormat="1" hidden="1" x14ac:dyDescent="0.3"/>
    <row r="274" customFormat="1" hidden="1" x14ac:dyDescent="0.3"/>
    <row r="275" customFormat="1" hidden="1" x14ac:dyDescent="0.3"/>
    <row r="276" customFormat="1" hidden="1" x14ac:dyDescent="0.3"/>
    <row r="277" customFormat="1" hidden="1" x14ac:dyDescent="0.3"/>
    <row r="278" customFormat="1" hidden="1" x14ac:dyDescent="0.3"/>
    <row r="279" customFormat="1" hidden="1" x14ac:dyDescent="0.3"/>
    <row r="280" customFormat="1" hidden="1" x14ac:dyDescent="0.3"/>
    <row r="281" customFormat="1" hidden="1" x14ac:dyDescent="0.3"/>
    <row r="282" customFormat="1" hidden="1" x14ac:dyDescent="0.3"/>
    <row r="283" customFormat="1" hidden="1" x14ac:dyDescent="0.3"/>
    <row r="284" customFormat="1" hidden="1" x14ac:dyDescent="0.3"/>
    <row r="285" customFormat="1" hidden="1" x14ac:dyDescent="0.3"/>
    <row r="286" customFormat="1" hidden="1" x14ac:dyDescent="0.3"/>
    <row r="287" customFormat="1" hidden="1" x14ac:dyDescent="0.3"/>
    <row r="288" customFormat="1" hidden="1" x14ac:dyDescent="0.3"/>
    <row r="289" customFormat="1" hidden="1" x14ac:dyDescent="0.3"/>
    <row r="290" customFormat="1" hidden="1" x14ac:dyDescent="0.3"/>
    <row r="291" customFormat="1" hidden="1" x14ac:dyDescent="0.3"/>
    <row r="292" customFormat="1" hidden="1" x14ac:dyDescent="0.3"/>
    <row r="293" customFormat="1" hidden="1" x14ac:dyDescent="0.3"/>
    <row r="294" customFormat="1" hidden="1" x14ac:dyDescent="0.3"/>
    <row r="295" customFormat="1" hidden="1" x14ac:dyDescent="0.3"/>
    <row r="296" customFormat="1" hidden="1" x14ac:dyDescent="0.3"/>
    <row r="297" customFormat="1" hidden="1" x14ac:dyDescent="0.3"/>
    <row r="298" customFormat="1" hidden="1" x14ac:dyDescent="0.3"/>
    <row r="299" customFormat="1" hidden="1" x14ac:dyDescent="0.3"/>
    <row r="300" customFormat="1" hidden="1" x14ac:dyDescent="0.3"/>
    <row r="301" customFormat="1" hidden="1" x14ac:dyDescent="0.3"/>
    <row r="302" customFormat="1" hidden="1" x14ac:dyDescent="0.3"/>
    <row r="303" customFormat="1" hidden="1" x14ac:dyDescent="0.3"/>
    <row r="304" customFormat="1" hidden="1" x14ac:dyDescent="0.3"/>
    <row r="305" customFormat="1" hidden="1" x14ac:dyDescent="0.3"/>
    <row r="306" customFormat="1" hidden="1" x14ac:dyDescent="0.3"/>
    <row r="307" customFormat="1" hidden="1" x14ac:dyDescent="0.3"/>
    <row r="308" customFormat="1" hidden="1" x14ac:dyDescent="0.3"/>
    <row r="309" customFormat="1" hidden="1" x14ac:dyDescent="0.3"/>
    <row r="310" customFormat="1" hidden="1" x14ac:dyDescent="0.3"/>
    <row r="311" customFormat="1" hidden="1" x14ac:dyDescent="0.3"/>
    <row r="312" customFormat="1" hidden="1" x14ac:dyDescent="0.3"/>
    <row r="313" customFormat="1" hidden="1" x14ac:dyDescent="0.3"/>
    <row r="314" customFormat="1" hidden="1" x14ac:dyDescent="0.3"/>
    <row r="315" customFormat="1" hidden="1" x14ac:dyDescent="0.3"/>
    <row r="316" customFormat="1" hidden="1" x14ac:dyDescent="0.3"/>
    <row r="317" customFormat="1" hidden="1" x14ac:dyDescent="0.3"/>
    <row r="318" customFormat="1" hidden="1" x14ac:dyDescent="0.3"/>
    <row r="319" customFormat="1" hidden="1" x14ac:dyDescent="0.3"/>
    <row r="320" customFormat="1" hidden="1" x14ac:dyDescent="0.3"/>
    <row r="321" customFormat="1" hidden="1" x14ac:dyDescent="0.3"/>
    <row r="322" customFormat="1" hidden="1" x14ac:dyDescent="0.3"/>
    <row r="323" customFormat="1" hidden="1" x14ac:dyDescent="0.3"/>
    <row r="324" customFormat="1" hidden="1" x14ac:dyDescent="0.3"/>
    <row r="325" customFormat="1" hidden="1" x14ac:dyDescent="0.3"/>
    <row r="326" customFormat="1" hidden="1" x14ac:dyDescent="0.3"/>
    <row r="327" customFormat="1" hidden="1" x14ac:dyDescent="0.3"/>
    <row r="328" customFormat="1" hidden="1" x14ac:dyDescent="0.3"/>
    <row r="329" customFormat="1" hidden="1" x14ac:dyDescent="0.3"/>
    <row r="330" customFormat="1" hidden="1" x14ac:dyDescent="0.3"/>
    <row r="331" customFormat="1" hidden="1" x14ac:dyDescent="0.3"/>
    <row r="332" customFormat="1" hidden="1" x14ac:dyDescent="0.3"/>
    <row r="333" customFormat="1" hidden="1" x14ac:dyDescent="0.3"/>
    <row r="334" customFormat="1" hidden="1" x14ac:dyDescent="0.3"/>
    <row r="335" customFormat="1" hidden="1" x14ac:dyDescent="0.3"/>
    <row r="336" customFormat="1" hidden="1" x14ac:dyDescent="0.3"/>
    <row r="337" customFormat="1" hidden="1" x14ac:dyDescent="0.3"/>
    <row r="338" customFormat="1" hidden="1" x14ac:dyDescent="0.3"/>
    <row r="339" customFormat="1" hidden="1" x14ac:dyDescent="0.3"/>
    <row r="340" customFormat="1" hidden="1" x14ac:dyDescent="0.3"/>
    <row r="341" customFormat="1" hidden="1" x14ac:dyDescent="0.3"/>
    <row r="342" customFormat="1" hidden="1" x14ac:dyDescent="0.3"/>
    <row r="343" customFormat="1" hidden="1" x14ac:dyDescent="0.3"/>
    <row r="344" customFormat="1" hidden="1" x14ac:dyDescent="0.3"/>
    <row r="345" customFormat="1" hidden="1" x14ac:dyDescent="0.3"/>
    <row r="346" customFormat="1" hidden="1" x14ac:dyDescent="0.3"/>
    <row r="347" customFormat="1" hidden="1" x14ac:dyDescent="0.3"/>
    <row r="348" customFormat="1" hidden="1" x14ac:dyDescent="0.3"/>
    <row r="349" customFormat="1" hidden="1" x14ac:dyDescent="0.3"/>
    <row r="350" customFormat="1" hidden="1" x14ac:dyDescent="0.3"/>
    <row r="351" customFormat="1" hidden="1" x14ac:dyDescent="0.3"/>
    <row r="352" customFormat="1" hidden="1" x14ac:dyDescent="0.3"/>
    <row r="353" customFormat="1" hidden="1" x14ac:dyDescent="0.3"/>
    <row r="354" customFormat="1" hidden="1" x14ac:dyDescent="0.3"/>
    <row r="355" customFormat="1" hidden="1" x14ac:dyDescent="0.3"/>
    <row r="356" customFormat="1" hidden="1" x14ac:dyDescent="0.3"/>
    <row r="357" customFormat="1" hidden="1" x14ac:dyDescent="0.3"/>
    <row r="358" customFormat="1" hidden="1" x14ac:dyDescent="0.3"/>
    <row r="359" customFormat="1" hidden="1" x14ac:dyDescent="0.3"/>
    <row r="360" customFormat="1" hidden="1" x14ac:dyDescent="0.3"/>
    <row r="361" customFormat="1" hidden="1" x14ac:dyDescent="0.3"/>
    <row r="362" customFormat="1" hidden="1" x14ac:dyDescent="0.3"/>
    <row r="363" customFormat="1" hidden="1" x14ac:dyDescent="0.3"/>
    <row r="364" customFormat="1" hidden="1" x14ac:dyDescent="0.3"/>
    <row r="365" customFormat="1" hidden="1" x14ac:dyDescent="0.3"/>
    <row r="366" customFormat="1" hidden="1" x14ac:dyDescent="0.3"/>
    <row r="367" customFormat="1" hidden="1" x14ac:dyDescent="0.3"/>
    <row r="368" customFormat="1" hidden="1" x14ac:dyDescent="0.3"/>
    <row r="369" customFormat="1" hidden="1" x14ac:dyDescent="0.3"/>
    <row r="370" customFormat="1" hidden="1" x14ac:dyDescent="0.3"/>
    <row r="371" customFormat="1" hidden="1" x14ac:dyDescent="0.3"/>
    <row r="372" customFormat="1" hidden="1" x14ac:dyDescent="0.3"/>
    <row r="373" customFormat="1" hidden="1" x14ac:dyDescent="0.3"/>
    <row r="374" customFormat="1" hidden="1" x14ac:dyDescent="0.3"/>
    <row r="375" customFormat="1" hidden="1" x14ac:dyDescent="0.3"/>
    <row r="376" customFormat="1" hidden="1" x14ac:dyDescent="0.3"/>
    <row r="377" customFormat="1" hidden="1" x14ac:dyDescent="0.3"/>
    <row r="378" customFormat="1" hidden="1" x14ac:dyDescent="0.3"/>
    <row r="379" customFormat="1" hidden="1" x14ac:dyDescent="0.3"/>
    <row r="380" customFormat="1" hidden="1" x14ac:dyDescent="0.3"/>
    <row r="381" customFormat="1" hidden="1" x14ac:dyDescent="0.3"/>
    <row r="382" customFormat="1" hidden="1" x14ac:dyDescent="0.3"/>
    <row r="383" customFormat="1" hidden="1" x14ac:dyDescent="0.3"/>
    <row r="384" customFormat="1" hidden="1" x14ac:dyDescent="0.3"/>
    <row r="385" customFormat="1" hidden="1" x14ac:dyDescent="0.3"/>
    <row r="386" customFormat="1" hidden="1" x14ac:dyDescent="0.3"/>
    <row r="387" customFormat="1" hidden="1" x14ac:dyDescent="0.3"/>
    <row r="388" customFormat="1" hidden="1" x14ac:dyDescent="0.3"/>
    <row r="389" customFormat="1" hidden="1" x14ac:dyDescent="0.3"/>
    <row r="390" customFormat="1" hidden="1" x14ac:dyDescent="0.3"/>
    <row r="391" customFormat="1" hidden="1" x14ac:dyDescent="0.3"/>
    <row r="392" customFormat="1" hidden="1" x14ac:dyDescent="0.3"/>
    <row r="393" customFormat="1" hidden="1" x14ac:dyDescent="0.3"/>
    <row r="394" customFormat="1" hidden="1" x14ac:dyDescent="0.3"/>
    <row r="395" customFormat="1" hidden="1" x14ac:dyDescent="0.3"/>
    <row r="396" customFormat="1" hidden="1" x14ac:dyDescent="0.3"/>
    <row r="397" customFormat="1" hidden="1" x14ac:dyDescent="0.3"/>
    <row r="398" customFormat="1" hidden="1" x14ac:dyDescent="0.3"/>
    <row r="399" customFormat="1" hidden="1" x14ac:dyDescent="0.3"/>
    <row r="400" customFormat="1" hidden="1" x14ac:dyDescent="0.3"/>
    <row r="401" customFormat="1" hidden="1" x14ac:dyDescent="0.3"/>
    <row r="402" customFormat="1" hidden="1" x14ac:dyDescent="0.3"/>
    <row r="403" customFormat="1" hidden="1" x14ac:dyDescent="0.3"/>
    <row r="404" customFormat="1" hidden="1" x14ac:dyDescent="0.3"/>
    <row r="405" customFormat="1" hidden="1" x14ac:dyDescent="0.3"/>
    <row r="406" customFormat="1" hidden="1" x14ac:dyDescent="0.3"/>
    <row r="407" customFormat="1" hidden="1" x14ac:dyDescent="0.3"/>
    <row r="408" customFormat="1" hidden="1" x14ac:dyDescent="0.3"/>
    <row r="409" customFormat="1" hidden="1" x14ac:dyDescent="0.3"/>
    <row r="410" customFormat="1" hidden="1" x14ac:dyDescent="0.3"/>
    <row r="411" customFormat="1" hidden="1" x14ac:dyDescent="0.3"/>
    <row r="412" customFormat="1" hidden="1" x14ac:dyDescent="0.3"/>
    <row r="413" customFormat="1" hidden="1" x14ac:dyDescent="0.3"/>
    <row r="414" customFormat="1" hidden="1" x14ac:dyDescent="0.3"/>
    <row r="415" customFormat="1" hidden="1" x14ac:dyDescent="0.3"/>
    <row r="416" customFormat="1" hidden="1" x14ac:dyDescent="0.3"/>
    <row r="417" customFormat="1" hidden="1" x14ac:dyDescent="0.3"/>
    <row r="418" customFormat="1" hidden="1" x14ac:dyDescent="0.3"/>
    <row r="419" customFormat="1" hidden="1" x14ac:dyDescent="0.3"/>
    <row r="420" customFormat="1" hidden="1" x14ac:dyDescent="0.3"/>
    <row r="421" customFormat="1" hidden="1" x14ac:dyDescent="0.3"/>
    <row r="422" customFormat="1" hidden="1" x14ac:dyDescent="0.3"/>
    <row r="423" customFormat="1" hidden="1" x14ac:dyDescent="0.3"/>
    <row r="424" customFormat="1" hidden="1" x14ac:dyDescent="0.3"/>
    <row r="425" customFormat="1" hidden="1" x14ac:dyDescent="0.3"/>
    <row r="426" customFormat="1" hidden="1" x14ac:dyDescent="0.3"/>
    <row r="427" customFormat="1" hidden="1" x14ac:dyDescent="0.3"/>
    <row r="428" customFormat="1" hidden="1" x14ac:dyDescent="0.3"/>
    <row r="429" customFormat="1" hidden="1" x14ac:dyDescent="0.3"/>
    <row r="430" customFormat="1" hidden="1" x14ac:dyDescent="0.3"/>
    <row r="431" customFormat="1" hidden="1" x14ac:dyDescent="0.3"/>
    <row r="432" customFormat="1" hidden="1" x14ac:dyDescent="0.3"/>
    <row r="433" customFormat="1" hidden="1" x14ac:dyDescent="0.3"/>
    <row r="434" customFormat="1" hidden="1" x14ac:dyDescent="0.3"/>
    <row r="435" customFormat="1" hidden="1" x14ac:dyDescent="0.3"/>
    <row r="436" customFormat="1" hidden="1" x14ac:dyDescent="0.3"/>
    <row r="437" customFormat="1" hidden="1" x14ac:dyDescent="0.3"/>
    <row r="438" customFormat="1" hidden="1" x14ac:dyDescent="0.3"/>
    <row r="439" customFormat="1" hidden="1" x14ac:dyDescent="0.3"/>
    <row r="440" customFormat="1" hidden="1" x14ac:dyDescent="0.3"/>
    <row r="441" customFormat="1" hidden="1" x14ac:dyDescent="0.3"/>
    <row r="442" customFormat="1" hidden="1" x14ac:dyDescent="0.3"/>
    <row r="443" customFormat="1" hidden="1" x14ac:dyDescent="0.3"/>
    <row r="444" customFormat="1" hidden="1" x14ac:dyDescent="0.3"/>
    <row r="445" customFormat="1" hidden="1" x14ac:dyDescent="0.3"/>
    <row r="446" customFormat="1" hidden="1" x14ac:dyDescent="0.3"/>
    <row r="447" customFormat="1" hidden="1" x14ac:dyDescent="0.3"/>
    <row r="448" customFormat="1" hidden="1" x14ac:dyDescent="0.3"/>
    <row r="449" customFormat="1" hidden="1" x14ac:dyDescent="0.3"/>
    <row r="450" customFormat="1" hidden="1" x14ac:dyDescent="0.3"/>
    <row r="451" customFormat="1" hidden="1" x14ac:dyDescent="0.3"/>
    <row r="452" customFormat="1" hidden="1" x14ac:dyDescent="0.3"/>
    <row r="453" customFormat="1" hidden="1" x14ac:dyDescent="0.3"/>
    <row r="454" customFormat="1" hidden="1" x14ac:dyDescent="0.3"/>
    <row r="455" customFormat="1" hidden="1" x14ac:dyDescent="0.3"/>
    <row r="456" customFormat="1" hidden="1" x14ac:dyDescent="0.3"/>
    <row r="457" customFormat="1" hidden="1" x14ac:dyDescent="0.3"/>
    <row r="458" customFormat="1" hidden="1" x14ac:dyDescent="0.3"/>
    <row r="459" customFormat="1" hidden="1" x14ac:dyDescent="0.3"/>
    <row r="460" customFormat="1" hidden="1" x14ac:dyDescent="0.3"/>
    <row r="461" customFormat="1" hidden="1" x14ac:dyDescent="0.3"/>
    <row r="462" customFormat="1" hidden="1" x14ac:dyDescent="0.3"/>
    <row r="463" customFormat="1" hidden="1" x14ac:dyDescent="0.3"/>
    <row r="464" customFormat="1" hidden="1" x14ac:dyDescent="0.3"/>
    <row r="465" customFormat="1" hidden="1" x14ac:dyDescent="0.3"/>
    <row r="466" customFormat="1" hidden="1" x14ac:dyDescent="0.3"/>
    <row r="467" customFormat="1" hidden="1" x14ac:dyDescent="0.3"/>
    <row r="468" customFormat="1" hidden="1" x14ac:dyDescent="0.3"/>
    <row r="469" customFormat="1" hidden="1" x14ac:dyDescent="0.3"/>
    <row r="470" customFormat="1" hidden="1" x14ac:dyDescent="0.3"/>
    <row r="471" customFormat="1" hidden="1" x14ac:dyDescent="0.3"/>
    <row r="472" customFormat="1" hidden="1" x14ac:dyDescent="0.3"/>
    <row r="473" customFormat="1" hidden="1" x14ac:dyDescent="0.3"/>
    <row r="474" customFormat="1" hidden="1" x14ac:dyDescent="0.3"/>
    <row r="475" customFormat="1" hidden="1" x14ac:dyDescent="0.3"/>
    <row r="476" customFormat="1" hidden="1" x14ac:dyDescent="0.3"/>
    <row r="477" customFormat="1" hidden="1" x14ac:dyDescent="0.3"/>
    <row r="478" customFormat="1" hidden="1" x14ac:dyDescent="0.3"/>
    <row r="479" customFormat="1" hidden="1" x14ac:dyDescent="0.3"/>
    <row r="480" customFormat="1" hidden="1" x14ac:dyDescent="0.3"/>
    <row r="481" spans="3:26" hidden="1" x14ac:dyDescent="0.3">
      <c r="X481"/>
      <c r="Y481"/>
      <c r="Z481"/>
    </row>
    <row r="482" spans="3:26" hidden="1" x14ac:dyDescent="0.3">
      <c r="X482"/>
      <c r="Y482"/>
      <c r="Z482"/>
    </row>
    <row r="483" spans="3:26" hidden="1" x14ac:dyDescent="0.3">
      <c r="X483"/>
      <c r="Y483"/>
      <c r="Z483"/>
    </row>
    <row r="484" spans="3:26" hidden="1" x14ac:dyDescent="0.3">
      <c r="X484"/>
      <c r="Y484"/>
      <c r="Z484"/>
    </row>
    <row r="485" spans="3:26" hidden="1" x14ac:dyDescent="0.3">
      <c r="X485"/>
      <c r="Y485"/>
      <c r="Z485"/>
    </row>
    <row r="486" spans="3:26" hidden="1" x14ac:dyDescent="0.3">
      <c r="X486"/>
      <c r="Y486"/>
      <c r="Z486"/>
    </row>
    <row r="487" spans="3:26" hidden="1" x14ac:dyDescent="0.3">
      <c r="X487"/>
      <c r="Y487"/>
      <c r="Z487"/>
    </row>
    <row r="488" spans="3:26" hidden="1" x14ac:dyDescent="0.3">
      <c r="X488"/>
      <c r="Y488"/>
      <c r="Z488"/>
    </row>
    <row r="489" spans="3:26" hidden="1" x14ac:dyDescent="0.3">
      <c r="X489"/>
      <c r="Y489"/>
      <c r="Z489"/>
    </row>
    <row r="490" spans="3:26" hidden="1" x14ac:dyDescent="0.3">
      <c r="X490"/>
      <c r="Y490"/>
      <c r="Z490"/>
    </row>
    <row r="491" spans="3:26" hidden="1" x14ac:dyDescent="0.3">
      <c r="X491"/>
      <c r="Y491"/>
      <c r="Z491"/>
    </row>
    <row r="492" spans="3:26" hidden="1" x14ac:dyDescent="0.3">
      <c r="X492"/>
      <c r="Y492"/>
      <c r="Z492"/>
    </row>
    <row r="493" spans="3:26" hidden="1" x14ac:dyDescent="0.3">
      <c r="X493"/>
      <c r="Y493"/>
      <c r="Z493"/>
    </row>
    <row r="494" spans="3:26" hidden="1" x14ac:dyDescent="0.3">
      <c r="X494"/>
      <c r="Y494"/>
      <c r="Z494"/>
    </row>
    <row r="495" spans="3:26" ht="15" thickBot="1" x14ac:dyDescent="0.35">
      <c r="C495" s="123" t="s">
        <v>306</v>
      </c>
      <c r="D495" s="93"/>
      <c r="E495" s="93"/>
      <c r="F495" s="105">
        <f t="shared" ref="F495:N495" si="2">SUM(F4:F494)</f>
        <v>111.51</v>
      </c>
      <c r="G495" s="105">
        <f t="shared" si="2"/>
        <v>1016.0400000000002</v>
      </c>
      <c r="H495" s="105">
        <f t="shared" si="2"/>
        <v>0</v>
      </c>
      <c r="I495" s="105">
        <f t="shared" si="2"/>
        <v>0</v>
      </c>
      <c r="J495" s="105">
        <f t="shared" si="2"/>
        <v>21.24</v>
      </c>
      <c r="K495" s="105">
        <f t="shared" si="2"/>
        <v>87.61</v>
      </c>
      <c r="L495" s="105">
        <f t="shared" si="2"/>
        <v>21.729999999999997</v>
      </c>
      <c r="M495" s="105">
        <f t="shared" si="2"/>
        <v>0</v>
      </c>
      <c r="N495" s="105">
        <f t="shared" si="2"/>
        <v>1258.1299999999994</v>
      </c>
      <c r="Q495" s="93" t="s">
        <v>307</v>
      </c>
      <c r="R495" s="105">
        <f t="shared" ref="R495:W495" si="3">SUM(R4:R494)</f>
        <v>142</v>
      </c>
      <c r="S495" s="105">
        <f t="shared" si="3"/>
        <v>142</v>
      </c>
      <c r="T495" s="105">
        <f t="shared" si="3"/>
        <v>49.55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6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IF('5'!K3="", "Vrije categorie",'5'!K3)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612.41000000000008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612.41000000000008</v>
      </c>
      <c r="O499" s="95"/>
      <c r="P499" s="106" cm="1">
        <f t="array" ref="P499">SUMPRODUCT(--($E$4:$E$494=C499),--($D$4:$D$494=""),$P$4:$P$494)</f>
        <v>128606.09999999999</v>
      </c>
    </row>
    <row r="500" spans="3:16" x14ac:dyDescent="0.3">
      <c r="C500" s="95" t="str">
        <f>IF('5'!K4="", "Vrije categorie",'5'!K4)</f>
        <v>B</v>
      </c>
      <c r="F500" s="106" cm="1">
        <f t="array" ref="F500">SUMPRODUCT(--($E$4:$E$494=C500),--($D$4:$D$494=""),$F$4:$F$494)</f>
        <v>28.62</v>
      </c>
      <c r="G500" s="106" cm="1">
        <f t="array" ref="G500">SUMPRODUCT(--($E$4:$E$494=C500),--($D$4:$D$494=""),$G$4:$G$494)</f>
        <v>63.34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91.960000000000008</v>
      </c>
      <c r="O500" s="95"/>
      <c r="P500" s="106" cm="1">
        <f t="array" ref="P500">SUMPRODUCT(--($E$4:$E$494=C500),--($D$4:$D$494=""),$P$4:$P$494)</f>
        <v>19311.600000000002</v>
      </c>
    </row>
    <row r="501" spans="3:16" x14ac:dyDescent="0.3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IF('5'!K7="", "Vrije categorie",'5'!K7)</f>
        <v>E</v>
      </c>
      <c r="F503" s="106" cm="1">
        <f t="array" ref="F503">SUMPRODUCT(--($E$4:$E$494=C503),--($D$4:$D$494=""),$F$4:$F$494)</f>
        <v>82.89</v>
      </c>
      <c r="G503" s="106" cm="1">
        <f t="array" ref="G503">SUMPRODUCT(--($E$4:$E$494=C503),--($D$4:$D$494=""),$G$4:$G$494)</f>
        <v>340.29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423.18</v>
      </c>
      <c r="O503" s="95"/>
      <c r="P503" s="106" cm="1">
        <f t="array" ref="P503">SUMPRODUCT(--($E$4:$E$494=C503),--($D$4:$D$494=""),$P$4:$P$494)</f>
        <v>88867.799999999988</v>
      </c>
    </row>
    <row r="504" spans="3:16" x14ac:dyDescent="0.3">
      <c r="C504" s="95" t="str">
        <f>IF('5'!K8="", "Vrije categorie",'5'!K8)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21.24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21.729999999999997</v>
      </c>
      <c r="M505" s="106" cm="1">
        <f t="array" ref="M505">SUMPRODUCT(--($E$4:$E$494=C505),--($D$4:$D$494=""),$M$4:$M$494)</f>
        <v>0</v>
      </c>
      <c r="N505" s="106">
        <f t="shared" si="4"/>
        <v>42.97</v>
      </c>
      <c r="O505" s="95"/>
      <c r="P505" s="106" cm="1">
        <f t="array" ref="P505">SUMPRODUCT(--($E$4:$E$494=C505),--($D$4:$D$494=""),$P$4:$P$494)</f>
        <v>9023.7000000000007</v>
      </c>
    </row>
    <row r="506" spans="3:16" x14ac:dyDescent="0.3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87.61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87.61</v>
      </c>
      <c r="O506" s="95"/>
      <c r="P506" s="106" cm="1">
        <f t="array" ref="P506">SUMPRODUCT(--($E$4:$E$494=C506),--($D$4:$D$494=""),$P$4:$P$494)</f>
        <v>18398.099999999999</v>
      </c>
    </row>
    <row r="507" spans="3:16" x14ac:dyDescent="0.3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IF('5'!K14="", "Vrije categorie",'5'!K14)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111.51</v>
      </c>
      <c r="G512" s="107">
        <f t="shared" ref="G512:M512" si="5">SUM(G499:G511)</f>
        <v>1016.0400000000002</v>
      </c>
      <c r="H512" s="107">
        <f t="shared" si="5"/>
        <v>0</v>
      </c>
      <c r="I512" s="107">
        <f t="shared" si="5"/>
        <v>0</v>
      </c>
      <c r="J512" s="107">
        <f t="shared" si="5"/>
        <v>21.24</v>
      </c>
      <c r="K512" s="107">
        <f t="shared" si="5"/>
        <v>87.61</v>
      </c>
      <c r="L512" s="107">
        <f t="shared" si="5"/>
        <v>21.729999999999997</v>
      </c>
      <c r="M512" s="107">
        <f t="shared" si="5"/>
        <v>0</v>
      </c>
      <c r="N512" s="107">
        <f t="shared" si="4"/>
        <v>1258.1300000000001</v>
      </c>
      <c r="O512" s="107"/>
      <c r="P512" s="107">
        <f>SUM(P499:P511)</f>
        <v>264207.3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6,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'6a'!P499/M3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Dom Helder 2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'6a'!P500/M4</f>
        <v>#DIV/0!</v>
      </c>
    </row>
    <row r="5" spans="1:14" x14ac:dyDescent="0.3">
      <c r="A5" s="57" t="s">
        <v>154</v>
      </c>
      <c r="B5" s="294" t="str">
        <f>VLOOKUP(H5,'Kosten VSR (her)controles'!A5:E54,4)</f>
        <v>Onnemaheerd 4</v>
      </c>
      <c r="C5" s="294"/>
      <c r="D5" s="294"/>
      <c r="E5" s="294"/>
      <c r="F5" s="308" t="s">
        <v>155</v>
      </c>
      <c r="G5" s="308"/>
      <c r="H5" s="53">
        <f>'Kosten VSR (her)controles'!A10</f>
        <v>6</v>
      </c>
      <c r="K5" s="74" t="s">
        <v>156</v>
      </c>
      <c r="L5" s="86">
        <v>210</v>
      </c>
      <c r="M5" s="147"/>
      <c r="N5" s="127" t="e">
        <f>'6a'!P501/M5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6a</v>
      </c>
      <c r="K6" s="74" t="s">
        <v>159</v>
      </c>
      <c r="L6" s="86">
        <v>210</v>
      </c>
      <c r="M6" s="147"/>
      <c r="N6" s="127" t="e">
        <f>'6a'!P502/M6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'6a'!P503/M7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'6a'!P504/M8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'6a'!P505/M9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'6a'!P506/M10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'6a'!P507/M11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'6a'!P508/M12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'6a'!N512</f>
        <v>1287.0899999999997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'6a'!P509/M13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'6a'!P512</f>
        <v>270288.90000000002</v>
      </c>
      <c r="E17" s="305" t="s">
        <v>176</v>
      </c>
      <c r="F17" s="305"/>
      <c r="G17" s="84">
        <f>D17/E8</f>
        <v>1287.0900000000001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'6a'!G512</f>
        <v>1117.6499999999999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1117.6499999999999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1117.6499999999999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1117.6499999999999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'6a'!F512-E27</f>
        <v>79.88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'6a'!S495</f>
        <v>183.75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'6a'!R495</f>
        <v>183.75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'6a'!T495</f>
        <v>125.80000000000001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'6a'!U495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'6a'!V495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'6a'!W495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'6a'!N505</f>
        <v>63.52000000000001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2"/>
  <sheetViews>
    <sheetView workbookViewId="0">
      <selection activeCell="Q23" sqref="Q23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'6'!H5</f>
        <v>6</v>
      </c>
      <c r="B1" s="310" t="s">
        <v>152</v>
      </c>
      <c r="C1" s="311"/>
      <c r="D1" s="312" t="str">
        <f>VLOOKUP(A1,'Kosten VSR (her)controles'!A5:J54,3)</f>
        <v>Dom Helder 2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Onnemaheerd 4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330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316</v>
      </c>
      <c r="D4" s="47"/>
      <c r="E4" s="120"/>
      <c r="F4" s="122"/>
      <c r="G4" s="122"/>
      <c r="H4" s="122"/>
      <c r="I4" s="122"/>
      <c r="J4" s="122"/>
      <c r="N4" s="122"/>
      <c r="O4" s="122"/>
      <c r="P4" s="122"/>
    </row>
    <row r="5" spans="1:26" x14ac:dyDescent="0.3">
      <c r="A5" s="44"/>
      <c r="B5" s="120" t="s">
        <v>331</v>
      </c>
      <c r="C5" s="47" t="s">
        <v>224</v>
      </c>
      <c r="D5" s="47"/>
      <c r="E5" s="120" t="s">
        <v>160</v>
      </c>
      <c r="F5" s="122">
        <v>7.56</v>
      </c>
      <c r="G5" s="122"/>
      <c r="H5" s="122"/>
      <c r="I5" s="122"/>
      <c r="J5" s="122"/>
      <c r="N5" s="122">
        <f t="shared" ref="N5:N43" si="0">SUM(F5:M5)</f>
        <v>7.56</v>
      </c>
      <c r="O5" s="124">
        <f>IF(D5="X",0,IF(E5="X",0,VLOOKUP(E5,'6'!$K$3:$L$16,2,FALSE)))</f>
        <v>210</v>
      </c>
      <c r="P5" s="122">
        <f t="shared" ref="P5:P43" si="1">N5*O5</f>
        <v>1587.6</v>
      </c>
    </row>
    <row r="6" spans="1:26" x14ac:dyDescent="0.3">
      <c r="A6" s="44"/>
      <c r="B6" s="120" t="s">
        <v>332</v>
      </c>
      <c r="C6" s="47" t="s">
        <v>323</v>
      </c>
      <c r="D6" s="47"/>
      <c r="E6" s="120" t="s">
        <v>160</v>
      </c>
      <c r="F6" s="122"/>
      <c r="G6" s="122"/>
      <c r="H6" s="122"/>
      <c r="I6" s="122">
        <v>9.24</v>
      </c>
      <c r="J6" s="122"/>
      <c r="N6" s="122">
        <f t="shared" si="0"/>
        <v>9.24</v>
      </c>
      <c r="O6" s="124">
        <f>IF(D6="X",0,IF(E6="X",0,VLOOKUP(E6,'6'!$K$3:$L$16,2,FALSE)))</f>
        <v>210</v>
      </c>
      <c r="P6" s="122">
        <f t="shared" si="1"/>
        <v>1940.4</v>
      </c>
      <c r="T6">
        <v>13</v>
      </c>
    </row>
    <row r="7" spans="1:26" x14ac:dyDescent="0.3">
      <c r="A7" s="44"/>
      <c r="B7" s="120" t="s">
        <v>379</v>
      </c>
      <c r="C7" s="47" t="s">
        <v>246</v>
      </c>
      <c r="D7" s="47"/>
      <c r="E7" s="120" t="s">
        <v>160</v>
      </c>
      <c r="F7" s="122"/>
      <c r="G7" s="122">
        <v>71.5</v>
      </c>
      <c r="H7" s="122"/>
      <c r="I7" s="122"/>
      <c r="J7" s="122"/>
      <c r="N7" s="122">
        <f t="shared" si="0"/>
        <v>71.5</v>
      </c>
      <c r="O7" s="124">
        <f>IF(D7="X",0,IF(E7="X",0,VLOOKUP(E7,'6'!$K$3:$L$16,2,FALSE)))</f>
        <v>210</v>
      </c>
      <c r="P7" s="122">
        <f t="shared" si="1"/>
        <v>15015</v>
      </c>
      <c r="R7">
        <v>8.1</v>
      </c>
      <c r="S7">
        <v>8.1</v>
      </c>
    </row>
    <row r="8" spans="1:26" x14ac:dyDescent="0.3">
      <c r="A8" s="44"/>
      <c r="B8" s="120" t="s">
        <v>335</v>
      </c>
      <c r="C8" s="47" t="s">
        <v>433</v>
      </c>
      <c r="D8" s="47"/>
      <c r="E8" s="120" t="s">
        <v>153</v>
      </c>
      <c r="F8" s="122"/>
      <c r="G8" s="122">
        <v>18.22</v>
      </c>
      <c r="H8" s="122"/>
      <c r="I8" s="122"/>
      <c r="J8" s="122"/>
      <c r="N8" s="122">
        <f t="shared" si="0"/>
        <v>18.22</v>
      </c>
      <c r="O8" s="124">
        <f>IF(D8="X",0,IF(E8="X",0,VLOOKUP(E8,'6'!$K$3:$L$16,2,FALSE)))</f>
        <v>210</v>
      </c>
      <c r="P8" s="122">
        <f t="shared" si="1"/>
        <v>3826.2</v>
      </c>
      <c r="R8">
        <v>2.5</v>
      </c>
      <c r="S8">
        <v>2.5</v>
      </c>
      <c r="T8">
        <v>0.65</v>
      </c>
    </row>
    <row r="9" spans="1:26" x14ac:dyDescent="0.3">
      <c r="A9" s="44"/>
      <c r="B9" s="120" t="s">
        <v>385</v>
      </c>
      <c r="C9" s="47" t="s">
        <v>295</v>
      </c>
      <c r="D9" s="47"/>
      <c r="E9" s="120" t="s">
        <v>151</v>
      </c>
      <c r="F9" s="122"/>
      <c r="G9" s="122">
        <v>51.89</v>
      </c>
      <c r="H9" s="122"/>
      <c r="I9" s="122"/>
      <c r="J9" s="122"/>
      <c r="N9" s="122">
        <f t="shared" si="0"/>
        <v>51.89</v>
      </c>
      <c r="O9" s="124">
        <f>IF(D9="X",0,IF(E9="X",0,VLOOKUP(E9,'6'!$K$3:$L$16,2,FALSE)))</f>
        <v>210</v>
      </c>
      <c r="P9" s="122">
        <f t="shared" si="1"/>
        <v>10896.9</v>
      </c>
      <c r="R9">
        <v>7.5</v>
      </c>
      <c r="S9">
        <v>7.5</v>
      </c>
      <c r="T9">
        <v>2.75</v>
      </c>
    </row>
    <row r="10" spans="1:26" x14ac:dyDescent="0.3">
      <c r="A10" s="44"/>
      <c r="B10" s="120" t="s">
        <v>336</v>
      </c>
      <c r="C10" s="47" t="s">
        <v>274</v>
      </c>
      <c r="D10" s="47"/>
      <c r="E10" s="120" t="s">
        <v>163</v>
      </c>
      <c r="F10" s="122"/>
      <c r="G10" s="122"/>
      <c r="H10" s="122"/>
      <c r="I10" s="122"/>
      <c r="J10" s="122"/>
      <c r="L10">
        <v>7.95</v>
      </c>
      <c r="N10" s="122">
        <f t="shared" si="0"/>
        <v>7.95</v>
      </c>
      <c r="O10" s="124">
        <f>IF(D10="X",0,IF(E10="X",0,VLOOKUP(E10,'6'!$K$3:$L$16,2,FALSE)))</f>
        <v>210</v>
      </c>
      <c r="P10" s="122">
        <f t="shared" si="1"/>
        <v>1669.5</v>
      </c>
    </row>
    <row r="11" spans="1:26" x14ac:dyDescent="0.3">
      <c r="A11" s="44"/>
      <c r="B11" s="120" t="s">
        <v>338</v>
      </c>
      <c r="C11" s="47" t="s">
        <v>295</v>
      </c>
      <c r="D11" s="47"/>
      <c r="E11" s="120" t="s">
        <v>151</v>
      </c>
      <c r="F11" s="122"/>
      <c r="G11" s="122">
        <v>52.42</v>
      </c>
      <c r="H11" s="122"/>
      <c r="I11" s="122"/>
      <c r="J11" s="122"/>
      <c r="N11" s="122">
        <f t="shared" si="0"/>
        <v>52.42</v>
      </c>
      <c r="O11" s="124">
        <f>IF(D11="X",0,IF(E11="X",0,VLOOKUP(E11,'6'!$K$3:$L$16,2,FALSE)))</f>
        <v>210</v>
      </c>
      <c r="P11" s="122">
        <f t="shared" si="1"/>
        <v>11008.2</v>
      </c>
      <c r="R11">
        <v>6.7</v>
      </c>
      <c r="S11">
        <v>6.7</v>
      </c>
      <c r="T11">
        <v>2.75</v>
      </c>
    </row>
    <row r="12" spans="1:26" x14ac:dyDescent="0.3">
      <c r="A12" s="44"/>
      <c r="B12" s="120" t="s">
        <v>337</v>
      </c>
      <c r="C12" s="47" t="s">
        <v>246</v>
      </c>
      <c r="D12" s="47"/>
      <c r="E12" s="120" t="s">
        <v>160</v>
      </c>
      <c r="F12" s="122"/>
      <c r="G12" s="122">
        <v>71.58</v>
      </c>
      <c r="H12" s="122"/>
      <c r="I12" s="122"/>
      <c r="J12" s="122"/>
      <c r="N12" s="122">
        <f t="shared" si="0"/>
        <v>71.58</v>
      </c>
      <c r="O12" s="124">
        <f>IF(D12="X",0,IF(E12="X",0,VLOOKUP(E12,'6'!$K$3:$L$16,2,FALSE)))</f>
        <v>210</v>
      </c>
      <c r="P12" s="122">
        <f t="shared" si="1"/>
        <v>15031.8</v>
      </c>
    </row>
    <row r="13" spans="1:26" x14ac:dyDescent="0.3">
      <c r="A13" s="44"/>
      <c r="B13" s="120" t="s">
        <v>340</v>
      </c>
      <c r="C13" s="47" t="s">
        <v>274</v>
      </c>
      <c r="D13" s="47"/>
      <c r="E13" s="120" t="s">
        <v>163</v>
      </c>
      <c r="F13" s="122"/>
      <c r="G13" s="122"/>
      <c r="H13" s="122"/>
      <c r="I13" s="122"/>
      <c r="J13" s="122"/>
      <c r="L13">
        <v>7.95</v>
      </c>
      <c r="N13" s="122">
        <f t="shared" si="0"/>
        <v>7.95</v>
      </c>
      <c r="O13" s="124">
        <f>IF(D13="X",0,IF(E13="X",0,VLOOKUP(E13,'6'!$K$3:$L$16,2,FALSE)))</f>
        <v>210</v>
      </c>
      <c r="P13" s="122">
        <f t="shared" si="1"/>
        <v>1669.5</v>
      </c>
    </row>
    <row r="14" spans="1:26" x14ac:dyDescent="0.3">
      <c r="A14" s="44"/>
      <c r="B14" s="120" t="s">
        <v>434</v>
      </c>
      <c r="C14" s="47" t="s">
        <v>295</v>
      </c>
      <c r="D14" s="47"/>
      <c r="E14" s="120" t="s">
        <v>151</v>
      </c>
      <c r="F14" s="122"/>
      <c r="G14" s="122">
        <v>51.89</v>
      </c>
      <c r="H14" s="122"/>
      <c r="I14" s="122"/>
      <c r="J14" s="122"/>
      <c r="N14" s="122">
        <f t="shared" si="0"/>
        <v>51.89</v>
      </c>
      <c r="O14" s="124">
        <f>IF(D14="X",0,IF(E14="X",0,VLOOKUP(E14,'6'!$K$3:$L$16,2,FALSE)))</f>
        <v>210</v>
      </c>
      <c r="P14" s="122">
        <f t="shared" si="1"/>
        <v>10896.9</v>
      </c>
      <c r="R14">
        <v>7.5</v>
      </c>
      <c r="S14">
        <v>7.5</v>
      </c>
      <c r="T14">
        <v>2.75</v>
      </c>
    </row>
    <row r="15" spans="1:26" x14ac:dyDescent="0.3">
      <c r="A15" s="44"/>
      <c r="B15" s="120" t="s">
        <v>347</v>
      </c>
      <c r="C15" s="47" t="s">
        <v>435</v>
      </c>
      <c r="D15" s="47"/>
      <c r="E15" s="120" t="s">
        <v>153</v>
      </c>
      <c r="F15" s="122">
        <v>18.010000000000002</v>
      </c>
      <c r="G15" s="122"/>
      <c r="H15" s="122"/>
      <c r="I15" s="122"/>
      <c r="J15" s="122"/>
      <c r="N15" s="122">
        <f t="shared" si="0"/>
        <v>18.010000000000002</v>
      </c>
      <c r="O15" s="124">
        <f>IF(D15="X",0,IF(E15="X",0,VLOOKUP(E15,'6'!$K$3:$L$16,2,FALSE)))</f>
        <v>210</v>
      </c>
      <c r="P15" s="122">
        <f t="shared" si="1"/>
        <v>3782.1000000000004</v>
      </c>
      <c r="R15">
        <v>2.2000000000000002</v>
      </c>
      <c r="S15">
        <v>2.2000000000000002</v>
      </c>
      <c r="T15">
        <v>0.65</v>
      </c>
    </row>
    <row r="16" spans="1:26" x14ac:dyDescent="0.3">
      <c r="A16" s="44"/>
      <c r="B16" s="120" t="s">
        <v>348</v>
      </c>
      <c r="C16" s="47" t="s">
        <v>268</v>
      </c>
      <c r="D16" s="47"/>
      <c r="E16" s="120" t="s">
        <v>165</v>
      </c>
      <c r="F16" s="122"/>
      <c r="G16" s="122">
        <v>80.260000000000005</v>
      </c>
      <c r="H16" s="122"/>
      <c r="I16" s="122"/>
      <c r="J16" s="122"/>
      <c r="N16" s="122">
        <f t="shared" si="0"/>
        <v>80.260000000000005</v>
      </c>
      <c r="O16" s="124">
        <f>IF(D16="X",0,IF(E16="X",0,VLOOKUP(E16,'6'!$K$3:$L$16,2,FALSE)))</f>
        <v>210</v>
      </c>
      <c r="P16" s="122">
        <f t="shared" si="1"/>
        <v>16854.600000000002</v>
      </c>
      <c r="R16">
        <v>41.3</v>
      </c>
      <c r="S16">
        <v>41.3</v>
      </c>
      <c r="T16">
        <v>34.5</v>
      </c>
    </row>
    <row r="17" spans="1:20" x14ac:dyDescent="0.3">
      <c r="A17" s="44"/>
      <c r="B17" s="120" t="s">
        <v>349</v>
      </c>
      <c r="C17" s="47" t="s">
        <v>246</v>
      </c>
      <c r="D17" s="47"/>
      <c r="E17" s="120" t="s">
        <v>160</v>
      </c>
      <c r="F17" s="122"/>
      <c r="G17" s="122">
        <v>71.58</v>
      </c>
      <c r="H17" s="122"/>
      <c r="I17" s="122"/>
      <c r="J17" s="122"/>
      <c r="N17" s="122">
        <f t="shared" si="0"/>
        <v>71.58</v>
      </c>
      <c r="O17" s="124">
        <f>IF(D17="X",0,IF(E17="X",0,VLOOKUP(E17,'6'!$K$3:$L$16,2,FALSE)))</f>
        <v>210</v>
      </c>
      <c r="P17" s="122">
        <f t="shared" si="1"/>
        <v>15031.8</v>
      </c>
      <c r="R17">
        <v>6.6</v>
      </c>
      <c r="S17">
        <v>6.6</v>
      </c>
    </row>
    <row r="18" spans="1:20" x14ac:dyDescent="0.3">
      <c r="A18" s="44"/>
      <c r="B18" s="120" t="s">
        <v>351</v>
      </c>
      <c r="C18" s="47" t="s">
        <v>248</v>
      </c>
      <c r="D18" s="47"/>
      <c r="E18" s="120" t="s">
        <v>162</v>
      </c>
      <c r="F18" s="122"/>
      <c r="G18" s="122"/>
      <c r="H18" s="122"/>
      <c r="I18" s="122"/>
      <c r="J18" s="122"/>
      <c r="N18" s="122">
        <f t="shared" si="0"/>
        <v>0</v>
      </c>
      <c r="O18" s="124">
        <f>IF(D18="X",0,IF(E18="X",0,VLOOKUP(E18,'6'!$K$3:$L$16,2,FALSE)))</f>
        <v>12</v>
      </c>
      <c r="P18" s="122">
        <f t="shared" si="1"/>
        <v>0</v>
      </c>
      <c r="R18">
        <v>2.2000000000000002</v>
      </c>
      <c r="S18">
        <v>2.2000000000000002</v>
      </c>
      <c r="T18">
        <v>0.65</v>
      </c>
    </row>
    <row r="19" spans="1:20" x14ac:dyDescent="0.3">
      <c r="A19" s="44"/>
      <c r="B19" s="120" t="s">
        <v>391</v>
      </c>
      <c r="C19" s="47" t="s">
        <v>295</v>
      </c>
      <c r="D19" s="47"/>
      <c r="E19" s="120" t="s">
        <v>151</v>
      </c>
      <c r="F19" s="122"/>
      <c r="G19" s="122">
        <v>51.9</v>
      </c>
      <c r="H19" s="122"/>
      <c r="I19" s="122"/>
      <c r="J19" s="122"/>
      <c r="N19" s="122">
        <f t="shared" si="0"/>
        <v>51.9</v>
      </c>
      <c r="O19" s="124">
        <f>IF(D19="X",0,IF(E19="X",0,VLOOKUP(E19,'6'!$K$3:$L$16,2,FALSE)))</f>
        <v>210</v>
      </c>
      <c r="P19" s="122">
        <f t="shared" si="1"/>
        <v>10899</v>
      </c>
      <c r="R19">
        <v>6.7</v>
      </c>
      <c r="S19">
        <v>6.7</v>
      </c>
      <c r="T19">
        <v>2.75</v>
      </c>
    </row>
    <row r="20" spans="1:20" x14ac:dyDescent="0.3">
      <c r="A20" s="44"/>
      <c r="B20" s="120" t="s">
        <v>436</v>
      </c>
      <c r="C20" s="47" t="s">
        <v>319</v>
      </c>
      <c r="D20" s="47"/>
      <c r="E20" s="120" t="s">
        <v>163</v>
      </c>
      <c r="F20" s="122"/>
      <c r="G20" s="122"/>
      <c r="H20" s="122"/>
      <c r="I20" s="122"/>
      <c r="J20" s="122"/>
      <c r="L20">
        <v>7.95</v>
      </c>
      <c r="N20" s="122">
        <f t="shared" si="0"/>
        <v>7.95</v>
      </c>
      <c r="O20" s="124">
        <f>IF(D20="X",0,IF(E20="X",0,VLOOKUP(E20,'6'!$K$3:$L$16,2,FALSE)))</f>
        <v>210</v>
      </c>
      <c r="P20" s="122">
        <f t="shared" si="1"/>
        <v>1669.5</v>
      </c>
    </row>
    <row r="21" spans="1:20" x14ac:dyDescent="0.3">
      <c r="A21" s="44"/>
      <c r="B21" s="120" t="s">
        <v>356</v>
      </c>
      <c r="C21" s="47" t="s">
        <v>295</v>
      </c>
      <c r="D21" s="47"/>
      <c r="E21" s="120" t="s">
        <v>151</v>
      </c>
      <c r="F21" s="122"/>
      <c r="G21" s="122">
        <v>52.42</v>
      </c>
      <c r="H21" s="122"/>
      <c r="I21" s="122"/>
      <c r="J21" s="122"/>
      <c r="N21" s="122">
        <f t="shared" si="0"/>
        <v>52.42</v>
      </c>
      <c r="O21" s="124">
        <f>IF(D21="X",0,IF(E21="X",0,VLOOKUP(E21,'6'!$K$3:$L$16,2,FALSE)))</f>
        <v>210</v>
      </c>
      <c r="P21" s="122">
        <f t="shared" si="1"/>
        <v>11008.2</v>
      </c>
      <c r="R21">
        <v>6.7</v>
      </c>
      <c r="S21">
        <v>6.7</v>
      </c>
      <c r="T21">
        <v>2.75</v>
      </c>
    </row>
    <row r="22" spans="1:20" x14ac:dyDescent="0.3">
      <c r="A22" s="44"/>
      <c r="B22" s="120" t="s">
        <v>360</v>
      </c>
      <c r="C22" s="47" t="s">
        <v>274</v>
      </c>
      <c r="D22" s="47"/>
      <c r="E22" s="120" t="s">
        <v>163</v>
      </c>
      <c r="F22" s="122"/>
      <c r="G22" s="122"/>
      <c r="H22" s="122"/>
      <c r="I22" s="122"/>
      <c r="J22" s="122"/>
      <c r="L22">
        <v>7.91</v>
      </c>
      <c r="N22" s="122">
        <f t="shared" si="0"/>
        <v>7.91</v>
      </c>
      <c r="O22" s="124">
        <f>IF(D22="X",0,IF(E22="X",0,VLOOKUP(E22,'6'!$K$3:$L$16,2,FALSE)))</f>
        <v>210</v>
      </c>
      <c r="P22" s="122">
        <f t="shared" si="1"/>
        <v>1661.1000000000001</v>
      </c>
    </row>
    <row r="23" spans="1:20" x14ac:dyDescent="0.3">
      <c r="A23" s="44"/>
      <c r="B23" s="120" t="s">
        <v>362</v>
      </c>
      <c r="C23" s="47" t="s">
        <v>295</v>
      </c>
      <c r="D23" s="47"/>
      <c r="E23" s="120" t="s">
        <v>151</v>
      </c>
      <c r="F23" s="122"/>
      <c r="G23" s="122">
        <v>51.89</v>
      </c>
      <c r="H23" s="122"/>
      <c r="I23" s="122"/>
      <c r="J23" s="122"/>
      <c r="N23" s="122">
        <f t="shared" si="0"/>
        <v>51.89</v>
      </c>
      <c r="O23" s="124">
        <f>IF(D23="X",0,IF(E23="X",0,VLOOKUP(E23,'6'!$K$3:$L$16,2,FALSE)))</f>
        <v>210</v>
      </c>
      <c r="P23" s="122">
        <f t="shared" si="1"/>
        <v>10896.9</v>
      </c>
      <c r="R23">
        <v>6.7</v>
      </c>
      <c r="S23">
        <v>6.7</v>
      </c>
      <c r="T23">
        <v>2.75</v>
      </c>
    </row>
    <row r="24" spans="1:20" x14ac:dyDescent="0.3">
      <c r="A24" s="44"/>
      <c r="B24" s="120" t="s">
        <v>437</v>
      </c>
      <c r="C24" s="47" t="s">
        <v>248</v>
      </c>
      <c r="D24" s="47"/>
      <c r="E24" s="120" t="s">
        <v>162</v>
      </c>
      <c r="F24" s="122"/>
      <c r="G24" s="122"/>
      <c r="H24" s="122"/>
      <c r="I24" s="122"/>
      <c r="J24" s="122"/>
      <c r="N24" s="122">
        <f t="shared" si="0"/>
        <v>0</v>
      </c>
      <c r="O24" s="124">
        <f>IF(D24="X",0,IF(E24="X",0,VLOOKUP(E24,'6'!$K$3:$L$16,2,FALSE)))</f>
        <v>12</v>
      </c>
      <c r="P24" s="122">
        <f t="shared" si="1"/>
        <v>0</v>
      </c>
      <c r="R24">
        <v>2.2000000000000002</v>
      </c>
      <c r="S24">
        <v>2.2000000000000002</v>
      </c>
      <c r="T24">
        <v>0.65</v>
      </c>
    </row>
    <row r="25" spans="1:20" x14ac:dyDescent="0.3">
      <c r="A25" s="44"/>
      <c r="B25" s="120" t="s">
        <v>438</v>
      </c>
      <c r="C25" s="47" t="s">
        <v>439</v>
      </c>
      <c r="D25" s="47"/>
      <c r="E25" s="120" t="s">
        <v>153</v>
      </c>
      <c r="F25" s="122"/>
      <c r="G25" s="122">
        <v>18.350000000000001</v>
      </c>
      <c r="H25" s="122"/>
      <c r="I25" s="122"/>
      <c r="J25" s="122"/>
      <c r="N25" s="122">
        <f t="shared" si="0"/>
        <v>18.350000000000001</v>
      </c>
      <c r="O25" s="124">
        <f>IF(D25="X",0,IF(E25="X",0,VLOOKUP(E25,'6'!$K$3:$L$16,2,FALSE)))</f>
        <v>210</v>
      </c>
      <c r="P25" s="122">
        <f t="shared" si="1"/>
        <v>3853.5000000000005</v>
      </c>
      <c r="R25">
        <v>2.2000000000000002</v>
      </c>
      <c r="S25">
        <v>2.2000000000000002</v>
      </c>
      <c r="T25">
        <v>0.65</v>
      </c>
    </row>
    <row r="26" spans="1:20" x14ac:dyDescent="0.3">
      <c r="A26" s="44"/>
      <c r="B26" s="120"/>
      <c r="C26" s="176" t="s">
        <v>440</v>
      </c>
      <c r="D26" s="47"/>
      <c r="E26" s="120"/>
      <c r="F26" s="122"/>
      <c r="G26" s="122"/>
      <c r="H26" s="122"/>
      <c r="I26" s="122"/>
      <c r="J26" s="122"/>
      <c r="N26" s="122"/>
      <c r="O26" s="124"/>
      <c r="P26" s="122"/>
    </row>
    <row r="27" spans="1:20" x14ac:dyDescent="0.3">
      <c r="A27" s="44"/>
      <c r="B27" s="120" t="s">
        <v>402</v>
      </c>
      <c r="C27" s="47" t="s">
        <v>323</v>
      </c>
      <c r="D27" s="47"/>
      <c r="E27" s="120" t="s">
        <v>160</v>
      </c>
      <c r="F27" s="122"/>
      <c r="G27" s="122"/>
      <c r="H27" s="122"/>
      <c r="I27" s="122">
        <v>16.8</v>
      </c>
      <c r="J27" s="122"/>
      <c r="N27" s="122">
        <f t="shared" si="0"/>
        <v>16.8</v>
      </c>
      <c r="O27" s="124">
        <f>IF(D27="X",0,IF(E27="X",0,VLOOKUP(E27,'6'!$K$3:$L$16,2,FALSE)))</f>
        <v>210</v>
      </c>
      <c r="P27" s="122">
        <f t="shared" si="1"/>
        <v>3528</v>
      </c>
      <c r="R27">
        <v>3.15</v>
      </c>
      <c r="S27">
        <v>3.15</v>
      </c>
      <c r="T27">
        <v>22.5</v>
      </c>
    </row>
    <row r="28" spans="1:20" x14ac:dyDescent="0.3">
      <c r="A28" s="44"/>
      <c r="B28" s="120" t="s">
        <v>418</v>
      </c>
      <c r="C28" s="47" t="s">
        <v>246</v>
      </c>
      <c r="D28" s="47"/>
      <c r="E28" s="120" t="s">
        <v>160</v>
      </c>
      <c r="F28" s="122"/>
      <c r="G28" s="122">
        <v>18.2</v>
      </c>
      <c r="H28" s="122"/>
      <c r="I28" s="122"/>
      <c r="J28" s="122"/>
      <c r="N28" s="122">
        <f t="shared" si="0"/>
        <v>18.2</v>
      </c>
      <c r="O28" s="124">
        <f>IF(D28="X",0,IF(E28="X",0,VLOOKUP(E28,'6'!$K$3:$L$16,2,FALSE)))</f>
        <v>210</v>
      </c>
      <c r="P28" s="122">
        <f t="shared" si="1"/>
        <v>3822</v>
      </c>
      <c r="R28">
        <v>7.9</v>
      </c>
      <c r="S28">
        <v>7.9</v>
      </c>
    </row>
    <row r="29" spans="1:20" x14ac:dyDescent="0.3">
      <c r="A29" s="44"/>
      <c r="B29" s="120" t="s">
        <v>422</v>
      </c>
      <c r="C29" s="47" t="s">
        <v>246</v>
      </c>
      <c r="D29" s="47"/>
      <c r="E29" s="120" t="s">
        <v>160</v>
      </c>
      <c r="F29" s="122"/>
      <c r="G29" s="122">
        <v>143.16</v>
      </c>
      <c r="H29" s="122"/>
      <c r="I29" s="122"/>
      <c r="J29" s="122"/>
      <c r="N29" s="122">
        <f t="shared" si="0"/>
        <v>143.16</v>
      </c>
      <c r="O29" s="124">
        <f>IF(D29="X",0,IF(E29="X",0,VLOOKUP(E29,'6'!$K$3:$L$16,2,FALSE)))</f>
        <v>210</v>
      </c>
      <c r="P29" s="122">
        <f t="shared" si="1"/>
        <v>30063.599999999999</v>
      </c>
      <c r="R29">
        <v>6.75</v>
      </c>
      <c r="S29">
        <v>6.75</v>
      </c>
      <c r="T29">
        <v>0.2</v>
      </c>
    </row>
    <row r="30" spans="1:20" x14ac:dyDescent="0.3">
      <c r="A30" s="44"/>
      <c r="B30" s="120" t="s">
        <v>424</v>
      </c>
      <c r="C30" s="47" t="s">
        <v>242</v>
      </c>
      <c r="D30" s="47"/>
      <c r="E30" s="120" t="s">
        <v>153</v>
      </c>
      <c r="F30" s="122"/>
      <c r="G30" s="122">
        <v>51.82</v>
      </c>
      <c r="H30" s="122"/>
      <c r="I30" s="122"/>
      <c r="J30" s="122"/>
      <c r="N30" s="122">
        <f t="shared" si="0"/>
        <v>51.82</v>
      </c>
      <c r="O30" s="124">
        <f>IF(D30="X",0,IF(E30="X",0,VLOOKUP(E30,'6'!$K$3:$L$16,2,FALSE)))</f>
        <v>210</v>
      </c>
      <c r="P30" s="122">
        <f t="shared" si="1"/>
        <v>10882.2</v>
      </c>
      <c r="R30">
        <v>8.1</v>
      </c>
      <c r="S30">
        <v>8.1</v>
      </c>
      <c r="T30">
        <v>1.65</v>
      </c>
    </row>
    <row r="31" spans="1:20" x14ac:dyDescent="0.3">
      <c r="A31" s="44"/>
      <c r="B31" s="120" t="s">
        <v>420</v>
      </c>
      <c r="C31" s="47" t="s">
        <v>274</v>
      </c>
      <c r="D31" s="47"/>
      <c r="E31" s="120" t="s">
        <v>163</v>
      </c>
      <c r="F31" s="122"/>
      <c r="G31" s="122"/>
      <c r="H31" s="122"/>
      <c r="I31" s="122"/>
      <c r="J31" s="122"/>
      <c r="L31">
        <v>7.91</v>
      </c>
      <c r="N31" s="122">
        <f t="shared" si="0"/>
        <v>7.91</v>
      </c>
      <c r="O31" s="124">
        <f>IF(D31="X",0,IF(E31="X",0,VLOOKUP(E31,'6'!$K$3:$L$16,2,FALSE)))</f>
        <v>210</v>
      </c>
      <c r="P31" s="122">
        <f t="shared" si="1"/>
        <v>1661.1000000000001</v>
      </c>
    </row>
    <row r="32" spans="1:20" x14ac:dyDescent="0.3">
      <c r="A32" s="44"/>
      <c r="B32" s="120" t="s">
        <v>428</v>
      </c>
      <c r="C32" s="47" t="s">
        <v>295</v>
      </c>
      <c r="D32" s="47"/>
      <c r="E32" s="120" t="s">
        <v>151</v>
      </c>
      <c r="F32" s="122"/>
      <c r="G32" s="122">
        <v>52.58</v>
      </c>
      <c r="H32" s="122"/>
      <c r="I32" s="122"/>
      <c r="J32" s="122"/>
      <c r="N32" s="122">
        <f t="shared" si="0"/>
        <v>52.58</v>
      </c>
      <c r="O32" s="124">
        <f>IF(D32="X",0,IF(E32="X",0,VLOOKUP(E32,'6'!$K$3:$L$16,2,FALSE)))</f>
        <v>210</v>
      </c>
      <c r="P32" s="122">
        <f t="shared" si="1"/>
        <v>11041.8</v>
      </c>
      <c r="R32">
        <v>8.1</v>
      </c>
      <c r="S32">
        <v>8.1</v>
      </c>
      <c r="T32">
        <v>3.4</v>
      </c>
    </row>
    <row r="33" spans="1:20" x14ac:dyDescent="0.3">
      <c r="A33" s="44"/>
      <c r="B33" s="120" t="s">
        <v>430</v>
      </c>
      <c r="C33" s="47" t="s">
        <v>274</v>
      </c>
      <c r="D33" s="47"/>
      <c r="E33" s="120" t="s">
        <v>163</v>
      </c>
      <c r="F33" s="122"/>
      <c r="G33" s="122"/>
      <c r="H33" s="122"/>
      <c r="I33" s="122"/>
      <c r="J33" s="122"/>
      <c r="L33">
        <v>7.95</v>
      </c>
      <c r="N33" s="122">
        <f t="shared" si="0"/>
        <v>7.95</v>
      </c>
      <c r="O33" s="124">
        <f>IF(D33="X",0,IF(E33="X",0,VLOOKUP(E33,'6'!$K$3:$L$16,2,FALSE)))</f>
        <v>210</v>
      </c>
      <c r="P33" s="122">
        <f t="shared" si="1"/>
        <v>1669.5</v>
      </c>
    </row>
    <row r="34" spans="1:20" x14ac:dyDescent="0.3">
      <c r="A34" s="44"/>
      <c r="B34" s="120" t="s">
        <v>441</v>
      </c>
      <c r="C34" s="47" t="s">
        <v>295</v>
      </c>
      <c r="D34" s="47"/>
      <c r="E34" s="120" t="s">
        <v>151</v>
      </c>
      <c r="F34" s="122"/>
      <c r="G34" s="122">
        <v>51.77</v>
      </c>
      <c r="H34" s="122"/>
      <c r="I34" s="122"/>
      <c r="J34" s="122"/>
      <c r="N34" s="122">
        <f t="shared" si="0"/>
        <v>51.77</v>
      </c>
      <c r="O34" s="124">
        <f>IF(D34="X",0,IF(E34="X",0,VLOOKUP(E34,'6'!$K$3:$L$16,2,FALSE)))</f>
        <v>210</v>
      </c>
      <c r="P34" s="122">
        <f t="shared" si="1"/>
        <v>10871.7</v>
      </c>
      <c r="R34">
        <v>8.1</v>
      </c>
      <c r="S34">
        <v>8.1</v>
      </c>
      <c r="T34">
        <v>3.4</v>
      </c>
    </row>
    <row r="35" spans="1:20" x14ac:dyDescent="0.3">
      <c r="A35" s="44"/>
      <c r="B35" s="120" t="s">
        <v>432</v>
      </c>
      <c r="C35" s="47" t="s">
        <v>280</v>
      </c>
      <c r="D35" s="47"/>
      <c r="E35" s="120" t="s">
        <v>153</v>
      </c>
      <c r="F35" s="122">
        <v>17.95</v>
      </c>
      <c r="G35" s="122"/>
      <c r="H35" s="122"/>
      <c r="I35" s="122"/>
      <c r="J35" s="122"/>
      <c r="N35" s="122">
        <f t="shared" si="0"/>
        <v>17.95</v>
      </c>
      <c r="O35" s="124">
        <f>IF(D35="X",0,IF(E35="X",0,VLOOKUP(E35,'6'!$K$3:$L$16,2,FALSE)))</f>
        <v>210</v>
      </c>
      <c r="P35" s="122">
        <f t="shared" si="1"/>
        <v>3769.5</v>
      </c>
      <c r="R35">
        <v>2.75</v>
      </c>
      <c r="S35">
        <v>2.75</v>
      </c>
      <c r="T35">
        <v>0.1</v>
      </c>
    </row>
    <row r="36" spans="1:20" x14ac:dyDescent="0.3">
      <c r="A36" s="44"/>
      <c r="B36" s="120" t="s">
        <v>442</v>
      </c>
      <c r="C36" s="47" t="s">
        <v>246</v>
      </c>
      <c r="D36" s="47"/>
      <c r="E36" s="120" t="s">
        <v>160</v>
      </c>
      <c r="F36" s="122"/>
      <c r="G36" s="122"/>
      <c r="H36" s="122"/>
      <c r="I36" s="122"/>
      <c r="J36" s="122"/>
      <c r="N36" s="122">
        <f t="shared" si="0"/>
        <v>0</v>
      </c>
      <c r="O36" s="124">
        <f>IF(D36="X",0,IF(E36="X",0,VLOOKUP(E36,'6'!$K$3:$L$16,2,FALSE)))</f>
        <v>210</v>
      </c>
      <c r="P36" s="122">
        <f t="shared" si="1"/>
        <v>0</v>
      </c>
      <c r="T36">
        <v>16.899999999999999</v>
      </c>
    </row>
    <row r="37" spans="1:20" x14ac:dyDescent="0.3">
      <c r="A37" s="44"/>
      <c r="B37" s="120" t="s">
        <v>397</v>
      </c>
      <c r="C37" s="47" t="s">
        <v>327</v>
      </c>
      <c r="D37" s="47"/>
      <c r="E37" s="120" t="s">
        <v>153</v>
      </c>
      <c r="F37" s="122">
        <v>18.010000000000002</v>
      </c>
      <c r="G37" s="122"/>
      <c r="H37" s="122"/>
      <c r="I37" s="122"/>
      <c r="J37" s="122"/>
      <c r="N37" s="122">
        <f t="shared" si="0"/>
        <v>18.010000000000002</v>
      </c>
      <c r="O37" s="124">
        <f>IF(D37="X",0,IF(E37="X",0,VLOOKUP(E37,'6'!$K$3:$L$16,2,FALSE)))</f>
        <v>210</v>
      </c>
      <c r="P37" s="122">
        <f t="shared" si="1"/>
        <v>3782.1000000000004</v>
      </c>
      <c r="R37">
        <v>2.75</v>
      </c>
      <c r="S37">
        <v>2.75</v>
      </c>
      <c r="T37">
        <v>0.1</v>
      </c>
    </row>
    <row r="38" spans="1:20" x14ac:dyDescent="0.3">
      <c r="A38" s="44"/>
      <c r="B38" s="120" t="s">
        <v>400</v>
      </c>
      <c r="C38" s="47" t="s">
        <v>295</v>
      </c>
      <c r="D38" s="47"/>
      <c r="E38" s="120" t="s">
        <v>151</v>
      </c>
      <c r="F38" s="122"/>
      <c r="G38" s="122">
        <v>51.82</v>
      </c>
      <c r="H38" s="122"/>
      <c r="I38" s="122"/>
      <c r="J38" s="122"/>
      <c r="N38" s="122">
        <f t="shared" si="0"/>
        <v>51.82</v>
      </c>
      <c r="O38" s="124">
        <f>IF(D38="X",0,IF(E38="X",0,VLOOKUP(E38,'6'!$K$3:$L$16,2,FALSE)))</f>
        <v>210</v>
      </c>
      <c r="P38" s="122">
        <f t="shared" si="1"/>
        <v>10882.2</v>
      </c>
      <c r="R38">
        <v>8.1</v>
      </c>
      <c r="S38">
        <v>8.1</v>
      </c>
      <c r="T38">
        <v>3.4</v>
      </c>
    </row>
    <row r="39" spans="1:20" x14ac:dyDescent="0.3">
      <c r="A39" s="44"/>
      <c r="B39" s="120" t="s">
        <v>443</v>
      </c>
      <c r="C39" s="47" t="s">
        <v>274</v>
      </c>
      <c r="D39" s="47"/>
      <c r="E39" s="120" t="s">
        <v>163</v>
      </c>
      <c r="F39" s="122"/>
      <c r="G39" s="122"/>
      <c r="H39" s="122"/>
      <c r="I39" s="122"/>
      <c r="J39" s="122"/>
      <c r="L39">
        <v>7.95</v>
      </c>
      <c r="N39" s="122">
        <f t="shared" si="0"/>
        <v>7.95</v>
      </c>
      <c r="O39" s="124">
        <f>IF(D39="X",0,IF(E39="X",0,VLOOKUP(E39,'6'!$K$3:$L$16,2,FALSE)))</f>
        <v>210</v>
      </c>
      <c r="P39" s="122">
        <f t="shared" si="1"/>
        <v>1669.5</v>
      </c>
    </row>
    <row r="40" spans="1:20" x14ac:dyDescent="0.3">
      <c r="A40" s="44"/>
      <c r="B40" s="120" t="s">
        <v>404</v>
      </c>
      <c r="C40" s="47" t="s">
        <v>295</v>
      </c>
      <c r="D40" s="47"/>
      <c r="E40" s="120" t="s">
        <v>151</v>
      </c>
      <c r="F40" s="122"/>
      <c r="G40" s="122">
        <v>52.58</v>
      </c>
      <c r="H40" s="122"/>
      <c r="I40" s="122"/>
      <c r="J40" s="122"/>
      <c r="N40" s="122">
        <f t="shared" si="0"/>
        <v>52.58</v>
      </c>
      <c r="O40" s="124">
        <f>IF(D40="X",0,IF(E40="X",0,VLOOKUP(E40,'6'!$K$3:$L$16,2,FALSE)))</f>
        <v>210</v>
      </c>
      <c r="P40" s="122">
        <f t="shared" si="1"/>
        <v>11041.8</v>
      </c>
      <c r="R40">
        <v>8.1</v>
      </c>
      <c r="S40">
        <v>8.1</v>
      </c>
      <c r="T40">
        <v>3.4</v>
      </c>
    </row>
    <row r="41" spans="1:20" x14ac:dyDescent="0.3">
      <c r="A41" s="44"/>
      <c r="B41" s="120" t="s">
        <v>402</v>
      </c>
      <c r="C41" s="47" t="s">
        <v>274</v>
      </c>
      <c r="D41" s="47"/>
      <c r="E41" s="120" t="s">
        <v>163</v>
      </c>
      <c r="F41" s="122"/>
      <c r="G41" s="122"/>
      <c r="H41" s="122"/>
      <c r="I41" s="122"/>
      <c r="J41" s="122"/>
      <c r="L41">
        <v>7.95</v>
      </c>
      <c r="N41" s="122">
        <f t="shared" si="0"/>
        <v>7.95</v>
      </c>
      <c r="O41" s="124">
        <f>IF(D41="X",0,IF(E41="X",0,VLOOKUP(E41,'6'!$K$3:$L$16,2,FALSE)))</f>
        <v>210</v>
      </c>
      <c r="P41" s="122">
        <f t="shared" si="1"/>
        <v>1669.5</v>
      </c>
    </row>
    <row r="42" spans="1:20" x14ac:dyDescent="0.3">
      <c r="A42" s="44"/>
      <c r="B42" s="120" t="s">
        <v>408</v>
      </c>
      <c r="C42" s="47" t="s">
        <v>295</v>
      </c>
      <c r="D42" s="47"/>
      <c r="E42" s="120" t="s">
        <v>151</v>
      </c>
      <c r="F42" s="122"/>
      <c r="G42" s="122">
        <v>51.82</v>
      </c>
      <c r="H42" s="122"/>
      <c r="I42" s="122"/>
      <c r="J42" s="122"/>
      <c r="N42" s="122">
        <f t="shared" si="0"/>
        <v>51.82</v>
      </c>
      <c r="O42" s="124">
        <f>IF(D42="X",0,IF(E42="X",0,VLOOKUP(E42,'6'!$K$3:$L$16,2,FALSE)))</f>
        <v>210</v>
      </c>
      <c r="P42" s="122">
        <f t="shared" si="1"/>
        <v>10882.2</v>
      </c>
      <c r="R42">
        <v>8.1</v>
      </c>
      <c r="S42">
        <v>8.1</v>
      </c>
      <c r="T42">
        <v>3.4</v>
      </c>
    </row>
    <row r="43" spans="1:20" x14ac:dyDescent="0.3">
      <c r="A43" s="44"/>
      <c r="B43" s="120" t="s">
        <v>410</v>
      </c>
      <c r="C43" s="47" t="s">
        <v>439</v>
      </c>
      <c r="D43" s="47"/>
      <c r="E43" s="120" t="s">
        <v>153</v>
      </c>
      <c r="F43" s="122">
        <v>18.350000000000001</v>
      </c>
      <c r="G43" s="122"/>
      <c r="H43" s="122"/>
      <c r="I43" s="122"/>
      <c r="J43" s="122"/>
      <c r="N43" s="122">
        <f t="shared" si="0"/>
        <v>18.350000000000001</v>
      </c>
      <c r="O43" s="124">
        <f>IF(D43="X",0,IF(E43="X",0,VLOOKUP(E43,'6'!$K$3:$L$16,2,FALSE)))</f>
        <v>210</v>
      </c>
      <c r="P43" s="122">
        <f t="shared" si="1"/>
        <v>3853.5000000000005</v>
      </c>
      <c r="R43">
        <v>2.75</v>
      </c>
      <c r="S43">
        <v>2.75</v>
      </c>
      <c r="T43">
        <v>0.1</v>
      </c>
    </row>
    <row r="44" spans="1:20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20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20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20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20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2">SUM(F4:F494)</f>
        <v>79.88</v>
      </c>
      <c r="G495" s="105">
        <f t="shared" si="2"/>
        <v>1117.6500000000001</v>
      </c>
      <c r="H495" s="105">
        <f t="shared" si="2"/>
        <v>0</v>
      </c>
      <c r="I495" s="105">
        <f t="shared" si="2"/>
        <v>26.04</v>
      </c>
      <c r="J495" s="105">
        <f t="shared" si="2"/>
        <v>0</v>
      </c>
      <c r="K495" s="105">
        <f t="shared" si="2"/>
        <v>0</v>
      </c>
      <c r="L495" s="105">
        <f t="shared" si="2"/>
        <v>63.52000000000001</v>
      </c>
      <c r="M495" s="105">
        <f t="shared" si="2"/>
        <v>0</v>
      </c>
      <c r="N495" s="105">
        <f t="shared" si="2"/>
        <v>1287.0899999999999</v>
      </c>
      <c r="Q495" s="93" t="s">
        <v>307</v>
      </c>
      <c r="R495" s="105">
        <f t="shared" ref="R495:W495" si="3">SUM(R4:R494)</f>
        <v>183.75</v>
      </c>
      <c r="S495" s="105">
        <f t="shared" si="3"/>
        <v>183.75</v>
      </c>
      <c r="T495" s="105">
        <f t="shared" si="3"/>
        <v>125.80000000000001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572.98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572.98</v>
      </c>
      <c r="O499" s="95"/>
      <c r="P499" s="106" cm="1">
        <f t="array" ref="P499">SUMPRODUCT(--($E$4:$E$494=C499),--($D$4:$D$494=""),$P$4:$P$494)</f>
        <v>120325.79999999999</v>
      </c>
    </row>
    <row r="500" spans="3:16" x14ac:dyDescent="0.3">
      <c r="C500" s="95" t="str">
        <f>IF('6'!K4="", "Vrije categorie",'6'!K4)</f>
        <v>B</v>
      </c>
      <c r="F500" s="106" cm="1">
        <f t="array" ref="F500">SUMPRODUCT(--($E$4:$E$494=C500),--($D$4:$D$494=""),$F$4:$F$494)</f>
        <v>72.319999999999993</v>
      </c>
      <c r="G500" s="106" cm="1">
        <f t="array" ref="G500">SUMPRODUCT(--($E$4:$E$494=C500),--($D$4:$D$494=""),$G$4:$G$494)</f>
        <v>88.39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160.70999999999998</v>
      </c>
      <c r="O500" s="95"/>
      <c r="P500" s="106" cm="1">
        <f t="array" ref="P500">SUMPRODUCT(--($E$4:$E$494=C500),--($D$4:$D$494=""),$P$4:$P$494)</f>
        <v>33749.1</v>
      </c>
    </row>
    <row r="501" spans="3:16" x14ac:dyDescent="0.3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IF('6'!K7="", "Vrije categorie",'6'!K7)</f>
        <v>E</v>
      </c>
      <c r="F503" s="106" cm="1">
        <f t="array" ref="F503">SUMPRODUCT(--($E$4:$E$494=C503),--($D$4:$D$494=""),$F$4:$F$494)</f>
        <v>7.56</v>
      </c>
      <c r="G503" s="106" cm="1">
        <f t="array" ref="G503">SUMPRODUCT(--($E$4:$E$494=C503),--($D$4:$D$494=""),$G$4:$G$494)</f>
        <v>376.02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26.04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409.62</v>
      </c>
      <c r="O503" s="95"/>
      <c r="P503" s="106" cm="1">
        <f t="array" ref="P503">SUMPRODUCT(--($E$4:$E$494=C503),--($D$4:$D$494=""),$P$4:$P$494)</f>
        <v>86020.200000000012</v>
      </c>
    </row>
    <row r="504" spans="3:16" x14ac:dyDescent="0.3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63.52000000000001</v>
      </c>
      <c r="M505" s="106" cm="1">
        <f t="array" ref="M505">SUMPRODUCT(--($E$4:$E$494=C505),--($D$4:$D$494=""),$M$4:$M$494)</f>
        <v>0</v>
      </c>
      <c r="N505" s="106">
        <f t="shared" si="4"/>
        <v>63.52000000000001</v>
      </c>
      <c r="O505" s="95"/>
      <c r="P505" s="106" cm="1">
        <f t="array" ref="P505">SUMPRODUCT(--($E$4:$E$494=C505),--($D$4:$D$494=""),$P$4:$P$494)</f>
        <v>13339.2</v>
      </c>
    </row>
    <row r="506" spans="3:16" x14ac:dyDescent="0.3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80.260000000000005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80.260000000000005</v>
      </c>
      <c r="O506" s="95"/>
      <c r="P506" s="106" cm="1">
        <f t="array" ref="P506">SUMPRODUCT(--($E$4:$E$494=C506),--($D$4:$D$494=""),$P$4:$P$494)</f>
        <v>16854.600000000002</v>
      </c>
    </row>
    <row r="507" spans="3:16" x14ac:dyDescent="0.3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IF('6'!K13="", "Vrije categorie",'6'!K13)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79.88</v>
      </c>
      <c r="G512" s="107">
        <f t="shared" ref="G512:M512" si="5">SUM(G499:G511)</f>
        <v>1117.6499999999999</v>
      </c>
      <c r="H512" s="107">
        <f t="shared" si="5"/>
        <v>0</v>
      </c>
      <c r="I512" s="107">
        <f t="shared" si="5"/>
        <v>26.04</v>
      </c>
      <c r="J512" s="107">
        <f t="shared" si="5"/>
        <v>0</v>
      </c>
      <c r="K512" s="107">
        <f t="shared" si="5"/>
        <v>0</v>
      </c>
      <c r="L512" s="107">
        <f t="shared" si="5"/>
        <v>63.52000000000001</v>
      </c>
      <c r="M512" s="107">
        <f t="shared" si="5"/>
        <v>0</v>
      </c>
      <c r="N512" s="107">
        <f t="shared" si="4"/>
        <v>1287.0899999999997</v>
      </c>
      <c r="O512" s="107"/>
      <c r="P512" s="107">
        <f>SUM(P499:P511)</f>
        <v>270288.90000000002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7,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'7a'!P500/M3</f>
        <v>#DIV/0!</v>
      </c>
    </row>
    <row r="4" spans="1:14" x14ac:dyDescent="0.3">
      <c r="A4" s="56" t="s">
        <v>152</v>
      </c>
      <c r="B4" s="293" t="str">
        <f>VLOOKUP(H5,'Kosten VSR (her)controles'!A5:E54,3)</f>
        <v>De Wegwijzer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'7a'!P501/M4</f>
        <v>#DIV/0!</v>
      </c>
    </row>
    <row r="5" spans="1:14" x14ac:dyDescent="0.3">
      <c r="A5" s="57" t="s">
        <v>154</v>
      </c>
      <c r="B5" s="294" t="str">
        <f>VLOOKUP(H5,'Kosten VSR (her)controles'!A5:E54,4)</f>
        <v>Prunusstraat 74</v>
      </c>
      <c r="C5" s="294"/>
      <c r="D5" s="294"/>
      <c r="E5" s="294"/>
      <c r="F5" s="308" t="s">
        <v>155</v>
      </c>
      <c r="G5" s="308"/>
      <c r="H5" s="53">
        <f>'Kosten VSR (her)controles'!A11</f>
        <v>7</v>
      </c>
      <c r="K5" s="74" t="s">
        <v>156</v>
      </c>
      <c r="L5" s="86">
        <v>210</v>
      </c>
      <c r="M5" s="147"/>
      <c r="N5" s="127" t="e">
        <f>'7a'!P502/M5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7a</v>
      </c>
      <c r="K6" s="74" t="s">
        <v>159</v>
      </c>
      <c r="L6" s="86">
        <v>210</v>
      </c>
      <c r="M6" s="147"/>
      <c r="N6" s="127" t="e">
        <f>'7a'!P503/M6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'7a'!P504/M7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'7a'!P505/M8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'7a'!P506/M9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'7a'!P507/M10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'7a'!P508/M11</f>
        <v>#DIV/0!</v>
      </c>
    </row>
    <row r="12" spans="1:14" x14ac:dyDescent="0.3">
      <c r="F12" s="47" t="s">
        <v>67</v>
      </c>
      <c r="G12" s="47" t="s">
        <v>169</v>
      </c>
      <c r="H12" s="47"/>
      <c r="K12" s="74" t="s">
        <v>170</v>
      </c>
      <c r="L12" s="86">
        <v>12</v>
      </c>
      <c r="M12" s="147"/>
      <c r="N12" s="127" t="e">
        <f>'7a'!P509/M12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'7a'!N513</f>
        <v>1749.4199999999998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'7a'!P510/M13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>
        <f>'7a'!P513</f>
        <v>350795.69999999995</v>
      </c>
      <c r="E17" s="305" t="s">
        <v>176</v>
      </c>
      <c r="F17" s="305"/>
      <c r="G17" s="84">
        <f>D17/E8</f>
        <v>1670.4557142857141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'7a'!G513</f>
        <v>1391.4699999999998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1391.4699999999998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1391.4699999999998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1391.4699999999998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'7a'!F513-E27</f>
        <v>205.59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'7a'!S496</f>
        <v>354.64999999999992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'7a'!R496</f>
        <v>354.64999999999992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'7a'!T496</f>
        <v>43.35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'7a'!U496</f>
        <v>9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'7a'!V496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'7a'!W496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'7a'!N506</f>
        <v>74.510000000000005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3"/>
  <sheetViews>
    <sheetView zoomScaleNormal="100" workbookViewId="0">
      <selection activeCell="K57" sqref="K57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style="47" bestFit="1" customWidth="1"/>
    <col min="4" max="4" width="3.33203125" bestFit="1" customWidth="1"/>
    <col min="5" max="5" width="4.44140625" bestFit="1" customWidth="1"/>
    <col min="6" max="11" width="11.88671875" customWidth="1"/>
    <col min="12" max="12" width="11.88671875" hidden="1" customWidth="1"/>
    <col min="13" max="13" width="11.88671875" customWidth="1"/>
    <col min="14" max="14" width="7.88671875" bestFit="1" customWidth="1"/>
    <col min="15" max="15" width="6.66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'7'!H5</f>
        <v>7</v>
      </c>
      <c r="B1" s="310" t="s">
        <v>152</v>
      </c>
      <c r="C1" s="311"/>
      <c r="D1" s="312" t="str">
        <f>VLOOKUP(A1,'Kosten VSR (her)controles'!A5:J54,3)</f>
        <v>De Wegwijzer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Prunusstraat 74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444</v>
      </c>
      <c r="M3" s="47" t="s">
        <v>330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316</v>
      </c>
      <c r="D4" s="47"/>
      <c r="E4" s="120"/>
      <c r="F4" s="122"/>
      <c r="G4" s="122"/>
      <c r="H4" s="122"/>
      <c r="I4" s="122"/>
      <c r="J4" s="122"/>
    </row>
    <row r="5" spans="1:26" x14ac:dyDescent="0.3">
      <c r="A5" s="44" t="s">
        <v>445</v>
      </c>
      <c r="B5" s="120"/>
      <c r="C5" s="47" t="s">
        <v>224</v>
      </c>
      <c r="D5" s="47"/>
      <c r="E5" s="120" t="s">
        <v>160</v>
      </c>
      <c r="F5" s="122">
        <v>5.67</v>
      </c>
      <c r="G5" s="122"/>
      <c r="H5" s="122"/>
      <c r="I5" s="122"/>
      <c r="J5" s="122"/>
      <c r="N5" s="122">
        <f t="shared" ref="N5:N61" si="0">SUM(F5:M5)</f>
        <v>5.67</v>
      </c>
      <c r="O5" s="124">
        <f>IF(D5="X",0,IF(E5="X",0,VLOOKUP(E5,'7'!$K$3:$L$16,2,FALSE)))</f>
        <v>210</v>
      </c>
      <c r="P5" s="122">
        <f t="shared" ref="P5:P61" si="1">N5*O5</f>
        <v>1190.7</v>
      </c>
    </row>
    <row r="6" spans="1:26" x14ac:dyDescent="0.3">
      <c r="A6" s="44" t="s">
        <v>355</v>
      </c>
      <c r="B6" s="120"/>
      <c r="C6" s="47" t="s">
        <v>246</v>
      </c>
      <c r="D6" s="47"/>
      <c r="E6" s="120" t="s">
        <v>160</v>
      </c>
      <c r="F6" s="122"/>
      <c r="G6" s="122">
        <v>29.67</v>
      </c>
      <c r="H6" s="122"/>
      <c r="I6" s="122"/>
      <c r="J6" s="122"/>
      <c r="N6" s="122">
        <f t="shared" si="0"/>
        <v>29.67</v>
      </c>
      <c r="O6" s="124">
        <f>IF(D6="X",0,IF(E6="X",0,VLOOKUP(E6,'7'!$K$3:$L$16,2,FALSE)))</f>
        <v>210</v>
      </c>
      <c r="P6" s="122">
        <f t="shared" si="1"/>
        <v>6230.7000000000007</v>
      </c>
      <c r="R6">
        <v>2.85</v>
      </c>
      <c r="S6">
        <v>2.85</v>
      </c>
      <c r="T6">
        <v>1.7</v>
      </c>
    </row>
    <row r="7" spans="1:26" x14ac:dyDescent="0.3">
      <c r="A7" s="44" t="s">
        <v>436</v>
      </c>
      <c r="B7" s="120"/>
      <c r="C7" s="47" t="s">
        <v>295</v>
      </c>
      <c r="D7" s="47"/>
      <c r="E7" s="120" t="s">
        <v>151</v>
      </c>
      <c r="F7" s="122"/>
      <c r="G7" s="122">
        <v>56.3</v>
      </c>
      <c r="H7" s="122"/>
      <c r="I7" s="122"/>
      <c r="J7" s="122"/>
      <c r="N7" s="122">
        <f t="shared" si="0"/>
        <v>56.3</v>
      </c>
      <c r="O7" s="124">
        <f>IF(D7="X",0,IF(E7="X",0,VLOOKUP(E7,'7'!$K$3:$L$16,2,FALSE)))</f>
        <v>210</v>
      </c>
      <c r="P7" s="122">
        <f t="shared" si="1"/>
        <v>11823</v>
      </c>
      <c r="R7">
        <v>14.7</v>
      </c>
      <c r="S7">
        <v>14.7</v>
      </c>
    </row>
    <row r="8" spans="1:26" x14ac:dyDescent="0.3">
      <c r="A8" s="44" t="s">
        <v>340</v>
      </c>
      <c r="B8" s="120"/>
      <c r="C8" s="47" t="s">
        <v>246</v>
      </c>
      <c r="D8" s="47"/>
      <c r="E8" s="120" t="s">
        <v>160</v>
      </c>
      <c r="F8" s="122"/>
      <c r="G8" s="122">
        <v>81.91</v>
      </c>
      <c r="H8" s="122"/>
      <c r="I8" s="122"/>
      <c r="J8" s="122"/>
      <c r="N8" s="122">
        <f t="shared" si="0"/>
        <v>81.91</v>
      </c>
      <c r="O8" s="124">
        <f>IF(D8="X",0,IF(E8="X",0,VLOOKUP(E8,'7'!$K$3:$L$16,2,FALSE)))</f>
        <v>210</v>
      </c>
      <c r="P8" s="122">
        <f t="shared" si="1"/>
        <v>17201.099999999999</v>
      </c>
      <c r="R8">
        <v>26.45</v>
      </c>
      <c r="S8">
        <v>26.45</v>
      </c>
      <c r="U8">
        <v>2</v>
      </c>
    </row>
    <row r="9" spans="1:26" x14ac:dyDescent="0.3">
      <c r="A9" s="44" t="s">
        <v>351</v>
      </c>
      <c r="B9" s="120"/>
      <c r="C9" s="47" t="s">
        <v>251</v>
      </c>
      <c r="D9" s="47"/>
      <c r="E9" s="120" t="s">
        <v>163</v>
      </c>
      <c r="F9" s="122"/>
      <c r="G9" s="122"/>
      <c r="H9" s="122"/>
      <c r="I9" s="122"/>
      <c r="J9" s="122">
        <v>3.3</v>
      </c>
      <c r="N9" s="122">
        <f t="shared" si="0"/>
        <v>3.3</v>
      </c>
      <c r="O9" s="124">
        <f>IF(D9="X",0,IF(E9="X",0,VLOOKUP(E9,'7'!$K$3:$L$16,2,FALSE)))</f>
        <v>210</v>
      </c>
      <c r="P9" s="122">
        <f t="shared" si="1"/>
        <v>693</v>
      </c>
    </row>
    <row r="10" spans="1:26" x14ac:dyDescent="0.3">
      <c r="A10" s="44" t="s">
        <v>349</v>
      </c>
      <c r="B10" s="120"/>
      <c r="C10" s="47" t="s">
        <v>248</v>
      </c>
      <c r="D10" s="47"/>
      <c r="E10" s="120" t="s">
        <v>162</v>
      </c>
      <c r="F10" s="122"/>
      <c r="G10" s="122">
        <v>7.98</v>
      </c>
      <c r="H10" s="122"/>
      <c r="I10" s="122"/>
      <c r="J10" s="122"/>
      <c r="N10" s="122">
        <f t="shared" si="0"/>
        <v>7.98</v>
      </c>
      <c r="O10" s="124">
        <f>IF(D10="X",0,IF(E10="X",0,VLOOKUP(E10,'7'!$K$3:$L$16,2,FALSE)))</f>
        <v>12</v>
      </c>
      <c r="P10" s="122">
        <f t="shared" si="1"/>
        <v>95.76</v>
      </c>
    </row>
    <row r="11" spans="1:26" x14ac:dyDescent="0.3">
      <c r="A11" s="44" t="s">
        <v>347</v>
      </c>
      <c r="B11" s="120"/>
      <c r="C11" s="47" t="s">
        <v>358</v>
      </c>
      <c r="D11" s="47"/>
      <c r="E11" s="120" t="s">
        <v>165</v>
      </c>
      <c r="F11" s="122"/>
      <c r="G11" s="122"/>
      <c r="H11" s="122"/>
      <c r="I11" s="122"/>
      <c r="J11" s="122"/>
      <c r="K11">
        <v>67.400000000000006</v>
      </c>
      <c r="N11" s="122">
        <f t="shared" si="0"/>
        <v>67.400000000000006</v>
      </c>
      <c r="O11" s="124">
        <f>IF(D11="X",0,IF(E11="X",0,VLOOKUP(E11,'7'!$K$3:$L$16,2,FALSE)))</f>
        <v>210</v>
      </c>
      <c r="P11" s="122">
        <f t="shared" si="1"/>
        <v>14154.000000000002</v>
      </c>
      <c r="R11">
        <v>17.8</v>
      </c>
      <c r="S11">
        <v>17.8</v>
      </c>
      <c r="T11">
        <v>4.9000000000000004</v>
      </c>
    </row>
    <row r="12" spans="1:26" x14ac:dyDescent="0.3">
      <c r="A12" s="44" t="s">
        <v>345</v>
      </c>
      <c r="B12" s="120"/>
      <c r="C12" s="47" t="s">
        <v>248</v>
      </c>
      <c r="D12" s="47"/>
      <c r="E12" s="120" t="s">
        <v>162</v>
      </c>
      <c r="F12" s="122"/>
      <c r="G12" s="122"/>
      <c r="H12" s="122"/>
      <c r="I12" s="122"/>
      <c r="J12" s="122"/>
      <c r="K12">
        <v>18.55</v>
      </c>
      <c r="N12" s="122">
        <f t="shared" si="0"/>
        <v>18.55</v>
      </c>
      <c r="O12" s="124">
        <f>IF(D12="X",0,IF(E12="X",0,VLOOKUP(E12,'7'!$K$3:$L$16,2,FALSE)))</f>
        <v>12</v>
      </c>
      <c r="P12" s="122">
        <f t="shared" si="1"/>
        <v>222.60000000000002</v>
      </c>
    </row>
    <row r="13" spans="1:26" x14ac:dyDescent="0.3">
      <c r="A13" s="44" t="s">
        <v>434</v>
      </c>
      <c r="B13" s="120"/>
      <c r="C13" s="47" t="s">
        <v>251</v>
      </c>
      <c r="D13" s="47"/>
      <c r="E13" s="120" t="s">
        <v>163</v>
      </c>
      <c r="F13" s="122"/>
      <c r="G13" s="122"/>
      <c r="H13" s="122"/>
      <c r="I13" s="122"/>
      <c r="J13" s="122">
        <v>7.22</v>
      </c>
      <c r="N13" s="122">
        <f t="shared" si="0"/>
        <v>7.22</v>
      </c>
      <c r="O13" s="124">
        <f>IF(D13="X",0,IF(E13="X",0,VLOOKUP(E13,'7'!$K$3:$L$16,2,FALSE)))</f>
        <v>210</v>
      </c>
      <c r="P13" s="122">
        <f t="shared" si="1"/>
        <v>1516.2</v>
      </c>
      <c r="T13">
        <v>0.35</v>
      </c>
    </row>
    <row r="14" spans="1:26" x14ac:dyDescent="0.3">
      <c r="A14" s="44" t="s">
        <v>335</v>
      </c>
      <c r="B14" s="120"/>
      <c r="C14" s="47" t="s">
        <v>246</v>
      </c>
      <c r="D14" s="47"/>
      <c r="E14" s="120" t="s">
        <v>160</v>
      </c>
      <c r="F14" s="122"/>
      <c r="G14" s="122">
        <v>18.25</v>
      </c>
      <c r="H14" s="122"/>
      <c r="I14" s="122"/>
      <c r="J14" s="122"/>
      <c r="N14" s="122">
        <f t="shared" si="0"/>
        <v>18.25</v>
      </c>
      <c r="O14" s="124">
        <f>IF(D14="X",0,IF(E14="X",0,VLOOKUP(E14,'7'!$K$3:$L$16,2,FALSE)))</f>
        <v>210</v>
      </c>
      <c r="P14" s="122">
        <f t="shared" si="1"/>
        <v>3832.5</v>
      </c>
      <c r="R14">
        <v>9.6999999999999993</v>
      </c>
      <c r="S14">
        <v>9.6999999999999993</v>
      </c>
    </row>
    <row r="15" spans="1:26" x14ac:dyDescent="0.3">
      <c r="A15" s="44" t="s">
        <v>379</v>
      </c>
      <c r="B15" s="120"/>
      <c r="C15" s="47" t="s">
        <v>251</v>
      </c>
      <c r="D15" s="47"/>
      <c r="E15" s="120" t="s">
        <v>163</v>
      </c>
      <c r="F15" s="122"/>
      <c r="G15" s="122"/>
      <c r="H15" s="122"/>
      <c r="I15" s="122"/>
      <c r="J15" s="122"/>
      <c r="M15">
        <v>5.4</v>
      </c>
      <c r="N15" s="122">
        <f t="shared" si="0"/>
        <v>5.4</v>
      </c>
      <c r="O15" s="124">
        <f>IF(D15="X",0,IF(E15="X",0,VLOOKUP(E15,'7'!$K$3:$L$16,2,FALSE)))</f>
        <v>210</v>
      </c>
      <c r="P15" s="122">
        <f t="shared" si="1"/>
        <v>1134</v>
      </c>
      <c r="T15">
        <v>2.1</v>
      </c>
      <c r="U15">
        <v>0.5</v>
      </c>
    </row>
    <row r="16" spans="1:26" x14ac:dyDescent="0.3">
      <c r="A16" s="44" t="s">
        <v>332</v>
      </c>
      <c r="B16" s="120"/>
      <c r="C16" s="47" t="s">
        <v>295</v>
      </c>
      <c r="D16" s="47"/>
      <c r="E16" s="120" t="s">
        <v>151</v>
      </c>
      <c r="F16" s="122"/>
      <c r="G16" s="122">
        <v>57.35</v>
      </c>
      <c r="H16" s="122"/>
      <c r="I16" s="122"/>
      <c r="J16" s="122"/>
      <c r="N16" s="122">
        <f t="shared" si="0"/>
        <v>57.35</v>
      </c>
      <c r="O16" s="124">
        <f>IF(D16="X",0,IF(E16="X",0,VLOOKUP(E16,'7'!$K$3:$L$16,2,FALSE)))</f>
        <v>210</v>
      </c>
      <c r="P16" s="122">
        <f t="shared" si="1"/>
        <v>12043.5</v>
      </c>
      <c r="R16">
        <v>17.95</v>
      </c>
      <c r="S16">
        <v>17.95</v>
      </c>
      <c r="T16">
        <v>1</v>
      </c>
    </row>
    <row r="17" spans="1:21" x14ac:dyDescent="0.3">
      <c r="A17" s="44" t="s">
        <v>331</v>
      </c>
      <c r="B17" s="120"/>
      <c r="C17" s="47" t="s">
        <v>327</v>
      </c>
      <c r="D17" s="47"/>
      <c r="E17" s="120" t="s">
        <v>153</v>
      </c>
      <c r="F17" s="122">
        <v>11.11</v>
      </c>
      <c r="G17" s="122"/>
      <c r="H17" s="122"/>
      <c r="I17" s="122"/>
      <c r="J17" s="122"/>
      <c r="N17" s="122">
        <f t="shared" si="0"/>
        <v>11.11</v>
      </c>
      <c r="O17" s="124">
        <f>IF(D17="X",0,IF(E17="X",0,VLOOKUP(E17,'7'!$K$3:$L$16,2,FALSE)))</f>
        <v>210</v>
      </c>
      <c r="P17" s="122">
        <f t="shared" si="1"/>
        <v>2333.1</v>
      </c>
      <c r="R17">
        <v>5.6</v>
      </c>
      <c r="S17">
        <v>5.6</v>
      </c>
      <c r="T17">
        <v>1.5</v>
      </c>
    </row>
    <row r="18" spans="1:21" x14ac:dyDescent="0.3">
      <c r="A18" s="44" t="s">
        <v>385</v>
      </c>
      <c r="B18" s="120"/>
      <c r="C18" s="47" t="s">
        <v>295</v>
      </c>
      <c r="D18" s="47"/>
      <c r="E18" s="120" t="s">
        <v>151</v>
      </c>
      <c r="F18" s="122"/>
      <c r="G18" s="122">
        <v>45.86</v>
      </c>
      <c r="H18" s="122"/>
      <c r="I18" s="122"/>
      <c r="J18" s="122"/>
      <c r="N18" s="122">
        <f t="shared" si="0"/>
        <v>45.86</v>
      </c>
      <c r="O18" s="124">
        <f>IF(D18="X",0,IF(E18="X",0,VLOOKUP(E18,'7'!$K$3:$L$16,2,FALSE)))</f>
        <v>210</v>
      </c>
      <c r="P18" s="122">
        <f t="shared" si="1"/>
        <v>9630.6</v>
      </c>
      <c r="R18">
        <v>17.95</v>
      </c>
      <c r="S18">
        <v>17.95</v>
      </c>
      <c r="T18">
        <v>6.95</v>
      </c>
      <c r="U18">
        <v>1</v>
      </c>
    </row>
    <row r="19" spans="1:21" x14ac:dyDescent="0.3">
      <c r="A19" s="44" t="s">
        <v>336</v>
      </c>
      <c r="B19" s="120"/>
      <c r="C19" s="47" t="s">
        <v>251</v>
      </c>
      <c r="D19" s="47"/>
      <c r="E19" s="120" t="s">
        <v>163</v>
      </c>
      <c r="F19" s="122"/>
      <c r="G19" s="122"/>
      <c r="H19" s="122"/>
      <c r="I19" s="122"/>
      <c r="J19" s="122"/>
      <c r="M19">
        <v>5.4</v>
      </c>
      <c r="N19" s="122">
        <f t="shared" si="0"/>
        <v>5.4</v>
      </c>
      <c r="O19" s="124">
        <f>IF(D19="X",0,IF(E19="X",0,VLOOKUP(E19,'7'!$K$3:$L$16,2,FALSE)))</f>
        <v>210</v>
      </c>
      <c r="P19" s="122">
        <f t="shared" si="1"/>
        <v>1134</v>
      </c>
      <c r="T19">
        <v>1.55</v>
      </c>
      <c r="U19">
        <v>0.5</v>
      </c>
    </row>
    <row r="20" spans="1:21" x14ac:dyDescent="0.3">
      <c r="A20" s="44" t="s">
        <v>337</v>
      </c>
      <c r="B20" s="120"/>
      <c r="C20" s="47" t="s">
        <v>295</v>
      </c>
      <c r="D20" s="47"/>
      <c r="E20" s="120" t="s">
        <v>151</v>
      </c>
      <c r="F20" s="122"/>
      <c r="G20" s="122">
        <v>57.35</v>
      </c>
      <c r="H20" s="122"/>
      <c r="I20" s="122"/>
      <c r="J20" s="122"/>
      <c r="N20" s="122">
        <f t="shared" si="0"/>
        <v>57.35</v>
      </c>
      <c r="O20" s="124">
        <f>IF(D20="X",0,IF(E20="X",0,VLOOKUP(E20,'7'!$K$3:$L$16,2,FALSE)))</f>
        <v>210</v>
      </c>
      <c r="P20" s="122">
        <f t="shared" si="1"/>
        <v>12043.5</v>
      </c>
      <c r="R20">
        <v>17.95</v>
      </c>
      <c r="S20">
        <v>17.95</v>
      </c>
      <c r="T20">
        <v>1.55</v>
      </c>
      <c r="U20">
        <v>1</v>
      </c>
    </row>
    <row r="21" spans="1:21" x14ac:dyDescent="0.3">
      <c r="A21" s="44" t="s">
        <v>338</v>
      </c>
      <c r="B21" s="120"/>
      <c r="C21" s="47" t="s">
        <v>251</v>
      </c>
      <c r="D21" s="47"/>
      <c r="E21" s="120" t="s">
        <v>163</v>
      </c>
      <c r="F21" s="122"/>
      <c r="G21" s="122"/>
      <c r="H21" s="122"/>
      <c r="I21" s="122"/>
      <c r="J21" s="122"/>
      <c r="M21">
        <v>5.4</v>
      </c>
      <c r="N21" s="122">
        <f t="shared" si="0"/>
        <v>5.4</v>
      </c>
      <c r="O21" s="124">
        <f>IF(D21="X",0,IF(E21="X",0,VLOOKUP(E21,'7'!$K$3:$L$16,2,FALSE)))</f>
        <v>210</v>
      </c>
      <c r="P21" s="122">
        <f t="shared" si="1"/>
        <v>1134</v>
      </c>
    </row>
    <row r="22" spans="1:21" x14ac:dyDescent="0.3">
      <c r="A22" s="44" t="s">
        <v>446</v>
      </c>
      <c r="B22" s="120"/>
      <c r="C22" s="47" t="s">
        <v>246</v>
      </c>
      <c r="D22" s="47"/>
      <c r="E22" s="120" t="s">
        <v>160</v>
      </c>
      <c r="F22" s="122"/>
      <c r="G22" s="122">
        <v>11</v>
      </c>
      <c r="H22" s="122"/>
      <c r="I22" s="122"/>
      <c r="J22" s="122"/>
      <c r="N22" s="122">
        <f t="shared" si="0"/>
        <v>11</v>
      </c>
      <c r="O22" s="124">
        <f>IF(D22="X",0,IF(E22="X",0,VLOOKUP(E22,'7'!$K$3:$L$16,2,FALSE)))</f>
        <v>210</v>
      </c>
      <c r="P22" s="122">
        <f t="shared" si="1"/>
        <v>2310</v>
      </c>
      <c r="R22">
        <v>1.8</v>
      </c>
      <c r="S22">
        <v>1.8</v>
      </c>
      <c r="T22">
        <v>1.4</v>
      </c>
    </row>
    <row r="23" spans="1:21" x14ac:dyDescent="0.3">
      <c r="A23" s="44" t="s">
        <v>447</v>
      </c>
      <c r="B23" s="120"/>
      <c r="C23" s="47" t="s">
        <v>433</v>
      </c>
      <c r="D23" s="47"/>
      <c r="E23" s="120" t="s">
        <v>153</v>
      </c>
      <c r="F23" s="122"/>
      <c r="G23" s="122">
        <v>9.0500000000000007</v>
      </c>
      <c r="H23" s="122"/>
      <c r="I23" s="122"/>
      <c r="J23" s="122"/>
      <c r="N23" s="122">
        <f t="shared" si="0"/>
        <v>9.0500000000000007</v>
      </c>
      <c r="O23" s="124">
        <f>IF(D23="X",0,IF(E23="X",0,VLOOKUP(E23,'7'!$K$3:$L$16,2,FALSE)))</f>
        <v>210</v>
      </c>
      <c r="P23" s="122">
        <f t="shared" si="1"/>
        <v>1900.5000000000002</v>
      </c>
      <c r="R23">
        <v>5</v>
      </c>
      <c r="S23">
        <v>5</v>
      </c>
      <c r="T23">
        <v>0.5</v>
      </c>
    </row>
    <row r="24" spans="1:21" x14ac:dyDescent="0.3">
      <c r="A24" s="44" t="s">
        <v>448</v>
      </c>
      <c r="B24" s="120"/>
      <c r="C24" s="47" t="s">
        <v>246</v>
      </c>
      <c r="D24" s="47"/>
      <c r="E24" s="120" t="s">
        <v>160</v>
      </c>
      <c r="F24" s="122"/>
      <c r="G24" s="122">
        <v>20.170000000000002</v>
      </c>
      <c r="H24" s="122"/>
      <c r="I24" s="122"/>
      <c r="J24" s="122"/>
      <c r="N24" s="122">
        <f t="shared" si="0"/>
        <v>20.170000000000002</v>
      </c>
      <c r="O24" s="124">
        <f>IF(D24="X",0,IF(E24="X",0,VLOOKUP(E24,'7'!$K$3:$L$16,2,FALSE)))</f>
        <v>210</v>
      </c>
      <c r="P24" s="122">
        <f t="shared" si="1"/>
        <v>4235.7000000000007</v>
      </c>
      <c r="T24">
        <v>0.5</v>
      </c>
    </row>
    <row r="25" spans="1:21" x14ac:dyDescent="0.3">
      <c r="A25" s="44" t="s">
        <v>449</v>
      </c>
      <c r="B25" s="120"/>
      <c r="C25" s="47" t="s">
        <v>251</v>
      </c>
      <c r="D25" s="47"/>
      <c r="E25" s="120" t="s">
        <v>163</v>
      </c>
      <c r="F25" s="122"/>
      <c r="G25" s="122"/>
      <c r="H25" s="122"/>
      <c r="I25" s="122"/>
      <c r="J25" s="122"/>
      <c r="M25">
        <v>7.57</v>
      </c>
      <c r="N25" s="122">
        <f t="shared" si="0"/>
        <v>7.57</v>
      </c>
      <c r="O25" s="124">
        <f>IF(D25="X",0,IF(E25="X",0,VLOOKUP(E25,'7'!$K$3:$L$16,2,FALSE)))</f>
        <v>210</v>
      </c>
      <c r="P25" s="122">
        <f t="shared" si="1"/>
        <v>1589.7</v>
      </c>
    </row>
    <row r="26" spans="1:21" x14ac:dyDescent="0.3">
      <c r="A26" s="44" t="s">
        <v>450</v>
      </c>
      <c r="B26" s="120"/>
      <c r="C26" s="47" t="s">
        <v>451</v>
      </c>
      <c r="D26" s="47"/>
      <c r="E26" s="120" t="s">
        <v>160</v>
      </c>
      <c r="F26" s="122"/>
      <c r="G26" s="122">
        <v>204.59</v>
      </c>
      <c r="H26" s="122"/>
      <c r="I26" s="122"/>
      <c r="J26" s="122"/>
      <c r="N26" s="122">
        <f t="shared" si="0"/>
        <v>204.59</v>
      </c>
      <c r="O26" s="124">
        <f>IF(D26="X",0,IF(E26="X",0,VLOOKUP(E26,'7'!$K$3:$L$16,2,FALSE)))</f>
        <v>210</v>
      </c>
      <c r="P26" s="122">
        <f t="shared" si="1"/>
        <v>42963.9</v>
      </c>
      <c r="R26">
        <v>3</v>
      </c>
      <c r="S26">
        <v>3</v>
      </c>
      <c r="T26">
        <v>1.6</v>
      </c>
    </row>
    <row r="27" spans="1:21" x14ac:dyDescent="0.3">
      <c r="A27" s="44" t="s">
        <v>452</v>
      </c>
      <c r="B27" s="120"/>
      <c r="C27" s="47" t="s">
        <v>295</v>
      </c>
      <c r="D27" s="47"/>
      <c r="E27" s="120" t="s">
        <v>151</v>
      </c>
      <c r="F27" s="122"/>
      <c r="G27" s="122">
        <v>63.42</v>
      </c>
      <c r="H27" s="122"/>
      <c r="I27" s="122"/>
      <c r="J27" s="122"/>
      <c r="N27" s="122">
        <f t="shared" si="0"/>
        <v>63.42</v>
      </c>
      <c r="O27" s="124">
        <f>IF(D27="X",0,IF(E27="X",0,VLOOKUP(E27,'7'!$K$3:$L$16,2,FALSE)))</f>
        <v>210</v>
      </c>
      <c r="P27" s="122">
        <f t="shared" si="1"/>
        <v>13318.2</v>
      </c>
      <c r="R27">
        <v>17</v>
      </c>
      <c r="S27">
        <v>17</v>
      </c>
    </row>
    <row r="28" spans="1:21" x14ac:dyDescent="0.3">
      <c r="A28" s="44" t="s">
        <v>449</v>
      </c>
      <c r="B28" s="120"/>
      <c r="C28" s="47" t="s">
        <v>295</v>
      </c>
      <c r="D28" s="47"/>
      <c r="E28" s="120" t="s">
        <v>151</v>
      </c>
      <c r="F28" s="122"/>
      <c r="G28" s="122">
        <v>56.27</v>
      </c>
      <c r="H28" s="122"/>
      <c r="I28" s="122"/>
      <c r="J28" s="122"/>
      <c r="N28" s="122">
        <f t="shared" si="0"/>
        <v>56.27</v>
      </c>
      <c r="O28" s="124">
        <f>IF(D28="X",0,IF(E28="X",0,VLOOKUP(E28,'7'!$K$3:$L$16,2,FALSE)))</f>
        <v>210</v>
      </c>
      <c r="P28" s="122">
        <f t="shared" si="1"/>
        <v>11816.7</v>
      </c>
      <c r="R28">
        <v>18.399999999999999</v>
      </c>
      <c r="S28">
        <v>18.399999999999999</v>
      </c>
      <c r="T28">
        <v>0.35</v>
      </c>
    </row>
    <row r="29" spans="1:21" x14ac:dyDescent="0.3">
      <c r="A29" s="44" t="s">
        <v>453</v>
      </c>
      <c r="B29" s="120"/>
      <c r="C29" s="47" t="s">
        <v>246</v>
      </c>
      <c r="D29" s="47"/>
      <c r="E29" s="120" t="s">
        <v>160</v>
      </c>
      <c r="F29" s="122"/>
      <c r="G29" s="122">
        <v>14.17</v>
      </c>
      <c r="H29" s="122"/>
      <c r="I29" s="122"/>
      <c r="J29" s="122"/>
      <c r="N29" s="122">
        <f t="shared" si="0"/>
        <v>14.17</v>
      </c>
      <c r="O29" s="124">
        <f>IF(D29="X",0,IF(E29="X",0,VLOOKUP(E29,'7'!$K$3:$L$16,2,FALSE)))</f>
        <v>210</v>
      </c>
      <c r="P29" s="122">
        <f t="shared" si="1"/>
        <v>2975.7</v>
      </c>
      <c r="R29">
        <v>0.9</v>
      </c>
      <c r="S29">
        <v>0.9</v>
      </c>
      <c r="T29">
        <v>0.5</v>
      </c>
    </row>
    <row r="30" spans="1:21" x14ac:dyDescent="0.3">
      <c r="A30" s="44" t="s">
        <v>454</v>
      </c>
      <c r="B30" s="120"/>
      <c r="C30" s="47" t="s">
        <v>295</v>
      </c>
      <c r="D30" s="47"/>
      <c r="E30" s="120" t="s">
        <v>151</v>
      </c>
      <c r="F30" s="122"/>
      <c r="G30" s="122">
        <v>55.19</v>
      </c>
      <c r="H30" s="122"/>
      <c r="I30" s="122"/>
      <c r="J30" s="122"/>
      <c r="N30" s="122">
        <f t="shared" si="0"/>
        <v>55.19</v>
      </c>
      <c r="O30" s="124">
        <f>IF(D30="X",0,IF(E30="X",0,VLOOKUP(E30,'7'!$K$3:$L$16,2,FALSE)))</f>
        <v>210</v>
      </c>
      <c r="P30" s="122">
        <f t="shared" si="1"/>
        <v>11589.9</v>
      </c>
      <c r="R30">
        <v>10.199999999999999</v>
      </c>
      <c r="S30">
        <v>10.199999999999999</v>
      </c>
      <c r="T30">
        <v>0.65</v>
      </c>
    </row>
    <row r="31" spans="1:21" x14ac:dyDescent="0.3">
      <c r="A31" s="44" t="s">
        <v>455</v>
      </c>
      <c r="B31" s="120"/>
      <c r="C31" s="47" t="s">
        <v>251</v>
      </c>
      <c r="D31" s="47"/>
      <c r="E31" s="120" t="s">
        <v>163</v>
      </c>
      <c r="F31" s="122"/>
      <c r="G31" s="122"/>
      <c r="H31" s="122"/>
      <c r="I31" s="122"/>
      <c r="J31" s="122"/>
      <c r="M31">
        <v>7.18</v>
      </c>
      <c r="N31" s="122">
        <f t="shared" si="0"/>
        <v>7.18</v>
      </c>
      <c r="O31" s="124">
        <f>IF(D31="X",0,IF(E31="X",0,VLOOKUP(E31,'7'!$K$3:$L$16,2,FALSE)))</f>
        <v>210</v>
      </c>
      <c r="P31" s="122">
        <f t="shared" si="1"/>
        <v>1507.8</v>
      </c>
      <c r="T31">
        <v>1.8</v>
      </c>
      <c r="U31">
        <v>1</v>
      </c>
    </row>
    <row r="32" spans="1:21" x14ac:dyDescent="0.3">
      <c r="A32" s="44" t="s">
        <v>456</v>
      </c>
      <c r="B32" s="120"/>
      <c r="C32" s="47" t="s">
        <v>251</v>
      </c>
      <c r="D32" s="47"/>
      <c r="E32" s="120" t="s">
        <v>163</v>
      </c>
      <c r="F32" s="122"/>
      <c r="G32" s="122"/>
      <c r="H32" s="122"/>
      <c r="I32" s="122"/>
      <c r="J32" s="122"/>
      <c r="M32">
        <v>7.28</v>
      </c>
      <c r="N32" s="122">
        <f t="shared" si="0"/>
        <v>7.28</v>
      </c>
      <c r="O32" s="124">
        <f>IF(D32="X",0,IF(E32="X",0,VLOOKUP(E32,'7'!$K$3:$L$16,2,FALSE)))</f>
        <v>210</v>
      </c>
      <c r="P32" s="122">
        <f t="shared" si="1"/>
        <v>1528.8</v>
      </c>
      <c r="T32">
        <v>1.8</v>
      </c>
      <c r="U32">
        <v>1</v>
      </c>
    </row>
    <row r="33" spans="1:21" x14ac:dyDescent="0.3">
      <c r="A33" s="44" t="s">
        <v>457</v>
      </c>
      <c r="B33" s="120"/>
      <c r="C33" s="47" t="s">
        <v>319</v>
      </c>
      <c r="D33" s="47"/>
      <c r="E33" s="120" t="s">
        <v>163</v>
      </c>
      <c r="F33" s="122"/>
      <c r="G33" s="122"/>
      <c r="H33" s="122"/>
      <c r="I33" s="122"/>
      <c r="J33" s="122"/>
      <c r="M33">
        <v>3.6</v>
      </c>
      <c r="N33" s="122">
        <f t="shared" si="0"/>
        <v>3.6</v>
      </c>
      <c r="O33" s="124">
        <f>IF(D33="X",0,IF(E33="X",0,VLOOKUP(E33,'7'!$K$3:$L$16,2,FALSE)))</f>
        <v>210</v>
      </c>
      <c r="P33" s="122">
        <f t="shared" si="1"/>
        <v>756</v>
      </c>
    </row>
    <row r="34" spans="1:21" x14ac:dyDescent="0.3">
      <c r="A34" s="44" t="s">
        <v>458</v>
      </c>
      <c r="B34" s="120"/>
      <c r="C34" s="47" t="s">
        <v>248</v>
      </c>
      <c r="D34" s="47"/>
      <c r="E34" s="120" t="s">
        <v>162</v>
      </c>
      <c r="F34" s="122"/>
      <c r="G34" s="122">
        <v>57.22</v>
      </c>
      <c r="H34" s="122"/>
      <c r="I34" s="122"/>
      <c r="J34" s="122"/>
      <c r="N34" s="122">
        <f t="shared" si="0"/>
        <v>57.22</v>
      </c>
      <c r="O34" s="124">
        <f>IF(D34="X",0,IF(E34="X",0,VLOOKUP(E34,'7'!$K$3:$L$16,2,FALSE)))</f>
        <v>12</v>
      </c>
      <c r="P34" s="122">
        <f t="shared" si="1"/>
        <v>686.64</v>
      </c>
    </row>
    <row r="35" spans="1:21" x14ac:dyDescent="0.3">
      <c r="A35" s="44" t="s">
        <v>459</v>
      </c>
      <c r="B35" s="120"/>
      <c r="C35" s="47" t="s">
        <v>460</v>
      </c>
      <c r="D35" s="47"/>
      <c r="E35" s="120" t="s">
        <v>153</v>
      </c>
      <c r="F35" s="122">
        <v>8.6199999999999992</v>
      </c>
      <c r="G35" s="122"/>
      <c r="H35" s="122"/>
      <c r="I35" s="122"/>
      <c r="J35" s="122"/>
      <c r="N35" s="122">
        <f t="shared" si="0"/>
        <v>8.6199999999999992</v>
      </c>
      <c r="O35" s="124">
        <f>IF(D35="X",0,IF(E35="X",0,VLOOKUP(E35,'7'!$K$3:$L$16,2,FALSE)))</f>
        <v>210</v>
      </c>
      <c r="P35" s="122">
        <f t="shared" si="1"/>
        <v>1810.1999999999998</v>
      </c>
      <c r="R35">
        <v>3.35</v>
      </c>
      <c r="S35">
        <v>3.35</v>
      </c>
      <c r="T35">
        <v>0.6</v>
      </c>
    </row>
    <row r="36" spans="1:21" x14ac:dyDescent="0.3">
      <c r="A36" s="44" t="s">
        <v>461</v>
      </c>
      <c r="B36" s="120"/>
      <c r="C36" s="47" t="s">
        <v>295</v>
      </c>
      <c r="D36" s="47"/>
      <c r="E36" s="120" t="s">
        <v>151</v>
      </c>
      <c r="F36" s="122"/>
      <c r="G36" s="122">
        <v>56.95</v>
      </c>
      <c r="H36" s="122"/>
      <c r="I36" s="122"/>
      <c r="J36" s="122"/>
      <c r="N36" s="122">
        <f t="shared" si="0"/>
        <v>56.95</v>
      </c>
      <c r="O36" s="124">
        <f>IF(D36="X",0,IF(E36="X",0,VLOOKUP(E36,'7'!$K$3:$L$16,2,FALSE)))</f>
        <v>210</v>
      </c>
      <c r="P36" s="122">
        <f t="shared" si="1"/>
        <v>11959.5</v>
      </c>
      <c r="R36">
        <v>21.2</v>
      </c>
      <c r="S36">
        <v>21.2</v>
      </c>
      <c r="T36">
        <v>0.3</v>
      </c>
    </row>
    <row r="37" spans="1:21" x14ac:dyDescent="0.3">
      <c r="A37" s="44" t="s">
        <v>462</v>
      </c>
      <c r="B37" s="120"/>
      <c r="C37" s="47" t="s">
        <v>295</v>
      </c>
      <c r="D37" s="47"/>
      <c r="E37" s="120" t="s">
        <v>151</v>
      </c>
      <c r="F37" s="122"/>
      <c r="G37" s="122">
        <v>56.19</v>
      </c>
      <c r="H37" s="122"/>
      <c r="I37" s="122"/>
      <c r="J37" s="122"/>
      <c r="N37" s="122">
        <f t="shared" si="0"/>
        <v>56.19</v>
      </c>
      <c r="O37" s="124">
        <f>IF(D37="X",0,IF(E37="X",0,VLOOKUP(E37,'7'!$K$3:$L$16,2,FALSE)))</f>
        <v>210</v>
      </c>
      <c r="P37" s="122">
        <f t="shared" si="1"/>
        <v>11799.9</v>
      </c>
      <c r="R37">
        <v>18.600000000000001</v>
      </c>
      <c r="S37">
        <v>18.600000000000001</v>
      </c>
      <c r="T37">
        <v>0.3</v>
      </c>
    </row>
    <row r="38" spans="1:21" x14ac:dyDescent="0.3">
      <c r="A38" s="44" t="s">
        <v>463</v>
      </c>
      <c r="B38" s="120"/>
      <c r="C38" s="47" t="s">
        <v>295</v>
      </c>
      <c r="D38" s="47"/>
      <c r="E38" s="120" t="s">
        <v>151</v>
      </c>
      <c r="F38" s="122"/>
      <c r="G38" s="122">
        <v>56.57</v>
      </c>
      <c r="H38" s="122"/>
      <c r="I38" s="122"/>
      <c r="J38" s="122"/>
      <c r="N38" s="122">
        <f t="shared" si="0"/>
        <v>56.57</v>
      </c>
      <c r="O38" s="124">
        <f>IF(D38="X",0,IF(E38="X",0,VLOOKUP(E38,'7'!$K$3:$L$16,2,FALSE)))</f>
        <v>210</v>
      </c>
      <c r="P38" s="122">
        <f t="shared" si="1"/>
        <v>11879.7</v>
      </c>
      <c r="R38">
        <v>18.600000000000001</v>
      </c>
      <c r="S38">
        <v>18.600000000000001</v>
      </c>
      <c r="T38">
        <v>0.3</v>
      </c>
    </row>
    <row r="39" spans="1:21" x14ac:dyDescent="0.3">
      <c r="A39" s="44" t="s">
        <v>464</v>
      </c>
      <c r="B39" s="120"/>
      <c r="C39" s="47" t="s">
        <v>224</v>
      </c>
      <c r="D39" s="47"/>
      <c r="E39" s="120" t="s">
        <v>160</v>
      </c>
      <c r="F39" s="122">
        <v>5.67</v>
      </c>
      <c r="G39" s="122"/>
      <c r="H39" s="122"/>
      <c r="I39" s="122"/>
      <c r="J39" s="122"/>
      <c r="N39" s="122">
        <f t="shared" si="0"/>
        <v>5.67</v>
      </c>
      <c r="O39" s="124">
        <f>IF(D39="X",0,IF(E39="X",0,VLOOKUP(E39,'7'!$K$3:$L$16,2,FALSE)))</f>
        <v>210</v>
      </c>
      <c r="P39" s="122">
        <f t="shared" si="1"/>
        <v>1190.7</v>
      </c>
      <c r="R39">
        <v>3.1</v>
      </c>
      <c r="S39">
        <v>3.1</v>
      </c>
      <c r="T39">
        <v>3.1</v>
      </c>
    </row>
    <row r="40" spans="1:21" x14ac:dyDescent="0.3">
      <c r="A40" s="44" t="s">
        <v>465</v>
      </c>
      <c r="B40" s="120"/>
      <c r="C40" s="47" t="s">
        <v>295</v>
      </c>
      <c r="D40" s="47"/>
      <c r="E40" s="120" t="s">
        <v>151</v>
      </c>
      <c r="F40" s="122"/>
      <c r="G40" s="122">
        <v>57</v>
      </c>
      <c r="H40" s="122"/>
      <c r="I40" s="122"/>
      <c r="J40" s="122"/>
      <c r="N40" s="122">
        <f t="shared" si="0"/>
        <v>57</v>
      </c>
      <c r="O40" s="124">
        <f>IF(D40="X",0,IF(E40="X",0,VLOOKUP(E40,'7'!$K$3:$L$16,2,FALSE)))</f>
        <v>210</v>
      </c>
      <c r="P40" s="122">
        <f t="shared" si="1"/>
        <v>11970</v>
      </c>
      <c r="R40">
        <v>10.5</v>
      </c>
      <c r="S40">
        <v>10.5</v>
      </c>
    </row>
    <row r="41" spans="1:21" x14ac:dyDescent="0.3">
      <c r="A41" s="44" t="s">
        <v>466</v>
      </c>
      <c r="B41" s="120"/>
      <c r="C41" s="47" t="s">
        <v>285</v>
      </c>
      <c r="D41" s="47"/>
      <c r="E41" s="120" t="s">
        <v>159</v>
      </c>
      <c r="F41" s="122"/>
      <c r="G41" s="122">
        <v>12.43</v>
      </c>
      <c r="H41" s="122"/>
      <c r="I41" s="122"/>
      <c r="J41" s="122"/>
      <c r="N41" s="122">
        <f t="shared" si="0"/>
        <v>12.43</v>
      </c>
      <c r="O41" s="124">
        <f>IF(D41="X",0,IF(E41="X",0,VLOOKUP(E41,'7'!$K$3:$L$16,2,FALSE)))</f>
        <v>210</v>
      </c>
      <c r="P41" s="122">
        <f t="shared" si="1"/>
        <v>2610.2999999999997</v>
      </c>
    </row>
    <row r="42" spans="1:21" x14ac:dyDescent="0.3">
      <c r="A42" s="44" t="s">
        <v>467</v>
      </c>
      <c r="B42" s="120"/>
      <c r="C42" s="47" t="s">
        <v>248</v>
      </c>
      <c r="D42" s="47"/>
      <c r="E42" s="120" t="s">
        <v>162</v>
      </c>
      <c r="F42" s="122"/>
      <c r="G42" s="122">
        <v>0</v>
      </c>
      <c r="H42" s="122"/>
      <c r="I42" s="122"/>
      <c r="J42" s="122"/>
      <c r="N42" s="122">
        <f t="shared" si="0"/>
        <v>0</v>
      </c>
      <c r="O42" s="124">
        <f>IF(D42="X",0,IF(E42="X",0,VLOOKUP(E42,'7'!$K$3:$L$16,2,FALSE)))</f>
        <v>12</v>
      </c>
      <c r="P42" s="122">
        <f t="shared" si="1"/>
        <v>0</v>
      </c>
    </row>
    <row r="43" spans="1:21" x14ac:dyDescent="0.3">
      <c r="A43" s="44" t="s">
        <v>448</v>
      </c>
      <c r="B43" s="120"/>
      <c r="C43" s="47" t="s">
        <v>246</v>
      </c>
      <c r="D43" s="47"/>
      <c r="E43" s="120" t="s">
        <v>160</v>
      </c>
      <c r="F43" s="122"/>
      <c r="G43" s="122">
        <v>20.170000000000002</v>
      </c>
      <c r="H43" s="122"/>
      <c r="I43" s="122"/>
      <c r="J43" s="122"/>
      <c r="N43" s="122">
        <f t="shared" si="0"/>
        <v>20.170000000000002</v>
      </c>
      <c r="O43" s="124">
        <f>IF(D43="X",0,IF(E43="X",0,VLOOKUP(E43,'7'!$K$3:$L$16,2,FALSE)))</f>
        <v>210</v>
      </c>
      <c r="P43" s="122">
        <f t="shared" si="1"/>
        <v>4235.7000000000007</v>
      </c>
      <c r="T43">
        <v>1.6</v>
      </c>
    </row>
    <row r="44" spans="1:21" x14ac:dyDescent="0.3">
      <c r="A44" s="44" t="s">
        <v>468</v>
      </c>
      <c r="B44" s="120"/>
      <c r="C44" s="47" t="s">
        <v>246</v>
      </c>
      <c r="D44" s="47"/>
      <c r="E44" s="120" t="s">
        <v>160</v>
      </c>
      <c r="F44" s="122"/>
      <c r="G44" s="122">
        <v>45.27</v>
      </c>
      <c r="H44" s="122"/>
      <c r="I44" s="122"/>
      <c r="J44" s="122"/>
      <c r="N44" s="122">
        <f t="shared" si="0"/>
        <v>45.27</v>
      </c>
      <c r="O44" s="124">
        <f>IF(D44="X",0,IF(E44="X",0,VLOOKUP(E44,'7'!$K$3:$L$16,2,FALSE)))</f>
        <v>210</v>
      </c>
      <c r="P44" s="122">
        <f t="shared" si="1"/>
        <v>9506.7000000000007</v>
      </c>
    </row>
    <row r="45" spans="1:21" x14ac:dyDescent="0.3">
      <c r="A45" s="44" t="s">
        <v>469</v>
      </c>
      <c r="B45" s="120"/>
      <c r="C45" s="47" t="s">
        <v>251</v>
      </c>
      <c r="D45" s="47"/>
      <c r="E45" s="120" t="s">
        <v>163</v>
      </c>
      <c r="F45" s="122"/>
      <c r="G45" s="122"/>
      <c r="H45" s="122"/>
      <c r="I45" s="122"/>
      <c r="J45" s="122"/>
      <c r="M45">
        <v>7.1</v>
      </c>
      <c r="N45" s="122">
        <f t="shared" si="0"/>
        <v>7.1</v>
      </c>
      <c r="O45" s="124">
        <f>IF(D45="X",0,IF(E45="X",0,VLOOKUP(E45,'7'!$K$3:$L$16,2,FALSE)))</f>
        <v>210</v>
      </c>
      <c r="P45" s="122">
        <f t="shared" si="1"/>
        <v>1491</v>
      </c>
      <c r="T45">
        <v>1.4</v>
      </c>
      <c r="U45">
        <v>1</v>
      </c>
    </row>
    <row r="46" spans="1:21" x14ac:dyDescent="0.3">
      <c r="A46" s="44" t="s">
        <v>470</v>
      </c>
      <c r="B46" s="120"/>
      <c r="C46" s="47" t="s">
        <v>251</v>
      </c>
      <c r="D46" s="47"/>
      <c r="E46" s="120" t="s">
        <v>163</v>
      </c>
      <c r="F46" s="122"/>
      <c r="G46" s="122"/>
      <c r="H46" s="122"/>
      <c r="I46" s="122"/>
      <c r="J46" s="122"/>
      <c r="M46">
        <v>6.96</v>
      </c>
      <c r="N46" s="122">
        <f t="shared" si="0"/>
        <v>6.96</v>
      </c>
      <c r="O46" s="124">
        <f>IF(D46="X",0,IF(E46="X",0,VLOOKUP(E46,'7'!$K$3:$L$16,2,FALSE)))</f>
        <v>210</v>
      </c>
      <c r="P46" s="122">
        <f t="shared" si="1"/>
        <v>1461.6</v>
      </c>
      <c r="T46">
        <v>1.4</v>
      </c>
      <c r="U46">
        <v>1</v>
      </c>
    </row>
    <row r="47" spans="1:21" x14ac:dyDescent="0.3">
      <c r="A47" s="44" t="s">
        <v>360</v>
      </c>
      <c r="B47" s="120"/>
      <c r="C47" s="47" t="s">
        <v>295</v>
      </c>
      <c r="D47" s="47"/>
      <c r="E47" s="120" t="s">
        <v>151</v>
      </c>
      <c r="F47" s="122"/>
      <c r="G47" s="122">
        <v>57.22</v>
      </c>
      <c r="H47" s="122"/>
      <c r="I47" s="122"/>
      <c r="J47" s="122"/>
      <c r="N47" s="122">
        <f t="shared" si="0"/>
        <v>57.22</v>
      </c>
      <c r="O47" s="124">
        <f>IF(D47="X",0,IF(E47="X",0,VLOOKUP(E47,'7'!$K$3:$L$16,2,FALSE)))</f>
        <v>210</v>
      </c>
      <c r="P47" s="122">
        <f t="shared" si="1"/>
        <v>12016.199999999999</v>
      </c>
      <c r="R47">
        <v>10.5</v>
      </c>
      <c r="S47">
        <v>10.5</v>
      </c>
      <c r="T47">
        <v>0.1</v>
      </c>
    </row>
    <row r="48" spans="1:21" x14ac:dyDescent="0.3">
      <c r="A48" s="44" t="s">
        <v>471</v>
      </c>
      <c r="B48" s="120"/>
      <c r="C48" s="47" t="s">
        <v>460</v>
      </c>
      <c r="D48" s="47"/>
      <c r="E48" s="120" t="s">
        <v>153</v>
      </c>
      <c r="F48" s="122">
        <v>11.15</v>
      </c>
      <c r="G48" s="122"/>
      <c r="H48" s="122"/>
      <c r="I48" s="122"/>
      <c r="J48" s="122"/>
      <c r="N48" s="122">
        <f t="shared" si="0"/>
        <v>11.15</v>
      </c>
      <c r="O48" s="124">
        <f>IF(D48="X",0,IF(E48="X",0,VLOOKUP(E48,'7'!$K$3:$L$16,2,FALSE)))</f>
        <v>210</v>
      </c>
      <c r="P48" s="122">
        <f t="shared" si="1"/>
        <v>2341.5</v>
      </c>
      <c r="R48">
        <v>3.4</v>
      </c>
      <c r="S48">
        <v>3.4</v>
      </c>
      <c r="T48">
        <v>0.6</v>
      </c>
    </row>
    <row r="49" spans="1:20" x14ac:dyDescent="0.3">
      <c r="A49" s="44" t="s">
        <v>472</v>
      </c>
      <c r="B49" s="120"/>
      <c r="C49" s="47" t="s">
        <v>295</v>
      </c>
      <c r="D49" s="47"/>
      <c r="E49" s="120" t="s">
        <v>151</v>
      </c>
      <c r="F49" s="122"/>
      <c r="G49" s="122">
        <v>56.95</v>
      </c>
      <c r="H49" s="122"/>
      <c r="I49" s="122"/>
      <c r="J49" s="122"/>
      <c r="N49" s="122">
        <f t="shared" si="0"/>
        <v>56.95</v>
      </c>
      <c r="O49" s="124">
        <f>IF(D49="X",0,IF(E49="X",0,VLOOKUP(E49,'7'!$K$3:$L$16,2,FALSE)))</f>
        <v>210</v>
      </c>
      <c r="P49" s="122">
        <f t="shared" si="1"/>
        <v>11959.5</v>
      </c>
      <c r="R49">
        <v>21.1</v>
      </c>
      <c r="S49">
        <v>21.1</v>
      </c>
      <c r="T49">
        <v>0.3</v>
      </c>
    </row>
    <row r="50" spans="1:20" x14ac:dyDescent="0.3">
      <c r="A50" s="44" t="s">
        <v>437</v>
      </c>
      <c r="B50" s="120"/>
      <c r="C50" s="47" t="s">
        <v>295</v>
      </c>
      <c r="D50" s="47"/>
      <c r="E50" s="120" t="s">
        <v>151</v>
      </c>
      <c r="F50" s="122"/>
      <c r="G50" s="122">
        <v>56.19</v>
      </c>
      <c r="H50" s="122"/>
      <c r="I50" s="122"/>
      <c r="J50" s="122"/>
      <c r="N50" s="122">
        <f t="shared" si="0"/>
        <v>56.19</v>
      </c>
      <c r="O50" s="124">
        <f>IF(D50="X",0,IF(E50="X",0,VLOOKUP(E50,'7'!$K$3:$L$16,2,FALSE)))</f>
        <v>210</v>
      </c>
      <c r="P50" s="122">
        <f t="shared" si="1"/>
        <v>11799.9</v>
      </c>
      <c r="R50">
        <v>17.7</v>
      </c>
      <c r="S50">
        <v>17.7</v>
      </c>
      <c r="T50">
        <v>0.3</v>
      </c>
    </row>
    <row r="51" spans="1:20" x14ac:dyDescent="0.3">
      <c r="A51" s="44" t="s">
        <v>438</v>
      </c>
      <c r="B51" s="120"/>
      <c r="C51" s="47" t="s">
        <v>295</v>
      </c>
      <c r="D51" s="47"/>
      <c r="E51" s="120" t="s">
        <v>151</v>
      </c>
      <c r="F51" s="122"/>
      <c r="G51" s="122">
        <v>56.48</v>
      </c>
      <c r="H51" s="122"/>
      <c r="I51" s="122"/>
      <c r="J51" s="122"/>
      <c r="N51" s="122">
        <f t="shared" si="0"/>
        <v>56.48</v>
      </c>
      <c r="O51" s="124">
        <f>IF(D51="X",0,IF(E51="X",0,VLOOKUP(E51,'7'!$K$3:$L$16,2,FALSE)))</f>
        <v>210</v>
      </c>
      <c r="P51" s="122">
        <f t="shared" si="1"/>
        <v>11860.8</v>
      </c>
      <c r="R51">
        <v>18.45</v>
      </c>
      <c r="S51">
        <v>18.45</v>
      </c>
      <c r="T51">
        <v>0.65</v>
      </c>
    </row>
    <row r="52" spans="1:20" x14ac:dyDescent="0.3">
      <c r="A52" s="44" t="s">
        <v>381</v>
      </c>
      <c r="B52" s="120"/>
      <c r="C52" s="47" t="s">
        <v>334</v>
      </c>
      <c r="D52" s="47"/>
      <c r="E52" s="120" t="s">
        <v>153</v>
      </c>
      <c r="F52" s="122">
        <v>16.989999999999998</v>
      </c>
      <c r="G52" s="122"/>
      <c r="H52" s="122"/>
      <c r="I52" s="122"/>
      <c r="J52" s="122"/>
      <c r="N52" s="122">
        <f t="shared" si="0"/>
        <v>16.989999999999998</v>
      </c>
      <c r="O52" s="124">
        <f>IF(D52="X",0,IF(E52="X",0,VLOOKUP(E52,'7'!$K$3:$L$16,2,FALSE)))</f>
        <v>210</v>
      </c>
      <c r="P52" s="122">
        <f t="shared" si="1"/>
        <v>3567.8999999999996</v>
      </c>
      <c r="R52">
        <v>6.05</v>
      </c>
      <c r="S52">
        <v>6.05</v>
      </c>
    </row>
    <row r="53" spans="1:20" x14ac:dyDescent="0.3">
      <c r="A53" s="44" t="s">
        <v>362</v>
      </c>
      <c r="B53" s="120"/>
      <c r="C53" s="47" t="s">
        <v>280</v>
      </c>
      <c r="D53" s="47"/>
      <c r="E53" s="120" t="s">
        <v>153</v>
      </c>
      <c r="F53" s="122">
        <v>17.260000000000002</v>
      </c>
      <c r="G53" s="122"/>
      <c r="H53" s="122"/>
      <c r="I53" s="122"/>
      <c r="J53" s="122"/>
      <c r="N53" s="122">
        <f t="shared" si="0"/>
        <v>17.260000000000002</v>
      </c>
      <c r="O53" s="124">
        <f>IF(D53="X",0,IF(E53="X",0,VLOOKUP(E53,'7'!$K$3:$L$16,2,FALSE)))</f>
        <v>210</v>
      </c>
      <c r="P53" s="122">
        <f t="shared" si="1"/>
        <v>3624.6000000000004</v>
      </c>
      <c r="R53">
        <v>2.5</v>
      </c>
      <c r="S53">
        <v>2.5</v>
      </c>
    </row>
    <row r="54" spans="1:20" x14ac:dyDescent="0.3">
      <c r="A54" s="44" t="s">
        <v>356</v>
      </c>
      <c r="B54" s="120"/>
      <c r="C54" s="47" t="s">
        <v>242</v>
      </c>
      <c r="D54" s="47"/>
      <c r="E54" s="120" t="s">
        <v>153</v>
      </c>
      <c r="F54" s="122">
        <v>30.02</v>
      </c>
      <c r="G54" s="122"/>
      <c r="H54" s="122"/>
      <c r="I54" s="122"/>
      <c r="J54" s="122"/>
      <c r="N54" s="122">
        <f t="shared" si="0"/>
        <v>30.02</v>
      </c>
      <c r="O54" s="124">
        <f>IF(D54="X",0,IF(E54="X",0,VLOOKUP(E54,'7'!$K$3:$L$16,2,FALSE)))</f>
        <v>210</v>
      </c>
      <c r="P54" s="122">
        <f t="shared" si="1"/>
        <v>6304.2</v>
      </c>
      <c r="R54">
        <v>4.3499999999999996</v>
      </c>
      <c r="S54">
        <v>4.3499999999999996</v>
      </c>
      <c r="T54">
        <v>1.7</v>
      </c>
    </row>
    <row r="55" spans="1:20" x14ac:dyDescent="0.3">
      <c r="A55" s="44"/>
      <c r="B55" s="120"/>
      <c r="D55" s="47"/>
      <c r="E55" s="120"/>
      <c r="F55" s="122"/>
      <c r="G55" s="122"/>
      <c r="H55" s="122"/>
      <c r="I55" s="122"/>
      <c r="J55" s="122"/>
      <c r="N55" s="122"/>
      <c r="O55" s="124"/>
      <c r="P55" s="122"/>
    </row>
    <row r="56" spans="1:20" x14ac:dyDescent="0.3">
      <c r="A56" s="44"/>
      <c r="B56" s="120"/>
      <c r="C56" s="176" t="s">
        <v>474</v>
      </c>
      <c r="D56" s="47"/>
      <c r="E56" s="120"/>
      <c r="F56" s="122"/>
      <c r="G56" s="122"/>
      <c r="H56" s="122"/>
      <c r="I56" s="122"/>
      <c r="J56" s="122"/>
      <c r="N56" s="122"/>
      <c r="O56" s="124"/>
      <c r="P56" s="122"/>
    </row>
    <row r="57" spans="1:20" x14ac:dyDescent="0.3">
      <c r="A57" s="44" t="s">
        <v>475</v>
      </c>
      <c r="B57" s="120"/>
      <c r="C57" s="47" t="s">
        <v>476</v>
      </c>
      <c r="D57" s="47"/>
      <c r="E57" s="120" t="s">
        <v>160</v>
      </c>
      <c r="F57" s="122"/>
      <c r="G57" s="122">
        <v>6.2</v>
      </c>
      <c r="H57" s="122"/>
      <c r="I57" s="122"/>
      <c r="J57" s="122"/>
      <c r="N57" s="122">
        <f t="shared" si="0"/>
        <v>6.2</v>
      </c>
      <c r="O57" s="124">
        <f>IF(D57="X",0,IF(E57="X",0,VLOOKUP(E57,'7'!$K$3:$L$16,2,FALSE)))</f>
        <v>210</v>
      </c>
      <c r="P57" s="122">
        <f t="shared" si="1"/>
        <v>1302</v>
      </c>
    </row>
    <row r="58" spans="1:20" x14ac:dyDescent="0.3">
      <c r="A58" s="44" t="s">
        <v>477</v>
      </c>
      <c r="B58" s="120"/>
      <c r="C58" s="47" t="s">
        <v>295</v>
      </c>
      <c r="D58" s="47"/>
      <c r="E58" s="120" t="s">
        <v>151</v>
      </c>
      <c r="F58" s="122">
        <v>49.45</v>
      </c>
      <c r="G58" s="122"/>
      <c r="H58" s="122"/>
      <c r="I58" s="122"/>
      <c r="J58" s="122"/>
      <c r="N58" s="122">
        <f t="shared" si="0"/>
        <v>49.45</v>
      </c>
      <c r="O58" s="124">
        <f>IF(D58="X",0,IF(E58="X",0,VLOOKUP(E58,'7'!$K$3:$L$16,2,FALSE)))</f>
        <v>210</v>
      </c>
      <c r="P58" s="122">
        <f t="shared" si="1"/>
        <v>10384.5</v>
      </c>
      <c r="R58">
        <v>3.9</v>
      </c>
      <c r="S58">
        <v>3.9</v>
      </c>
    </row>
    <row r="59" spans="1:20" x14ac:dyDescent="0.3">
      <c r="A59" s="44" t="s">
        <v>478</v>
      </c>
      <c r="B59" s="120"/>
      <c r="C59" s="47" t="s">
        <v>251</v>
      </c>
      <c r="D59" s="47"/>
      <c r="E59" s="120" t="s">
        <v>163</v>
      </c>
      <c r="F59" s="122"/>
      <c r="G59" s="122">
        <v>3.9</v>
      </c>
      <c r="H59" s="122"/>
      <c r="I59" s="122"/>
      <c r="J59" s="122"/>
      <c r="N59" s="122">
        <f t="shared" si="0"/>
        <v>3.9</v>
      </c>
      <c r="O59" s="124">
        <f>IF(D59="X",0,IF(E59="X",0,VLOOKUP(E59,'7'!$K$3:$L$16,2,FALSE)))</f>
        <v>210</v>
      </c>
      <c r="P59" s="122">
        <f t="shared" si="1"/>
        <v>819</v>
      </c>
    </row>
    <row r="60" spans="1:20" x14ac:dyDescent="0.3">
      <c r="A60" s="44" t="s">
        <v>479</v>
      </c>
      <c r="B60" s="120"/>
      <c r="C60" s="47" t="s">
        <v>251</v>
      </c>
      <c r="D60" s="47"/>
      <c r="E60" s="120" t="s">
        <v>163</v>
      </c>
      <c r="F60" s="122"/>
      <c r="G60" s="122">
        <v>4.2</v>
      </c>
      <c r="H60" s="122"/>
      <c r="I60" s="122"/>
      <c r="J60" s="122"/>
      <c r="N60" s="122">
        <f t="shared" si="0"/>
        <v>4.2</v>
      </c>
      <c r="O60" s="124">
        <f>IF(D60="X",0,IF(E60="X",0,VLOOKUP(E60,'7'!$K$3:$L$16,2,FALSE)))</f>
        <v>210</v>
      </c>
      <c r="P60" s="122">
        <f t="shared" si="1"/>
        <v>882</v>
      </c>
      <c r="R60">
        <v>0.2</v>
      </c>
      <c r="S60">
        <v>0.2</v>
      </c>
    </row>
    <row r="61" spans="1:20" x14ac:dyDescent="0.3">
      <c r="A61" s="44" t="s">
        <v>480</v>
      </c>
      <c r="B61" s="120"/>
      <c r="C61" s="47" t="s">
        <v>322</v>
      </c>
      <c r="D61" s="47"/>
      <c r="E61" s="120" t="s">
        <v>151</v>
      </c>
      <c r="F61" s="122">
        <v>49.65</v>
      </c>
      <c r="G61" s="122"/>
      <c r="H61" s="122"/>
      <c r="I61" s="122"/>
      <c r="J61" s="122"/>
      <c r="N61" s="122">
        <f t="shared" si="0"/>
        <v>49.65</v>
      </c>
      <c r="O61" s="124">
        <f>IF(D61="X",0,IF(E61="X",0,VLOOKUP(E61,'7'!$K$3:$L$16,2,FALSE)))</f>
        <v>210</v>
      </c>
      <c r="P61" s="122">
        <f t="shared" si="1"/>
        <v>10426.5</v>
      </c>
      <c r="R61">
        <v>3.9</v>
      </c>
      <c r="S61">
        <v>3.9</v>
      </c>
    </row>
    <row r="62" spans="1:20" hidden="1" x14ac:dyDescent="0.3">
      <c r="A62" s="44"/>
      <c r="B62" s="120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20" hidden="1" x14ac:dyDescent="0.3">
      <c r="A63" s="44"/>
      <c r="B63" s="120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20" hidden="1" x14ac:dyDescent="0.3">
      <c r="A64" s="44"/>
      <c r="B64" s="120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D74" s="47"/>
      <c r="E74" s="120"/>
      <c r="F74" s="122"/>
      <c r="G74" s="122"/>
      <c r="H74" s="122"/>
      <c r="I74" s="122"/>
      <c r="J74" s="122"/>
      <c r="N74" s="122"/>
      <c r="O74" s="122"/>
      <c r="P74" s="122"/>
    </row>
    <row r="75" spans="1:16" hidden="1" x14ac:dyDescent="0.3">
      <c r="A75" s="44"/>
      <c r="B75" s="120"/>
      <c r="C75" s="130"/>
      <c r="D75" s="130"/>
      <c r="E75" s="131"/>
      <c r="F75" s="132"/>
      <c r="G75" s="132"/>
      <c r="H75" s="132"/>
      <c r="I75" s="132"/>
      <c r="J75" s="132"/>
      <c r="K75" s="132"/>
      <c r="L75" s="132"/>
      <c r="M75" s="132"/>
      <c r="N75" s="122"/>
      <c r="O75" s="122"/>
      <c r="P75" s="122"/>
    </row>
    <row r="76" spans="1:16" hidden="1" x14ac:dyDescent="0.3">
      <c r="A76" s="44"/>
      <c r="B76" s="120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121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D117" s="47"/>
      <c r="E117" s="120"/>
      <c r="F117" s="122"/>
      <c r="G117" s="122"/>
      <c r="H117" s="122"/>
      <c r="I117" s="122"/>
      <c r="J117" s="122"/>
      <c r="N117" s="122"/>
      <c r="O117" s="122"/>
      <c r="P117" s="122"/>
    </row>
    <row r="118" spans="1:16" hidden="1" x14ac:dyDescent="0.3">
      <c r="A118" s="44"/>
      <c r="B118" s="120"/>
      <c r="C118" s="130"/>
      <c r="D118" s="130"/>
      <c r="E118" s="131"/>
      <c r="F118" s="132"/>
      <c r="G118" s="132"/>
      <c r="H118" s="132"/>
      <c r="I118" s="132"/>
      <c r="J118" s="132"/>
      <c r="K118" s="132"/>
      <c r="L118" s="132"/>
      <c r="M118" s="132"/>
      <c r="N118" s="122"/>
      <c r="O118" s="122"/>
      <c r="P118" s="122"/>
    </row>
    <row r="119" spans="1:16" hidden="1" x14ac:dyDescent="0.3">
      <c r="A119" s="124"/>
      <c r="B119" s="120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121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D126" s="47"/>
      <c r="E126" s="120"/>
      <c r="F126" s="122"/>
      <c r="G126" s="122"/>
      <c r="H126" s="122"/>
      <c r="I126" s="122"/>
      <c r="J126" s="122"/>
      <c r="N126" s="122"/>
      <c r="O126" s="122"/>
      <c r="P126" s="122"/>
    </row>
    <row r="127" spans="1:16" hidden="1" x14ac:dyDescent="0.3">
      <c r="A127" s="124"/>
      <c r="B127" s="120"/>
      <c r="C127" s="130"/>
      <c r="D127" s="130"/>
      <c r="E127" s="130"/>
      <c r="F127" s="132"/>
      <c r="G127" s="132"/>
      <c r="H127" s="132"/>
      <c r="I127" s="132"/>
      <c r="J127" s="132"/>
      <c r="K127" s="132"/>
      <c r="L127" s="132"/>
      <c r="M127" s="132"/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idden="1" x14ac:dyDescent="0.3">
      <c r="N495" s="122"/>
      <c r="O495" s="122"/>
      <c r="P495" s="122"/>
    </row>
    <row r="496" spans="3:23" ht="15" thickBot="1" x14ac:dyDescent="0.35">
      <c r="C496" s="123" t="s">
        <v>306</v>
      </c>
      <c r="D496" s="93"/>
      <c r="E496" s="93"/>
      <c r="F496" s="105">
        <f t="shared" ref="F496:N496" si="2">SUM(F4:F495)</f>
        <v>205.59</v>
      </c>
      <c r="G496" s="105">
        <f t="shared" si="2"/>
        <v>1391.4700000000005</v>
      </c>
      <c r="H496" s="105">
        <f t="shared" si="2"/>
        <v>0</v>
      </c>
      <c r="I496" s="105">
        <f t="shared" si="2"/>
        <v>0</v>
      </c>
      <c r="J496" s="105">
        <f t="shared" si="2"/>
        <v>10.52</v>
      </c>
      <c r="K496" s="105">
        <f t="shared" si="2"/>
        <v>85.95</v>
      </c>
      <c r="L496" s="105">
        <f t="shared" si="2"/>
        <v>0</v>
      </c>
      <c r="M496" s="105">
        <f t="shared" si="2"/>
        <v>55.890000000000008</v>
      </c>
      <c r="N496" s="105">
        <f t="shared" si="2"/>
        <v>1749.4200000000005</v>
      </c>
      <c r="Q496" s="93" t="s">
        <v>307</v>
      </c>
      <c r="R496" s="105">
        <f t="shared" ref="R496:W496" si="3">SUM(R4:R495)</f>
        <v>354.64999999999992</v>
      </c>
      <c r="S496" s="105">
        <f t="shared" si="3"/>
        <v>354.64999999999992</v>
      </c>
      <c r="T496" s="105">
        <f t="shared" si="3"/>
        <v>43.35</v>
      </c>
      <c r="U496" s="105">
        <f t="shared" si="3"/>
        <v>9</v>
      </c>
      <c r="V496" s="105">
        <f t="shared" si="3"/>
        <v>0</v>
      </c>
      <c r="W496" s="105">
        <f t="shared" si="3"/>
        <v>0</v>
      </c>
    </row>
    <row r="497" spans="3:16" ht="15" thickTop="1" x14ac:dyDescent="0.3"/>
    <row r="499" spans="3:16" x14ac:dyDescent="0.3">
      <c r="C499" s="95" t="s">
        <v>308</v>
      </c>
      <c r="F499" s="47"/>
      <c r="G499" s="47"/>
      <c r="H499" s="47"/>
      <c r="I499" s="47"/>
      <c r="J499" s="47"/>
      <c r="K499" s="47"/>
      <c r="L499" s="47"/>
      <c r="M499" s="47"/>
      <c r="N499" s="95" t="s">
        <v>309</v>
      </c>
      <c r="O499" s="47"/>
      <c r="P499" s="95" t="s">
        <v>310</v>
      </c>
    </row>
    <row r="500" spans="3:16" x14ac:dyDescent="0.3">
      <c r="C500" s="95" t="str">
        <f>IF('7'!K3="", "Vrije categorie",'7'!K3)</f>
        <v>A</v>
      </c>
      <c r="F500" s="106" cm="1">
        <f t="array" ref="F500">SUMPRODUCT(--($E$4:$E$495=C500),--($D$4:$D$495=""),$F$4:$F$495)</f>
        <v>99.1</v>
      </c>
      <c r="G500" s="106" cm="1">
        <f t="array" ref="G500">SUMPRODUCT(--($E$4:$E$495=C500),--($D$4:$D$495=""),$G$4:$G$495)</f>
        <v>845.29</v>
      </c>
      <c r="H500" s="106" cm="1">
        <f t="array" ref="H500">SUMPRODUCT(--($E$4:$E$495=C500),--($D$4:$D$495=""),$H$4:$H$495)</f>
        <v>0</v>
      </c>
      <c r="I500" s="106" cm="1">
        <f t="array" ref="I500">SUMPRODUCT(--($E$4:$E$495=C500),--($D$4:$D$495=""),$I$4:$I$495)</f>
        <v>0</v>
      </c>
      <c r="J500" s="106" cm="1">
        <f t="array" ref="J500">SUMPRODUCT(--($E$4:$E$495=C500),--($D$4:$D$495=""),$J$4:$J$495)</f>
        <v>0</v>
      </c>
      <c r="K500" s="106" cm="1">
        <f t="array" ref="K500">SUMPRODUCT(--($E$4:$E$495=C500),--($D$4:$D$495=""),$K$4:$K$495)</f>
        <v>0</v>
      </c>
      <c r="L500" s="106" cm="1">
        <f t="array" ref="L500">SUMPRODUCT(--($E$4:$E$495=C500),--($D$4:$D$495=""),$L$4:$L$495)</f>
        <v>0</v>
      </c>
      <c r="M500" s="106" cm="1">
        <f t="array" ref="M500">SUMPRODUCT(--($E$4:$E$495=C500),--($D$4:$D$495=""),$M$4:$M$495)</f>
        <v>0</v>
      </c>
      <c r="N500" s="106">
        <f>SUM(F500:M500)</f>
        <v>944.39</v>
      </c>
      <c r="O500" s="95"/>
      <c r="P500" s="106" cm="1">
        <f t="array" ref="P500">SUMPRODUCT(--($E$4:$E$495=C500),--($D$4:$D$495=""),$P$4:$P$495)</f>
        <v>198321.89999999997</v>
      </c>
    </row>
    <row r="501" spans="3:16" x14ac:dyDescent="0.3">
      <c r="C501" s="95" t="str">
        <f>IF('7'!K4="", "Vrije categorie",'7'!K4)</f>
        <v>B</v>
      </c>
      <c r="F501" s="106" cm="1">
        <f t="array" ref="F501">SUMPRODUCT(--($E$4:$E$495=C501),--($D$4:$D$495=""),$F$4:$F$495)</f>
        <v>95.149999999999991</v>
      </c>
      <c r="G501" s="106" cm="1">
        <f t="array" ref="G501">SUMPRODUCT(--($E$4:$E$495=C501),--($D$4:$D$495=""),$G$4:$G$495)</f>
        <v>9.0500000000000007</v>
      </c>
      <c r="H501" s="106" cm="1">
        <f t="array" ref="H501">SUMPRODUCT(--($E$4:$E$495=C501),--($D$4:$D$495=""),$H$4:$H$495)</f>
        <v>0</v>
      </c>
      <c r="I501" s="106" cm="1">
        <f t="array" ref="I501">SUMPRODUCT(--($E$4:$E$495=C501),--($D$4:$D$495=""),$I$4:$I$495)</f>
        <v>0</v>
      </c>
      <c r="J501" s="106" cm="1">
        <f t="array" ref="J501">SUMPRODUCT(--($E$4:$E$495=C501),--($D$4:$D$495=""),$J$4:$J$495)</f>
        <v>0</v>
      </c>
      <c r="K501" s="106" cm="1">
        <f t="array" ref="K501">SUMPRODUCT(--($E$4:$E$495=C501),--($D$4:$D$495=""),$K$4:$K$495)</f>
        <v>0</v>
      </c>
      <c r="L501" s="106" cm="1">
        <f t="array" ref="L501">SUMPRODUCT(--($E$4:$E$495=C501),--($D$4:$D$495=""),$L$4:$L$495)</f>
        <v>0</v>
      </c>
      <c r="M501" s="106" cm="1">
        <f t="array" ref="M501">SUMPRODUCT(--($E$4:$E$495=C501),--($D$4:$D$495=""),$M$4:$M$495)</f>
        <v>0</v>
      </c>
      <c r="N501" s="106">
        <f t="shared" ref="N501:N513" si="4">SUM(F501:M501)</f>
        <v>104.19999999999999</v>
      </c>
      <c r="O501" s="95"/>
      <c r="P501" s="106" cm="1">
        <f t="array" ref="P501">SUMPRODUCT(--($E$4:$E$495=C501),--($D$4:$D$495=""),$P$4:$P$495)</f>
        <v>21882</v>
      </c>
    </row>
    <row r="502" spans="3:16" x14ac:dyDescent="0.3">
      <c r="C502" s="95" t="str">
        <f>IF('7'!K5="", "Vrije categorie",'7'!K5)</f>
        <v>C</v>
      </c>
      <c r="F502" s="106" cm="1">
        <f t="array" ref="F502">SUMPRODUCT(--($E$4:$E$495=C502),--($D$4:$D$495=""),$F$4:$F$495)</f>
        <v>0</v>
      </c>
      <c r="G502" s="106" cm="1">
        <f t="array" ref="G502">SUMPRODUCT(--($E$4:$E$495=C502),--($D$4:$D$495=""),$G$4:$G$495)</f>
        <v>0</v>
      </c>
      <c r="H502" s="106" cm="1">
        <f t="array" ref="H502">SUMPRODUCT(--($E$4:$E$495=C502),--($D$4:$D$495=""),$H$4:$H$495)</f>
        <v>0</v>
      </c>
      <c r="I502" s="106" cm="1">
        <f t="array" ref="I502">SUMPRODUCT(--($E$4:$E$495=C502),--($D$4:$D$495=""),$I$4:$I$495)</f>
        <v>0</v>
      </c>
      <c r="J502" s="106" cm="1">
        <f t="array" ref="J502">SUMPRODUCT(--($E$4:$E$495=C502),--($D$4:$D$495=""),$J$4:$J$495)</f>
        <v>0</v>
      </c>
      <c r="K502" s="106" cm="1">
        <f t="array" ref="K502">SUMPRODUCT(--($E$4:$E$495=C502),--($D$4:$D$495=""),$K$4:$K$495)</f>
        <v>0</v>
      </c>
      <c r="L502" s="106" cm="1">
        <f t="array" ref="L502">SUMPRODUCT(--($E$4:$E$495=C502),--($D$4:$D$495=""),$L$4:$L$495)</f>
        <v>0</v>
      </c>
      <c r="M502" s="106" cm="1">
        <f t="array" ref="M502">SUMPRODUCT(--($E$4:$E$495=C502),--($D$4:$D$495=""),$M$4:$M$495)</f>
        <v>0</v>
      </c>
      <c r="N502" s="106">
        <f t="shared" si="4"/>
        <v>0</v>
      </c>
      <c r="O502" s="95"/>
      <c r="P502" s="106" cm="1">
        <f t="array" ref="P502">SUMPRODUCT(--($E$4:$E$495=C502),--($D$4:$D$495=""),$P$4:$P$495)</f>
        <v>0</v>
      </c>
    </row>
    <row r="503" spans="3:16" x14ac:dyDescent="0.3">
      <c r="C503" s="95" t="str">
        <f>IF('7'!K6="", "Vrije categorie",'7'!K6)</f>
        <v>D</v>
      </c>
      <c r="F503" s="106" cm="1">
        <f t="array" ref="F503">SUMPRODUCT(--($E$4:$E$495=C503),--($D$4:$D$495=""),$F$4:$F$495)</f>
        <v>0</v>
      </c>
      <c r="G503" s="106" cm="1">
        <f t="array" ref="G503">SUMPRODUCT(--($E$4:$E$495=C503),--($D$4:$D$495=""),$G$4:$G$495)</f>
        <v>12.43</v>
      </c>
      <c r="H503" s="106" cm="1">
        <f t="array" ref="H503">SUMPRODUCT(--($E$4:$E$495=C503),--($D$4:$D$495=""),$H$4:$H$495)</f>
        <v>0</v>
      </c>
      <c r="I503" s="106" cm="1">
        <f t="array" ref="I503">SUMPRODUCT(--($E$4:$E$495=C503),--($D$4:$D$495=""),$I$4:$I$495)</f>
        <v>0</v>
      </c>
      <c r="J503" s="106" cm="1">
        <f t="array" ref="J503">SUMPRODUCT(--($E$4:$E$495=C503),--($D$4:$D$495=""),$J$4:$J$495)</f>
        <v>0</v>
      </c>
      <c r="K503" s="106" cm="1">
        <f t="array" ref="K503">SUMPRODUCT(--($E$4:$E$495=C503),--($D$4:$D$495=""),$K$4:$K$495)</f>
        <v>0</v>
      </c>
      <c r="L503" s="106" cm="1">
        <f t="array" ref="L503">SUMPRODUCT(--($E$4:$E$495=C503),--($D$4:$D$495=""),$L$4:$L$495)</f>
        <v>0</v>
      </c>
      <c r="M503" s="106" cm="1">
        <f t="array" ref="M503">SUMPRODUCT(--($E$4:$E$495=C503),--($D$4:$D$495=""),$M$4:$M$495)</f>
        <v>0</v>
      </c>
      <c r="N503" s="106">
        <f t="shared" si="4"/>
        <v>12.43</v>
      </c>
      <c r="O503" s="95"/>
      <c r="P503" s="106" cm="1">
        <f t="array" ref="P503">SUMPRODUCT(--($E$4:$E$495=C503),--($D$4:$D$495=""),$P$4:$P$495)</f>
        <v>2610.2999999999997</v>
      </c>
    </row>
    <row r="504" spans="3:16" x14ac:dyDescent="0.3">
      <c r="C504" s="95" t="str">
        <f>IF('7'!K7="", "Vrije categorie",'7'!K7)</f>
        <v>E</v>
      </c>
      <c r="F504" s="106" cm="1">
        <f t="array" ref="F504">SUMPRODUCT(--($E$4:$E$495=C504),--($D$4:$D$495=""),$F$4:$F$495)</f>
        <v>11.34</v>
      </c>
      <c r="G504" s="106" cm="1">
        <f t="array" ref="G504">SUMPRODUCT(--($E$4:$E$495=C504),--($D$4:$D$495=""),$G$4:$G$495)</f>
        <v>451.40000000000003</v>
      </c>
      <c r="H504" s="106" cm="1">
        <f t="array" ref="H504">SUMPRODUCT(--($E$4:$E$495=C504),--($D$4:$D$495=""),$H$4:$H$495)</f>
        <v>0</v>
      </c>
      <c r="I504" s="106" cm="1">
        <f t="array" ref="I504">SUMPRODUCT(--($E$4:$E$495=C504),--($D$4:$D$495=""),$I$4:$I$495)</f>
        <v>0</v>
      </c>
      <c r="J504" s="106" cm="1">
        <f t="array" ref="J504">SUMPRODUCT(--($E$4:$E$495=C504),--($D$4:$D$495=""),$J$4:$J$495)</f>
        <v>0</v>
      </c>
      <c r="K504" s="106" cm="1">
        <f t="array" ref="K504">SUMPRODUCT(--($E$4:$E$495=C504),--($D$4:$D$495=""),$K$4:$K$495)</f>
        <v>0</v>
      </c>
      <c r="L504" s="106" cm="1">
        <f t="array" ref="L504">SUMPRODUCT(--($E$4:$E$495=C504),--($D$4:$D$495=""),$L$4:$L$495)</f>
        <v>0</v>
      </c>
      <c r="M504" s="106" cm="1">
        <f t="array" ref="M504">SUMPRODUCT(--($E$4:$E$495=C504),--($D$4:$D$495=""),$M$4:$M$495)</f>
        <v>0</v>
      </c>
      <c r="N504" s="106">
        <f t="shared" si="4"/>
        <v>462.74</v>
      </c>
      <c r="O504" s="95"/>
      <c r="P504" s="106" cm="1">
        <f t="array" ref="P504">SUMPRODUCT(--($E$4:$E$495=C504),--($D$4:$D$495=""),$P$4:$P$495)</f>
        <v>97175.4</v>
      </c>
    </row>
    <row r="505" spans="3:16" x14ac:dyDescent="0.3">
      <c r="C505" s="95" t="str">
        <f>IF('7'!K8="", "Vrije categorie",'7'!K8)</f>
        <v>F</v>
      </c>
      <c r="F505" s="106" cm="1">
        <f t="array" ref="F505">SUMPRODUCT(--($E$4:$E$495=C505),--($D$4:$D$495=""),$F$4:$F$495)</f>
        <v>0</v>
      </c>
      <c r="G505" s="106" cm="1">
        <f t="array" ref="G505">SUMPRODUCT(--($E$4:$E$495=C505),--($D$4:$D$495=""),$G$4:$G$495)</f>
        <v>65.2</v>
      </c>
      <c r="H505" s="106" cm="1">
        <f t="array" ref="H505">SUMPRODUCT(--($E$4:$E$495=C505),--($D$4:$D$495=""),$H$4:$H$495)</f>
        <v>0</v>
      </c>
      <c r="I505" s="106" cm="1">
        <f t="array" ref="I505">SUMPRODUCT(--($E$4:$E$495=C505),--($D$4:$D$495=""),$I$4:$I$495)</f>
        <v>0</v>
      </c>
      <c r="J505" s="106" cm="1">
        <f t="array" ref="J505">SUMPRODUCT(--($E$4:$E$495=C505),--($D$4:$D$495=""),$J$4:$J$495)</f>
        <v>0</v>
      </c>
      <c r="K505" s="106" cm="1">
        <f t="array" ref="K505">SUMPRODUCT(--($E$4:$E$495=C505),--($D$4:$D$495=""),$K$4:$K$495)</f>
        <v>18.55</v>
      </c>
      <c r="L505" s="106" cm="1">
        <f t="array" ref="L505">SUMPRODUCT(--($E$4:$E$495=C505),--($D$4:$D$495=""),$L$4:$L$495)</f>
        <v>0</v>
      </c>
      <c r="M505" s="106" cm="1">
        <f t="array" ref="M505">SUMPRODUCT(--($E$4:$E$495=C505),--($D$4:$D$495=""),$M$4:$M$495)</f>
        <v>0</v>
      </c>
      <c r="N505" s="106">
        <f t="shared" si="4"/>
        <v>83.75</v>
      </c>
      <c r="O505" s="95"/>
      <c r="P505" s="106" cm="1">
        <f t="array" ref="P505">SUMPRODUCT(--($E$4:$E$495=C505),--($D$4:$D$495=""),$P$4:$P$495)</f>
        <v>1005</v>
      </c>
    </row>
    <row r="506" spans="3:16" x14ac:dyDescent="0.3">
      <c r="C506" s="95" t="str">
        <f>IF('7'!K9="", "Vrije categorie",'7'!K9)</f>
        <v>G</v>
      </c>
      <c r="F506" s="106" cm="1">
        <f t="array" ref="F506">SUMPRODUCT(--($E$4:$E$495=C506),--($D$4:$D$495=""),$F$4:$F$495)</f>
        <v>0</v>
      </c>
      <c r="G506" s="106" cm="1">
        <f t="array" ref="G506">SUMPRODUCT(--($E$4:$E$495=C506),--($D$4:$D$495=""),$G$4:$G$495)</f>
        <v>8.1</v>
      </c>
      <c r="H506" s="106" cm="1">
        <f t="array" ref="H506">SUMPRODUCT(--($E$4:$E$495=C506),--($D$4:$D$495=""),$H$4:$H$495)</f>
        <v>0</v>
      </c>
      <c r="I506" s="106" cm="1">
        <f t="array" ref="I506">SUMPRODUCT(--($E$4:$E$495=C506),--($D$4:$D$495=""),$I$4:$I$495)</f>
        <v>0</v>
      </c>
      <c r="J506" s="106" cm="1">
        <f t="array" ref="J506">SUMPRODUCT(--($E$4:$E$495=C506),--($D$4:$D$495=""),$J$4:$J$495)</f>
        <v>10.52</v>
      </c>
      <c r="K506" s="106" cm="1">
        <f t="array" ref="K506">SUMPRODUCT(--($E$4:$E$495=C506),--($D$4:$D$495=""),$K$4:$K$495)</f>
        <v>0</v>
      </c>
      <c r="L506" s="106" cm="1">
        <f t="array" ref="L506">SUMPRODUCT(--($E$4:$E$495=C506),--($D$4:$D$495=""),$L$4:$L$495)</f>
        <v>0</v>
      </c>
      <c r="M506" s="106" cm="1">
        <f t="array" ref="M506">SUMPRODUCT(--($E$4:$E$495=C506),--($D$4:$D$495=""),$M$4:$M$495)</f>
        <v>55.890000000000008</v>
      </c>
      <c r="N506" s="106">
        <f t="shared" si="4"/>
        <v>74.510000000000005</v>
      </c>
      <c r="O506" s="95"/>
      <c r="P506" s="106" cm="1">
        <f t="array" ref="P506">SUMPRODUCT(--($E$4:$E$495=C506),--($D$4:$D$495=""),$P$4:$P$495)</f>
        <v>15647.099999999999</v>
      </c>
    </row>
    <row r="507" spans="3:16" x14ac:dyDescent="0.3">
      <c r="C507" s="95" t="str">
        <f>IF('7'!K10="", "Vrije categorie",'7'!K10)</f>
        <v>H</v>
      </c>
      <c r="F507" s="106" cm="1">
        <f t="array" ref="F507">SUMPRODUCT(--($E$4:$E$495=C507),--($D$4:$D$495=""),$F$4:$F$495)</f>
        <v>0</v>
      </c>
      <c r="G507" s="106" cm="1">
        <f t="array" ref="G507">SUMPRODUCT(--($E$4:$E$495=C507),--($D$4:$D$495=""),$G$4:$G$495)</f>
        <v>0</v>
      </c>
      <c r="H507" s="106" cm="1">
        <f t="array" ref="H507">SUMPRODUCT(--($E$4:$E$495=C507),--($D$4:$D$495=""),$H$4:$H$495)</f>
        <v>0</v>
      </c>
      <c r="I507" s="106" cm="1">
        <f t="array" ref="I507">SUMPRODUCT(--($E$4:$E$495=C507),--($D$4:$D$495=""),$I$4:$I$495)</f>
        <v>0</v>
      </c>
      <c r="J507" s="106" cm="1">
        <f t="array" ref="J507">SUMPRODUCT(--($E$4:$E$495=C507),--($D$4:$D$495=""),$J$4:$J$495)</f>
        <v>0</v>
      </c>
      <c r="K507" s="106" cm="1">
        <f t="array" ref="K507">SUMPRODUCT(--($E$4:$E$495=C507),--($D$4:$D$495=""),$K$4:$K$495)</f>
        <v>67.400000000000006</v>
      </c>
      <c r="L507" s="106" cm="1">
        <f t="array" ref="L507">SUMPRODUCT(--($E$4:$E$495=C507),--($D$4:$D$495=""),$L$4:$L$495)</f>
        <v>0</v>
      </c>
      <c r="M507" s="106" cm="1">
        <f t="array" ref="M507">SUMPRODUCT(--($E$4:$E$495=C507),--($D$4:$D$495=""),$M$4:$M$495)</f>
        <v>0</v>
      </c>
      <c r="N507" s="106">
        <f t="shared" si="4"/>
        <v>67.400000000000006</v>
      </c>
      <c r="O507" s="95"/>
      <c r="P507" s="106" cm="1">
        <f t="array" ref="P507">SUMPRODUCT(--($E$4:$E$495=C507),--($D$4:$D$495=""),$P$4:$P$495)</f>
        <v>14154.000000000002</v>
      </c>
    </row>
    <row r="508" spans="3:16" x14ac:dyDescent="0.3">
      <c r="C508" s="95" t="str">
        <f>IF('7'!K11="", "Vrije categorie",'7'!K11)</f>
        <v>I</v>
      </c>
      <c r="F508" s="106" cm="1">
        <f t="array" ref="F508">SUMPRODUCT(--($E$4:$E$495=C508),--($D$4:$D$495=""),$F$4:$F$495)</f>
        <v>0</v>
      </c>
      <c r="G508" s="106" cm="1">
        <f t="array" ref="G508">SUMPRODUCT(--($E$4:$E$495=C508),--($D$4:$D$495=""),$G$4:$G$495)</f>
        <v>0</v>
      </c>
      <c r="H508" s="106" cm="1">
        <f t="array" ref="H508">SUMPRODUCT(--($E$4:$E$495=C508),--($D$4:$D$495=""),$H$4:$H$495)</f>
        <v>0</v>
      </c>
      <c r="I508" s="106" cm="1">
        <f t="array" ref="I508">SUMPRODUCT(--($E$4:$E$495=C508),--($D$4:$D$495=""),$I$4:$I$495)</f>
        <v>0</v>
      </c>
      <c r="J508" s="106" cm="1">
        <f t="array" ref="J508">SUMPRODUCT(--($E$4:$E$495=C508),--($D$4:$D$495=""),$J$4:$J$495)</f>
        <v>0</v>
      </c>
      <c r="K508" s="106" cm="1">
        <f t="array" ref="K508">SUMPRODUCT(--($E$4:$E$495=C508),--($D$4:$D$495=""),$K$4:$K$495)</f>
        <v>0</v>
      </c>
      <c r="L508" s="106" cm="1">
        <f t="array" ref="L508">SUMPRODUCT(--($E$4:$E$495=C508),--($D$4:$D$495=""),$L$4:$L$495)</f>
        <v>0</v>
      </c>
      <c r="M508" s="106" cm="1">
        <f t="array" ref="M508">SUMPRODUCT(--($E$4:$E$495=C508),--($D$4:$D$495=""),$M$4:$M$495)</f>
        <v>0</v>
      </c>
      <c r="N508" s="106">
        <f t="shared" si="4"/>
        <v>0</v>
      </c>
      <c r="O508" s="95"/>
      <c r="P508" s="106" cm="1">
        <f t="array" ref="P508">SUMPRODUCT(--($E$4:$E$495=C508),--($D$4:$D$495=""),$P$4:$P$495)</f>
        <v>0</v>
      </c>
    </row>
    <row r="509" spans="3:16" x14ac:dyDescent="0.3">
      <c r="C509" s="95" t="str">
        <f>IF('7'!K12="", "Vrije categorie",'7'!K12)</f>
        <v>J</v>
      </c>
      <c r="F509" s="106" cm="1">
        <f t="array" ref="F509">SUMPRODUCT(--($E$4:$E$495=C509),--($D$4:$D$495=""),$F$4:$F$495)</f>
        <v>0</v>
      </c>
      <c r="G509" s="106" cm="1">
        <f t="array" ref="G509">SUMPRODUCT(--($E$4:$E$495=C509),--($D$4:$D$495=""),$G$4:$G$495)</f>
        <v>0</v>
      </c>
      <c r="H509" s="106" cm="1">
        <f t="array" ref="H509">SUMPRODUCT(--($E$4:$E$495=C509),--($D$4:$D$495=""),$H$4:$H$495)</f>
        <v>0</v>
      </c>
      <c r="I509" s="106" cm="1">
        <f t="array" ref="I509">SUMPRODUCT(--($E$4:$E$495=C509),--($D$4:$D$495=""),$I$4:$I$495)</f>
        <v>0</v>
      </c>
      <c r="J509" s="106" cm="1">
        <f t="array" ref="J509">SUMPRODUCT(--($E$4:$E$495=C509),--($D$4:$D$495=""),$J$4:$J$495)</f>
        <v>0</v>
      </c>
      <c r="K509" s="106" cm="1">
        <f t="array" ref="K509">SUMPRODUCT(--($E$4:$E$495=C509),--($D$4:$D$495=""),$K$4:$K$495)</f>
        <v>0</v>
      </c>
      <c r="L509" s="106" cm="1">
        <f t="array" ref="L509">SUMPRODUCT(--($E$4:$E$495=C509),--($D$4:$D$495=""),$L$4:$L$495)</f>
        <v>0</v>
      </c>
      <c r="M509" s="106" cm="1">
        <f t="array" ref="M509">SUMPRODUCT(--($E$4:$E$495=C509),--($D$4:$D$495=""),$M$4:$M$495)</f>
        <v>0</v>
      </c>
      <c r="N509" s="106">
        <f t="shared" si="4"/>
        <v>0</v>
      </c>
      <c r="O509" s="95"/>
      <c r="P509" s="106" cm="1">
        <f t="array" ref="P509">SUMPRODUCT(--($E$4:$E$495=C509),--($D$4:$D$495=""),$P$4:$P$495)</f>
        <v>0</v>
      </c>
    </row>
    <row r="510" spans="3:16" x14ac:dyDescent="0.3">
      <c r="C510" s="95" t="str">
        <f>IF('7'!K13="", "Vrije categorie",'7'!K13)</f>
        <v>K</v>
      </c>
      <c r="F510" s="106" cm="1">
        <f t="array" ref="F510">SUMPRODUCT(--($E$4:$E$495=C510),--($D$4:$D$495=""),$F$4:$F$495)</f>
        <v>0</v>
      </c>
      <c r="G510" s="106" cm="1">
        <f t="array" ref="G510">SUMPRODUCT(--($E$4:$E$495=C510),--($D$4:$D$495=""),$G$4:$G$495)</f>
        <v>0</v>
      </c>
      <c r="H510" s="106" cm="1">
        <f t="array" ref="H510">SUMPRODUCT(--($E$4:$E$495=C510),--($D$4:$D$495=""),$H$4:$H$495)</f>
        <v>0</v>
      </c>
      <c r="I510" s="106" cm="1">
        <f t="array" ref="I510">SUMPRODUCT(--($E$4:$E$495=C510),--($D$4:$D$495=""),$I$4:$I$495)</f>
        <v>0</v>
      </c>
      <c r="J510" s="106" cm="1">
        <f t="array" ref="J510">SUMPRODUCT(--($E$4:$E$495=C510),--($D$4:$D$495=""),$J$4:$J$495)</f>
        <v>0</v>
      </c>
      <c r="K510" s="106" cm="1">
        <f t="array" ref="K510">SUMPRODUCT(--($E$4:$E$495=C510),--($D$4:$D$495=""),$K$4:$K$495)</f>
        <v>0</v>
      </c>
      <c r="L510" s="106" cm="1">
        <f t="array" ref="L510">SUMPRODUCT(--($E$4:$E$495=C510),--($D$4:$D$495=""),$L$4:$L$495)</f>
        <v>0</v>
      </c>
      <c r="M510" s="106" cm="1">
        <f t="array" ref="M510">SUMPRODUCT(--($E$4:$E$495=C510),--($D$4:$D$495=""),$M$4:$M$495)</f>
        <v>0</v>
      </c>
      <c r="N510" s="106">
        <f t="shared" si="4"/>
        <v>0</v>
      </c>
      <c r="O510" s="95"/>
      <c r="P510" s="106" cm="1">
        <f t="array" ref="P510">SUMPRODUCT(--($E$4:$E$495=C510),--($D$4:$D$495=""),$P$4:$P$495)</f>
        <v>0</v>
      </c>
    </row>
    <row r="511" spans="3:16" x14ac:dyDescent="0.3">
      <c r="C511" s="95" t="str">
        <f>IF('7'!K14="", "Vrije categorie",'7'!K14)</f>
        <v>Vrije categorie</v>
      </c>
      <c r="F511" s="106" cm="1">
        <f t="array" ref="F511">SUMPRODUCT(--($E$4:$E$495=C511),--($D$4:$D$495=""),$F$4:$F$495)</f>
        <v>0</v>
      </c>
      <c r="G511" s="106" cm="1">
        <f t="array" ref="G511">SUMPRODUCT(--($E$4:$E$495=C511),--($D$4:$D$495=""),$G$4:$G$495)</f>
        <v>0</v>
      </c>
      <c r="H511" s="106" cm="1">
        <f t="array" ref="H511">SUMPRODUCT(--($E$4:$E$495=C511),--($D$4:$D$495=""),$H$4:$H$495)</f>
        <v>0</v>
      </c>
      <c r="I511" s="106" cm="1">
        <f t="array" ref="I511">SUMPRODUCT(--($E$4:$E$495=C511),--($D$4:$D$495=""),$I$4:$I$495)</f>
        <v>0</v>
      </c>
      <c r="J511" s="106" cm="1">
        <f t="array" ref="J511">SUMPRODUCT(--($E$4:$E$495=C511),--($D$4:$D$495=""),$J$4:$J$495)</f>
        <v>0</v>
      </c>
      <c r="K511" s="106" cm="1">
        <f t="array" ref="K511">SUMPRODUCT(--($E$4:$E$495=C511),--($D$4:$D$495=""),$K$4:$K$495)</f>
        <v>0</v>
      </c>
      <c r="L511" s="106" cm="1">
        <f t="array" ref="L511">SUMPRODUCT(--($E$4:$E$495=C511),--($D$4:$D$495=""),$L$4:$L$495)</f>
        <v>0</v>
      </c>
      <c r="M511" s="106" cm="1">
        <f t="array" ref="M511">SUMPRODUCT(--($E$4:$E$495=C511),--($D$4:$D$495=""),$M$4:$M$495)</f>
        <v>0</v>
      </c>
      <c r="N511" s="106">
        <f t="shared" si="4"/>
        <v>0</v>
      </c>
      <c r="O511" s="95"/>
      <c r="P511" s="106" cm="1">
        <f t="array" ref="P511">SUMPRODUCT(--($E$4:$E$495=C511),--($D$4:$D$495=""),$P$4:$P$495)</f>
        <v>0</v>
      </c>
    </row>
    <row r="512" spans="3:16" x14ac:dyDescent="0.3">
      <c r="C512" s="95" t="str">
        <f>IF('7'!K15="", "Vrije categorie",'7'!K15)</f>
        <v>Vrije categorie</v>
      </c>
      <c r="F512" s="106" cm="1">
        <f t="array" ref="F512">SUMPRODUCT(--($E$4:$E$495=C512),--($D$4:$D$495=""),$F$4:$F$495)</f>
        <v>0</v>
      </c>
      <c r="G512" s="106" cm="1">
        <f t="array" ref="G512">SUMPRODUCT(--($E$4:$E$495=C512),--($D$4:$D$495=""),$G$4:$G$495)</f>
        <v>0</v>
      </c>
      <c r="H512" s="106" cm="1">
        <f t="array" ref="H512">SUMPRODUCT(--($E$4:$E$495=C512),--($D$4:$D$495=""),$H$4:$H$495)</f>
        <v>0</v>
      </c>
      <c r="I512" s="106" cm="1">
        <f t="array" ref="I512">SUMPRODUCT(--($E$4:$E$495=C512),--($D$4:$D$495=""),$I$4:$I$495)</f>
        <v>0</v>
      </c>
      <c r="J512" s="106" cm="1">
        <f t="array" ref="J512">SUMPRODUCT(--($E$4:$E$495=C512),--($D$4:$D$495=""),$J$4:$J$495)</f>
        <v>0</v>
      </c>
      <c r="K512" s="106" cm="1">
        <f t="array" ref="K512">SUMPRODUCT(--($E$4:$E$495=C512),--($D$4:$D$495=""),$K$4:$K$495)</f>
        <v>0</v>
      </c>
      <c r="L512" s="106" cm="1">
        <f t="array" ref="L512">SUMPRODUCT(--($E$4:$E$495=C512),--($D$4:$D$495=""),$L$4:$L$495)</f>
        <v>0</v>
      </c>
      <c r="M512" s="106" cm="1">
        <f t="array" ref="M512">SUMPRODUCT(--($E$4:$E$495=C512),--($D$4:$D$495=""),$M$4:$M$495)</f>
        <v>0</v>
      </c>
      <c r="N512" s="106">
        <f t="shared" si="4"/>
        <v>0</v>
      </c>
      <c r="O512" s="95"/>
      <c r="P512" s="106" cm="1">
        <f t="array" ref="P512">SUMPRODUCT(--($E$4:$E$495=C512),--($D$4:$D$495=""),$P$4:$P$495)</f>
        <v>0</v>
      </c>
    </row>
    <row r="513" spans="3:16" ht="15" thickBot="1" x14ac:dyDescent="0.35">
      <c r="C513" s="108" t="s">
        <v>311</v>
      </c>
      <c r="D513" s="104"/>
      <c r="E513" s="104"/>
      <c r="F513" s="107">
        <f>SUM(F500:F512)</f>
        <v>205.59</v>
      </c>
      <c r="G513" s="107">
        <f t="shared" ref="G513:M513" si="5">SUM(G500:G512)</f>
        <v>1391.4699999999998</v>
      </c>
      <c r="H513" s="107">
        <f t="shared" si="5"/>
        <v>0</v>
      </c>
      <c r="I513" s="107">
        <f t="shared" si="5"/>
        <v>0</v>
      </c>
      <c r="J513" s="107">
        <f t="shared" si="5"/>
        <v>10.52</v>
      </c>
      <c r="K513" s="107">
        <f t="shared" si="5"/>
        <v>85.95</v>
      </c>
      <c r="L513" s="107">
        <f t="shared" si="5"/>
        <v>0</v>
      </c>
      <c r="M513" s="107">
        <f t="shared" si="5"/>
        <v>55.890000000000008</v>
      </c>
      <c r="N513" s="107">
        <f t="shared" si="4"/>
        <v>1749.4199999999998</v>
      </c>
      <c r="O513" s="107"/>
      <c r="P513" s="107">
        <f>SUM(P500:P512)</f>
        <v>350795.69999999995</v>
      </c>
    </row>
    <row r="514" spans="3:16" ht="15" thickTop="1" x14ac:dyDescent="0.3">
      <c r="C514" s="95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" thickBot="1" x14ac:dyDescent="0.35">
      <c r="C515" s="108" t="s">
        <v>312</v>
      </c>
      <c r="D515" s="104"/>
      <c r="E515" s="104"/>
      <c r="F515" s="107" cm="1">
        <f t="array" ref="F515">SUMPRODUCT(--($E$4:$E$495="X"),F4:F495)</f>
        <v>0</v>
      </c>
      <c r="G515" s="107" cm="1">
        <f t="array" ref="G515">SUMPRODUCT(--($E$4:$E$495="X"),G4:G495)</f>
        <v>0</v>
      </c>
      <c r="H515" s="107" cm="1">
        <f t="array" ref="H515">SUMPRODUCT(--($E$4:$E$495="X"),H4:H495)</f>
        <v>0</v>
      </c>
      <c r="I515" s="107" cm="1">
        <f t="array" ref="I515">SUMPRODUCT(--($E$4:$E$495="X"),I4:I495)</f>
        <v>0</v>
      </c>
      <c r="J515" s="107" cm="1">
        <f t="array" ref="J515">SUMPRODUCT(--($E$4:$E$495="X"),J4:J495)</f>
        <v>0</v>
      </c>
      <c r="K515" s="107" cm="1">
        <f t="array" ref="K515">SUMPRODUCT(--($E$4:$E$495="X"),K4:K495)</f>
        <v>0</v>
      </c>
      <c r="L515" s="107" cm="1">
        <f t="array" ref="L515">SUMPRODUCT(--($E$4:$E$495="X"),L4:L495)</f>
        <v>0</v>
      </c>
      <c r="M515" s="107" cm="1">
        <f t="array" ref="M515">SUMPRODUCT(--($E$4:$E$495="X"),M4:M495)</f>
        <v>0</v>
      </c>
      <c r="N515" s="47"/>
      <c r="O515" s="47"/>
      <c r="P515" s="47"/>
    </row>
    <row r="516" spans="3:16" ht="15" thickTop="1" x14ac:dyDescent="0.3"/>
    <row r="518" spans="3:16" x14ac:dyDescent="0.3">
      <c r="C518" s="109" t="s">
        <v>313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309</v>
      </c>
    </row>
    <row r="519" spans="3:16" x14ac:dyDescent="0.3">
      <c r="C519" s="109" t="str">
        <f>C500</f>
        <v>A</v>
      </c>
      <c r="D519" s="110"/>
      <c r="E519" s="110"/>
      <c r="F519" s="113" cm="1">
        <f t="array" ref="F519">SUMPRODUCT(--($E$4:$E$495=C519),--($D$4:$D$495="X"),$F$4:$F$495)</f>
        <v>0</v>
      </c>
      <c r="G519" s="113" cm="1">
        <f t="array" ref="G519">SUMPRODUCT(--($E$4:$E$495=C519),--($D$4:$D$495="X"),$G$4:$G$495)</f>
        <v>0</v>
      </c>
      <c r="H519" s="113" cm="1">
        <f t="array" ref="H519">SUMPRODUCT(--($E$4:$E$495=C519),--($D$4:$D$495="X"),$H$4:$H$495)</f>
        <v>0</v>
      </c>
      <c r="I519" s="113" cm="1">
        <f t="array" ref="I519">SUMPRODUCT(--($E$4:$E$495=C519),--($D$4:$D$495="X"),$I$4:$I$495)</f>
        <v>0</v>
      </c>
      <c r="J519" s="113" cm="1">
        <f t="array" ref="J519">SUMPRODUCT(--($E$4:$E$495=C519),--($D$4:$D$495="X"),$J$4:$J$495)</f>
        <v>0</v>
      </c>
      <c r="K519" s="113" cm="1">
        <f t="array" ref="K519">SUMPRODUCT(--($E$4:$E$495=C519),--($D$4:$D$495="X"),$K$4:$K$495)</f>
        <v>0</v>
      </c>
      <c r="L519" s="113" cm="1">
        <f t="array" ref="L519">SUMPRODUCT(--($E$4:$E$495=C519),--($D$4:$D$495="X"),$L$4:$L$495)</f>
        <v>0</v>
      </c>
      <c r="M519" s="113" cm="1">
        <f t="array" ref="M519">SUMPRODUCT(--($E$4:$E$495=C519),--($D$4:$D$495="X"),$M$4:$M$495)</f>
        <v>0</v>
      </c>
      <c r="N519" s="113">
        <f>SUM(F519:M519)</f>
        <v>0</v>
      </c>
    </row>
    <row r="520" spans="3:16" x14ac:dyDescent="0.3">
      <c r="C520" s="109" t="str">
        <f t="shared" ref="C520:C531" si="6">C501</f>
        <v>B</v>
      </c>
      <c r="D520" s="110"/>
      <c r="E520" s="110"/>
      <c r="F520" s="113" cm="1">
        <f t="array" ref="F520">SUMPRODUCT(--($E$4:$E$495=C520),--($D$4:$D$495="X"),$F$4:$F$495)</f>
        <v>0</v>
      </c>
      <c r="G520" s="113" cm="1">
        <f t="array" ref="G520">SUMPRODUCT(--($E$4:$E$495=C520),--($D$4:$D$495="X"),$G$4:$G$495)</f>
        <v>0</v>
      </c>
      <c r="H520" s="113" cm="1">
        <f t="array" ref="H520">SUMPRODUCT(--($E$4:$E$495=C520),--($D$4:$D$495="X"),$H$4:$H$495)</f>
        <v>0</v>
      </c>
      <c r="I520" s="113" cm="1">
        <f t="array" ref="I520">SUMPRODUCT(--($E$4:$E$495=C520),--($D$4:$D$495="X"),$I$4:$I$495)</f>
        <v>0</v>
      </c>
      <c r="J520" s="113" cm="1">
        <f t="array" ref="J520">SUMPRODUCT(--($E$4:$E$495=C520),--($D$4:$D$495="X"),$J$4:$J$495)</f>
        <v>0</v>
      </c>
      <c r="K520" s="113" cm="1">
        <f t="array" ref="K520">SUMPRODUCT(--($E$4:$E$495=C520),--($D$4:$D$495="X"),$K$4:$K$495)</f>
        <v>0</v>
      </c>
      <c r="L520" s="113" cm="1">
        <f t="array" ref="L520">SUMPRODUCT(--($E$4:$E$495=C520),--($D$4:$D$495="X"),$L$4:$L$495)</f>
        <v>0</v>
      </c>
      <c r="M520" s="113" cm="1">
        <f t="array" ref="M520">SUMPRODUCT(--($E$4:$E$495=C520),--($D$4:$D$495="X"),$M$4:$M$495)</f>
        <v>0</v>
      </c>
      <c r="N520" s="113">
        <f t="shared" ref="N520:N531" si="7">SUM(F520:M520)</f>
        <v>0</v>
      </c>
    </row>
    <row r="521" spans="3:16" x14ac:dyDescent="0.3">
      <c r="C521" s="109" t="str">
        <f t="shared" si="6"/>
        <v>C</v>
      </c>
      <c r="D521" s="110"/>
      <c r="E521" s="110"/>
      <c r="F521" s="113" cm="1">
        <f t="array" ref="F521">SUMPRODUCT(--($E$4:$E$495=C521),--($D$4:$D$495="X"),$F$4:$F$495)</f>
        <v>0</v>
      </c>
      <c r="G521" s="113" cm="1">
        <f t="array" ref="G521">SUMPRODUCT(--($E$4:$E$495=C521),--($D$4:$D$495="X"),$G$4:$G$495)</f>
        <v>0</v>
      </c>
      <c r="H521" s="113" cm="1">
        <f t="array" ref="H521">SUMPRODUCT(--($E$4:$E$495=C521),--($D$4:$D$495="X"),$H$4:$H$495)</f>
        <v>0</v>
      </c>
      <c r="I521" s="113" cm="1">
        <f t="array" ref="I521">SUMPRODUCT(--($E$4:$E$495=C521),--($D$4:$D$495="X"),$I$4:$I$495)</f>
        <v>0</v>
      </c>
      <c r="J521" s="113" cm="1">
        <f t="array" ref="J521">SUMPRODUCT(--($E$4:$E$495=C521),--($D$4:$D$495="X"),$J$4:$J$495)</f>
        <v>0</v>
      </c>
      <c r="K521" s="113" cm="1">
        <f t="array" ref="K521">SUMPRODUCT(--($E$4:$E$495=C521),--($D$4:$D$495="X"),$K$4:$K$495)</f>
        <v>0</v>
      </c>
      <c r="L521" s="113" cm="1">
        <f t="array" ref="L521">SUMPRODUCT(--($E$4:$E$495=C521),--($D$4:$D$495="X"),$L$4:$L$495)</f>
        <v>0</v>
      </c>
      <c r="M521" s="113" cm="1">
        <f t="array" ref="M521">SUMPRODUCT(--($E$4:$E$495=C521),--($D$4:$D$495="X"),$M$4:$M$495)</f>
        <v>0</v>
      </c>
      <c r="N521" s="113">
        <f t="shared" si="7"/>
        <v>0</v>
      </c>
    </row>
    <row r="522" spans="3:16" x14ac:dyDescent="0.3">
      <c r="C522" s="109" t="str">
        <f t="shared" si="6"/>
        <v>D</v>
      </c>
      <c r="D522" s="110"/>
      <c r="E522" s="110"/>
      <c r="F522" s="113" cm="1">
        <f t="array" ref="F522">SUMPRODUCT(--($E$4:$E$495=C522),--($D$4:$D$495="X"),$F$4:$F$495)</f>
        <v>0</v>
      </c>
      <c r="G522" s="113" cm="1">
        <f t="array" ref="G522">SUMPRODUCT(--($E$4:$E$495=C522),--($D$4:$D$495="X"),$G$4:$G$495)</f>
        <v>0</v>
      </c>
      <c r="H522" s="113" cm="1">
        <f t="array" ref="H522">SUMPRODUCT(--($E$4:$E$495=C522),--($D$4:$D$495="X"),$H$4:$H$495)</f>
        <v>0</v>
      </c>
      <c r="I522" s="113" cm="1">
        <f t="array" ref="I522">SUMPRODUCT(--($E$4:$E$495=C522),--($D$4:$D$495="X"),$I$4:$I$495)</f>
        <v>0</v>
      </c>
      <c r="J522" s="113" cm="1">
        <f t="array" ref="J522">SUMPRODUCT(--($E$4:$E$495=C522),--($D$4:$D$495="X"),$J$4:$J$495)</f>
        <v>0</v>
      </c>
      <c r="K522" s="113" cm="1">
        <f t="array" ref="K522">SUMPRODUCT(--($E$4:$E$495=C522),--($D$4:$D$495="X"),$K$4:$K$495)</f>
        <v>0</v>
      </c>
      <c r="L522" s="113" cm="1">
        <f t="array" ref="L522">SUMPRODUCT(--($E$4:$E$495=C522),--($D$4:$D$495="X"),$L$4:$L$495)</f>
        <v>0</v>
      </c>
      <c r="M522" s="113" cm="1">
        <f t="array" ref="M522">SUMPRODUCT(--($E$4:$E$495=C522),--($D$4:$D$495="X"),$M$4:$M$495)</f>
        <v>0</v>
      </c>
      <c r="N522" s="113">
        <f t="shared" si="7"/>
        <v>0</v>
      </c>
    </row>
    <row r="523" spans="3:16" x14ac:dyDescent="0.3">
      <c r="C523" s="109" t="str">
        <f t="shared" si="6"/>
        <v>E</v>
      </c>
      <c r="D523" s="110"/>
      <c r="E523" s="110"/>
      <c r="F523" s="113" cm="1">
        <f t="array" ref="F523">SUMPRODUCT(--($E$4:$E$495=C523),--($D$4:$D$495="X"),$F$4:$F$495)</f>
        <v>0</v>
      </c>
      <c r="G523" s="113" cm="1">
        <f t="array" ref="G523">SUMPRODUCT(--($E$4:$E$495=C523),--($D$4:$D$495="X"),$G$4:$G$495)</f>
        <v>0</v>
      </c>
      <c r="H523" s="113" cm="1">
        <f t="array" ref="H523">SUMPRODUCT(--($E$4:$E$495=C523),--($D$4:$D$495="X"),$H$4:$H$495)</f>
        <v>0</v>
      </c>
      <c r="I523" s="113" cm="1">
        <f t="array" ref="I523">SUMPRODUCT(--($E$4:$E$495=C523),--($D$4:$D$495="X"),$I$4:$I$495)</f>
        <v>0</v>
      </c>
      <c r="J523" s="113" cm="1">
        <f t="array" ref="J523">SUMPRODUCT(--($E$4:$E$495=C523),--($D$4:$D$495="X"),$J$4:$J$495)</f>
        <v>0</v>
      </c>
      <c r="K523" s="113" cm="1">
        <f t="array" ref="K523">SUMPRODUCT(--($E$4:$E$495=C523),--($D$4:$D$495="X"),$K$4:$K$495)</f>
        <v>0</v>
      </c>
      <c r="L523" s="113" cm="1">
        <f t="array" ref="L523">SUMPRODUCT(--($E$4:$E$495=C523),--($D$4:$D$495="X"),$L$4:$L$495)</f>
        <v>0</v>
      </c>
      <c r="M523" s="113" cm="1">
        <f t="array" ref="M523">SUMPRODUCT(--($E$4:$E$495=C523),--($D$4:$D$495="X"),$M$4:$M$495)</f>
        <v>0</v>
      </c>
      <c r="N523" s="113">
        <f t="shared" si="7"/>
        <v>0</v>
      </c>
    </row>
    <row r="524" spans="3:16" x14ac:dyDescent="0.3">
      <c r="C524" s="109" t="str">
        <f t="shared" si="6"/>
        <v>F</v>
      </c>
      <c r="D524" s="110"/>
      <c r="E524" s="110"/>
      <c r="F524" s="113" cm="1">
        <f t="array" ref="F524">SUMPRODUCT(--($E$4:$E$495=C524),--($D$4:$D$495="X"),$F$4:$F$495)</f>
        <v>0</v>
      </c>
      <c r="G524" s="113" cm="1">
        <f t="array" ref="G524">SUMPRODUCT(--($E$4:$E$495=C524),--($D$4:$D$495="X"),$G$4:$G$495)</f>
        <v>0</v>
      </c>
      <c r="H524" s="113" cm="1">
        <f t="array" ref="H524">SUMPRODUCT(--($E$4:$E$495=C524),--($D$4:$D$495="X"),$H$4:$H$495)</f>
        <v>0</v>
      </c>
      <c r="I524" s="113" cm="1">
        <f t="array" ref="I524">SUMPRODUCT(--($E$4:$E$495=C524),--($D$4:$D$495="X"),$I$4:$I$495)</f>
        <v>0</v>
      </c>
      <c r="J524" s="113" cm="1">
        <f t="array" ref="J524">SUMPRODUCT(--($E$4:$E$495=C524),--($D$4:$D$495="X"),$J$4:$J$495)</f>
        <v>0</v>
      </c>
      <c r="K524" s="113" cm="1">
        <f t="array" ref="K524">SUMPRODUCT(--($E$4:$E$495=C524),--($D$4:$D$495="X"),$K$4:$K$495)</f>
        <v>0</v>
      </c>
      <c r="L524" s="113" cm="1">
        <f t="array" ref="L524">SUMPRODUCT(--($E$4:$E$495=C524),--($D$4:$D$495="X"),$L$4:$L$495)</f>
        <v>0</v>
      </c>
      <c r="M524" s="113" cm="1">
        <f t="array" ref="M524">SUMPRODUCT(--($E$4:$E$495=C524),--($D$4:$D$495="X"),$M$4:$M$495)</f>
        <v>0</v>
      </c>
      <c r="N524" s="113">
        <f t="shared" si="7"/>
        <v>0</v>
      </c>
    </row>
    <row r="525" spans="3:16" x14ac:dyDescent="0.3">
      <c r="C525" s="109" t="str">
        <f t="shared" si="6"/>
        <v>G</v>
      </c>
      <c r="D525" s="110"/>
      <c r="E525" s="110"/>
      <c r="F525" s="113" cm="1">
        <f t="array" ref="F525">SUMPRODUCT(--($E$4:$E$495=C525),--($D$4:$D$495="X"),$F$4:$F$495)</f>
        <v>0</v>
      </c>
      <c r="G525" s="113" cm="1">
        <f t="array" ref="G525">SUMPRODUCT(--($E$4:$E$495=C525),--($D$4:$D$495="X"),$G$4:$G$495)</f>
        <v>0</v>
      </c>
      <c r="H525" s="113" cm="1">
        <f t="array" ref="H525">SUMPRODUCT(--($E$4:$E$495=C525),--($D$4:$D$495="X"),$H$4:$H$495)</f>
        <v>0</v>
      </c>
      <c r="I525" s="113" cm="1">
        <f t="array" ref="I525">SUMPRODUCT(--($E$4:$E$495=C525),--($D$4:$D$495="X"),$I$4:$I$495)</f>
        <v>0</v>
      </c>
      <c r="J525" s="113" cm="1">
        <f t="array" ref="J525">SUMPRODUCT(--($E$4:$E$495=C525),--($D$4:$D$495="X"),$J$4:$J$495)</f>
        <v>0</v>
      </c>
      <c r="K525" s="113" cm="1">
        <f t="array" ref="K525">SUMPRODUCT(--($E$4:$E$495=C525),--($D$4:$D$495="X"),$K$4:$K$495)</f>
        <v>0</v>
      </c>
      <c r="L525" s="113" cm="1">
        <f t="array" ref="L525">SUMPRODUCT(--($E$4:$E$495=C525),--($D$4:$D$495="X"),$L$4:$L$495)</f>
        <v>0</v>
      </c>
      <c r="M525" s="113" cm="1">
        <f t="array" ref="M525">SUMPRODUCT(--($E$4:$E$495=C525),--($D$4:$D$495="X"),$M$4:$M$495)</f>
        <v>0</v>
      </c>
      <c r="N525" s="113">
        <f t="shared" si="7"/>
        <v>0</v>
      </c>
    </row>
    <row r="526" spans="3:16" x14ac:dyDescent="0.3">
      <c r="C526" s="109" t="str">
        <f t="shared" si="6"/>
        <v>H</v>
      </c>
      <c r="D526" s="110"/>
      <c r="E526" s="110"/>
      <c r="F526" s="113" cm="1">
        <f t="array" ref="F526">SUMPRODUCT(--($E$4:$E$495=C526),--($D$4:$D$495="X"),$F$4:$F$495)</f>
        <v>0</v>
      </c>
      <c r="G526" s="113" cm="1">
        <f t="array" ref="G526">SUMPRODUCT(--($E$4:$E$495=C526),--($D$4:$D$495="X"),$G$4:$G$495)</f>
        <v>0</v>
      </c>
      <c r="H526" s="113" cm="1">
        <f t="array" ref="H526">SUMPRODUCT(--($E$4:$E$495=C526),--($D$4:$D$495="X"),$H$4:$H$495)</f>
        <v>0</v>
      </c>
      <c r="I526" s="113" cm="1">
        <f t="array" ref="I526">SUMPRODUCT(--($E$4:$E$495=C526),--($D$4:$D$495="X"),$I$4:$I$495)</f>
        <v>0</v>
      </c>
      <c r="J526" s="113" cm="1">
        <f t="array" ref="J526">SUMPRODUCT(--($E$4:$E$495=C526),--($D$4:$D$495="X"),$J$4:$J$495)</f>
        <v>0</v>
      </c>
      <c r="K526" s="113" cm="1">
        <f t="array" ref="K526">SUMPRODUCT(--($E$4:$E$495=C526),--($D$4:$D$495="X"),$K$4:$K$495)</f>
        <v>0</v>
      </c>
      <c r="L526" s="113" cm="1">
        <f t="array" ref="L526">SUMPRODUCT(--($E$4:$E$495=C526),--($D$4:$D$495="X"),$L$4:$L$495)</f>
        <v>0</v>
      </c>
      <c r="M526" s="113" cm="1">
        <f t="array" ref="M526">SUMPRODUCT(--($E$4:$E$495=C526),--($D$4:$D$495="X"),$M$4:$M$495)</f>
        <v>0</v>
      </c>
      <c r="N526" s="113">
        <f t="shared" si="7"/>
        <v>0</v>
      </c>
    </row>
    <row r="527" spans="3:16" x14ac:dyDescent="0.3">
      <c r="C527" s="109" t="str">
        <f t="shared" si="6"/>
        <v>I</v>
      </c>
      <c r="D527" s="110"/>
      <c r="E527" s="110"/>
      <c r="F527" s="113" cm="1">
        <f t="array" ref="F527">SUMPRODUCT(--($E$4:$E$495=C527),--($D$4:$D$495="X"),$F$4:$F$495)</f>
        <v>0</v>
      </c>
      <c r="G527" s="113" cm="1">
        <f t="array" ref="G527">SUMPRODUCT(--($E$4:$E$495=C527),--($D$4:$D$495="X"),$G$4:$G$495)</f>
        <v>0</v>
      </c>
      <c r="H527" s="113" cm="1">
        <f t="array" ref="H527">SUMPRODUCT(--($E$4:$E$495=C527),--($D$4:$D$495="X"),$H$4:$H$495)</f>
        <v>0</v>
      </c>
      <c r="I527" s="113" cm="1">
        <f t="array" ref="I527">SUMPRODUCT(--($E$4:$E$495=C527),--($D$4:$D$495="X"),$I$4:$I$495)</f>
        <v>0</v>
      </c>
      <c r="J527" s="113" cm="1">
        <f t="array" ref="J527">SUMPRODUCT(--($E$4:$E$495=C527),--($D$4:$D$495="X"),$J$4:$J$495)</f>
        <v>0</v>
      </c>
      <c r="K527" s="113" cm="1">
        <f t="array" ref="K527">SUMPRODUCT(--($E$4:$E$495=C527),--($D$4:$D$495="X"),$K$4:$K$495)</f>
        <v>0</v>
      </c>
      <c r="L527" s="113" cm="1">
        <f t="array" ref="L527">SUMPRODUCT(--($E$4:$E$495=C527),--($D$4:$D$495="X"),$L$4:$L$495)</f>
        <v>0</v>
      </c>
      <c r="M527" s="113" cm="1">
        <f t="array" ref="M527">SUMPRODUCT(--($E$4:$E$495=C527),--($D$4:$D$495="X"),$M$4:$M$495)</f>
        <v>0</v>
      </c>
      <c r="N527" s="113">
        <f t="shared" si="7"/>
        <v>0</v>
      </c>
    </row>
    <row r="528" spans="3:16" x14ac:dyDescent="0.3">
      <c r="C528" s="109" t="str">
        <f t="shared" si="6"/>
        <v>J</v>
      </c>
      <c r="D528" s="110"/>
      <c r="E528" s="110"/>
      <c r="F528" s="113" cm="1">
        <f t="array" ref="F528">SUMPRODUCT(--($E$4:$E$495=C528),--($D$4:$D$495="X"),$F$4:$F$495)</f>
        <v>0</v>
      </c>
      <c r="G528" s="113" cm="1">
        <f t="array" ref="G528">SUMPRODUCT(--($E$4:$E$495=C528),--($D$4:$D$495="X"),$G$4:$G$495)</f>
        <v>0</v>
      </c>
      <c r="H528" s="113" cm="1">
        <f t="array" ref="H528">SUMPRODUCT(--($E$4:$E$495=C528),--($D$4:$D$495="X"),$H$4:$H$495)</f>
        <v>0</v>
      </c>
      <c r="I528" s="113" cm="1">
        <f t="array" ref="I528">SUMPRODUCT(--($E$4:$E$495=C528),--($D$4:$D$495="X"),$I$4:$I$495)</f>
        <v>0</v>
      </c>
      <c r="J528" s="113" cm="1">
        <f t="array" ref="J528">SUMPRODUCT(--($E$4:$E$495=C528),--($D$4:$D$495="X"),$J$4:$J$495)</f>
        <v>0</v>
      </c>
      <c r="K528" s="113" cm="1">
        <f t="array" ref="K528">SUMPRODUCT(--($E$4:$E$495=C528),--($D$4:$D$495="X"),$K$4:$K$495)</f>
        <v>0</v>
      </c>
      <c r="L528" s="113" cm="1">
        <f t="array" ref="L528">SUMPRODUCT(--($E$4:$E$495=C528),--($D$4:$D$495="X"),$L$4:$L$495)</f>
        <v>0</v>
      </c>
      <c r="M528" s="113" cm="1">
        <f t="array" ref="M528">SUMPRODUCT(--($E$4:$E$495=C528),--($D$4:$D$495="X"),$M$4:$M$495)</f>
        <v>0</v>
      </c>
      <c r="N528" s="113">
        <f t="shared" si="7"/>
        <v>0</v>
      </c>
    </row>
    <row r="529" spans="3:14" x14ac:dyDescent="0.3">
      <c r="C529" s="109" t="str">
        <f t="shared" si="6"/>
        <v>K</v>
      </c>
      <c r="D529" s="110"/>
      <c r="E529" s="110"/>
      <c r="F529" s="113" cm="1">
        <f t="array" ref="F529">SUMPRODUCT(--($E$4:$E$495=C529),--($D$4:$D$495="X"),$F$4:$F$495)</f>
        <v>0</v>
      </c>
      <c r="G529" s="113" cm="1">
        <f t="array" ref="G529">SUMPRODUCT(--($E$4:$E$495=C529),--($D$4:$D$495="X"),$G$4:$G$495)</f>
        <v>0</v>
      </c>
      <c r="H529" s="113" cm="1">
        <f t="array" ref="H529">SUMPRODUCT(--($E$4:$E$495=C529),--($D$4:$D$495="X"),$H$4:$H$495)</f>
        <v>0</v>
      </c>
      <c r="I529" s="113" cm="1">
        <f t="array" ref="I529">SUMPRODUCT(--($E$4:$E$495=C529),--($D$4:$D$495="X"),$I$4:$I$495)</f>
        <v>0</v>
      </c>
      <c r="J529" s="113" cm="1">
        <f t="array" ref="J529">SUMPRODUCT(--($E$4:$E$495=C529),--($D$4:$D$495="X"),$J$4:$J$495)</f>
        <v>0</v>
      </c>
      <c r="K529" s="113" cm="1">
        <f t="array" ref="K529">SUMPRODUCT(--($E$4:$E$495=C529),--($D$4:$D$495="X"),$K$4:$K$495)</f>
        <v>0</v>
      </c>
      <c r="L529" s="113" cm="1">
        <f t="array" ref="L529">SUMPRODUCT(--($E$4:$E$495=C529),--($D$4:$D$495="X"),$L$4:$L$495)</f>
        <v>0</v>
      </c>
      <c r="M529" s="113" cm="1">
        <f t="array" ref="M529">SUMPRODUCT(--($E$4:$E$495=C529),--($D$4:$D$495="X"),$M$4:$M$495)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SUMPRODUCT(--($E$4:$E$495=C530),--($D$4:$D$495="X"),$F$4:$F$495)</f>
        <v>0</v>
      </c>
      <c r="G530" s="113" cm="1">
        <f t="array" ref="G530">SUMPRODUCT(--($E$4:$E$495=C530),--($D$4:$D$495="X"),$G$4:$G$495)</f>
        <v>0</v>
      </c>
      <c r="H530" s="113" cm="1">
        <f t="array" ref="H530">SUMPRODUCT(--($E$4:$E$495=C530),--($D$4:$D$495="X"),$H$4:$H$495)</f>
        <v>0</v>
      </c>
      <c r="I530" s="113" cm="1">
        <f t="array" ref="I530">SUMPRODUCT(--($E$4:$E$495=C530),--($D$4:$D$495="X"),$I$4:$I$495)</f>
        <v>0</v>
      </c>
      <c r="J530" s="113" cm="1">
        <f t="array" ref="J530">SUMPRODUCT(--($E$4:$E$495=C530),--($D$4:$D$495="X"),$J$4:$J$495)</f>
        <v>0</v>
      </c>
      <c r="K530" s="113" cm="1">
        <f t="array" ref="K530">SUMPRODUCT(--($E$4:$E$495=C530),--($D$4:$D$495="X"),$K$4:$K$495)</f>
        <v>0</v>
      </c>
      <c r="L530" s="113" cm="1">
        <f t="array" ref="L530">SUMPRODUCT(--($E$4:$E$495=C530),--($D$4:$D$495="X"),$L$4:$L$495)</f>
        <v>0</v>
      </c>
      <c r="M530" s="113" cm="1">
        <f t="array" ref="M530">SUMPRODUCT(--($E$4:$E$495=C530),--($D$4:$D$495="X"),$M$4:$M$495)</f>
        <v>0</v>
      </c>
      <c r="N530" s="113">
        <f t="shared" si="7"/>
        <v>0</v>
      </c>
    </row>
    <row r="531" spans="3:14" x14ac:dyDescent="0.3">
      <c r="C531" s="109" t="str">
        <f t="shared" si="6"/>
        <v>Vrije categorie</v>
      </c>
      <c r="D531" s="110"/>
      <c r="E531" s="110"/>
      <c r="F531" s="113" cm="1">
        <f t="array" ref="F531">SUMPRODUCT(--($E$4:$E$495=C531),--($D$4:$D$495="X"),$F$4:$F$495)</f>
        <v>0</v>
      </c>
      <c r="G531" s="113" cm="1">
        <f t="array" ref="G531">SUMPRODUCT(--($E$4:$E$495=C531),--($D$4:$D$495="X"),$G$4:$G$495)</f>
        <v>0</v>
      </c>
      <c r="H531" s="113" cm="1">
        <f t="array" ref="H531">SUMPRODUCT(--($E$4:$E$495=C531),--($D$4:$D$495="X"),$H$4:$H$495)</f>
        <v>0</v>
      </c>
      <c r="I531" s="113" cm="1">
        <f t="array" ref="I531">SUMPRODUCT(--($E$4:$E$495=C531),--($D$4:$D$495="X"),$I$4:$I$495)</f>
        <v>0</v>
      </c>
      <c r="J531" s="113" cm="1">
        <f t="array" ref="J531">SUMPRODUCT(--($E$4:$E$495=C531),--($D$4:$D$495="X"),$J$4:$J$495)</f>
        <v>0</v>
      </c>
      <c r="K531" s="113" cm="1">
        <f t="array" ref="K531">SUMPRODUCT(--($E$4:$E$495=C531),--($D$4:$D$495="X"),$K$4:$K$495)</f>
        <v>0</v>
      </c>
      <c r="L531" s="113" cm="1">
        <f t="array" ref="L531">SUMPRODUCT(--($E$4:$E$495=C531),--($D$4:$D$495="X"),$L$4:$L$495)</f>
        <v>0</v>
      </c>
      <c r="M531" s="113" cm="1">
        <f t="array" ref="M531">SUMPRODUCT(--($E$4:$E$495=C531),--($D$4:$D$495="X"),$M$4:$M$495)</f>
        <v>0</v>
      </c>
      <c r="N531" s="113">
        <f t="shared" si="7"/>
        <v>0</v>
      </c>
    </row>
    <row r="532" spans="3:14" ht="15" thickBot="1" x14ac:dyDescent="0.35">
      <c r="C532" s="111" t="s">
        <v>314</v>
      </c>
      <c r="D532" s="112"/>
      <c r="E532" s="112"/>
      <c r="F532" s="114">
        <f>SUM(F519:F531)</f>
        <v>0</v>
      </c>
      <c r="G532" s="114">
        <f t="shared" ref="G532:M532" si="8">SUM(G519:G531)</f>
        <v>0</v>
      </c>
      <c r="H532" s="114">
        <f t="shared" si="8"/>
        <v>0</v>
      </c>
      <c r="I532" s="114">
        <f t="shared" si="8"/>
        <v>0</v>
      </c>
      <c r="J532" s="114">
        <f t="shared" si="8"/>
        <v>0</v>
      </c>
      <c r="K532" s="114">
        <f t="shared" si="8"/>
        <v>0</v>
      </c>
      <c r="L532" s="114">
        <f t="shared" si="8"/>
        <v>0</v>
      </c>
      <c r="M532" s="114">
        <f t="shared" si="8"/>
        <v>0</v>
      </c>
      <c r="N532" s="114">
        <f>SUM(N519:N531)</f>
        <v>0</v>
      </c>
    </row>
    <row r="533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8,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'8a'!P499/M3</f>
        <v>#DIV/0!</v>
      </c>
    </row>
    <row r="4" spans="1:14" x14ac:dyDescent="0.3">
      <c r="A4" s="56" t="s">
        <v>152</v>
      </c>
      <c r="B4" s="293" t="str">
        <f>VLOOKUP(H5,'Kosten VSR (her)controles'!A5:E54,3)</f>
        <v>Nassauschool De Boog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'8a'!P500/M4</f>
        <v>#DIV/0!</v>
      </c>
    </row>
    <row r="5" spans="1:14" x14ac:dyDescent="0.3">
      <c r="A5" s="57" t="s">
        <v>154</v>
      </c>
      <c r="B5" s="294" t="str">
        <f>VLOOKUP(H5,'Kosten VSR (her)controles'!A5:E54,4)</f>
        <v>Graaf Adolfstraat 73</v>
      </c>
      <c r="C5" s="294"/>
      <c r="D5" s="294"/>
      <c r="E5" s="294"/>
      <c r="F5" s="308" t="s">
        <v>155</v>
      </c>
      <c r="G5" s="308"/>
      <c r="H5" s="53">
        <f>'Kosten VSR (her)controles'!A12</f>
        <v>8</v>
      </c>
      <c r="K5" s="74" t="s">
        <v>156</v>
      </c>
      <c r="L5" s="86">
        <v>210</v>
      </c>
      <c r="M5" s="147"/>
      <c r="N5" s="127" t="e">
        <f>'8a'!P501/M5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8a</v>
      </c>
      <c r="K6" s="74" t="s">
        <v>159</v>
      </c>
      <c r="L6" s="86">
        <v>210</v>
      </c>
      <c r="M6" s="147"/>
      <c r="N6" s="127" t="e">
        <f>'8a'!P502/M6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'8a'!P503/M7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'8a'!P504/M8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'8a'!P505/M9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'8a'!P506/M10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'8a'!P507/M11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'8a'!P508/M12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'8a'!N512</f>
        <v>303.92999999999995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'8a'!P509/M13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'8a'!P512</f>
        <v>63344.160000000011</v>
      </c>
      <c r="E17" s="305" t="s">
        <v>176</v>
      </c>
      <c r="F17" s="305"/>
      <c r="G17" s="84">
        <f>D17/E8</f>
        <v>301.6388571428572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'8a'!G512</f>
        <v>269.64999999999998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269.64999999999998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269.64999999999998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269.64999999999998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'8a'!F512-E27</f>
        <v>5.65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'8a'!S495</f>
        <v>52.05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'8a'!R495</f>
        <v>52.05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'8a'!T495</f>
        <v>7.8999999999999995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'8a'!U495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'8a'!V495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'8a'!W495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'8a'!N505</f>
        <v>23.330000000000002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E28" sqref="E28"/>
    </sheetView>
  </sheetViews>
  <sheetFormatPr defaultColWidth="9.109375" defaultRowHeight="14.4" x14ac:dyDescent="0.3"/>
  <cols>
    <col min="1" max="1" width="57.88671875" style="2" customWidth="1"/>
    <col min="2" max="8" width="9.109375" style="2"/>
    <col min="9" max="9" width="13.6640625" style="2" bestFit="1" customWidth="1"/>
    <col min="10" max="16384" width="9.109375" style="2"/>
  </cols>
  <sheetData>
    <row r="2" spans="1:17" ht="23.4" x14ac:dyDescent="0.45">
      <c r="A2" s="13" t="str">
        <f>basisgegevens!A2</f>
        <v>VCOG 2023-SMO1102</v>
      </c>
      <c r="B2" s="11"/>
      <c r="C2" s="11"/>
      <c r="D2" s="11"/>
      <c r="E2" s="11"/>
      <c r="F2" s="11"/>
      <c r="G2" s="12"/>
    </row>
    <row r="4" spans="1:17" ht="43.2" x14ac:dyDescent="0.3">
      <c r="A4" s="145" t="s">
        <v>23</v>
      </c>
      <c r="B4" s="144"/>
    </row>
    <row r="6" spans="1:17" x14ac:dyDescent="0.3">
      <c r="A6" s="21"/>
      <c r="B6" s="22" t="s">
        <v>24</v>
      </c>
      <c r="C6" s="22"/>
      <c r="D6" s="22" t="s">
        <v>25</v>
      </c>
      <c r="E6" s="22"/>
      <c r="F6" s="22" t="s">
        <v>26</v>
      </c>
      <c r="G6" s="23"/>
      <c r="I6" s="275" t="s">
        <v>27</v>
      </c>
      <c r="J6" s="276"/>
      <c r="K6" s="276"/>
      <c r="L6" s="276"/>
      <c r="M6" s="276"/>
      <c r="N6" s="276"/>
      <c r="O6" s="276"/>
      <c r="P6" s="276"/>
      <c r="Q6" s="277"/>
    </row>
    <row r="7" spans="1:17" ht="15" thickBot="1" x14ac:dyDescent="0.35">
      <c r="A7" s="24" t="s">
        <v>28</v>
      </c>
      <c r="B7" s="25"/>
      <c r="C7" s="28"/>
      <c r="D7" s="25"/>
      <c r="E7" s="28"/>
      <c r="F7" s="25"/>
      <c r="G7" s="36"/>
      <c r="I7" s="38"/>
      <c r="J7" s="39" t="s">
        <v>29</v>
      </c>
      <c r="K7" s="39" t="s">
        <v>30</v>
      </c>
      <c r="L7" s="39" t="s">
        <v>31</v>
      </c>
      <c r="M7" s="39" t="s">
        <v>32</v>
      </c>
      <c r="N7" s="39" t="s">
        <v>33</v>
      </c>
      <c r="O7" s="39" t="s">
        <v>34</v>
      </c>
      <c r="P7" s="39" t="s">
        <v>35</v>
      </c>
      <c r="Q7" s="40" t="s">
        <v>36</v>
      </c>
    </row>
    <row r="8" spans="1:17" ht="15" thickTop="1" x14ac:dyDescent="0.3">
      <c r="I8" s="275"/>
      <c r="J8" s="276"/>
      <c r="K8" s="276"/>
      <c r="L8" s="276"/>
      <c r="M8" s="276"/>
      <c r="N8" s="276"/>
      <c r="O8" s="276"/>
      <c r="P8" s="276"/>
      <c r="Q8" s="277"/>
    </row>
    <row r="9" spans="1:17" x14ac:dyDescent="0.3">
      <c r="A9" s="20" t="s">
        <v>37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38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 x14ac:dyDescent="0.3">
      <c r="A10" s="20" t="s">
        <v>39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40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 x14ac:dyDescent="0.3">
      <c r="A11" s="20" t="s">
        <v>41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42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" thickBot="1" x14ac:dyDescent="0.35">
      <c r="A12" s="24" t="s">
        <v>43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" thickTop="1" x14ac:dyDescent="0.3"/>
    <row r="14" spans="1:17" x14ac:dyDescent="0.3">
      <c r="A14" s="10" t="s">
        <v>44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275" t="s">
        <v>45</v>
      </c>
      <c r="J14" s="276"/>
      <c r="K14" s="276"/>
      <c r="L14" s="276"/>
      <c r="M14" s="276"/>
      <c r="N14" s="276"/>
      <c r="O14" s="276"/>
      <c r="P14" s="276"/>
      <c r="Q14" s="277"/>
    </row>
    <row r="15" spans="1:17" x14ac:dyDescent="0.3">
      <c r="A15" s="10" t="s">
        <v>46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29</v>
      </c>
      <c r="K15" s="39" t="s">
        <v>30</v>
      </c>
      <c r="L15" s="39" t="s">
        <v>31</v>
      </c>
      <c r="M15" s="39" t="s">
        <v>32</v>
      </c>
      <c r="N15" s="39" t="s">
        <v>33</v>
      </c>
      <c r="O15" s="39" t="s">
        <v>34</v>
      </c>
      <c r="P15" s="39" t="s">
        <v>35</v>
      </c>
      <c r="Q15" s="40" t="s">
        <v>36</v>
      </c>
    </row>
    <row r="16" spans="1:17" x14ac:dyDescent="0.3">
      <c r="A16" s="20" t="s">
        <v>47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275"/>
      <c r="J16" s="276"/>
      <c r="K16" s="276"/>
      <c r="L16" s="276"/>
      <c r="M16" s="276"/>
      <c r="N16" s="276"/>
      <c r="O16" s="276"/>
      <c r="P16" s="276"/>
      <c r="Q16" s="277"/>
    </row>
    <row r="17" spans="1:17" ht="15" thickBot="1" x14ac:dyDescent="0.35">
      <c r="A17" s="24" t="s">
        <v>48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38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" thickTop="1" x14ac:dyDescent="0.3">
      <c r="I18" s="41" t="s">
        <v>40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" thickBot="1" x14ac:dyDescent="0.35">
      <c r="A19" s="27" t="s">
        <v>49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42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" thickTop="1" x14ac:dyDescent="0.3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2"/>
  <sheetViews>
    <sheetView workbookViewId="0">
      <selection activeCell="S506" sqref="S50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'8'!H5</f>
        <v>8</v>
      </c>
      <c r="B1" s="310" t="s">
        <v>152</v>
      </c>
      <c r="C1" s="311"/>
      <c r="D1" s="312" t="str">
        <f>VLOOKUP(A1,'Kosten VSR (her)controles'!A5:J54,3)</f>
        <v>Nassauschool De Boog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Graaf Adolfstraat 73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330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316</v>
      </c>
      <c r="D4" s="47"/>
      <c r="E4" s="120"/>
      <c r="F4" s="122"/>
      <c r="G4" s="122"/>
      <c r="H4" s="122"/>
      <c r="I4" s="122"/>
      <c r="J4" s="122"/>
    </row>
    <row r="5" spans="1:26" x14ac:dyDescent="0.3">
      <c r="A5" s="44">
        <v>1</v>
      </c>
      <c r="B5" s="120"/>
      <c r="C5" s="47" t="s">
        <v>224</v>
      </c>
      <c r="D5" s="47"/>
      <c r="E5" s="120" t="s">
        <v>160</v>
      </c>
      <c r="F5" s="122">
        <v>5.65</v>
      </c>
      <c r="G5" s="122"/>
      <c r="H5" s="122"/>
      <c r="I5" s="122"/>
      <c r="J5" s="122"/>
      <c r="N5" s="122">
        <f t="shared" ref="N5:N17" si="0">SUM(F5:M5)</f>
        <v>5.65</v>
      </c>
      <c r="O5" s="124">
        <f>IF(D5="X",0,IF(E5="X",0,VLOOKUP(E5,'8'!$K$3:$L$16,2,FALSE)))</f>
        <v>210</v>
      </c>
      <c r="P5" s="122">
        <f t="shared" ref="P5:P17" si="1">N5*O5</f>
        <v>1186.5</v>
      </c>
      <c r="R5">
        <v>3.4</v>
      </c>
      <c r="S5">
        <v>3.4</v>
      </c>
      <c r="T5">
        <v>1.7</v>
      </c>
    </row>
    <row r="6" spans="1:26" x14ac:dyDescent="0.3">
      <c r="A6" s="44">
        <v>2</v>
      </c>
      <c r="B6" s="120"/>
      <c r="C6" s="47" t="s">
        <v>246</v>
      </c>
      <c r="D6" s="47"/>
      <c r="E6" s="120" t="s">
        <v>160</v>
      </c>
      <c r="F6" s="122"/>
      <c r="G6" s="122">
        <v>9.2899999999999991</v>
      </c>
      <c r="H6" s="122"/>
      <c r="I6" s="122"/>
      <c r="J6" s="122"/>
      <c r="N6" s="122">
        <f t="shared" si="0"/>
        <v>9.2899999999999991</v>
      </c>
      <c r="O6" s="124">
        <f>IF(D6="X",0,IF(E6="X",0,VLOOKUP(E6,'8'!$K$3:$L$16,2,FALSE)))</f>
        <v>210</v>
      </c>
      <c r="P6" s="122">
        <f t="shared" si="1"/>
        <v>1950.8999999999999</v>
      </c>
      <c r="T6">
        <v>1.7</v>
      </c>
    </row>
    <row r="7" spans="1:26" x14ac:dyDescent="0.3">
      <c r="A7" s="44">
        <v>3</v>
      </c>
      <c r="B7" s="120"/>
      <c r="C7" s="47" t="s">
        <v>323</v>
      </c>
      <c r="D7" s="47"/>
      <c r="E7" s="120" t="s">
        <v>160</v>
      </c>
      <c r="F7" s="122"/>
      <c r="G7" s="122"/>
      <c r="H7" s="122"/>
      <c r="I7" s="122">
        <v>5.3</v>
      </c>
      <c r="J7" s="122"/>
      <c r="N7" s="122">
        <f t="shared" si="0"/>
        <v>5.3</v>
      </c>
      <c r="O7" s="124">
        <f>IF(D7="X",0,IF(E7="X",0,VLOOKUP(E7,'8'!$K$3:$L$16,2,FALSE)))</f>
        <v>210</v>
      </c>
      <c r="P7" s="122">
        <f t="shared" si="1"/>
        <v>1113</v>
      </c>
    </row>
    <row r="8" spans="1:26" x14ac:dyDescent="0.3">
      <c r="A8" s="44">
        <v>4</v>
      </c>
      <c r="B8" s="120"/>
      <c r="C8" s="47" t="s">
        <v>481</v>
      </c>
      <c r="D8" s="47"/>
      <c r="E8" s="120" t="s">
        <v>160</v>
      </c>
      <c r="F8" s="122"/>
      <c r="G8" s="122">
        <v>59.26</v>
      </c>
      <c r="H8" s="122"/>
      <c r="I8" s="122"/>
      <c r="J8" s="122"/>
      <c r="N8" s="122">
        <f t="shared" si="0"/>
        <v>59.26</v>
      </c>
      <c r="O8" s="124">
        <f>IF(D8="X",0,IF(E8="X",0,VLOOKUP(E8,'8'!$K$3:$L$16,2,FALSE)))</f>
        <v>210</v>
      </c>
      <c r="P8" s="122">
        <f t="shared" si="1"/>
        <v>12444.6</v>
      </c>
    </row>
    <row r="9" spans="1:26" x14ac:dyDescent="0.3">
      <c r="A9" s="44">
        <v>5</v>
      </c>
      <c r="B9" s="120"/>
      <c r="C9" s="47" t="s">
        <v>322</v>
      </c>
      <c r="D9" s="47"/>
      <c r="E9" s="120" t="s">
        <v>151</v>
      </c>
      <c r="F9" s="122"/>
      <c r="G9" s="122">
        <v>51.07</v>
      </c>
      <c r="H9" s="122"/>
      <c r="I9" s="122"/>
      <c r="J9" s="122"/>
      <c r="N9" s="122">
        <f t="shared" si="0"/>
        <v>51.07</v>
      </c>
      <c r="O9" s="124">
        <f>IF(D9="X",0,IF(E9="X",0,VLOOKUP(E9,'8'!$K$3:$L$16,2,FALSE)))</f>
        <v>210</v>
      </c>
      <c r="P9" s="122">
        <f t="shared" si="1"/>
        <v>10724.7</v>
      </c>
      <c r="R9">
        <v>17.399999999999999</v>
      </c>
      <c r="S9">
        <v>17.399999999999999</v>
      </c>
      <c r="T9">
        <v>0.5</v>
      </c>
    </row>
    <row r="10" spans="1:26" x14ac:dyDescent="0.3">
      <c r="A10" s="44">
        <v>7</v>
      </c>
      <c r="B10" s="120"/>
      <c r="C10" s="47" t="s">
        <v>246</v>
      </c>
      <c r="D10" s="47"/>
      <c r="E10" s="120" t="s">
        <v>160</v>
      </c>
      <c r="F10" s="122"/>
      <c r="G10" s="122">
        <v>40.75</v>
      </c>
      <c r="H10" s="122"/>
      <c r="I10" s="122"/>
      <c r="J10" s="122"/>
      <c r="N10" s="122">
        <f t="shared" si="0"/>
        <v>40.75</v>
      </c>
      <c r="O10" s="124">
        <f>IF(D10="X",0,IF(E10="X",0,VLOOKUP(E10,'8'!$K$3:$L$16,2,FALSE)))</f>
        <v>210</v>
      </c>
      <c r="P10" s="122">
        <f t="shared" si="1"/>
        <v>8557.5</v>
      </c>
      <c r="R10">
        <v>12.6</v>
      </c>
      <c r="S10">
        <v>12.6</v>
      </c>
      <c r="T10">
        <v>0.15</v>
      </c>
    </row>
    <row r="11" spans="1:26" x14ac:dyDescent="0.3">
      <c r="A11" s="44">
        <v>8</v>
      </c>
      <c r="B11" s="120"/>
      <c r="C11" s="47" t="s">
        <v>285</v>
      </c>
      <c r="D11" s="47"/>
      <c r="E11" s="120" t="s">
        <v>159</v>
      </c>
      <c r="F11" s="122"/>
      <c r="G11" s="122">
        <v>4.88</v>
      </c>
      <c r="H11" s="122"/>
      <c r="I11" s="122"/>
      <c r="J11" s="122"/>
      <c r="N11" s="122">
        <f t="shared" si="0"/>
        <v>4.88</v>
      </c>
      <c r="O11" s="124">
        <f>IF(D11="X",0,IF(E11="X",0,VLOOKUP(E11,'8'!$K$3:$L$16,2,FALSE)))</f>
        <v>210</v>
      </c>
      <c r="P11" s="122">
        <f t="shared" si="1"/>
        <v>1024.8</v>
      </c>
      <c r="T11">
        <v>0.6</v>
      </c>
    </row>
    <row r="12" spans="1:26" x14ac:dyDescent="0.3">
      <c r="A12" s="44">
        <v>9</v>
      </c>
      <c r="B12" s="120"/>
      <c r="C12" s="47" t="s">
        <v>248</v>
      </c>
      <c r="D12" s="47"/>
      <c r="E12" s="120" t="s">
        <v>162</v>
      </c>
      <c r="F12" s="122"/>
      <c r="G12" s="122">
        <v>2.4300000000000002</v>
      </c>
      <c r="H12" s="122"/>
      <c r="I12" s="122"/>
      <c r="J12" s="122"/>
      <c r="N12" s="122">
        <f t="shared" si="0"/>
        <v>2.4300000000000002</v>
      </c>
      <c r="O12" s="124">
        <f>IF(D12="X",0,IF(E12="X",0,VLOOKUP(E12,'8'!$K$3:$L$16,2,FALSE)))</f>
        <v>12</v>
      </c>
      <c r="P12" s="122">
        <f t="shared" si="1"/>
        <v>29.160000000000004</v>
      </c>
    </row>
    <row r="13" spans="1:26" x14ac:dyDescent="0.3">
      <c r="A13" s="44">
        <v>10</v>
      </c>
      <c r="B13" s="120"/>
      <c r="C13" s="47" t="s">
        <v>319</v>
      </c>
      <c r="D13" s="47"/>
      <c r="E13" s="120" t="s">
        <v>163</v>
      </c>
      <c r="F13" s="122"/>
      <c r="G13" s="122"/>
      <c r="H13" s="122"/>
      <c r="I13" s="122"/>
      <c r="J13" s="122"/>
      <c r="L13">
        <v>5.23</v>
      </c>
      <c r="N13" s="122">
        <f t="shared" si="0"/>
        <v>5.23</v>
      </c>
      <c r="O13" s="124">
        <f>IF(D13="X",0,IF(E13="X",0,VLOOKUP(E13,'8'!$K$3:$L$16,2,FALSE)))</f>
        <v>210</v>
      </c>
      <c r="P13" s="122">
        <f t="shared" si="1"/>
        <v>1098.3000000000002</v>
      </c>
    </row>
    <row r="14" spans="1:26" x14ac:dyDescent="0.3">
      <c r="A14" s="44">
        <v>11</v>
      </c>
      <c r="B14" s="120"/>
      <c r="C14" s="47" t="s">
        <v>324</v>
      </c>
      <c r="D14" s="47"/>
      <c r="E14" s="120" t="s">
        <v>163</v>
      </c>
      <c r="F14" s="122"/>
      <c r="G14" s="122"/>
      <c r="H14" s="122"/>
      <c r="I14" s="122"/>
      <c r="J14" s="122"/>
      <c r="L14">
        <v>9.0500000000000007</v>
      </c>
      <c r="N14" s="122">
        <f t="shared" si="0"/>
        <v>9.0500000000000007</v>
      </c>
      <c r="O14" s="124">
        <f>IF(D14="X",0,IF(E14="X",0,VLOOKUP(E14,'8'!$K$3:$L$16,2,FALSE)))</f>
        <v>210</v>
      </c>
      <c r="P14" s="122">
        <f t="shared" si="1"/>
        <v>1900.5000000000002</v>
      </c>
    </row>
    <row r="15" spans="1:26" x14ac:dyDescent="0.3">
      <c r="A15" s="44">
        <v>12</v>
      </c>
      <c r="B15" s="120"/>
      <c r="C15" s="47" t="s">
        <v>324</v>
      </c>
      <c r="D15" s="47"/>
      <c r="E15" s="120" t="s">
        <v>163</v>
      </c>
      <c r="F15" s="122"/>
      <c r="G15" s="122"/>
      <c r="H15" s="122"/>
      <c r="I15" s="122"/>
      <c r="J15" s="122"/>
      <c r="L15">
        <v>9.0500000000000007</v>
      </c>
      <c r="N15" s="122">
        <f t="shared" si="0"/>
        <v>9.0500000000000007</v>
      </c>
      <c r="O15" s="124">
        <f>IF(D15="X",0,IF(E15="X",0,VLOOKUP(E15,'8'!$K$3:$L$16,2,FALSE)))</f>
        <v>210</v>
      </c>
      <c r="P15" s="122">
        <f t="shared" si="1"/>
        <v>1900.5000000000002</v>
      </c>
      <c r="T15">
        <v>1.3</v>
      </c>
    </row>
    <row r="16" spans="1:26" x14ac:dyDescent="0.3">
      <c r="A16" s="44">
        <v>13</v>
      </c>
      <c r="B16" s="120"/>
      <c r="C16" s="47" t="s">
        <v>322</v>
      </c>
      <c r="D16" s="47"/>
      <c r="E16" s="120" t="s">
        <v>151</v>
      </c>
      <c r="F16" s="122"/>
      <c r="G16" s="122">
        <v>50.65</v>
      </c>
      <c r="H16" s="122"/>
      <c r="I16" s="122"/>
      <c r="J16" s="122"/>
      <c r="N16" s="122">
        <f t="shared" si="0"/>
        <v>50.65</v>
      </c>
      <c r="O16" s="124">
        <f>IF(D16="X",0,IF(E16="X",0,VLOOKUP(E16,'8'!$K$3:$L$16,2,FALSE)))</f>
        <v>210</v>
      </c>
      <c r="P16" s="122">
        <f t="shared" si="1"/>
        <v>10636.5</v>
      </c>
      <c r="T16">
        <v>1.3</v>
      </c>
    </row>
    <row r="17" spans="1:20" x14ac:dyDescent="0.3">
      <c r="A17" s="44">
        <v>14</v>
      </c>
      <c r="B17" s="120"/>
      <c r="C17" s="47" t="s">
        <v>322</v>
      </c>
      <c r="D17" s="47"/>
      <c r="E17" s="120" t="s">
        <v>151</v>
      </c>
      <c r="F17" s="122"/>
      <c r="G17" s="122">
        <v>51.32</v>
      </c>
      <c r="H17" s="122"/>
      <c r="I17" s="122"/>
      <c r="J17" s="122"/>
      <c r="N17" s="122">
        <f t="shared" si="0"/>
        <v>51.32</v>
      </c>
      <c r="O17" s="124">
        <f>IF(D17="X",0,IF(E17="X",0,VLOOKUP(E17,'8'!$K$3:$L$16,2,FALSE)))</f>
        <v>210</v>
      </c>
      <c r="P17" s="122">
        <f t="shared" si="1"/>
        <v>10777.2</v>
      </c>
      <c r="R17">
        <v>18.649999999999999</v>
      </c>
      <c r="S17">
        <v>18.649999999999999</v>
      </c>
      <c r="T17">
        <v>0.65</v>
      </c>
    </row>
    <row r="18" spans="1:20" hidden="1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20" hidden="1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20" hidden="1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20" hidden="1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20" hidden="1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20" hidden="1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20" hidden="1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20" hidden="1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20" hidden="1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20" hidden="1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20" hidden="1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20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20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20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20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2">SUM(F4:F494)</f>
        <v>5.65</v>
      </c>
      <c r="G495" s="105">
        <f t="shared" si="2"/>
        <v>269.65000000000003</v>
      </c>
      <c r="H495" s="105">
        <f t="shared" si="2"/>
        <v>0</v>
      </c>
      <c r="I495" s="105">
        <f t="shared" si="2"/>
        <v>5.3</v>
      </c>
      <c r="J495" s="105">
        <f t="shared" si="2"/>
        <v>0</v>
      </c>
      <c r="K495" s="105">
        <f t="shared" si="2"/>
        <v>0</v>
      </c>
      <c r="L495" s="105">
        <f t="shared" si="2"/>
        <v>23.330000000000002</v>
      </c>
      <c r="M495" s="105">
        <f t="shared" si="2"/>
        <v>0</v>
      </c>
      <c r="N495" s="105">
        <f t="shared" si="2"/>
        <v>303.93</v>
      </c>
      <c r="Q495" s="93" t="s">
        <v>307</v>
      </c>
      <c r="R495" s="105">
        <f t="shared" ref="R495:W495" si="3">SUM(R4:R494)</f>
        <v>52.05</v>
      </c>
      <c r="S495" s="105">
        <f t="shared" si="3"/>
        <v>52.05</v>
      </c>
      <c r="T495" s="105">
        <f t="shared" si="3"/>
        <v>7.8999999999999995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IF('8'!K3="", "Vrije categorie",'8'!K3)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153.04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153.04</v>
      </c>
      <c r="O499" s="95"/>
      <c r="P499" s="106" cm="1">
        <f t="array" ref="P499">SUMPRODUCT(--($E$4:$E$494=C499),--($D$4:$D$494=""),$P$4:$P$494)</f>
        <v>32138.400000000001</v>
      </c>
    </row>
    <row r="500" spans="3:16" x14ac:dyDescent="0.3">
      <c r="C500" s="95" t="str">
        <f>IF('8'!K4="", "Vrije categorie",'8'!K4)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3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4.88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4.88</v>
      </c>
      <c r="O502" s="95"/>
      <c r="P502" s="106" cm="1">
        <f t="array" ref="P502">SUMPRODUCT(--($E$4:$E$494=C502),--($D$4:$D$494=""),$P$4:$P$494)</f>
        <v>1024.8</v>
      </c>
    </row>
    <row r="503" spans="3:16" x14ac:dyDescent="0.3">
      <c r="C503" s="95" t="str">
        <f>IF('8'!K7="", "Vrije categorie",'8'!K7)</f>
        <v>E</v>
      </c>
      <c r="F503" s="106" cm="1">
        <f t="array" ref="F503">SUMPRODUCT(--($E$4:$E$494=C503),--($D$4:$D$494=""),$F$4:$F$494)</f>
        <v>5.65</v>
      </c>
      <c r="G503" s="106" cm="1">
        <f t="array" ref="G503">SUMPRODUCT(--($E$4:$E$494=C503),--($D$4:$D$494=""),$G$4:$G$494)</f>
        <v>109.3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5.3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120.25</v>
      </c>
      <c r="O503" s="95"/>
      <c r="P503" s="106" cm="1">
        <f t="array" ref="P503">SUMPRODUCT(--($E$4:$E$494=C503),--($D$4:$D$494=""),$P$4:$P$494)</f>
        <v>25252.5</v>
      </c>
    </row>
    <row r="504" spans="3:16" x14ac:dyDescent="0.3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2.4300000000000002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2.4300000000000002</v>
      </c>
      <c r="O504" s="95"/>
      <c r="P504" s="106" cm="1">
        <f t="array" ref="P504">SUMPRODUCT(--($E$4:$E$494=C504),--($D$4:$D$494=""),$P$4:$P$494)</f>
        <v>29.160000000000004</v>
      </c>
    </row>
    <row r="505" spans="3:16" x14ac:dyDescent="0.3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23.330000000000002</v>
      </c>
      <c r="M505" s="106" cm="1">
        <f t="array" ref="M505">SUMPRODUCT(--($E$4:$E$494=C505),--($D$4:$D$494=""),$M$4:$M$494)</f>
        <v>0</v>
      </c>
      <c r="N505" s="106">
        <f t="shared" si="4"/>
        <v>23.330000000000002</v>
      </c>
      <c r="O505" s="95"/>
      <c r="P505" s="106" cm="1">
        <f t="array" ref="P505">SUMPRODUCT(--($E$4:$E$494=C505),--($D$4:$D$494=""),$P$4:$P$494)</f>
        <v>4899.3</v>
      </c>
    </row>
    <row r="506" spans="3:16" x14ac:dyDescent="0.3">
      <c r="C506" s="95" t="str">
        <f>IF('8'!K10="", "Vrije categorie",'8'!K10)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IF('8'!K13="", "Vrije categorie",'8'!K13)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5.65</v>
      </c>
      <c r="G512" s="107">
        <f t="shared" ref="G512:M512" si="5">SUM(G499:G511)</f>
        <v>269.64999999999998</v>
      </c>
      <c r="H512" s="107">
        <f t="shared" si="5"/>
        <v>0</v>
      </c>
      <c r="I512" s="107">
        <f t="shared" si="5"/>
        <v>5.3</v>
      </c>
      <c r="J512" s="107">
        <f t="shared" si="5"/>
        <v>0</v>
      </c>
      <c r="K512" s="107">
        <f t="shared" si="5"/>
        <v>0</v>
      </c>
      <c r="L512" s="107">
        <f t="shared" si="5"/>
        <v>23.330000000000002</v>
      </c>
      <c r="M512" s="107">
        <f t="shared" si="5"/>
        <v>0</v>
      </c>
      <c r="N512" s="107">
        <f t="shared" si="4"/>
        <v>303.92999999999995</v>
      </c>
      <c r="O512" s="107"/>
      <c r="P512" s="107">
        <f>SUM(P499:P511)</f>
        <v>63344.160000000011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9,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'9a'!P500/M3</f>
        <v>#DIV/0!</v>
      </c>
    </row>
    <row r="4" spans="1:14" x14ac:dyDescent="0.3">
      <c r="A4" s="56" t="s">
        <v>152</v>
      </c>
      <c r="B4" s="293" t="str">
        <f>VLOOKUP(H5,'Kosten VSR (her)controles'!A5:E54,3)</f>
        <v>Nassauschool Monument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'9a'!P501/M4</f>
        <v>#DIV/0!</v>
      </c>
    </row>
    <row r="5" spans="1:14" x14ac:dyDescent="0.3">
      <c r="A5" s="57" t="s">
        <v>154</v>
      </c>
      <c r="B5" s="294" t="str">
        <f>VLOOKUP(H5,'Kosten VSR (her)controles'!A5:E54,4)</f>
        <v>Graaf Adolfstraat 73</v>
      </c>
      <c r="C5" s="294"/>
      <c r="D5" s="294"/>
      <c r="E5" s="294"/>
      <c r="F5" s="308" t="s">
        <v>155</v>
      </c>
      <c r="G5" s="308"/>
      <c r="H5" s="53">
        <f>'Kosten VSR (her)controles'!A13</f>
        <v>9</v>
      </c>
      <c r="K5" s="74" t="s">
        <v>156</v>
      </c>
      <c r="L5" s="86">
        <v>210</v>
      </c>
      <c r="M5" s="147"/>
      <c r="N5" s="127" t="e">
        <f>'9a'!P502/M5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9a</v>
      </c>
      <c r="K6" s="74" t="s">
        <v>159</v>
      </c>
      <c r="L6" s="86">
        <v>210</v>
      </c>
      <c r="M6" s="147"/>
      <c r="N6" s="127" t="e">
        <f>'9a'!P503/M6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'9a'!P504/M7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255</v>
      </c>
      <c r="K8" s="74" t="s">
        <v>162</v>
      </c>
      <c r="L8" s="86">
        <v>12</v>
      </c>
      <c r="M8" s="147"/>
      <c r="N8" s="127" t="e">
        <f>'9a'!P505/M8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'9a'!P506/M9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'9a'!P507/M10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'9a'!P508/M11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'9a'!P509/M12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'9a'!N513</f>
        <v>578.68000000000006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'9a'!P510/M13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 t="s">
        <v>329</v>
      </c>
      <c r="L14" s="86">
        <v>255</v>
      </c>
      <c r="M14" s="147"/>
      <c r="N14" s="127" t="e">
        <f>'9a'!P511/M14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'9a'!P513</f>
        <v>111501.6</v>
      </c>
      <c r="E17" s="305" t="s">
        <v>176</v>
      </c>
      <c r="F17" s="305"/>
      <c r="G17" s="84">
        <f>D17/E8</f>
        <v>437.26117647058828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'9a'!G513</f>
        <v>463.17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463.17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463.17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463.17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'9a'!F513-E27</f>
        <v>37.700000000000003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'9a'!S496</f>
        <v>103.25000000000003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'9a'!R496</f>
        <v>103.25000000000003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'9a'!T496</f>
        <v>34.4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'9a'!U496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'9a'!V496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'9a'!W496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'9a'!N506</f>
        <v>25.049999999999997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3"/>
  <sheetViews>
    <sheetView workbookViewId="0">
      <selection activeCell="F17" sqref="F17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0" width="11.88671875" customWidth="1"/>
    <col min="11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'9'!H5</f>
        <v>9</v>
      </c>
      <c r="B1" s="310" t="s">
        <v>152</v>
      </c>
      <c r="C1" s="311"/>
      <c r="D1" s="312" t="str">
        <f>VLOOKUP(A1,'Kosten VSR (her)controles'!A5:J54,3)</f>
        <v>Nassauschool Monument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Graaf Adolfstraat 73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316</v>
      </c>
      <c r="D4" s="47"/>
      <c r="E4" s="120"/>
      <c r="F4" s="122"/>
      <c r="G4" s="122"/>
      <c r="H4" s="122"/>
      <c r="I4" s="122"/>
      <c r="J4" s="122"/>
    </row>
    <row r="5" spans="1:26" x14ac:dyDescent="0.3">
      <c r="A5" s="44">
        <v>1</v>
      </c>
      <c r="B5" s="120"/>
      <c r="C5" s="47" t="s">
        <v>224</v>
      </c>
      <c r="D5" s="47"/>
      <c r="E5" s="120" t="s">
        <v>160</v>
      </c>
      <c r="F5" s="122">
        <v>14.36</v>
      </c>
      <c r="G5" s="122"/>
      <c r="H5" s="122"/>
      <c r="I5" s="122"/>
      <c r="J5" s="122"/>
      <c r="N5" s="122">
        <f t="shared" ref="N5:N27" si="0">SUM(F5:M5)</f>
        <v>14.36</v>
      </c>
      <c r="O5" s="124">
        <f>IF(D5="X",0,IF(E5="X",0,VLOOKUP(E5,'9'!$K$3:$L$16,2,FALSE)))</f>
        <v>210</v>
      </c>
      <c r="P5" s="122">
        <f t="shared" ref="P5:P27" si="1">N5*O5</f>
        <v>3015.6</v>
      </c>
      <c r="R5">
        <v>1.1499999999999999</v>
      </c>
      <c r="S5">
        <v>1.1499999999999999</v>
      </c>
      <c r="T5">
        <v>3.2</v>
      </c>
    </row>
    <row r="6" spans="1:26" x14ac:dyDescent="0.3">
      <c r="A6" s="44">
        <v>2</v>
      </c>
      <c r="B6" s="120"/>
      <c r="C6" s="47" t="s">
        <v>246</v>
      </c>
      <c r="D6" s="47"/>
      <c r="E6" s="120" t="s">
        <v>160</v>
      </c>
      <c r="F6" s="122"/>
      <c r="G6" s="122"/>
      <c r="H6" s="122"/>
      <c r="I6" s="122"/>
      <c r="J6" s="122">
        <v>33.75</v>
      </c>
      <c r="N6" s="122">
        <f t="shared" si="0"/>
        <v>33.75</v>
      </c>
      <c r="O6" s="124">
        <f>IF(D6="X",0,IF(E6="X",0,VLOOKUP(E6,'9'!$K$3:$L$16,2,FALSE)))</f>
        <v>210</v>
      </c>
      <c r="P6" s="122">
        <f t="shared" si="1"/>
        <v>7087.5</v>
      </c>
      <c r="R6">
        <v>5.2</v>
      </c>
      <c r="S6">
        <v>5.2</v>
      </c>
    </row>
    <row r="7" spans="1:26" x14ac:dyDescent="0.3">
      <c r="A7" s="44">
        <v>3</v>
      </c>
      <c r="B7" s="120"/>
      <c r="C7" s="47" t="s">
        <v>323</v>
      </c>
      <c r="D7" s="47"/>
      <c r="E7" s="120" t="s">
        <v>160</v>
      </c>
      <c r="F7" s="122"/>
      <c r="G7" s="122"/>
      <c r="H7" s="122"/>
      <c r="I7" s="122">
        <v>5.19</v>
      </c>
      <c r="J7" s="122"/>
      <c r="N7" s="122">
        <f t="shared" si="0"/>
        <v>5.19</v>
      </c>
      <c r="O7" s="124">
        <f>IF(D7="X",0,IF(E7="X",0,VLOOKUP(E7,'9'!$K$3:$L$16,2,FALSE)))</f>
        <v>210</v>
      </c>
      <c r="P7" s="122">
        <f t="shared" si="1"/>
        <v>1089.9000000000001</v>
      </c>
      <c r="R7">
        <v>7.1</v>
      </c>
      <c r="S7">
        <v>7.1</v>
      </c>
    </row>
    <row r="8" spans="1:26" x14ac:dyDescent="0.3">
      <c r="A8" s="44" t="s">
        <v>225</v>
      </c>
      <c r="B8" s="120"/>
      <c r="C8" s="47" t="s">
        <v>248</v>
      </c>
      <c r="D8" s="47"/>
      <c r="E8" s="120" t="s">
        <v>153</v>
      </c>
      <c r="F8" s="122"/>
      <c r="G8" s="122">
        <v>5.19</v>
      </c>
      <c r="H8" s="122"/>
      <c r="I8" s="122"/>
      <c r="J8" s="122"/>
      <c r="N8" s="122">
        <f t="shared" si="0"/>
        <v>5.19</v>
      </c>
      <c r="O8" s="124"/>
      <c r="P8" s="122"/>
    </row>
    <row r="9" spans="1:26" x14ac:dyDescent="0.3">
      <c r="A9" s="44">
        <v>5</v>
      </c>
      <c r="B9" s="120"/>
      <c r="C9" s="47" t="s">
        <v>246</v>
      </c>
      <c r="D9" s="47"/>
      <c r="E9" s="120" t="s">
        <v>160</v>
      </c>
      <c r="F9" s="122"/>
      <c r="G9" s="122"/>
      <c r="H9" s="122"/>
      <c r="I9" s="122"/>
      <c r="J9" s="122">
        <v>33.75</v>
      </c>
      <c r="N9" s="122">
        <f t="shared" si="0"/>
        <v>33.75</v>
      </c>
      <c r="O9" s="124">
        <f>IF(D9="X",0,IF(E9="X",0,VLOOKUP(E9,'9'!$K$3:$L$16,2,FALSE)))</f>
        <v>210</v>
      </c>
      <c r="P9" s="122">
        <f t="shared" si="1"/>
        <v>7087.5</v>
      </c>
      <c r="R9">
        <v>10</v>
      </c>
      <c r="S9">
        <v>10</v>
      </c>
    </row>
    <row r="10" spans="1:26" x14ac:dyDescent="0.3">
      <c r="A10" s="44">
        <v>6</v>
      </c>
      <c r="B10" s="120"/>
      <c r="C10" s="47" t="s">
        <v>322</v>
      </c>
      <c r="D10" s="47"/>
      <c r="E10" s="120" t="s">
        <v>151</v>
      </c>
      <c r="F10" s="122"/>
      <c r="G10" s="122">
        <v>50.82</v>
      </c>
      <c r="H10" s="122"/>
      <c r="I10" s="122"/>
      <c r="J10" s="122"/>
      <c r="N10" s="122">
        <f t="shared" si="0"/>
        <v>50.82</v>
      </c>
      <c r="O10" s="124">
        <f>IF(D10="X",0,IF(E10="X",0,VLOOKUP(E10,'9'!$K$3:$L$16,2,FALSE)))</f>
        <v>210</v>
      </c>
      <c r="P10" s="122">
        <f t="shared" si="1"/>
        <v>10672.2</v>
      </c>
      <c r="R10">
        <v>7</v>
      </c>
      <c r="S10">
        <v>7</v>
      </c>
      <c r="T10">
        <v>2.5499999999999998</v>
      </c>
    </row>
    <row r="11" spans="1:26" x14ac:dyDescent="0.3">
      <c r="A11" s="44" t="s">
        <v>705</v>
      </c>
      <c r="B11" s="120"/>
      <c r="C11" s="47" t="s">
        <v>322</v>
      </c>
      <c r="D11" s="47"/>
      <c r="E11" s="120" t="s">
        <v>151</v>
      </c>
      <c r="F11" s="122"/>
      <c r="G11" s="122">
        <v>42.53</v>
      </c>
      <c r="H11" s="122"/>
      <c r="I11" s="122"/>
      <c r="J11" s="122"/>
      <c r="N11" s="122"/>
      <c r="O11" s="124"/>
      <c r="P11" s="122"/>
    </row>
    <row r="12" spans="1:26" x14ac:dyDescent="0.3">
      <c r="A12" s="44">
        <v>8</v>
      </c>
      <c r="B12" s="120"/>
      <c r="C12" s="47" t="s">
        <v>246</v>
      </c>
      <c r="D12" s="47"/>
      <c r="E12" s="120" t="s">
        <v>160</v>
      </c>
      <c r="F12" s="122"/>
      <c r="G12" s="122"/>
      <c r="H12" s="122"/>
      <c r="I12" s="122"/>
      <c r="J12" s="122">
        <v>5.12</v>
      </c>
      <c r="N12" s="122">
        <f t="shared" si="0"/>
        <v>5.12</v>
      </c>
      <c r="O12" s="124">
        <f>IF(D12="X",0,IF(E12="X",0,VLOOKUP(E12,'9'!$K$3:$L$16,2,FALSE)))</f>
        <v>210</v>
      </c>
      <c r="P12" s="122">
        <f t="shared" si="1"/>
        <v>1075.2</v>
      </c>
      <c r="T12">
        <v>1.05</v>
      </c>
    </row>
    <row r="13" spans="1:26" x14ac:dyDescent="0.3">
      <c r="A13" s="44">
        <v>9</v>
      </c>
      <c r="B13" s="120"/>
      <c r="C13" s="47" t="s">
        <v>322</v>
      </c>
      <c r="D13" s="47"/>
      <c r="E13" s="120" t="s">
        <v>151</v>
      </c>
      <c r="F13" s="122"/>
      <c r="G13" s="122">
        <v>51.32</v>
      </c>
      <c r="H13" s="122"/>
      <c r="I13" s="122"/>
      <c r="J13" s="122"/>
      <c r="N13" s="122">
        <f t="shared" si="0"/>
        <v>51.32</v>
      </c>
      <c r="O13" s="124">
        <f>IF(D13="X",0,IF(E13="X",0,VLOOKUP(E13,'9'!$K$3:$L$16,2,FALSE)))</f>
        <v>210</v>
      </c>
      <c r="P13" s="122">
        <f t="shared" si="1"/>
        <v>10777.2</v>
      </c>
      <c r="R13">
        <v>7.1</v>
      </c>
      <c r="S13">
        <v>7.1</v>
      </c>
      <c r="T13">
        <v>3.7</v>
      </c>
    </row>
    <row r="14" spans="1:26" x14ac:dyDescent="0.3">
      <c r="A14" s="44">
        <v>10</v>
      </c>
      <c r="B14" s="120"/>
      <c r="C14" s="47" t="s">
        <v>248</v>
      </c>
      <c r="D14" s="47"/>
      <c r="E14" s="120" t="s">
        <v>153</v>
      </c>
      <c r="F14" s="122"/>
      <c r="G14" s="122">
        <v>16.48</v>
      </c>
      <c r="H14" s="122"/>
      <c r="I14" s="122"/>
      <c r="J14" s="122"/>
      <c r="N14" s="122">
        <f t="shared" si="0"/>
        <v>16.48</v>
      </c>
      <c r="O14" s="124">
        <f>IF(D14="X",0,IF(E14="X",0,VLOOKUP(E14,'9'!$K$3:$L$16,2,FALSE)))</f>
        <v>210</v>
      </c>
      <c r="P14" s="122">
        <f t="shared" si="1"/>
        <v>3460.8</v>
      </c>
    </row>
    <row r="15" spans="1:26" x14ac:dyDescent="0.3">
      <c r="A15" s="44">
        <v>11</v>
      </c>
      <c r="B15" s="120"/>
      <c r="C15" s="47" t="s">
        <v>324</v>
      </c>
      <c r="D15" s="47"/>
      <c r="E15" s="120" t="s">
        <v>163</v>
      </c>
      <c r="F15" s="122"/>
      <c r="G15" s="122">
        <v>12.7</v>
      </c>
      <c r="H15" s="122"/>
      <c r="I15" s="122"/>
      <c r="J15" s="122"/>
      <c r="N15" s="122">
        <f t="shared" si="0"/>
        <v>12.7</v>
      </c>
      <c r="O15" s="124">
        <f>IF(D15="X",0,IF(E15="X",0,VLOOKUP(E15,'9'!$K$3:$L$16,2,FALSE)))</f>
        <v>210</v>
      </c>
      <c r="P15" s="122">
        <f t="shared" si="1"/>
        <v>2667</v>
      </c>
      <c r="R15">
        <v>2</v>
      </c>
      <c r="S15">
        <v>2</v>
      </c>
      <c r="T15">
        <v>0.45</v>
      </c>
    </row>
    <row r="16" spans="1:26" x14ac:dyDescent="0.3">
      <c r="A16" s="44">
        <v>12</v>
      </c>
      <c r="B16" s="120"/>
      <c r="C16" s="47" t="s">
        <v>706</v>
      </c>
      <c r="D16" s="47"/>
      <c r="E16" s="120" t="s">
        <v>153</v>
      </c>
      <c r="F16" s="122"/>
      <c r="G16" s="122">
        <v>27.41</v>
      </c>
      <c r="H16" s="122"/>
      <c r="I16" s="122"/>
      <c r="J16" s="122"/>
      <c r="N16" s="122">
        <f t="shared" si="0"/>
        <v>27.41</v>
      </c>
      <c r="O16" s="124">
        <f>IF(D16="X",0,IF(E16="X",0,VLOOKUP(E16,'9'!$K$3:$L$16,2,FALSE)))</f>
        <v>210</v>
      </c>
      <c r="P16" s="122">
        <f t="shared" si="1"/>
        <v>5756.1</v>
      </c>
      <c r="R16">
        <v>7</v>
      </c>
      <c r="S16">
        <v>7</v>
      </c>
      <c r="T16">
        <v>0.15</v>
      </c>
    </row>
    <row r="17" spans="1:26" x14ac:dyDescent="0.3">
      <c r="A17" s="44">
        <v>13</v>
      </c>
      <c r="B17" s="120"/>
      <c r="C17" s="47" t="s">
        <v>482</v>
      </c>
      <c r="D17" s="47"/>
      <c r="E17" s="120" t="s">
        <v>250</v>
      </c>
      <c r="F17" s="122"/>
      <c r="G17" s="122">
        <v>15.35</v>
      </c>
      <c r="H17" s="122"/>
      <c r="I17" s="122"/>
      <c r="J17" s="122"/>
      <c r="N17" s="122">
        <f t="shared" si="0"/>
        <v>15.35</v>
      </c>
      <c r="O17" s="124">
        <f>IF(D17="X",0,IF(E17="X",0,VLOOKUP(E17,'9'!$K$3:$L$16,2,FALSE)))</f>
        <v>0</v>
      </c>
      <c r="P17" s="122">
        <f t="shared" si="1"/>
        <v>0</v>
      </c>
      <c r="R17">
        <v>1.95</v>
      </c>
      <c r="S17">
        <v>1.95</v>
      </c>
    </row>
    <row r="18" spans="1:26" x14ac:dyDescent="0.3">
      <c r="A18" s="44" t="s">
        <v>483</v>
      </c>
      <c r="B18" s="120"/>
      <c r="C18" s="47" t="s">
        <v>327</v>
      </c>
      <c r="D18" s="47"/>
      <c r="E18" s="120" t="s">
        <v>153</v>
      </c>
      <c r="F18" s="122"/>
      <c r="G18" s="122">
        <v>14.7</v>
      </c>
      <c r="H18" s="122"/>
      <c r="I18" s="122"/>
      <c r="J18" s="122"/>
      <c r="N18" s="122">
        <f t="shared" si="0"/>
        <v>14.7</v>
      </c>
      <c r="O18" s="124">
        <f>IF(D18="X",0,IF(E18="X",0,VLOOKUP(E18,'9'!$K$3:$L$16,2,FALSE)))</f>
        <v>210</v>
      </c>
      <c r="P18" s="122">
        <f t="shared" si="1"/>
        <v>3087</v>
      </c>
      <c r="R18">
        <v>1.95</v>
      </c>
      <c r="S18">
        <v>1.95</v>
      </c>
      <c r="T18">
        <v>0.55000000000000004</v>
      </c>
    </row>
    <row r="19" spans="1:26" x14ac:dyDescent="0.3">
      <c r="A19" s="44"/>
      <c r="B19" s="120"/>
      <c r="C19" s="176" t="s">
        <v>326</v>
      </c>
      <c r="D19" s="47"/>
      <c r="E19" s="120"/>
      <c r="F19" s="122"/>
      <c r="G19" s="122"/>
      <c r="H19" s="122"/>
      <c r="I19" s="122"/>
      <c r="J19" s="122"/>
      <c r="N19" s="122"/>
      <c r="O19" s="124"/>
      <c r="P19" s="122"/>
    </row>
    <row r="20" spans="1:26" x14ac:dyDescent="0.3">
      <c r="A20" s="44">
        <v>101</v>
      </c>
      <c r="B20" s="120"/>
      <c r="C20" s="47" t="s">
        <v>246</v>
      </c>
      <c r="D20" s="47"/>
      <c r="E20" s="120" t="s">
        <v>160</v>
      </c>
      <c r="F20" s="122"/>
      <c r="G20" s="122">
        <v>59.03</v>
      </c>
      <c r="H20" s="122"/>
      <c r="I20" s="122"/>
      <c r="J20" s="122"/>
      <c r="N20" s="122">
        <f t="shared" si="0"/>
        <v>59.03</v>
      </c>
      <c r="O20" s="124">
        <f>IF(D20="X",0,IF(E20="X",0,VLOOKUP(E20,'9'!$K$3:$L$16,2,FALSE)))</f>
        <v>210</v>
      </c>
      <c r="P20" s="122">
        <f t="shared" si="1"/>
        <v>12396.300000000001</v>
      </c>
      <c r="R20">
        <v>15</v>
      </c>
      <c r="S20">
        <v>15</v>
      </c>
      <c r="T20">
        <v>6</v>
      </c>
    </row>
    <row r="21" spans="1:26" x14ac:dyDescent="0.3">
      <c r="A21" s="44">
        <v>102</v>
      </c>
      <c r="B21" s="120"/>
      <c r="C21" s="47" t="s">
        <v>322</v>
      </c>
      <c r="D21" s="47"/>
      <c r="E21" s="120" t="s">
        <v>151</v>
      </c>
      <c r="F21" s="122"/>
      <c r="G21" s="122">
        <v>50.17</v>
      </c>
      <c r="H21" s="122"/>
      <c r="I21" s="122"/>
      <c r="J21" s="122"/>
      <c r="N21" s="122">
        <f t="shared" si="0"/>
        <v>50.17</v>
      </c>
      <c r="O21" s="124">
        <f>IF(D21="X",0,IF(E21="X",0,VLOOKUP(E21,'9'!$K$3:$L$16,2,FALSE)))</f>
        <v>210</v>
      </c>
      <c r="P21" s="122">
        <f t="shared" si="1"/>
        <v>10535.7</v>
      </c>
      <c r="R21">
        <v>10.4</v>
      </c>
      <c r="S21">
        <v>10.4</v>
      </c>
      <c r="T21">
        <v>4.8499999999999996</v>
      </c>
    </row>
    <row r="22" spans="1:26" x14ac:dyDescent="0.3">
      <c r="A22" s="44">
        <v>103</v>
      </c>
      <c r="B22" s="120"/>
      <c r="C22" s="47" t="s">
        <v>322</v>
      </c>
      <c r="D22" s="47"/>
      <c r="E22" s="120" t="s">
        <v>151</v>
      </c>
      <c r="F22" s="122"/>
      <c r="G22" s="122">
        <v>50.17</v>
      </c>
      <c r="H22" s="122"/>
      <c r="I22" s="122"/>
      <c r="J22" s="122"/>
      <c r="N22" s="122">
        <f t="shared" si="0"/>
        <v>50.17</v>
      </c>
      <c r="O22" s="124">
        <f>IF(D22="X",0,IF(E22="X",0,VLOOKUP(E22,'9'!$K$3:$L$16,2,FALSE)))</f>
        <v>210</v>
      </c>
      <c r="P22" s="122">
        <f t="shared" si="1"/>
        <v>10535.7</v>
      </c>
      <c r="R22">
        <v>10.4</v>
      </c>
      <c r="S22">
        <v>10.4</v>
      </c>
      <c r="T22">
        <v>4.8499999999999996</v>
      </c>
    </row>
    <row r="23" spans="1:26" x14ac:dyDescent="0.3">
      <c r="A23" s="44">
        <v>104</v>
      </c>
      <c r="B23" s="120"/>
      <c r="C23" s="47" t="s">
        <v>322</v>
      </c>
      <c r="D23" s="47"/>
      <c r="E23" s="120" t="s">
        <v>151</v>
      </c>
      <c r="F23" s="122"/>
      <c r="G23" s="122">
        <v>50.24</v>
      </c>
      <c r="H23" s="122"/>
      <c r="I23" s="122"/>
      <c r="J23" s="122"/>
      <c r="N23" s="122">
        <f t="shared" si="0"/>
        <v>50.24</v>
      </c>
      <c r="O23" s="124">
        <f>IF(D23="X",0,IF(E23="X",0,VLOOKUP(E23,'9'!$K$3:$L$16,2,FALSE)))</f>
        <v>210</v>
      </c>
      <c r="P23" s="122">
        <f t="shared" si="1"/>
        <v>10550.4</v>
      </c>
      <c r="R23">
        <v>10.4</v>
      </c>
      <c r="S23">
        <v>10.4</v>
      </c>
      <c r="T23">
        <v>4.8499999999999996</v>
      </c>
    </row>
    <row r="24" spans="1:26" x14ac:dyDescent="0.3">
      <c r="A24" s="44">
        <v>105</v>
      </c>
      <c r="B24" s="120"/>
      <c r="C24" s="47" t="s">
        <v>324</v>
      </c>
      <c r="D24" s="47"/>
      <c r="E24" s="120" t="s">
        <v>163</v>
      </c>
      <c r="F24" s="122"/>
      <c r="G24" s="122">
        <v>12.35</v>
      </c>
      <c r="H24" s="122"/>
      <c r="I24" s="122"/>
      <c r="J24" s="122"/>
      <c r="N24" s="122">
        <f t="shared" si="0"/>
        <v>12.35</v>
      </c>
      <c r="O24" s="124">
        <f>IF(D24="X",0,IF(E24="X",0,VLOOKUP(E24,'9'!$K$3:$L$16,2,FALSE)))</f>
        <v>210</v>
      </c>
      <c r="P24" s="122">
        <f t="shared" si="1"/>
        <v>2593.5</v>
      </c>
      <c r="R24">
        <v>2.5</v>
      </c>
      <c r="S24">
        <v>2.5</v>
      </c>
      <c r="T24">
        <v>0.35</v>
      </c>
    </row>
    <row r="25" spans="1:26" x14ac:dyDescent="0.3">
      <c r="A25" s="44">
        <v>106</v>
      </c>
      <c r="B25" s="120"/>
      <c r="C25" s="47" t="s">
        <v>280</v>
      </c>
      <c r="D25" s="47"/>
      <c r="E25" s="120" t="s">
        <v>153</v>
      </c>
      <c r="F25" s="122">
        <v>11.6</v>
      </c>
      <c r="G25" s="122"/>
      <c r="H25" s="122"/>
      <c r="I25" s="122"/>
      <c r="J25" s="122"/>
      <c r="N25" s="122">
        <f t="shared" si="0"/>
        <v>11.6</v>
      </c>
      <c r="O25" s="124">
        <f>IF(D25="X",0,IF(E25="X",0,VLOOKUP(E25,'9'!$K$3:$L$16,2,FALSE)))</f>
        <v>210</v>
      </c>
      <c r="P25" s="122">
        <f t="shared" si="1"/>
        <v>2436</v>
      </c>
      <c r="R25">
        <v>1.45</v>
      </c>
      <c r="S25">
        <v>1.45</v>
      </c>
      <c r="T25">
        <v>0.4</v>
      </c>
    </row>
    <row r="26" spans="1:26" x14ac:dyDescent="0.3">
      <c r="A26" s="44">
        <v>107</v>
      </c>
      <c r="B26" s="120"/>
      <c r="C26" s="47" t="s">
        <v>280</v>
      </c>
      <c r="D26" s="47"/>
      <c r="E26" s="120" t="s">
        <v>153</v>
      </c>
      <c r="F26" s="122">
        <v>11.74</v>
      </c>
      <c r="G26" s="122"/>
      <c r="H26" s="122"/>
      <c r="I26" s="122"/>
      <c r="J26" s="122"/>
      <c r="N26" s="122">
        <f t="shared" si="0"/>
        <v>11.74</v>
      </c>
      <c r="O26" s="124">
        <f>IF(D26="X",0,IF(E26="X",0,VLOOKUP(E26,'9'!$K$3:$L$16,2,FALSE)))</f>
        <v>210</v>
      </c>
      <c r="P26" s="122">
        <f t="shared" si="1"/>
        <v>2465.4</v>
      </c>
      <c r="R26">
        <v>1.1499999999999999</v>
      </c>
      <c r="S26">
        <v>1.1499999999999999</v>
      </c>
      <c r="T26">
        <v>0.4</v>
      </c>
    </row>
    <row r="27" spans="1:26" x14ac:dyDescent="0.3">
      <c r="A27" s="44">
        <v>108</v>
      </c>
      <c r="B27" s="120"/>
      <c r="C27" s="47" t="s">
        <v>242</v>
      </c>
      <c r="D27" s="47"/>
      <c r="E27" s="120" t="s">
        <v>153</v>
      </c>
      <c r="F27" s="122"/>
      <c r="G27" s="122">
        <v>20.059999999999999</v>
      </c>
      <c r="H27" s="122"/>
      <c r="I27" s="122"/>
      <c r="J27" s="122"/>
      <c r="N27" s="122">
        <f t="shared" si="0"/>
        <v>20.059999999999999</v>
      </c>
      <c r="O27" s="124">
        <f>IF(D27="X",0,IF(E27="X",0,VLOOKUP(E27,'9'!$K$3:$L$16,2,FALSE)))</f>
        <v>210</v>
      </c>
      <c r="P27" s="122">
        <f t="shared" si="1"/>
        <v>4212.5999999999995</v>
      </c>
      <c r="R27">
        <v>1.5</v>
      </c>
      <c r="S27">
        <v>1.5</v>
      </c>
      <c r="T27">
        <v>1.05</v>
      </c>
    </row>
    <row r="28" spans="1:26" hidden="1" x14ac:dyDescent="0.3">
      <c r="X28"/>
      <c r="Y28"/>
      <c r="Z28"/>
    </row>
    <row r="29" spans="1:26" hidden="1" x14ac:dyDescent="0.3">
      <c r="X29"/>
      <c r="Y29"/>
      <c r="Z29"/>
    </row>
    <row r="30" spans="1:26" hidden="1" x14ac:dyDescent="0.3">
      <c r="X30"/>
      <c r="Y30"/>
      <c r="Z30"/>
    </row>
    <row r="31" spans="1:26" hidden="1" x14ac:dyDescent="0.3">
      <c r="X31"/>
      <c r="Y31"/>
      <c r="Z31"/>
    </row>
    <row r="32" spans="1:26" hidden="1" x14ac:dyDescent="0.3">
      <c r="X32"/>
      <c r="Y32"/>
      <c r="Z32"/>
    </row>
    <row r="33" customFormat="1" hidden="1" x14ac:dyDescent="0.3"/>
    <row r="34" customFormat="1" hidden="1" x14ac:dyDescent="0.3"/>
    <row r="35" customFormat="1" hidden="1" x14ac:dyDescent="0.3"/>
    <row r="36" customFormat="1" hidden="1" x14ac:dyDescent="0.3"/>
    <row r="37" customFormat="1" hidden="1" x14ac:dyDescent="0.3"/>
    <row r="38" customFormat="1" hidden="1" x14ac:dyDescent="0.3"/>
    <row r="39" customFormat="1" hidden="1" x14ac:dyDescent="0.3"/>
    <row r="40" customFormat="1" hidden="1" x14ac:dyDescent="0.3"/>
    <row r="41" customFormat="1" hidden="1" x14ac:dyDescent="0.3"/>
    <row r="42" customFormat="1" hidden="1" x14ac:dyDescent="0.3"/>
    <row r="43" customFormat="1" hidden="1" x14ac:dyDescent="0.3"/>
    <row r="44" customFormat="1" hidden="1" x14ac:dyDescent="0.3"/>
    <row r="45" customFormat="1" hidden="1" x14ac:dyDescent="0.3"/>
    <row r="46" customFormat="1" hidden="1" x14ac:dyDescent="0.3"/>
    <row r="47" customFormat="1" hidden="1" x14ac:dyDescent="0.3"/>
    <row r="48" customFormat="1" hidden="1" x14ac:dyDescent="0.3"/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  <row r="63" customFormat="1" hidden="1" x14ac:dyDescent="0.3"/>
    <row r="64" customFormat="1" hidden="1" x14ac:dyDescent="0.3"/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  <row r="87" customFormat="1" hidden="1" x14ac:dyDescent="0.3"/>
    <row r="88" customFormat="1" hidden="1" x14ac:dyDescent="0.3"/>
    <row r="89" customFormat="1" hidden="1" x14ac:dyDescent="0.3"/>
    <row r="90" customFormat="1" hidden="1" x14ac:dyDescent="0.3"/>
    <row r="91" customFormat="1" hidden="1" x14ac:dyDescent="0.3"/>
    <row r="92" customFormat="1" hidden="1" x14ac:dyDescent="0.3"/>
    <row r="93" customFormat="1" hidden="1" x14ac:dyDescent="0.3"/>
    <row r="94" customFormat="1" hidden="1" x14ac:dyDescent="0.3"/>
    <row r="95" customFormat="1" hidden="1" x14ac:dyDescent="0.3"/>
    <row r="96" customFormat="1" hidden="1" x14ac:dyDescent="0.3"/>
    <row r="97" customFormat="1" hidden="1" x14ac:dyDescent="0.3"/>
    <row r="98" customFormat="1" hidden="1" x14ac:dyDescent="0.3"/>
    <row r="99" customFormat="1" hidden="1" x14ac:dyDescent="0.3"/>
    <row r="100" customFormat="1" hidden="1" x14ac:dyDescent="0.3"/>
    <row r="101" customFormat="1" hidden="1" x14ac:dyDescent="0.3"/>
    <row r="102" customFormat="1" hidden="1" x14ac:dyDescent="0.3"/>
    <row r="103" customFormat="1" hidden="1" x14ac:dyDescent="0.3"/>
    <row r="104" customFormat="1" hidden="1" x14ac:dyDescent="0.3"/>
    <row r="105" customFormat="1" hidden="1" x14ac:dyDescent="0.3"/>
    <row r="106" customFormat="1" hidden="1" x14ac:dyDescent="0.3"/>
    <row r="107" customFormat="1" hidden="1" x14ac:dyDescent="0.3"/>
    <row r="108" customFormat="1" hidden="1" x14ac:dyDescent="0.3"/>
    <row r="109" customFormat="1" hidden="1" x14ac:dyDescent="0.3"/>
    <row r="110" customFormat="1" hidden="1" x14ac:dyDescent="0.3"/>
    <row r="111" customFormat="1" hidden="1" x14ac:dyDescent="0.3"/>
    <row r="112" customFormat="1" hidden="1" x14ac:dyDescent="0.3"/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  <row r="123" customFormat="1" hidden="1" x14ac:dyDescent="0.3"/>
    <row r="124" customFormat="1" hidden="1" x14ac:dyDescent="0.3"/>
    <row r="125" customFormat="1" hidden="1" x14ac:dyDescent="0.3"/>
    <row r="126" customFormat="1" hidden="1" x14ac:dyDescent="0.3"/>
    <row r="127" customFormat="1" hidden="1" x14ac:dyDescent="0.3"/>
    <row r="128" customFormat="1" hidden="1" x14ac:dyDescent="0.3"/>
    <row r="129" customFormat="1" hidden="1" x14ac:dyDescent="0.3"/>
    <row r="130" customFormat="1" hidden="1" x14ac:dyDescent="0.3"/>
    <row r="131" customFormat="1" hidden="1" x14ac:dyDescent="0.3"/>
    <row r="132" customFormat="1" hidden="1" x14ac:dyDescent="0.3"/>
    <row r="133" customFormat="1" hidden="1" x14ac:dyDescent="0.3"/>
    <row r="134" customFormat="1" hidden="1" x14ac:dyDescent="0.3"/>
    <row r="135" customFormat="1" hidden="1" x14ac:dyDescent="0.3"/>
    <row r="136" customFormat="1" hidden="1" x14ac:dyDescent="0.3"/>
    <row r="137" customFormat="1" hidden="1" x14ac:dyDescent="0.3"/>
    <row r="138" customFormat="1" hidden="1" x14ac:dyDescent="0.3"/>
    <row r="139" customFormat="1" hidden="1" x14ac:dyDescent="0.3"/>
    <row r="140" customFormat="1" hidden="1" x14ac:dyDescent="0.3"/>
    <row r="141" customFormat="1" hidden="1" x14ac:dyDescent="0.3"/>
    <row r="142" customFormat="1" hidden="1" x14ac:dyDescent="0.3"/>
    <row r="143" customFormat="1" hidden="1" x14ac:dyDescent="0.3"/>
    <row r="144" customFormat="1" hidden="1" x14ac:dyDescent="0.3"/>
    <row r="145" customFormat="1" hidden="1" x14ac:dyDescent="0.3"/>
    <row r="146" customFormat="1" hidden="1" x14ac:dyDescent="0.3"/>
    <row r="147" customFormat="1" hidden="1" x14ac:dyDescent="0.3"/>
    <row r="148" customFormat="1" hidden="1" x14ac:dyDescent="0.3"/>
    <row r="149" customFormat="1" hidden="1" x14ac:dyDescent="0.3"/>
    <row r="150" customFormat="1" hidden="1" x14ac:dyDescent="0.3"/>
    <row r="151" customFormat="1" hidden="1" x14ac:dyDescent="0.3"/>
    <row r="152" customFormat="1" hidden="1" x14ac:dyDescent="0.3"/>
    <row r="153" customFormat="1" hidden="1" x14ac:dyDescent="0.3"/>
    <row r="154" customFormat="1" hidden="1" x14ac:dyDescent="0.3"/>
    <row r="155" customFormat="1" hidden="1" x14ac:dyDescent="0.3"/>
    <row r="156" customFormat="1" hidden="1" x14ac:dyDescent="0.3"/>
    <row r="157" customFormat="1" hidden="1" x14ac:dyDescent="0.3"/>
    <row r="158" customFormat="1" hidden="1" x14ac:dyDescent="0.3"/>
    <row r="159" customFormat="1" hidden="1" x14ac:dyDescent="0.3"/>
    <row r="160" customFormat="1" hidden="1" x14ac:dyDescent="0.3"/>
    <row r="161" customFormat="1" hidden="1" x14ac:dyDescent="0.3"/>
    <row r="162" customFormat="1" hidden="1" x14ac:dyDescent="0.3"/>
    <row r="163" customFormat="1" hidden="1" x14ac:dyDescent="0.3"/>
    <row r="164" customFormat="1" hidden="1" x14ac:dyDescent="0.3"/>
    <row r="165" customFormat="1" hidden="1" x14ac:dyDescent="0.3"/>
    <row r="166" customFormat="1" hidden="1" x14ac:dyDescent="0.3"/>
    <row r="167" customFormat="1" hidden="1" x14ac:dyDescent="0.3"/>
    <row r="168" customFormat="1" hidden="1" x14ac:dyDescent="0.3"/>
    <row r="169" customFormat="1" hidden="1" x14ac:dyDescent="0.3"/>
    <row r="170" customFormat="1" hidden="1" x14ac:dyDescent="0.3"/>
    <row r="171" customFormat="1" hidden="1" x14ac:dyDescent="0.3"/>
    <row r="172" customFormat="1" hidden="1" x14ac:dyDescent="0.3"/>
    <row r="173" customFormat="1" hidden="1" x14ac:dyDescent="0.3"/>
    <row r="174" customFormat="1" hidden="1" x14ac:dyDescent="0.3"/>
    <row r="175" customFormat="1" hidden="1" x14ac:dyDescent="0.3"/>
    <row r="176" customFormat="1" hidden="1" x14ac:dyDescent="0.3"/>
    <row r="177" customFormat="1" hidden="1" x14ac:dyDescent="0.3"/>
    <row r="178" customFormat="1" hidden="1" x14ac:dyDescent="0.3"/>
    <row r="179" customFormat="1" hidden="1" x14ac:dyDescent="0.3"/>
    <row r="180" customFormat="1" hidden="1" x14ac:dyDescent="0.3"/>
    <row r="181" customFormat="1" hidden="1" x14ac:dyDescent="0.3"/>
    <row r="182" customFormat="1" hidden="1" x14ac:dyDescent="0.3"/>
    <row r="183" customFormat="1" hidden="1" x14ac:dyDescent="0.3"/>
    <row r="184" customFormat="1" hidden="1" x14ac:dyDescent="0.3"/>
    <row r="185" customFormat="1" hidden="1" x14ac:dyDescent="0.3"/>
    <row r="186" customFormat="1" hidden="1" x14ac:dyDescent="0.3"/>
    <row r="187" customFormat="1" hidden="1" x14ac:dyDescent="0.3"/>
    <row r="188" customFormat="1" hidden="1" x14ac:dyDescent="0.3"/>
    <row r="189" customFormat="1" hidden="1" x14ac:dyDescent="0.3"/>
    <row r="190" customFormat="1" hidden="1" x14ac:dyDescent="0.3"/>
    <row r="191" customFormat="1" hidden="1" x14ac:dyDescent="0.3"/>
    <row r="192" customFormat="1" hidden="1" x14ac:dyDescent="0.3"/>
    <row r="193" customFormat="1" hidden="1" x14ac:dyDescent="0.3"/>
    <row r="194" customFormat="1" hidden="1" x14ac:dyDescent="0.3"/>
    <row r="195" customFormat="1" hidden="1" x14ac:dyDescent="0.3"/>
    <row r="196" customFormat="1" hidden="1" x14ac:dyDescent="0.3"/>
    <row r="197" customFormat="1" hidden="1" x14ac:dyDescent="0.3"/>
    <row r="198" customFormat="1" hidden="1" x14ac:dyDescent="0.3"/>
    <row r="199" customFormat="1" hidden="1" x14ac:dyDescent="0.3"/>
    <row r="200" customFormat="1" hidden="1" x14ac:dyDescent="0.3"/>
    <row r="201" customFormat="1" hidden="1" x14ac:dyDescent="0.3"/>
    <row r="202" customFormat="1" hidden="1" x14ac:dyDescent="0.3"/>
    <row r="203" customFormat="1" hidden="1" x14ac:dyDescent="0.3"/>
    <row r="204" customFormat="1" hidden="1" x14ac:dyDescent="0.3"/>
    <row r="205" customFormat="1" hidden="1" x14ac:dyDescent="0.3"/>
    <row r="206" customFormat="1" hidden="1" x14ac:dyDescent="0.3"/>
    <row r="207" customFormat="1" hidden="1" x14ac:dyDescent="0.3"/>
    <row r="208" customFormat="1" hidden="1" x14ac:dyDescent="0.3"/>
    <row r="209" customFormat="1" hidden="1" x14ac:dyDescent="0.3"/>
    <row r="210" customFormat="1" hidden="1" x14ac:dyDescent="0.3"/>
    <row r="211" customFormat="1" hidden="1" x14ac:dyDescent="0.3"/>
    <row r="212" customFormat="1" hidden="1" x14ac:dyDescent="0.3"/>
    <row r="213" customFormat="1" hidden="1" x14ac:dyDescent="0.3"/>
    <row r="214" customFormat="1" hidden="1" x14ac:dyDescent="0.3"/>
    <row r="215" customFormat="1" hidden="1" x14ac:dyDescent="0.3"/>
    <row r="216" customFormat="1" hidden="1" x14ac:dyDescent="0.3"/>
    <row r="217" customFormat="1" hidden="1" x14ac:dyDescent="0.3"/>
    <row r="218" customFormat="1" hidden="1" x14ac:dyDescent="0.3"/>
    <row r="219" customFormat="1" hidden="1" x14ac:dyDescent="0.3"/>
    <row r="220" customFormat="1" hidden="1" x14ac:dyDescent="0.3"/>
    <row r="221" customFormat="1" hidden="1" x14ac:dyDescent="0.3"/>
    <row r="222" customFormat="1" hidden="1" x14ac:dyDescent="0.3"/>
    <row r="223" customFormat="1" hidden="1" x14ac:dyDescent="0.3"/>
    <row r="224" customFormat="1" hidden="1" x14ac:dyDescent="0.3"/>
    <row r="225" customFormat="1" hidden="1" x14ac:dyDescent="0.3"/>
    <row r="226" customFormat="1" hidden="1" x14ac:dyDescent="0.3"/>
    <row r="227" customFormat="1" hidden="1" x14ac:dyDescent="0.3"/>
    <row r="228" customFormat="1" hidden="1" x14ac:dyDescent="0.3"/>
    <row r="229" customFormat="1" hidden="1" x14ac:dyDescent="0.3"/>
    <row r="230" customFormat="1" hidden="1" x14ac:dyDescent="0.3"/>
    <row r="231" customFormat="1" hidden="1" x14ac:dyDescent="0.3"/>
    <row r="232" customFormat="1" hidden="1" x14ac:dyDescent="0.3"/>
    <row r="233" customFormat="1" hidden="1" x14ac:dyDescent="0.3"/>
    <row r="234" customFormat="1" hidden="1" x14ac:dyDescent="0.3"/>
    <row r="235" customFormat="1" hidden="1" x14ac:dyDescent="0.3"/>
    <row r="236" customFormat="1" hidden="1" x14ac:dyDescent="0.3"/>
    <row r="237" customFormat="1" hidden="1" x14ac:dyDescent="0.3"/>
    <row r="238" customFormat="1" hidden="1" x14ac:dyDescent="0.3"/>
    <row r="239" customFormat="1" hidden="1" x14ac:dyDescent="0.3"/>
    <row r="240" customFormat="1" hidden="1" x14ac:dyDescent="0.3"/>
    <row r="241" customFormat="1" hidden="1" x14ac:dyDescent="0.3"/>
    <row r="242" customFormat="1" hidden="1" x14ac:dyDescent="0.3"/>
    <row r="243" customFormat="1" hidden="1" x14ac:dyDescent="0.3"/>
    <row r="244" customFormat="1" hidden="1" x14ac:dyDescent="0.3"/>
    <row r="245" customFormat="1" hidden="1" x14ac:dyDescent="0.3"/>
    <row r="246" customFormat="1" hidden="1" x14ac:dyDescent="0.3"/>
    <row r="247" customFormat="1" hidden="1" x14ac:dyDescent="0.3"/>
    <row r="248" customFormat="1" hidden="1" x14ac:dyDescent="0.3"/>
    <row r="249" customFormat="1" hidden="1" x14ac:dyDescent="0.3"/>
    <row r="250" customFormat="1" hidden="1" x14ac:dyDescent="0.3"/>
    <row r="251" customFormat="1" hidden="1" x14ac:dyDescent="0.3"/>
    <row r="252" customFormat="1" hidden="1" x14ac:dyDescent="0.3"/>
    <row r="253" customFormat="1" hidden="1" x14ac:dyDescent="0.3"/>
    <row r="254" customFormat="1" hidden="1" x14ac:dyDescent="0.3"/>
    <row r="255" customFormat="1" hidden="1" x14ac:dyDescent="0.3"/>
    <row r="256" customFormat="1" hidden="1" x14ac:dyDescent="0.3"/>
    <row r="257" customFormat="1" hidden="1" x14ac:dyDescent="0.3"/>
    <row r="258" customFormat="1" hidden="1" x14ac:dyDescent="0.3"/>
    <row r="259" customFormat="1" hidden="1" x14ac:dyDescent="0.3"/>
    <row r="260" customFormat="1" hidden="1" x14ac:dyDescent="0.3"/>
    <row r="261" customFormat="1" hidden="1" x14ac:dyDescent="0.3"/>
    <row r="262" customFormat="1" hidden="1" x14ac:dyDescent="0.3"/>
    <row r="263" customFormat="1" hidden="1" x14ac:dyDescent="0.3"/>
    <row r="264" customFormat="1" hidden="1" x14ac:dyDescent="0.3"/>
    <row r="265" customFormat="1" hidden="1" x14ac:dyDescent="0.3"/>
    <row r="266" customFormat="1" hidden="1" x14ac:dyDescent="0.3"/>
    <row r="267" customFormat="1" hidden="1" x14ac:dyDescent="0.3"/>
    <row r="268" customFormat="1" hidden="1" x14ac:dyDescent="0.3"/>
    <row r="269" customFormat="1" hidden="1" x14ac:dyDescent="0.3"/>
    <row r="270" customFormat="1" hidden="1" x14ac:dyDescent="0.3"/>
    <row r="271" customFormat="1" hidden="1" x14ac:dyDescent="0.3"/>
    <row r="272" customFormat="1" hidden="1" x14ac:dyDescent="0.3"/>
    <row r="273" customFormat="1" hidden="1" x14ac:dyDescent="0.3"/>
    <row r="274" customFormat="1" hidden="1" x14ac:dyDescent="0.3"/>
    <row r="275" customFormat="1" hidden="1" x14ac:dyDescent="0.3"/>
    <row r="276" customFormat="1" hidden="1" x14ac:dyDescent="0.3"/>
    <row r="277" customFormat="1" hidden="1" x14ac:dyDescent="0.3"/>
    <row r="278" customFormat="1" hidden="1" x14ac:dyDescent="0.3"/>
    <row r="279" customFormat="1" hidden="1" x14ac:dyDescent="0.3"/>
    <row r="280" customFormat="1" hidden="1" x14ac:dyDescent="0.3"/>
    <row r="281" customFormat="1" hidden="1" x14ac:dyDescent="0.3"/>
    <row r="282" customFormat="1" hidden="1" x14ac:dyDescent="0.3"/>
    <row r="283" customFormat="1" hidden="1" x14ac:dyDescent="0.3"/>
    <row r="284" customFormat="1" hidden="1" x14ac:dyDescent="0.3"/>
    <row r="285" customFormat="1" hidden="1" x14ac:dyDescent="0.3"/>
    <row r="286" customFormat="1" hidden="1" x14ac:dyDescent="0.3"/>
    <row r="287" customFormat="1" hidden="1" x14ac:dyDescent="0.3"/>
    <row r="288" customFormat="1" hidden="1" x14ac:dyDescent="0.3"/>
    <row r="289" customFormat="1" hidden="1" x14ac:dyDescent="0.3"/>
    <row r="290" customFormat="1" hidden="1" x14ac:dyDescent="0.3"/>
    <row r="291" customFormat="1" hidden="1" x14ac:dyDescent="0.3"/>
    <row r="292" customFormat="1" hidden="1" x14ac:dyDescent="0.3"/>
    <row r="293" customFormat="1" hidden="1" x14ac:dyDescent="0.3"/>
    <row r="294" customFormat="1" hidden="1" x14ac:dyDescent="0.3"/>
    <row r="295" customFormat="1" hidden="1" x14ac:dyDescent="0.3"/>
    <row r="296" customFormat="1" hidden="1" x14ac:dyDescent="0.3"/>
    <row r="297" customFormat="1" hidden="1" x14ac:dyDescent="0.3"/>
    <row r="298" customFormat="1" hidden="1" x14ac:dyDescent="0.3"/>
    <row r="299" customFormat="1" hidden="1" x14ac:dyDescent="0.3"/>
    <row r="300" customFormat="1" hidden="1" x14ac:dyDescent="0.3"/>
    <row r="301" customFormat="1" hidden="1" x14ac:dyDescent="0.3"/>
    <row r="302" customFormat="1" hidden="1" x14ac:dyDescent="0.3"/>
    <row r="303" customFormat="1" hidden="1" x14ac:dyDescent="0.3"/>
    <row r="304" customFormat="1" hidden="1" x14ac:dyDescent="0.3"/>
    <row r="305" customFormat="1" hidden="1" x14ac:dyDescent="0.3"/>
    <row r="306" customFormat="1" hidden="1" x14ac:dyDescent="0.3"/>
    <row r="307" customFormat="1" hidden="1" x14ac:dyDescent="0.3"/>
    <row r="308" customFormat="1" hidden="1" x14ac:dyDescent="0.3"/>
    <row r="309" customFormat="1" hidden="1" x14ac:dyDescent="0.3"/>
    <row r="310" customFormat="1" hidden="1" x14ac:dyDescent="0.3"/>
    <row r="311" customFormat="1" hidden="1" x14ac:dyDescent="0.3"/>
    <row r="312" customFormat="1" hidden="1" x14ac:dyDescent="0.3"/>
    <row r="313" customFormat="1" hidden="1" x14ac:dyDescent="0.3"/>
    <row r="314" customFormat="1" hidden="1" x14ac:dyDescent="0.3"/>
    <row r="315" customFormat="1" hidden="1" x14ac:dyDescent="0.3"/>
    <row r="316" customFormat="1" hidden="1" x14ac:dyDescent="0.3"/>
    <row r="317" customFormat="1" hidden="1" x14ac:dyDescent="0.3"/>
    <row r="318" customFormat="1" hidden="1" x14ac:dyDescent="0.3"/>
    <row r="319" customFormat="1" hidden="1" x14ac:dyDescent="0.3"/>
    <row r="320" customFormat="1" hidden="1" x14ac:dyDescent="0.3"/>
    <row r="321" customFormat="1" hidden="1" x14ac:dyDescent="0.3"/>
    <row r="322" customFormat="1" hidden="1" x14ac:dyDescent="0.3"/>
    <row r="323" customFormat="1" hidden="1" x14ac:dyDescent="0.3"/>
    <row r="324" customFormat="1" hidden="1" x14ac:dyDescent="0.3"/>
    <row r="325" customFormat="1" hidden="1" x14ac:dyDescent="0.3"/>
    <row r="326" customFormat="1" hidden="1" x14ac:dyDescent="0.3"/>
    <row r="327" customFormat="1" hidden="1" x14ac:dyDescent="0.3"/>
    <row r="328" customFormat="1" hidden="1" x14ac:dyDescent="0.3"/>
    <row r="329" customFormat="1" hidden="1" x14ac:dyDescent="0.3"/>
    <row r="330" customFormat="1" hidden="1" x14ac:dyDescent="0.3"/>
    <row r="331" customFormat="1" hidden="1" x14ac:dyDescent="0.3"/>
    <row r="332" customFormat="1" hidden="1" x14ac:dyDescent="0.3"/>
    <row r="333" customFormat="1" hidden="1" x14ac:dyDescent="0.3"/>
    <row r="334" customFormat="1" hidden="1" x14ac:dyDescent="0.3"/>
    <row r="335" customFormat="1" hidden="1" x14ac:dyDescent="0.3"/>
    <row r="336" customFormat="1" hidden="1" x14ac:dyDescent="0.3"/>
    <row r="337" customFormat="1" hidden="1" x14ac:dyDescent="0.3"/>
    <row r="338" customFormat="1" hidden="1" x14ac:dyDescent="0.3"/>
    <row r="339" customFormat="1" hidden="1" x14ac:dyDescent="0.3"/>
    <row r="340" customFormat="1" hidden="1" x14ac:dyDescent="0.3"/>
    <row r="341" customFormat="1" hidden="1" x14ac:dyDescent="0.3"/>
    <row r="342" customFormat="1" hidden="1" x14ac:dyDescent="0.3"/>
    <row r="343" customFormat="1" hidden="1" x14ac:dyDescent="0.3"/>
    <row r="344" customFormat="1" hidden="1" x14ac:dyDescent="0.3"/>
    <row r="345" customFormat="1" hidden="1" x14ac:dyDescent="0.3"/>
    <row r="346" customFormat="1" hidden="1" x14ac:dyDescent="0.3"/>
    <row r="347" customFormat="1" hidden="1" x14ac:dyDescent="0.3"/>
    <row r="348" customFormat="1" hidden="1" x14ac:dyDescent="0.3"/>
    <row r="349" customFormat="1" hidden="1" x14ac:dyDescent="0.3"/>
    <row r="350" customFormat="1" hidden="1" x14ac:dyDescent="0.3"/>
    <row r="351" customFormat="1" hidden="1" x14ac:dyDescent="0.3"/>
    <row r="352" customFormat="1" hidden="1" x14ac:dyDescent="0.3"/>
    <row r="353" customFormat="1" hidden="1" x14ac:dyDescent="0.3"/>
    <row r="354" customFormat="1" hidden="1" x14ac:dyDescent="0.3"/>
    <row r="355" customFormat="1" hidden="1" x14ac:dyDescent="0.3"/>
    <row r="356" customFormat="1" hidden="1" x14ac:dyDescent="0.3"/>
    <row r="357" customFormat="1" hidden="1" x14ac:dyDescent="0.3"/>
    <row r="358" customFormat="1" hidden="1" x14ac:dyDescent="0.3"/>
    <row r="359" customFormat="1" hidden="1" x14ac:dyDescent="0.3"/>
    <row r="360" customFormat="1" hidden="1" x14ac:dyDescent="0.3"/>
    <row r="361" customFormat="1" hidden="1" x14ac:dyDescent="0.3"/>
    <row r="362" customFormat="1" hidden="1" x14ac:dyDescent="0.3"/>
    <row r="363" customFormat="1" hidden="1" x14ac:dyDescent="0.3"/>
    <row r="364" customFormat="1" hidden="1" x14ac:dyDescent="0.3"/>
    <row r="365" customFormat="1" hidden="1" x14ac:dyDescent="0.3"/>
    <row r="366" customFormat="1" hidden="1" x14ac:dyDescent="0.3"/>
    <row r="367" customFormat="1" hidden="1" x14ac:dyDescent="0.3"/>
    <row r="368" customFormat="1" hidden="1" x14ac:dyDescent="0.3"/>
    <row r="369" customFormat="1" hidden="1" x14ac:dyDescent="0.3"/>
    <row r="370" customFormat="1" hidden="1" x14ac:dyDescent="0.3"/>
    <row r="371" customFormat="1" hidden="1" x14ac:dyDescent="0.3"/>
    <row r="372" customFormat="1" hidden="1" x14ac:dyDescent="0.3"/>
    <row r="373" customFormat="1" hidden="1" x14ac:dyDescent="0.3"/>
    <row r="374" customFormat="1" hidden="1" x14ac:dyDescent="0.3"/>
    <row r="375" customFormat="1" hidden="1" x14ac:dyDescent="0.3"/>
    <row r="376" customFormat="1" hidden="1" x14ac:dyDescent="0.3"/>
    <row r="377" customFormat="1" hidden="1" x14ac:dyDescent="0.3"/>
    <row r="378" customFormat="1" hidden="1" x14ac:dyDescent="0.3"/>
    <row r="379" customFormat="1" hidden="1" x14ac:dyDescent="0.3"/>
    <row r="380" customFormat="1" hidden="1" x14ac:dyDescent="0.3"/>
    <row r="381" customFormat="1" hidden="1" x14ac:dyDescent="0.3"/>
    <row r="382" customFormat="1" hidden="1" x14ac:dyDescent="0.3"/>
    <row r="383" customFormat="1" hidden="1" x14ac:dyDescent="0.3"/>
    <row r="384" customFormat="1" hidden="1" x14ac:dyDescent="0.3"/>
    <row r="385" customFormat="1" hidden="1" x14ac:dyDescent="0.3"/>
    <row r="386" customFormat="1" hidden="1" x14ac:dyDescent="0.3"/>
    <row r="387" customFormat="1" hidden="1" x14ac:dyDescent="0.3"/>
    <row r="388" customFormat="1" hidden="1" x14ac:dyDescent="0.3"/>
    <row r="389" customFormat="1" hidden="1" x14ac:dyDescent="0.3"/>
    <row r="390" customFormat="1" hidden="1" x14ac:dyDescent="0.3"/>
    <row r="391" customFormat="1" hidden="1" x14ac:dyDescent="0.3"/>
    <row r="392" customFormat="1" hidden="1" x14ac:dyDescent="0.3"/>
    <row r="393" customFormat="1" hidden="1" x14ac:dyDescent="0.3"/>
    <row r="394" customFormat="1" hidden="1" x14ac:dyDescent="0.3"/>
    <row r="395" customFormat="1" hidden="1" x14ac:dyDescent="0.3"/>
    <row r="396" customFormat="1" hidden="1" x14ac:dyDescent="0.3"/>
    <row r="397" customFormat="1" hidden="1" x14ac:dyDescent="0.3"/>
    <row r="398" customFormat="1" hidden="1" x14ac:dyDescent="0.3"/>
    <row r="399" customFormat="1" hidden="1" x14ac:dyDescent="0.3"/>
    <row r="400" customFormat="1" hidden="1" x14ac:dyDescent="0.3"/>
    <row r="401" customFormat="1" hidden="1" x14ac:dyDescent="0.3"/>
    <row r="402" customFormat="1" hidden="1" x14ac:dyDescent="0.3"/>
    <row r="403" customFormat="1" hidden="1" x14ac:dyDescent="0.3"/>
    <row r="404" customFormat="1" hidden="1" x14ac:dyDescent="0.3"/>
    <row r="405" customFormat="1" hidden="1" x14ac:dyDescent="0.3"/>
    <row r="406" customFormat="1" hidden="1" x14ac:dyDescent="0.3"/>
    <row r="407" customFormat="1" hidden="1" x14ac:dyDescent="0.3"/>
    <row r="408" customFormat="1" hidden="1" x14ac:dyDescent="0.3"/>
    <row r="409" customFormat="1" hidden="1" x14ac:dyDescent="0.3"/>
    <row r="410" customFormat="1" hidden="1" x14ac:dyDescent="0.3"/>
    <row r="411" customFormat="1" hidden="1" x14ac:dyDescent="0.3"/>
    <row r="412" customFormat="1" hidden="1" x14ac:dyDescent="0.3"/>
    <row r="413" customFormat="1" hidden="1" x14ac:dyDescent="0.3"/>
    <row r="414" customFormat="1" hidden="1" x14ac:dyDescent="0.3"/>
    <row r="415" customFormat="1" hidden="1" x14ac:dyDescent="0.3"/>
    <row r="416" customFormat="1" hidden="1" x14ac:dyDescent="0.3"/>
    <row r="417" customFormat="1" hidden="1" x14ac:dyDescent="0.3"/>
    <row r="418" customFormat="1" hidden="1" x14ac:dyDescent="0.3"/>
    <row r="419" customFormat="1" hidden="1" x14ac:dyDescent="0.3"/>
    <row r="420" customFormat="1" hidden="1" x14ac:dyDescent="0.3"/>
    <row r="421" customFormat="1" hidden="1" x14ac:dyDescent="0.3"/>
    <row r="422" customFormat="1" hidden="1" x14ac:dyDescent="0.3"/>
    <row r="423" customFormat="1" hidden="1" x14ac:dyDescent="0.3"/>
    <row r="424" customFormat="1" hidden="1" x14ac:dyDescent="0.3"/>
    <row r="425" customFormat="1" hidden="1" x14ac:dyDescent="0.3"/>
    <row r="426" customFormat="1" hidden="1" x14ac:dyDescent="0.3"/>
    <row r="427" customFormat="1" hidden="1" x14ac:dyDescent="0.3"/>
    <row r="428" customFormat="1" hidden="1" x14ac:dyDescent="0.3"/>
    <row r="429" customFormat="1" hidden="1" x14ac:dyDescent="0.3"/>
    <row r="430" customFormat="1" hidden="1" x14ac:dyDescent="0.3"/>
    <row r="431" customFormat="1" hidden="1" x14ac:dyDescent="0.3"/>
    <row r="432" customFormat="1" hidden="1" x14ac:dyDescent="0.3"/>
    <row r="433" customFormat="1" hidden="1" x14ac:dyDescent="0.3"/>
    <row r="434" customFormat="1" hidden="1" x14ac:dyDescent="0.3"/>
    <row r="435" customFormat="1" hidden="1" x14ac:dyDescent="0.3"/>
    <row r="436" customFormat="1" hidden="1" x14ac:dyDescent="0.3"/>
    <row r="437" customFormat="1" hidden="1" x14ac:dyDescent="0.3"/>
    <row r="438" customFormat="1" hidden="1" x14ac:dyDescent="0.3"/>
    <row r="439" customFormat="1" hidden="1" x14ac:dyDescent="0.3"/>
    <row r="440" customFormat="1" hidden="1" x14ac:dyDescent="0.3"/>
    <row r="441" customFormat="1" hidden="1" x14ac:dyDescent="0.3"/>
    <row r="442" customFormat="1" hidden="1" x14ac:dyDescent="0.3"/>
    <row r="443" customFormat="1" hidden="1" x14ac:dyDescent="0.3"/>
    <row r="444" customFormat="1" hidden="1" x14ac:dyDescent="0.3"/>
    <row r="445" customFormat="1" hidden="1" x14ac:dyDescent="0.3"/>
    <row r="446" customFormat="1" hidden="1" x14ac:dyDescent="0.3"/>
    <row r="447" customFormat="1" hidden="1" x14ac:dyDescent="0.3"/>
    <row r="448" customFormat="1" hidden="1" x14ac:dyDescent="0.3"/>
    <row r="449" customFormat="1" hidden="1" x14ac:dyDescent="0.3"/>
    <row r="450" customFormat="1" hidden="1" x14ac:dyDescent="0.3"/>
    <row r="451" customFormat="1" hidden="1" x14ac:dyDescent="0.3"/>
    <row r="452" customFormat="1" hidden="1" x14ac:dyDescent="0.3"/>
    <row r="453" customFormat="1" hidden="1" x14ac:dyDescent="0.3"/>
    <row r="454" customFormat="1" hidden="1" x14ac:dyDescent="0.3"/>
    <row r="455" customFormat="1" hidden="1" x14ac:dyDescent="0.3"/>
    <row r="456" customFormat="1" hidden="1" x14ac:dyDescent="0.3"/>
    <row r="457" customFormat="1" hidden="1" x14ac:dyDescent="0.3"/>
    <row r="458" customFormat="1" hidden="1" x14ac:dyDescent="0.3"/>
    <row r="459" customFormat="1" hidden="1" x14ac:dyDescent="0.3"/>
    <row r="460" customFormat="1" hidden="1" x14ac:dyDescent="0.3"/>
    <row r="461" customFormat="1" hidden="1" x14ac:dyDescent="0.3"/>
    <row r="462" customFormat="1" hidden="1" x14ac:dyDescent="0.3"/>
    <row r="463" customFormat="1" hidden="1" x14ac:dyDescent="0.3"/>
    <row r="464" customFormat="1" hidden="1" x14ac:dyDescent="0.3"/>
    <row r="465" customFormat="1" hidden="1" x14ac:dyDescent="0.3"/>
    <row r="466" customFormat="1" hidden="1" x14ac:dyDescent="0.3"/>
    <row r="467" customFormat="1" hidden="1" x14ac:dyDescent="0.3"/>
    <row r="468" customFormat="1" hidden="1" x14ac:dyDescent="0.3"/>
    <row r="469" customFormat="1" hidden="1" x14ac:dyDescent="0.3"/>
    <row r="470" customFormat="1" hidden="1" x14ac:dyDescent="0.3"/>
    <row r="471" customFormat="1" hidden="1" x14ac:dyDescent="0.3"/>
    <row r="472" customFormat="1" hidden="1" x14ac:dyDescent="0.3"/>
    <row r="473" customFormat="1" hidden="1" x14ac:dyDescent="0.3"/>
    <row r="474" customFormat="1" hidden="1" x14ac:dyDescent="0.3"/>
    <row r="475" customFormat="1" hidden="1" x14ac:dyDescent="0.3"/>
    <row r="476" customFormat="1" hidden="1" x14ac:dyDescent="0.3"/>
    <row r="477" customFormat="1" hidden="1" x14ac:dyDescent="0.3"/>
    <row r="478" customFormat="1" hidden="1" x14ac:dyDescent="0.3"/>
    <row r="479" customFormat="1" hidden="1" x14ac:dyDescent="0.3"/>
    <row r="480" customFormat="1" hidden="1" x14ac:dyDescent="0.3"/>
    <row r="481" spans="3:26" hidden="1" x14ac:dyDescent="0.3">
      <c r="X481"/>
      <c r="Y481"/>
      <c r="Z481"/>
    </row>
    <row r="482" spans="3:26" hidden="1" x14ac:dyDescent="0.3">
      <c r="X482"/>
      <c r="Y482"/>
      <c r="Z482"/>
    </row>
    <row r="483" spans="3:26" hidden="1" x14ac:dyDescent="0.3">
      <c r="X483"/>
      <c r="Y483"/>
      <c r="Z483"/>
    </row>
    <row r="484" spans="3:26" hidden="1" x14ac:dyDescent="0.3">
      <c r="X484"/>
      <c r="Y484"/>
      <c r="Z484"/>
    </row>
    <row r="485" spans="3:26" hidden="1" x14ac:dyDescent="0.3">
      <c r="X485"/>
      <c r="Y485"/>
      <c r="Z485"/>
    </row>
    <row r="486" spans="3:26" hidden="1" x14ac:dyDescent="0.3">
      <c r="X486"/>
      <c r="Y486"/>
      <c r="Z486"/>
    </row>
    <row r="487" spans="3:26" hidden="1" x14ac:dyDescent="0.3">
      <c r="X487"/>
      <c r="Y487"/>
      <c r="Z487"/>
    </row>
    <row r="488" spans="3:26" hidden="1" x14ac:dyDescent="0.3">
      <c r="X488"/>
      <c r="Y488"/>
      <c r="Z488"/>
    </row>
    <row r="489" spans="3:26" hidden="1" x14ac:dyDescent="0.3">
      <c r="X489"/>
      <c r="Y489"/>
      <c r="Z489"/>
    </row>
    <row r="490" spans="3:26" hidden="1" x14ac:dyDescent="0.3">
      <c r="X490"/>
      <c r="Y490"/>
      <c r="Z490"/>
    </row>
    <row r="491" spans="3:26" hidden="1" x14ac:dyDescent="0.3">
      <c r="X491"/>
      <c r="Y491"/>
      <c r="Z491"/>
    </row>
    <row r="492" spans="3:26" hidden="1" x14ac:dyDescent="0.3">
      <c r="X492"/>
      <c r="Y492"/>
      <c r="Z492"/>
    </row>
    <row r="493" spans="3:26" hidden="1" x14ac:dyDescent="0.3">
      <c r="X493"/>
      <c r="Y493"/>
      <c r="Z493"/>
    </row>
    <row r="494" spans="3:26" hidden="1" x14ac:dyDescent="0.3">
      <c r="X494"/>
      <c r="Y494"/>
      <c r="Z494"/>
    </row>
    <row r="495" spans="3:26" hidden="1" x14ac:dyDescent="0.3">
      <c r="X495"/>
      <c r="Y495"/>
      <c r="Z495"/>
    </row>
    <row r="496" spans="3:26" ht="15" thickBot="1" x14ac:dyDescent="0.35">
      <c r="C496" s="123" t="s">
        <v>306</v>
      </c>
      <c r="D496" s="93"/>
      <c r="E496" s="93"/>
      <c r="F496" s="105">
        <f t="shared" ref="F496:N496" si="2">SUM(F4:F495)</f>
        <v>37.700000000000003</v>
      </c>
      <c r="G496" s="105">
        <f t="shared" si="2"/>
        <v>478.52000000000004</v>
      </c>
      <c r="H496" s="105">
        <f t="shared" si="2"/>
        <v>0</v>
      </c>
      <c r="I496" s="105">
        <f t="shared" si="2"/>
        <v>5.19</v>
      </c>
      <c r="J496" s="105">
        <f t="shared" si="2"/>
        <v>72.62</v>
      </c>
      <c r="K496" s="105">
        <f t="shared" si="2"/>
        <v>0</v>
      </c>
      <c r="L496" s="105">
        <f t="shared" si="2"/>
        <v>0</v>
      </c>
      <c r="M496" s="105">
        <f t="shared" si="2"/>
        <v>0</v>
      </c>
      <c r="N496" s="105">
        <f t="shared" si="2"/>
        <v>551.5</v>
      </c>
      <c r="Q496" s="93" t="s">
        <v>307</v>
      </c>
      <c r="R496" s="105">
        <f t="shared" ref="R496:W496" si="3">SUM(R4:R495)</f>
        <v>103.25000000000003</v>
      </c>
      <c r="S496" s="105">
        <f t="shared" si="3"/>
        <v>103.25000000000003</v>
      </c>
      <c r="T496" s="105">
        <f t="shared" si="3"/>
        <v>34.4</v>
      </c>
      <c r="U496" s="105">
        <f t="shared" si="3"/>
        <v>0</v>
      </c>
      <c r="V496" s="105">
        <f t="shared" si="3"/>
        <v>0</v>
      </c>
      <c r="W496" s="105">
        <f t="shared" si="3"/>
        <v>0</v>
      </c>
    </row>
    <row r="497" spans="3:16" ht="15" thickTop="1" x14ac:dyDescent="0.3"/>
    <row r="499" spans="3:16" x14ac:dyDescent="0.3">
      <c r="C499" s="94" t="s">
        <v>308</v>
      </c>
      <c r="F499" s="47"/>
      <c r="G499" s="47"/>
      <c r="H499" s="47"/>
      <c r="I499" s="47"/>
      <c r="J499" s="47"/>
      <c r="K499" s="47"/>
      <c r="L499" s="47"/>
      <c r="M499" s="47"/>
      <c r="N499" s="95" t="s">
        <v>309</v>
      </c>
      <c r="O499" s="47"/>
      <c r="P499" s="95" t="s">
        <v>310</v>
      </c>
    </row>
    <row r="500" spans="3:16" x14ac:dyDescent="0.3">
      <c r="C500" s="95" t="str">
        <f>IF('9'!K3="", "Vrije categorie",'9'!K3)</f>
        <v>A</v>
      </c>
      <c r="F500" s="106" cm="1">
        <f t="array" ref="F500">SUMPRODUCT(--($E$4:$E$495=C500),--($D$4:$D$495=""),$F$4:$F$495)</f>
        <v>0</v>
      </c>
      <c r="G500" s="106" cm="1">
        <f t="array" ref="G500">SUMPRODUCT(--($E$4:$E$495=C500),--($D$4:$D$495=""),$G$4:$G$495)</f>
        <v>295.25</v>
      </c>
      <c r="H500" s="106" cm="1">
        <f t="array" ref="H500">SUMPRODUCT(--($E$4:$E$495=C500),--($D$4:$D$495=""),$H$4:$H$495)</f>
        <v>0</v>
      </c>
      <c r="I500" s="106" cm="1">
        <f t="array" ref="I500">SUMPRODUCT(--($E$4:$E$495=C500),--($D$4:$D$495=""),$I$4:$I$495)</f>
        <v>0</v>
      </c>
      <c r="J500" s="106" cm="1">
        <f t="array" ref="J500">SUMPRODUCT(--($E$4:$E$495=C500),--($D$4:$D$495=""),$J$4:$J$495)</f>
        <v>0</v>
      </c>
      <c r="K500" s="106" cm="1">
        <f t="array" ref="K500">SUMPRODUCT(--($E$4:$E$495=C500),--($D$4:$D$495=""),$K$4:$K$495)</f>
        <v>0</v>
      </c>
      <c r="L500" s="106" cm="1">
        <f t="array" ref="L500">SUMPRODUCT(--($E$4:$E$495=C500),--($D$4:$D$495=""),$L$4:$L$495)</f>
        <v>0</v>
      </c>
      <c r="M500" s="106" cm="1">
        <f t="array" ref="M500">SUMPRODUCT(--($E$4:$E$495=C500),--($D$4:$D$495=""),$M$4:$M$495)</f>
        <v>0</v>
      </c>
      <c r="N500" s="106">
        <f>SUM(F500:M500)</f>
        <v>295.25</v>
      </c>
      <c r="O500" s="95"/>
      <c r="P500" s="106" cm="1">
        <f t="array" ref="P500">SUMPRODUCT(--($E$4:$E$495=C500),--($D$4:$D$495=""),$P$4:$P$495)</f>
        <v>53071.200000000004</v>
      </c>
    </row>
    <row r="501" spans="3:16" x14ac:dyDescent="0.3">
      <c r="C501" s="95" t="str">
        <f>IF('9'!K4="", "Vrije categorie",'9'!K4)</f>
        <v>B</v>
      </c>
      <c r="F501" s="106" cm="1">
        <f t="array" ref="F501">SUMPRODUCT(--($E$4:$E$495=C501),--($D$4:$D$495=""),$F$4:$F$495)</f>
        <v>23.34</v>
      </c>
      <c r="G501" s="106" cm="1">
        <f t="array" ref="G501">SUMPRODUCT(--($E$4:$E$495=C501),--($D$4:$D$495=""),$G$4:$G$495)</f>
        <v>83.84</v>
      </c>
      <c r="H501" s="106" cm="1">
        <f t="array" ref="H501">SUMPRODUCT(--($E$4:$E$495=C501),--($D$4:$D$495=""),$H$4:$H$495)</f>
        <v>0</v>
      </c>
      <c r="I501" s="106" cm="1">
        <f t="array" ref="I501">SUMPRODUCT(--($E$4:$E$495=C501),--($D$4:$D$495=""),$I$4:$I$495)</f>
        <v>0</v>
      </c>
      <c r="J501" s="106" cm="1">
        <f t="array" ref="J501">SUMPRODUCT(--($E$4:$E$495=C501),--($D$4:$D$495=""),$J$4:$J$495)</f>
        <v>0</v>
      </c>
      <c r="K501" s="106" cm="1">
        <f t="array" ref="K501">SUMPRODUCT(--($E$4:$E$495=C501),--($D$4:$D$495=""),$K$4:$K$495)</f>
        <v>0</v>
      </c>
      <c r="L501" s="106" cm="1">
        <f t="array" ref="L501">SUMPRODUCT(--($E$4:$E$495=C501),--($D$4:$D$495=""),$L$4:$L$495)</f>
        <v>0</v>
      </c>
      <c r="M501" s="106" cm="1">
        <f t="array" ref="M501">SUMPRODUCT(--($E$4:$E$495=C501),--($D$4:$D$495=""),$M$4:$M$495)</f>
        <v>0</v>
      </c>
      <c r="N501" s="106">
        <f t="shared" ref="N501:N513" si="4">SUM(F501:M501)</f>
        <v>107.18</v>
      </c>
      <c r="O501" s="95"/>
      <c r="P501" s="106" cm="1">
        <f t="array" ref="P501">SUMPRODUCT(--($E$4:$E$495=C501),--($D$4:$D$495=""),$P$4:$P$495)</f>
        <v>21417.9</v>
      </c>
    </row>
    <row r="502" spans="3:16" x14ac:dyDescent="0.3">
      <c r="C502" s="95" t="str">
        <f>IF('9'!K5="", "Vrije categorie",'9'!K5)</f>
        <v>C</v>
      </c>
      <c r="F502" s="106" cm="1">
        <f t="array" ref="F502">SUMPRODUCT(--($E$4:$E$495=C502),--($D$4:$D$495=""),$F$4:$F$495)</f>
        <v>0</v>
      </c>
      <c r="G502" s="106" cm="1">
        <f t="array" ref="G502">SUMPRODUCT(--($E$4:$E$495=C502),--($D$4:$D$495=""),$G$4:$G$495)</f>
        <v>0</v>
      </c>
      <c r="H502" s="106" cm="1">
        <f t="array" ref="H502">SUMPRODUCT(--($E$4:$E$495=C502),--($D$4:$D$495=""),$H$4:$H$495)</f>
        <v>0</v>
      </c>
      <c r="I502" s="106" cm="1">
        <f t="array" ref="I502">SUMPRODUCT(--($E$4:$E$495=C502),--($D$4:$D$495=""),$I$4:$I$495)</f>
        <v>0</v>
      </c>
      <c r="J502" s="106" cm="1">
        <f t="array" ref="J502">SUMPRODUCT(--($E$4:$E$495=C502),--($D$4:$D$495=""),$J$4:$J$495)</f>
        <v>0</v>
      </c>
      <c r="K502" s="106" cm="1">
        <f t="array" ref="K502">SUMPRODUCT(--($E$4:$E$495=C502),--($D$4:$D$495=""),$K$4:$K$495)</f>
        <v>0</v>
      </c>
      <c r="L502" s="106" cm="1">
        <f t="array" ref="L502">SUMPRODUCT(--($E$4:$E$495=C502),--($D$4:$D$495=""),$L$4:$L$495)</f>
        <v>0</v>
      </c>
      <c r="M502" s="106" cm="1">
        <f t="array" ref="M502">SUMPRODUCT(--($E$4:$E$495=C502),--($D$4:$D$495=""),$M$4:$M$495)</f>
        <v>0</v>
      </c>
      <c r="N502" s="106">
        <f t="shared" si="4"/>
        <v>0</v>
      </c>
      <c r="O502" s="95"/>
      <c r="P502" s="106" cm="1">
        <f t="array" ref="P502">SUMPRODUCT(--($E$4:$E$495=C502),--($D$4:$D$495=""),$P$4:$P$495)</f>
        <v>0</v>
      </c>
    </row>
    <row r="503" spans="3:16" x14ac:dyDescent="0.3">
      <c r="C503" s="95" t="str">
        <f>IF('9'!K6="", "Vrije categorie",'9'!K6)</f>
        <v>D</v>
      </c>
      <c r="F503" s="106" cm="1">
        <f t="array" ref="F503">SUMPRODUCT(--($E$4:$E$495=C503),--($D$4:$D$495=""),$F$4:$F$495)</f>
        <v>0</v>
      </c>
      <c r="G503" s="106" cm="1">
        <f t="array" ref="G503">SUMPRODUCT(--($E$4:$E$495=C503),--($D$4:$D$495=""),$G$4:$G$495)</f>
        <v>0</v>
      </c>
      <c r="H503" s="106" cm="1">
        <f t="array" ref="H503">SUMPRODUCT(--($E$4:$E$495=C503),--($D$4:$D$495=""),$H$4:$H$495)</f>
        <v>0</v>
      </c>
      <c r="I503" s="106" cm="1">
        <f t="array" ref="I503">SUMPRODUCT(--($E$4:$E$495=C503),--($D$4:$D$495=""),$I$4:$I$495)</f>
        <v>0</v>
      </c>
      <c r="J503" s="106" cm="1">
        <f t="array" ref="J503">SUMPRODUCT(--($E$4:$E$495=C503),--($D$4:$D$495=""),$J$4:$J$495)</f>
        <v>0</v>
      </c>
      <c r="K503" s="106" cm="1">
        <f t="array" ref="K503">SUMPRODUCT(--($E$4:$E$495=C503),--($D$4:$D$495=""),$K$4:$K$495)</f>
        <v>0</v>
      </c>
      <c r="L503" s="106" cm="1">
        <f t="array" ref="L503">SUMPRODUCT(--($E$4:$E$495=C503),--($D$4:$D$495=""),$L$4:$L$495)</f>
        <v>0</v>
      </c>
      <c r="M503" s="106" cm="1">
        <f t="array" ref="M503">SUMPRODUCT(--($E$4:$E$495=C503),--($D$4:$D$495=""),$M$4:$M$495)</f>
        <v>0</v>
      </c>
      <c r="N503" s="106">
        <f t="shared" si="4"/>
        <v>0</v>
      </c>
      <c r="O503" s="95"/>
      <c r="P503" s="106" cm="1">
        <f t="array" ref="P503">SUMPRODUCT(--($E$4:$E$495=C503),--($D$4:$D$495=""),$P$4:$P$495)</f>
        <v>0</v>
      </c>
    </row>
    <row r="504" spans="3:16" x14ac:dyDescent="0.3">
      <c r="C504" s="95" t="str">
        <f>IF('9'!K7="", "Vrije categorie",'9'!K7)</f>
        <v>E</v>
      </c>
      <c r="F504" s="106" cm="1">
        <f t="array" ref="F504">SUMPRODUCT(--($E$4:$E$495=C504),--($D$4:$D$495=""),$F$4:$F$495)</f>
        <v>14.36</v>
      </c>
      <c r="G504" s="106" cm="1">
        <f t="array" ref="G504">SUMPRODUCT(--($E$4:$E$495=C504),--($D$4:$D$495=""),$G$4:$G$495)</f>
        <v>59.03</v>
      </c>
      <c r="H504" s="106" cm="1">
        <f t="array" ref="H504">SUMPRODUCT(--($E$4:$E$495=C504),--($D$4:$D$495=""),$H$4:$H$495)</f>
        <v>0</v>
      </c>
      <c r="I504" s="106" cm="1">
        <f t="array" ref="I504">SUMPRODUCT(--($E$4:$E$495=C504),--($D$4:$D$495=""),$I$4:$I$495)</f>
        <v>5.19</v>
      </c>
      <c r="J504" s="106" cm="1">
        <f t="array" ref="J504">SUMPRODUCT(--($E$4:$E$495=C504),--($D$4:$D$495=""),$J$4:$J$495)</f>
        <v>72.62</v>
      </c>
      <c r="K504" s="106" cm="1">
        <f t="array" ref="K504">SUMPRODUCT(--($E$4:$E$495=C504),--($D$4:$D$495=""),$K$4:$K$495)</f>
        <v>0</v>
      </c>
      <c r="L504" s="106" cm="1">
        <f t="array" ref="L504">SUMPRODUCT(--($E$4:$E$495=C504),--($D$4:$D$495=""),$L$4:$L$495)</f>
        <v>0</v>
      </c>
      <c r="M504" s="106" cm="1">
        <f t="array" ref="M504">SUMPRODUCT(--($E$4:$E$495=C504),--($D$4:$D$495=""),$M$4:$M$495)</f>
        <v>0</v>
      </c>
      <c r="N504" s="106">
        <f t="shared" si="4"/>
        <v>151.19999999999999</v>
      </c>
      <c r="O504" s="95"/>
      <c r="P504" s="106" cm="1">
        <f t="array" ref="P504">SUMPRODUCT(--($E$4:$E$495=C504),--($D$4:$D$495=""),$P$4:$P$495)</f>
        <v>31752</v>
      </c>
    </row>
    <row r="505" spans="3:16" x14ac:dyDescent="0.3">
      <c r="C505" s="95" t="str">
        <f>IF('9'!K8="", "Vrije categorie",'9'!K8)</f>
        <v>F</v>
      </c>
      <c r="F505" s="106" cm="1">
        <f t="array" ref="F505">SUMPRODUCT(--($E$4:$E$495=C505),--($D$4:$D$495=""),$F$4:$F$495)</f>
        <v>0</v>
      </c>
      <c r="G505" s="106" cm="1">
        <f t="array" ref="G505">SUMPRODUCT(--($E$4:$E$495=C505),--($D$4:$D$495=""),$G$4:$G$495)</f>
        <v>0</v>
      </c>
      <c r="H505" s="106" cm="1">
        <f t="array" ref="H505">SUMPRODUCT(--($E$4:$E$495=C505),--($D$4:$D$495=""),$H$4:$H$495)</f>
        <v>0</v>
      </c>
      <c r="I505" s="106" cm="1">
        <f t="array" ref="I505">SUMPRODUCT(--($E$4:$E$495=C505),--($D$4:$D$495=""),$I$4:$I$495)</f>
        <v>0</v>
      </c>
      <c r="J505" s="106" cm="1">
        <f t="array" ref="J505">SUMPRODUCT(--($E$4:$E$495=C505),--($D$4:$D$495=""),$J$4:$J$495)</f>
        <v>0</v>
      </c>
      <c r="K505" s="106" cm="1">
        <f t="array" ref="K505">SUMPRODUCT(--($E$4:$E$495=C505),--($D$4:$D$495=""),$K$4:$K$495)</f>
        <v>0</v>
      </c>
      <c r="L505" s="106" cm="1">
        <f t="array" ref="L505">SUMPRODUCT(--($E$4:$E$495=C505),--($D$4:$D$495=""),$L$4:$L$495)</f>
        <v>0</v>
      </c>
      <c r="M505" s="106" cm="1">
        <f t="array" ref="M505">SUMPRODUCT(--($E$4:$E$495=C505),--($D$4:$D$495=""),$M$4:$M$495)</f>
        <v>0</v>
      </c>
      <c r="N505" s="106">
        <f t="shared" si="4"/>
        <v>0</v>
      </c>
      <c r="O505" s="95"/>
      <c r="P505" s="106" cm="1">
        <f t="array" ref="P505">SUMPRODUCT(--($E$4:$E$495=C505),--($D$4:$D$495=""),$P$4:$P$495)</f>
        <v>0</v>
      </c>
    </row>
    <row r="506" spans="3:16" x14ac:dyDescent="0.3">
      <c r="C506" s="95" t="str">
        <f>IF('9'!K9="", "Vrije categorie",'9'!K9)</f>
        <v>G</v>
      </c>
      <c r="F506" s="106" cm="1">
        <f t="array" ref="F506">SUMPRODUCT(--($E$4:$E$495=C506),--($D$4:$D$495=""),$F$4:$F$495)</f>
        <v>0</v>
      </c>
      <c r="G506" s="106" cm="1">
        <f t="array" ref="G506">SUMPRODUCT(--($E$4:$E$495=C506),--($D$4:$D$495=""),$G$4:$G$495)</f>
        <v>25.049999999999997</v>
      </c>
      <c r="H506" s="106" cm="1">
        <f t="array" ref="H506">SUMPRODUCT(--($E$4:$E$495=C506),--($D$4:$D$495=""),$H$4:$H$495)</f>
        <v>0</v>
      </c>
      <c r="I506" s="106" cm="1">
        <f t="array" ref="I506">SUMPRODUCT(--($E$4:$E$495=C506),--($D$4:$D$495=""),$I$4:$I$495)</f>
        <v>0</v>
      </c>
      <c r="J506" s="106" cm="1">
        <f t="array" ref="J506">SUMPRODUCT(--($E$4:$E$495=C506),--($D$4:$D$495=""),$J$4:$J$495)</f>
        <v>0</v>
      </c>
      <c r="K506" s="106" cm="1">
        <f t="array" ref="K506">SUMPRODUCT(--($E$4:$E$495=C506),--($D$4:$D$495=""),$K$4:$K$495)</f>
        <v>0</v>
      </c>
      <c r="L506" s="106" cm="1">
        <f t="array" ref="L506">SUMPRODUCT(--($E$4:$E$495=C506),--($D$4:$D$495=""),$L$4:$L$495)</f>
        <v>0</v>
      </c>
      <c r="M506" s="106" cm="1">
        <f t="array" ref="M506">SUMPRODUCT(--($E$4:$E$495=C506),--($D$4:$D$495=""),$M$4:$M$495)</f>
        <v>0</v>
      </c>
      <c r="N506" s="106">
        <f t="shared" si="4"/>
        <v>25.049999999999997</v>
      </c>
      <c r="O506" s="95"/>
      <c r="P506" s="106" cm="1">
        <f t="array" ref="P506">SUMPRODUCT(--($E$4:$E$495=C506),--($D$4:$D$495=""),$P$4:$P$495)</f>
        <v>5260.5</v>
      </c>
    </row>
    <row r="507" spans="3:16" x14ac:dyDescent="0.3">
      <c r="C507" s="95" t="str">
        <f>IF('9'!K10="", "Vrije categorie",'9'!K10)</f>
        <v>H</v>
      </c>
      <c r="F507" s="106" cm="1">
        <f t="array" ref="F507">SUMPRODUCT(--($E$4:$E$495=C507),--($D$4:$D$495=""),$F$4:$F$495)</f>
        <v>0</v>
      </c>
      <c r="G507" s="106" cm="1">
        <f t="array" ref="G507">SUMPRODUCT(--($E$4:$E$495=C507),--($D$4:$D$495=""),$G$4:$G$495)</f>
        <v>0</v>
      </c>
      <c r="H507" s="106" cm="1">
        <f t="array" ref="H507">SUMPRODUCT(--($E$4:$E$495=C507),--($D$4:$D$495=""),$H$4:$H$495)</f>
        <v>0</v>
      </c>
      <c r="I507" s="106" cm="1">
        <f t="array" ref="I507">SUMPRODUCT(--($E$4:$E$495=C507),--($D$4:$D$495=""),$I$4:$I$495)</f>
        <v>0</v>
      </c>
      <c r="J507" s="106" cm="1">
        <f t="array" ref="J507">SUMPRODUCT(--($E$4:$E$495=C507),--($D$4:$D$495=""),$J$4:$J$495)</f>
        <v>0</v>
      </c>
      <c r="K507" s="106" cm="1">
        <f t="array" ref="K507">SUMPRODUCT(--($E$4:$E$495=C507),--($D$4:$D$495=""),$K$4:$K$495)</f>
        <v>0</v>
      </c>
      <c r="L507" s="106" cm="1">
        <f t="array" ref="L507">SUMPRODUCT(--($E$4:$E$495=C507),--($D$4:$D$495=""),$L$4:$L$495)</f>
        <v>0</v>
      </c>
      <c r="M507" s="106" cm="1">
        <f t="array" ref="M507">SUMPRODUCT(--($E$4:$E$495=C507),--($D$4:$D$495=""),$M$4:$M$495)</f>
        <v>0</v>
      </c>
      <c r="N507" s="106">
        <f t="shared" si="4"/>
        <v>0</v>
      </c>
      <c r="O507" s="95"/>
      <c r="P507" s="106" cm="1">
        <f t="array" ref="P507">SUMPRODUCT(--($E$4:$E$495=C507),--($D$4:$D$495=""),$P$4:$P$495)</f>
        <v>0</v>
      </c>
    </row>
    <row r="508" spans="3:16" x14ac:dyDescent="0.3">
      <c r="C508" s="95" t="str">
        <f>IF('9'!K11="", "Vrije categorie",'9'!K11)</f>
        <v>I</v>
      </c>
      <c r="F508" s="106" cm="1">
        <f t="array" ref="F508">SUMPRODUCT(--($E$4:$E$495=C508),--($D$4:$D$495=""),$F$4:$F$495)</f>
        <v>0</v>
      </c>
      <c r="G508" s="106" cm="1">
        <f t="array" ref="G508">SUMPRODUCT(--($E$4:$E$495=C508),--($D$4:$D$495=""),$G$4:$G$495)</f>
        <v>0</v>
      </c>
      <c r="H508" s="106" cm="1">
        <f t="array" ref="H508">SUMPRODUCT(--($E$4:$E$495=C508),--($D$4:$D$495=""),$H$4:$H$495)</f>
        <v>0</v>
      </c>
      <c r="I508" s="106" cm="1">
        <f t="array" ref="I508">SUMPRODUCT(--($E$4:$E$495=C508),--($D$4:$D$495=""),$I$4:$I$495)</f>
        <v>0</v>
      </c>
      <c r="J508" s="106" cm="1">
        <f t="array" ref="J508">SUMPRODUCT(--($E$4:$E$495=C508),--($D$4:$D$495=""),$J$4:$J$495)</f>
        <v>0</v>
      </c>
      <c r="K508" s="106" cm="1">
        <f t="array" ref="K508">SUMPRODUCT(--($E$4:$E$495=C508),--($D$4:$D$495=""),$K$4:$K$495)</f>
        <v>0</v>
      </c>
      <c r="L508" s="106" cm="1">
        <f t="array" ref="L508">SUMPRODUCT(--($E$4:$E$495=C508),--($D$4:$D$495=""),$L$4:$L$495)</f>
        <v>0</v>
      </c>
      <c r="M508" s="106" cm="1">
        <f t="array" ref="M508">SUMPRODUCT(--($E$4:$E$495=C508),--($D$4:$D$495=""),$M$4:$M$495)</f>
        <v>0</v>
      </c>
      <c r="N508" s="106">
        <f t="shared" si="4"/>
        <v>0</v>
      </c>
      <c r="O508" s="95"/>
      <c r="P508" s="106" cm="1">
        <f t="array" ref="P508">SUMPRODUCT(--($E$4:$E$495=C508),--($D$4:$D$495=""),$P$4:$P$495)</f>
        <v>0</v>
      </c>
    </row>
    <row r="509" spans="3:16" x14ac:dyDescent="0.3">
      <c r="C509" s="95" t="str">
        <f>IF('9'!K12="", "Vrije categorie",'9'!K12)</f>
        <v>J</v>
      </c>
      <c r="F509" s="106" cm="1">
        <f t="array" ref="F509">SUMPRODUCT(--($E$4:$E$495=C509),--($D$4:$D$495=""),$F$4:$F$495)</f>
        <v>0</v>
      </c>
      <c r="G509" s="106" cm="1">
        <f t="array" ref="G509">SUMPRODUCT(--($E$4:$E$495=C509),--($D$4:$D$495=""),$G$4:$G$495)</f>
        <v>0</v>
      </c>
      <c r="H509" s="106" cm="1">
        <f t="array" ref="H509">SUMPRODUCT(--($E$4:$E$495=C509),--($D$4:$D$495=""),$H$4:$H$495)</f>
        <v>0</v>
      </c>
      <c r="I509" s="106" cm="1">
        <f t="array" ref="I509">SUMPRODUCT(--($E$4:$E$495=C509),--($D$4:$D$495=""),$I$4:$I$495)</f>
        <v>0</v>
      </c>
      <c r="J509" s="106" cm="1">
        <f t="array" ref="J509">SUMPRODUCT(--($E$4:$E$495=C509),--($D$4:$D$495=""),$J$4:$J$495)</f>
        <v>0</v>
      </c>
      <c r="K509" s="106" cm="1">
        <f t="array" ref="K509">SUMPRODUCT(--($E$4:$E$495=C509),--($D$4:$D$495=""),$K$4:$K$495)</f>
        <v>0</v>
      </c>
      <c r="L509" s="106" cm="1">
        <f t="array" ref="L509">SUMPRODUCT(--($E$4:$E$495=C509),--($D$4:$D$495=""),$L$4:$L$495)</f>
        <v>0</v>
      </c>
      <c r="M509" s="106" cm="1">
        <f t="array" ref="M509">SUMPRODUCT(--($E$4:$E$495=C509),--($D$4:$D$495=""),$M$4:$M$495)</f>
        <v>0</v>
      </c>
      <c r="N509" s="106">
        <f t="shared" si="4"/>
        <v>0</v>
      </c>
      <c r="O509" s="95"/>
      <c r="P509" s="106" cm="1">
        <f t="array" ref="P509">SUMPRODUCT(--($E$4:$E$495=C509),--($D$4:$D$495=""),$P$4:$P$495)</f>
        <v>0</v>
      </c>
    </row>
    <row r="510" spans="3:16" x14ac:dyDescent="0.3">
      <c r="C510" s="95" t="str">
        <f>IF('9'!K13="", "Vrije categorie",'9'!K13)</f>
        <v>K</v>
      </c>
      <c r="F510" s="106" cm="1">
        <f t="array" ref="F510">SUMPRODUCT(--($E$4:$E$495=C510),--($D$4:$D$495=""),$F$4:$F$495)</f>
        <v>0</v>
      </c>
      <c r="G510" s="106" cm="1">
        <f t="array" ref="G510">SUMPRODUCT(--($E$4:$E$495=C510),--($D$4:$D$495=""),$G$4:$G$495)</f>
        <v>0</v>
      </c>
      <c r="H510" s="106" cm="1">
        <f t="array" ref="H510">SUMPRODUCT(--($E$4:$E$495=C510),--($D$4:$D$495=""),$H$4:$H$495)</f>
        <v>0</v>
      </c>
      <c r="I510" s="106" cm="1">
        <f t="array" ref="I510">SUMPRODUCT(--($E$4:$E$495=C510),--($D$4:$D$495=""),$I$4:$I$495)</f>
        <v>0</v>
      </c>
      <c r="J510" s="106" cm="1">
        <f t="array" ref="J510">SUMPRODUCT(--($E$4:$E$495=C510),--($D$4:$D$495=""),$J$4:$J$495)</f>
        <v>0</v>
      </c>
      <c r="K510" s="106" cm="1">
        <f t="array" ref="K510">SUMPRODUCT(--($E$4:$E$495=C510),--($D$4:$D$495=""),$K$4:$K$495)</f>
        <v>0</v>
      </c>
      <c r="L510" s="106" cm="1">
        <f t="array" ref="L510">SUMPRODUCT(--($E$4:$E$495=C510),--($D$4:$D$495=""),$L$4:$L$495)</f>
        <v>0</v>
      </c>
      <c r="M510" s="106" cm="1">
        <f t="array" ref="M510">SUMPRODUCT(--($E$4:$E$495=C510),--($D$4:$D$495=""),$M$4:$M$495)</f>
        <v>0</v>
      </c>
      <c r="N510" s="106">
        <f t="shared" si="4"/>
        <v>0</v>
      </c>
      <c r="O510" s="95"/>
      <c r="P510" s="106" cm="1">
        <f t="array" ref="P510">SUMPRODUCT(--($E$4:$E$495=C510),--($D$4:$D$495=""),$P$4:$P$495)</f>
        <v>0</v>
      </c>
    </row>
    <row r="511" spans="3:16" x14ac:dyDescent="0.3">
      <c r="C511" s="95" t="str">
        <f>IF('9'!K14="", "Vrije categorie",'9'!K14)</f>
        <v>L</v>
      </c>
      <c r="F511" s="106" cm="1">
        <f t="array" ref="F511">SUMPRODUCT(--($E$4:$E$495=C511),--($D$4:$D$495=""),$F$4:$F$495)</f>
        <v>0</v>
      </c>
      <c r="G511" s="106" cm="1">
        <f t="array" ref="G511">SUMPRODUCT(--($E$4:$E$495=C511),--($D$4:$D$495=""),$G$4:$G$495)</f>
        <v>0</v>
      </c>
      <c r="H511" s="106" cm="1">
        <f t="array" ref="H511">SUMPRODUCT(--($E$4:$E$495=C511),--($D$4:$D$495=""),$H$4:$H$495)</f>
        <v>0</v>
      </c>
      <c r="I511" s="106" cm="1">
        <f t="array" ref="I511">SUMPRODUCT(--($E$4:$E$495=C511),--($D$4:$D$495=""),$I$4:$I$495)</f>
        <v>0</v>
      </c>
      <c r="J511" s="106" cm="1">
        <f t="array" ref="J511">SUMPRODUCT(--($E$4:$E$495=C511),--($D$4:$D$495=""),$J$4:$J$495)</f>
        <v>0</v>
      </c>
      <c r="K511" s="106" cm="1">
        <f t="array" ref="K511">SUMPRODUCT(--($E$4:$E$495=C511),--($D$4:$D$495=""),$K$4:$K$495)</f>
        <v>0</v>
      </c>
      <c r="L511" s="106" cm="1">
        <f t="array" ref="L511">SUMPRODUCT(--($E$4:$E$495=C511),--($D$4:$D$495=""),$L$4:$L$495)</f>
        <v>0</v>
      </c>
      <c r="M511" s="106" cm="1">
        <f t="array" ref="M511">SUMPRODUCT(--($E$4:$E$495=C511),--($D$4:$D$495=""),$M$4:$M$495)</f>
        <v>0</v>
      </c>
      <c r="N511" s="106">
        <f t="shared" si="4"/>
        <v>0</v>
      </c>
      <c r="O511" s="95"/>
      <c r="P511" s="106" cm="1">
        <f t="array" ref="P511">SUMPRODUCT(--($E$4:$E$495=C511),--($D$4:$D$495=""),$P$4:$P$495)</f>
        <v>0</v>
      </c>
    </row>
    <row r="512" spans="3:16" x14ac:dyDescent="0.3">
      <c r="C512" s="95" t="str">
        <f>IF('9'!K15="", "Vrije categorie",'9'!K15)</f>
        <v>Vrije categorie</v>
      </c>
      <c r="F512" s="106" cm="1">
        <f t="array" ref="F512">SUMPRODUCT(--($E$4:$E$495=C512),--($D$4:$D$495=""),$F$4:$F$495)</f>
        <v>0</v>
      </c>
      <c r="G512" s="106" cm="1">
        <f t="array" ref="G512">SUMPRODUCT(--($E$4:$E$495=C512),--($D$4:$D$495=""),$G$4:$G$495)</f>
        <v>0</v>
      </c>
      <c r="H512" s="106" cm="1">
        <f t="array" ref="H512">SUMPRODUCT(--($E$4:$E$495=C512),--($D$4:$D$495=""),$H$4:$H$495)</f>
        <v>0</v>
      </c>
      <c r="I512" s="106" cm="1">
        <f t="array" ref="I512">SUMPRODUCT(--($E$4:$E$495=C512),--($D$4:$D$495=""),$I$4:$I$495)</f>
        <v>0</v>
      </c>
      <c r="J512" s="106" cm="1">
        <f t="array" ref="J512">SUMPRODUCT(--($E$4:$E$495=C512),--($D$4:$D$495=""),$J$4:$J$495)</f>
        <v>0</v>
      </c>
      <c r="K512" s="106" cm="1">
        <f t="array" ref="K512">SUMPRODUCT(--($E$4:$E$495=C512),--($D$4:$D$495=""),$K$4:$K$495)</f>
        <v>0</v>
      </c>
      <c r="L512" s="106" cm="1">
        <f t="array" ref="L512">SUMPRODUCT(--($E$4:$E$495=C512),--($D$4:$D$495=""),$L$4:$L$495)</f>
        <v>0</v>
      </c>
      <c r="M512" s="106" cm="1">
        <f t="array" ref="M512">SUMPRODUCT(--($E$4:$E$495=C512),--($D$4:$D$495=""),$M$4:$M$495)</f>
        <v>0</v>
      </c>
      <c r="N512" s="106">
        <f t="shared" si="4"/>
        <v>0</v>
      </c>
      <c r="O512" s="95"/>
      <c r="P512" s="106" cm="1">
        <f t="array" ref="P512">SUMPRODUCT(--($E$4:$E$495=C512),--($D$4:$D$495=""),$P$4:$P$495)</f>
        <v>0</v>
      </c>
    </row>
    <row r="513" spans="3:16" ht="15" thickBot="1" x14ac:dyDescent="0.35">
      <c r="C513" s="108" t="s">
        <v>311</v>
      </c>
      <c r="D513" s="104"/>
      <c r="E513" s="104"/>
      <c r="F513" s="107">
        <f>SUM(F500:F512)</f>
        <v>37.700000000000003</v>
      </c>
      <c r="G513" s="107">
        <f t="shared" ref="G513:M513" si="5">SUM(G500:G512)</f>
        <v>463.17</v>
      </c>
      <c r="H513" s="107">
        <f t="shared" si="5"/>
        <v>0</v>
      </c>
      <c r="I513" s="107">
        <f t="shared" si="5"/>
        <v>5.19</v>
      </c>
      <c r="J513" s="107">
        <f t="shared" si="5"/>
        <v>72.62</v>
      </c>
      <c r="K513" s="107">
        <f t="shared" si="5"/>
        <v>0</v>
      </c>
      <c r="L513" s="107">
        <f t="shared" si="5"/>
        <v>0</v>
      </c>
      <c r="M513" s="107">
        <f t="shared" si="5"/>
        <v>0</v>
      </c>
      <c r="N513" s="107">
        <f t="shared" si="4"/>
        <v>578.68000000000006</v>
      </c>
      <c r="O513" s="107"/>
      <c r="P513" s="107">
        <f>SUM(P500:P512)</f>
        <v>111501.6</v>
      </c>
    </row>
    <row r="514" spans="3:16" ht="15" thickTop="1" x14ac:dyDescent="0.3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" thickBot="1" x14ac:dyDescent="0.35">
      <c r="C515" s="108" t="s">
        <v>312</v>
      </c>
      <c r="D515" s="104"/>
      <c r="E515" s="104"/>
      <c r="F515" s="107" cm="1">
        <f t="array" ref="F515">SUMPRODUCT(--($E$4:$E$495="X"),F4:F495)</f>
        <v>0</v>
      </c>
      <c r="G515" s="107" cm="1">
        <f t="array" ref="G515">SUMPRODUCT(--($E$4:$E$495="X"),G4:G495)</f>
        <v>15.35</v>
      </c>
      <c r="H515" s="107" cm="1">
        <f t="array" ref="H515">SUMPRODUCT(--($E$4:$E$495="X"),H4:H495)</f>
        <v>0</v>
      </c>
      <c r="I515" s="107" cm="1">
        <f t="array" ref="I515">SUMPRODUCT(--($E$4:$E$495="X"),I4:I495)</f>
        <v>0</v>
      </c>
      <c r="J515" s="107" cm="1">
        <f t="array" ref="J515">SUMPRODUCT(--($E$4:$E$495="X"),J4:J495)</f>
        <v>0</v>
      </c>
      <c r="K515" s="107" cm="1">
        <f t="array" ref="K515">SUMPRODUCT(--($E$4:$E$495="X"),K4:K495)</f>
        <v>0</v>
      </c>
      <c r="L515" s="107" cm="1">
        <f t="array" ref="L515">SUMPRODUCT(--($E$4:$E$495="X"),L4:L495)</f>
        <v>0</v>
      </c>
      <c r="M515" s="107" cm="1">
        <f t="array" ref="M515">SUMPRODUCT(--($E$4:$E$495="X"),M4:M495)</f>
        <v>0</v>
      </c>
      <c r="N515" s="47"/>
      <c r="O515" s="47"/>
      <c r="P515" s="47"/>
    </row>
    <row r="516" spans="3:16" ht="15" thickTop="1" x14ac:dyDescent="0.3"/>
    <row r="518" spans="3:16" x14ac:dyDescent="0.3">
      <c r="C518" s="109" t="s">
        <v>313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309</v>
      </c>
    </row>
    <row r="519" spans="3:16" x14ac:dyDescent="0.3">
      <c r="C519" s="109" t="str">
        <f>C500</f>
        <v>A</v>
      </c>
      <c r="D519" s="110"/>
      <c r="E519" s="110"/>
      <c r="F519" s="113" cm="1">
        <f t="array" ref="F519">SUMPRODUCT(--($E$4:$E$495=C519),--($D$4:$D$495="X"),$F$4:$F$495)</f>
        <v>0</v>
      </c>
      <c r="G519" s="113" cm="1">
        <f t="array" ref="G519">SUMPRODUCT(--($E$4:$E$495=C519),--($D$4:$D$495="X"),$G$4:$G$495)</f>
        <v>0</v>
      </c>
      <c r="H519" s="113" cm="1">
        <f t="array" ref="H519">SUMPRODUCT(--($E$4:$E$495=C519),--($D$4:$D$495="X"),$H$4:$H$495)</f>
        <v>0</v>
      </c>
      <c r="I519" s="113" cm="1">
        <f t="array" ref="I519">SUMPRODUCT(--($E$4:$E$495=C519),--($D$4:$D$495="X"),$I$4:$I$495)</f>
        <v>0</v>
      </c>
      <c r="J519" s="113" cm="1">
        <f t="array" ref="J519">SUMPRODUCT(--($E$4:$E$495=C519),--($D$4:$D$495="X"),$J$4:$J$495)</f>
        <v>0</v>
      </c>
      <c r="K519" s="113" cm="1">
        <f t="array" ref="K519">SUMPRODUCT(--($E$4:$E$495=C519),--($D$4:$D$495="X"),$K$4:$K$495)</f>
        <v>0</v>
      </c>
      <c r="L519" s="113" cm="1">
        <f t="array" ref="L519">SUMPRODUCT(--($E$4:$E$495=C519),--($D$4:$D$495="X"),$L$4:$L$495)</f>
        <v>0</v>
      </c>
      <c r="M519" s="113" cm="1">
        <f t="array" ref="M519">SUMPRODUCT(--($E$4:$E$495=C519),--($D$4:$D$495="X"),$M$4:$M$495)</f>
        <v>0</v>
      </c>
      <c r="N519" s="113">
        <f>SUM(F519:M519)</f>
        <v>0</v>
      </c>
    </row>
    <row r="520" spans="3:16" x14ac:dyDescent="0.3">
      <c r="C520" s="109" t="str">
        <f t="shared" ref="C520:C531" si="6">C501</f>
        <v>B</v>
      </c>
      <c r="D520" s="110"/>
      <c r="E520" s="110"/>
      <c r="F520" s="113" cm="1">
        <f t="array" ref="F520">SUMPRODUCT(--($E$4:$E$495=C520),--($D$4:$D$495="X"),$F$4:$F$495)</f>
        <v>0</v>
      </c>
      <c r="G520" s="113" cm="1">
        <f t="array" ref="G520">SUMPRODUCT(--($E$4:$E$495=C520),--($D$4:$D$495="X"),$G$4:$G$495)</f>
        <v>0</v>
      </c>
      <c r="H520" s="113" cm="1">
        <f t="array" ref="H520">SUMPRODUCT(--($E$4:$E$495=C520),--($D$4:$D$495="X"),$H$4:$H$495)</f>
        <v>0</v>
      </c>
      <c r="I520" s="113" cm="1">
        <f t="array" ref="I520">SUMPRODUCT(--($E$4:$E$495=C520),--($D$4:$D$495="X"),$I$4:$I$495)</f>
        <v>0</v>
      </c>
      <c r="J520" s="113" cm="1">
        <f t="array" ref="J520">SUMPRODUCT(--($E$4:$E$495=C520),--($D$4:$D$495="X"),$J$4:$J$495)</f>
        <v>0</v>
      </c>
      <c r="K520" s="113" cm="1">
        <f t="array" ref="K520">SUMPRODUCT(--($E$4:$E$495=C520),--($D$4:$D$495="X"),$K$4:$K$495)</f>
        <v>0</v>
      </c>
      <c r="L520" s="113" cm="1">
        <f t="array" ref="L520">SUMPRODUCT(--($E$4:$E$495=C520),--($D$4:$D$495="X"),$L$4:$L$495)</f>
        <v>0</v>
      </c>
      <c r="M520" s="113" cm="1">
        <f t="array" ref="M520">SUMPRODUCT(--($E$4:$E$495=C520),--($D$4:$D$495="X"),$M$4:$M$495)</f>
        <v>0</v>
      </c>
      <c r="N520" s="113">
        <f t="shared" ref="N520:N531" si="7">SUM(F520:M520)</f>
        <v>0</v>
      </c>
    </row>
    <row r="521" spans="3:16" x14ac:dyDescent="0.3">
      <c r="C521" s="109" t="str">
        <f t="shared" si="6"/>
        <v>C</v>
      </c>
      <c r="D521" s="110"/>
      <c r="E521" s="110"/>
      <c r="F521" s="113" cm="1">
        <f t="array" ref="F521">SUMPRODUCT(--($E$4:$E$495=C521),--($D$4:$D$495="X"),$F$4:$F$495)</f>
        <v>0</v>
      </c>
      <c r="G521" s="113" cm="1">
        <f t="array" ref="G521">SUMPRODUCT(--($E$4:$E$495=C521),--($D$4:$D$495="X"),$G$4:$G$495)</f>
        <v>0</v>
      </c>
      <c r="H521" s="113" cm="1">
        <f t="array" ref="H521">SUMPRODUCT(--($E$4:$E$495=C521),--($D$4:$D$495="X"),$H$4:$H$495)</f>
        <v>0</v>
      </c>
      <c r="I521" s="113" cm="1">
        <f t="array" ref="I521">SUMPRODUCT(--($E$4:$E$495=C521),--($D$4:$D$495="X"),$I$4:$I$495)</f>
        <v>0</v>
      </c>
      <c r="J521" s="113" cm="1">
        <f t="array" ref="J521">SUMPRODUCT(--($E$4:$E$495=C521),--($D$4:$D$495="X"),$J$4:$J$495)</f>
        <v>0</v>
      </c>
      <c r="K521" s="113" cm="1">
        <f t="array" ref="K521">SUMPRODUCT(--($E$4:$E$495=C521),--($D$4:$D$495="X"),$K$4:$K$495)</f>
        <v>0</v>
      </c>
      <c r="L521" s="113" cm="1">
        <f t="array" ref="L521">SUMPRODUCT(--($E$4:$E$495=C521),--($D$4:$D$495="X"),$L$4:$L$495)</f>
        <v>0</v>
      </c>
      <c r="M521" s="113" cm="1">
        <f t="array" ref="M521">SUMPRODUCT(--($E$4:$E$495=C521),--($D$4:$D$495="X"),$M$4:$M$495)</f>
        <v>0</v>
      </c>
      <c r="N521" s="113">
        <f t="shared" si="7"/>
        <v>0</v>
      </c>
    </row>
    <row r="522" spans="3:16" x14ac:dyDescent="0.3">
      <c r="C522" s="109" t="str">
        <f t="shared" si="6"/>
        <v>D</v>
      </c>
      <c r="D522" s="110"/>
      <c r="E522" s="110"/>
      <c r="F522" s="113" cm="1">
        <f t="array" ref="F522">SUMPRODUCT(--($E$4:$E$495=C522),--($D$4:$D$495="X"),$F$4:$F$495)</f>
        <v>0</v>
      </c>
      <c r="G522" s="113" cm="1">
        <f t="array" ref="G522">SUMPRODUCT(--($E$4:$E$495=C522),--($D$4:$D$495="X"),$G$4:$G$495)</f>
        <v>0</v>
      </c>
      <c r="H522" s="113" cm="1">
        <f t="array" ref="H522">SUMPRODUCT(--($E$4:$E$495=C522),--($D$4:$D$495="X"),$H$4:$H$495)</f>
        <v>0</v>
      </c>
      <c r="I522" s="113" cm="1">
        <f t="array" ref="I522">SUMPRODUCT(--($E$4:$E$495=C522),--($D$4:$D$495="X"),$I$4:$I$495)</f>
        <v>0</v>
      </c>
      <c r="J522" s="113" cm="1">
        <f t="array" ref="J522">SUMPRODUCT(--($E$4:$E$495=C522),--($D$4:$D$495="X"),$J$4:$J$495)</f>
        <v>0</v>
      </c>
      <c r="K522" s="113" cm="1">
        <f t="array" ref="K522">SUMPRODUCT(--($E$4:$E$495=C522),--($D$4:$D$495="X"),$K$4:$K$495)</f>
        <v>0</v>
      </c>
      <c r="L522" s="113" cm="1">
        <f t="array" ref="L522">SUMPRODUCT(--($E$4:$E$495=C522),--($D$4:$D$495="X"),$L$4:$L$495)</f>
        <v>0</v>
      </c>
      <c r="M522" s="113" cm="1">
        <f t="array" ref="M522">SUMPRODUCT(--($E$4:$E$495=C522),--($D$4:$D$495="X"),$M$4:$M$495)</f>
        <v>0</v>
      </c>
      <c r="N522" s="113">
        <f t="shared" si="7"/>
        <v>0</v>
      </c>
    </row>
    <row r="523" spans="3:16" x14ac:dyDescent="0.3">
      <c r="C523" s="109" t="str">
        <f t="shared" si="6"/>
        <v>E</v>
      </c>
      <c r="D523" s="110"/>
      <c r="E523" s="110"/>
      <c r="F523" s="113" cm="1">
        <f t="array" ref="F523">SUMPRODUCT(--($E$4:$E$495=C523),--($D$4:$D$495="X"),$F$4:$F$495)</f>
        <v>0</v>
      </c>
      <c r="G523" s="113" cm="1">
        <f t="array" ref="G523">SUMPRODUCT(--($E$4:$E$495=C523),--($D$4:$D$495="X"),$G$4:$G$495)</f>
        <v>0</v>
      </c>
      <c r="H523" s="113" cm="1">
        <f t="array" ref="H523">SUMPRODUCT(--($E$4:$E$495=C523),--($D$4:$D$495="X"),$H$4:$H$495)</f>
        <v>0</v>
      </c>
      <c r="I523" s="113" cm="1">
        <f t="array" ref="I523">SUMPRODUCT(--($E$4:$E$495=C523),--($D$4:$D$495="X"),$I$4:$I$495)</f>
        <v>0</v>
      </c>
      <c r="J523" s="113" cm="1">
        <f t="array" ref="J523">SUMPRODUCT(--($E$4:$E$495=C523),--($D$4:$D$495="X"),$J$4:$J$495)</f>
        <v>0</v>
      </c>
      <c r="K523" s="113" cm="1">
        <f t="array" ref="K523">SUMPRODUCT(--($E$4:$E$495=C523),--($D$4:$D$495="X"),$K$4:$K$495)</f>
        <v>0</v>
      </c>
      <c r="L523" s="113" cm="1">
        <f t="array" ref="L523">SUMPRODUCT(--($E$4:$E$495=C523),--($D$4:$D$495="X"),$L$4:$L$495)</f>
        <v>0</v>
      </c>
      <c r="M523" s="113" cm="1">
        <f t="array" ref="M523">SUMPRODUCT(--($E$4:$E$495=C523),--($D$4:$D$495="X"),$M$4:$M$495)</f>
        <v>0</v>
      </c>
      <c r="N523" s="113">
        <f t="shared" si="7"/>
        <v>0</v>
      </c>
    </row>
    <row r="524" spans="3:16" x14ac:dyDescent="0.3">
      <c r="C524" s="109" t="str">
        <f t="shared" si="6"/>
        <v>F</v>
      </c>
      <c r="D524" s="110"/>
      <c r="E524" s="110"/>
      <c r="F524" s="113" cm="1">
        <f t="array" ref="F524">SUMPRODUCT(--($E$4:$E$495=C524),--($D$4:$D$495="X"),$F$4:$F$495)</f>
        <v>0</v>
      </c>
      <c r="G524" s="113" cm="1">
        <f t="array" ref="G524">SUMPRODUCT(--($E$4:$E$495=C524),--($D$4:$D$495="X"),$G$4:$G$495)</f>
        <v>0</v>
      </c>
      <c r="H524" s="113" cm="1">
        <f t="array" ref="H524">SUMPRODUCT(--($E$4:$E$495=C524),--($D$4:$D$495="X"),$H$4:$H$495)</f>
        <v>0</v>
      </c>
      <c r="I524" s="113" cm="1">
        <f t="array" ref="I524">SUMPRODUCT(--($E$4:$E$495=C524),--($D$4:$D$495="X"),$I$4:$I$495)</f>
        <v>0</v>
      </c>
      <c r="J524" s="113" cm="1">
        <f t="array" ref="J524">SUMPRODUCT(--($E$4:$E$495=C524),--($D$4:$D$495="X"),$J$4:$J$495)</f>
        <v>0</v>
      </c>
      <c r="K524" s="113" cm="1">
        <f t="array" ref="K524">SUMPRODUCT(--($E$4:$E$495=C524),--($D$4:$D$495="X"),$K$4:$K$495)</f>
        <v>0</v>
      </c>
      <c r="L524" s="113" cm="1">
        <f t="array" ref="L524">SUMPRODUCT(--($E$4:$E$495=C524),--($D$4:$D$495="X"),$L$4:$L$495)</f>
        <v>0</v>
      </c>
      <c r="M524" s="113" cm="1">
        <f t="array" ref="M524">SUMPRODUCT(--($E$4:$E$495=C524),--($D$4:$D$495="X"),$M$4:$M$495)</f>
        <v>0</v>
      </c>
      <c r="N524" s="113">
        <f t="shared" si="7"/>
        <v>0</v>
      </c>
    </row>
    <row r="525" spans="3:16" x14ac:dyDescent="0.3">
      <c r="C525" s="109" t="str">
        <f t="shared" si="6"/>
        <v>G</v>
      </c>
      <c r="D525" s="110"/>
      <c r="E525" s="110"/>
      <c r="F525" s="113" cm="1">
        <f t="array" ref="F525">SUMPRODUCT(--($E$4:$E$495=C525),--($D$4:$D$495="X"),$F$4:$F$495)</f>
        <v>0</v>
      </c>
      <c r="G525" s="113" cm="1">
        <f t="array" ref="G525">SUMPRODUCT(--($E$4:$E$495=C525),--($D$4:$D$495="X"),$G$4:$G$495)</f>
        <v>0</v>
      </c>
      <c r="H525" s="113" cm="1">
        <f t="array" ref="H525">SUMPRODUCT(--($E$4:$E$495=C525),--($D$4:$D$495="X"),$H$4:$H$495)</f>
        <v>0</v>
      </c>
      <c r="I525" s="113" cm="1">
        <f t="array" ref="I525">SUMPRODUCT(--($E$4:$E$495=C525),--($D$4:$D$495="X"),$I$4:$I$495)</f>
        <v>0</v>
      </c>
      <c r="J525" s="113" cm="1">
        <f t="array" ref="J525">SUMPRODUCT(--($E$4:$E$495=C525),--($D$4:$D$495="X"),$J$4:$J$495)</f>
        <v>0</v>
      </c>
      <c r="K525" s="113" cm="1">
        <f t="array" ref="K525">SUMPRODUCT(--($E$4:$E$495=C525),--($D$4:$D$495="X"),$K$4:$K$495)</f>
        <v>0</v>
      </c>
      <c r="L525" s="113" cm="1">
        <f t="array" ref="L525">SUMPRODUCT(--($E$4:$E$495=C525),--($D$4:$D$495="X"),$L$4:$L$495)</f>
        <v>0</v>
      </c>
      <c r="M525" s="113" cm="1">
        <f t="array" ref="M525">SUMPRODUCT(--($E$4:$E$495=C525),--($D$4:$D$495="X"),$M$4:$M$495)</f>
        <v>0</v>
      </c>
      <c r="N525" s="113">
        <f t="shared" si="7"/>
        <v>0</v>
      </c>
    </row>
    <row r="526" spans="3:16" x14ac:dyDescent="0.3">
      <c r="C526" s="109" t="str">
        <f t="shared" si="6"/>
        <v>H</v>
      </c>
      <c r="D526" s="110"/>
      <c r="E526" s="110"/>
      <c r="F526" s="113" cm="1">
        <f t="array" ref="F526">SUMPRODUCT(--($E$4:$E$495=C526),--($D$4:$D$495="X"),$F$4:$F$495)</f>
        <v>0</v>
      </c>
      <c r="G526" s="113" cm="1">
        <f t="array" ref="G526">SUMPRODUCT(--($E$4:$E$495=C526),--($D$4:$D$495="X"),$G$4:$G$495)</f>
        <v>0</v>
      </c>
      <c r="H526" s="113" cm="1">
        <f t="array" ref="H526">SUMPRODUCT(--($E$4:$E$495=C526),--($D$4:$D$495="X"),$H$4:$H$495)</f>
        <v>0</v>
      </c>
      <c r="I526" s="113" cm="1">
        <f t="array" ref="I526">SUMPRODUCT(--($E$4:$E$495=C526),--($D$4:$D$495="X"),$I$4:$I$495)</f>
        <v>0</v>
      </c>
      <c r="J526" s="113" cm="1">
        <f t="array" ref="J526">SUMPRODUCT(--($E$4:$E$495=C526),--($D$4:$D$495="X"),$J$4:$J$495)</f>
        <v>0</v>
      </c>
      <c r="K526" s="113" cm="1">
        <f t="array" ref="K526">SUMPRODUCT(--($E$4:$E$495=C526),--($D$4:$D$495="X"),$K$4:$K$495)</f>
        <v>0</v>
      </c>
      <c r="L526" s="113" cm="1">
        <f t="array" ref="L526">SUMPRODUCT(--($E$4:$E$495=C526),--($D$4:$D$495="X"),$L$4:$L$495)</f>
        <v>0</v>
      </c>
      <c r="M526" s="113" cm="1">
        <f t="array" ref="M526">SUMPRODUCT(--($E$4:$E$495=C526),--($D$4:$D$495="X"),$M$4:$M$495)</f>
        <v>0</v>
      </c>
      <c r="N526" s="113">
        <f t="shared" si="7"/>
        <v>0</v>
      </c>
    </row>
    <row r="527" spans="3:16" x14ac:dyDescent="0.3">
      <c r="C527" s="109" t="str">
        <f t="shared" si="6"/>
        <v>I</v>
      </c>
      <c r="D527" s="110"/>
      <c r="E527" s="110"/>
      <c r="F527" s="113" cm="1">
        <f t="array" ref="F527">SUMPRODUCT(--($E$4:$E$495=C527),--($D$4:$D$495="X"),$F$4:$F$495)</f>
        <v>0</v>
      </c>
      <c r="G527" s="113" cm="1">
        <f t="array" ref="G527">SUMPRODUCT(--($E$4:$E$495=C527),--($D$4:$D$495="X"),$G$4:$G$495)</f>
        <v>0</v>
      </c>
      <c r="H527" s="113" cm="1">
        <f t="array" ref="H527">SUMPRODUCT(--($E$4:$E$495=C527),--($D$4:$D$495="X"),$H$4:$H$495)</f>
        <v>0</v>
      </c>
      <c r="I527" s="113" cm="1">
        <f t="array" ref="I527">SUMPRODUCT(--($E$4:$E$495=C527),--($D$4:$D$495="X"),$I$4:$I$495)</f>
        <v>0</v>
      </c>
      <c r="J527" s="113" cm="1">
        <f t="array" ref="J527">SUMPRODUCT(--($E$4:$E$495=C527),--($D$4:$D$495="X"),$J$4:$J$495)</f>
        <v>0</v>
      </c>
      <c r="K527" s="113" cm="1">
        <f t="array" ref="K527">SUMPRODUCT(--($E$4:$E$495=C527),--($D$4:$D$495="X"),$K$4:$K$495)</f>
        <v>0</v>
      </c>
      <c r="L527" s="113" cm="1">
        <f t="array" ref="L527">SUMPRODUCT(--($E$4:$E$495=C527),--($D$4:$D$495="X"),$L$4:$L$495)</f>
        <v>0</v>
      </c>
      <c r="M527" s="113" cm="1">
        <f t="array" ref="M527">SUMPRODUCT(--($E$4:$E$495=C527),--($D$4:$D$495="X"),$M$4:$M$495)</f>
        <v>0</v>
      </c>
      <c r="N527" s="113">
        <f t="shared" si="7"/>
        <v>0</v>
      </c>
    </row>
    <row r="528" spans="3:16" x14ac:dyDescent="0.3">
      <c r="C528" s="109" t="str">
        <f t="shared" si="6"/>
        <v>J</v>
      </c>
      <c r="D528" s="110"/>
      <c r="E528" s="110"/>
      <c r="F528" s="113" cm="1">
        <f t="array" ref="F528">SUMPRODUCT(--($E$4:$E$495=C528),--($D$4:$D$495="X"),$F$4:$F$495)</f>
        <v>0</v>
      </c>
      <c r="G528" s="113" cm="1">
        <f t="array" ref="G528">SUMPRODUCT(--($E$4:$E$495=C528),--($D$4:$D$495="X"),$G$4:$G$495)</f>
        <v>0</v>
      </c>
      <c r="H528" s="113" cm="1">
        <f t="array" ref="H528">SUMPRODUCT(--($E$4:$E$495=C528),--($D$4:$D$495="X"),$H$4:$H$495)</f>
        <v>0</v>
      </c>
      <c r="I528" s="113" cm="1">
        <f t="array" ref="I528">SUMPRODUCT(--($E$4:$E$495=C528),--($D$4:$D$495="X"),$I$4:$I$495)</f>
        <v>0</v>
      </c>
      <c r="J528" s="113" cm="1">
        <f t="array" ref="J528">SUMPRODUCT(--($E$4:$E$495=C528),--($D$4:$D$495="X"),$J$4:$J$495)</f>
        <v>0</v>
      </c>
      <c r="K528" s="113" cm="1">
        <f t="array" ref="K528">SUMPRODUCT(--($E$4:$E$495=C528),--($D$4:$D$495="X"),$K$4:$K$495)</f>
        <v>0</v>
      </c>
      <c r="L528" s="113" cm="1">
        <f t="array" ref="L528">SUMPRODUCT(--($E$4:$E$495=C528),--($D$4:$D$495="X"),$L$4:$L$495)</f>
        <v>0</v>
      </c>
      <c r="M528" s="113" cm="1">
        <f t="array" ref="M528">SUMPRODUCT(--($E$4:$E$495=C528),--($D$4:$D$495="X"),$M$4:$M$495)</f>
        <v>0</v>
      </c>
      <c r="N528" s="113">
        <f t="shared" si="7"/>
        <v>0</v>
      </c>
    </row>
    <row r="529" spans="3:14" x14ac:dyDescent="0.3">
      <c r="C529" s="109" t="str">
        <f t="shared" si="6"/>
        <v>K</v>
      </c>
      <c r="D529" s="110"/>
      <c r="E529" s="110"/>
      <c r="F529" s="113" cm="1">
        <f t="array" ref="F529">SUMPRODUCT(--($E$4:$E$495=C529),--($D$4:$D$495="X"),$F$4:$F$495)</f>
        <v>0</v>
      </c>
      <c r="G529" s="113" cm="1">
        <f t="array" ref="G529">SUMPRODUCT(--($E$4:$E$495=C529),--($D$4:$D$495="X"),$G$4:$G$495)</f>
        <v>0</v>
      </c>
      <c r="H529" s="113" cm="1">
        <f t="array" ref="H529">SUMPRODUCT(--($E$4:$E$495=C529),--($D$4:$D$495="X"),$H$4:$H$495)</f>
        <v>0</v>
      </c>
      <c r="I529" s="113" cm="1">
        <f t="array" ref="I529">SUMPRODUCT(--($E$4:$E$495=C529),--($D$4:$D$495="X"),$I$4:$I$495)</f>
        <v>0</v>
      </c>
      <c r="J529" s="113" cm="1">
        <f t="array" ref="J529">SUMPRODUCT(--($E$4:$E$495=C529),--($D$4:$D$495="X"),$J$4:$J$495)</f>
        <v>0</v>
      </c>
      <c r="K529" s="113" cm="1">
        <f t="array" ref="K529">SUMPRODUCT(--($E$4:$E$495=C529),--($D$4:$D$495="X"),$K$4:$K$495)</f>
        <v>0</v>
      </c>
      <c r="L529" s="113" cm="1">
        <f t="array" ref="L529">SUMPRODUCT(--($E$4:$E$495=C529),--($D$4:$D$495="X"),$L$4:$L$495)</f>
        <v>0</v>
      </c>
      <c r="M529" s="113" cm="1">
        <f t="array" ref="M529">SUMPRODUCT(--($E$4:$E$495=C529),--($D$4:$D$495="X"),$M$4:$M$495)</f>
        <v>0</v>
      </c>
      <c r="N529" s="113">
        <f t="shared" si="7"/>
        <v>0</v>
      </c>
    </row>
    <row r="530" spans="3:14" x14ac:dyDescent="0.3">
      <c r="C530" s="109" t="str">
        <f t="shared" si="6"/>
        <v>L</v>
      </c>
      <c r="D530" s="110"/>
      <c r="E530" s="110"/>
      <c r="F530" s="113" cm="1">
        <f t="array" ref="F530">SUMPRODUCT(--($E$4:$E$495=C530),--($D$4:$D$495="X"),$F$4:$F$495)</f>
        <v>0</v>
      </c>
      <c r="G530" s="113" cm="1">
        <f t="array" ref="G530">SUMPRODUCT(--($E$4:$E$495=C530),--($D$4:$D$495="X"),$G$4:$G$495)</f>
        <v>0</v>
      </c>
      <c r="H530" s="113" cm="1">
        <f t="array" ref="H530">SUMPRODUCT(--($E$4:$E$495=C530),--($D$4:$D$495="X"),$H$4:$H$495)</f>
        <v>0</v>
      </c>
      <c r="I530" s="113" cm="1">
        <f t="array" ref="I530">SUMPRODUCT(--($E$4:$E$495=C530),--($D$4:$D$495="X"),$I$4:$I$495)</f>
        <v>0</v>
      </c>
      <c r="J530" s="113" cm="1">
        <f t="array" ref="J530">SUMPRODUCT(--($E$4:$E$495=C530),--($D$4:$D$495="X"),$J$4:$J$495)</f>
        <v>0</v>
      </c>
      <c r="K530" s="113" cm="1">
        <f t="array" ref="K530">SUMPRODUCT(--($E$4:$E$495=C530),--($D$4:$D$495="X"),$K$4:$K$495)</f>
        <v>0</v>
      </c>
      <c r="L530" s="113" cm="1">
        <f t="array" ref="L530">SUMPRODUCT(--($E$4:$E$495=C530),--($D$4:$D$495="X"),$L$4:$L$495)</f>
        <v>0</v>
      </c>
      <c r="M530" s="113" cm="1">
        <f t="array" ref="M530">SUMPRODUCT(--($E$4:$E$495=C530),--($D$4:$D$495="X"),$M$4:$M$495)</f>
        <v>0</v>
      </c>
      <c r="N530" s="113">
        <f t="shared" si="7"/>
        <v>0</v>
      </c>
    </row>
    <row r="531" spans="3:14" x14ac:dyDescent="0.3">
      <c r="C531" s="109" t="str">
        <f t="shared" si="6"/>
        <v>Vrije categorie</v>
      </c>
      <c r="D531" s="110"/>
      <c r="E531" s="110"/>
      <c r="F531" s="113" cm="1">
        <f t="array" ref="F531">SUMPRODUCT(--($E$4:$E$495=C531),--($D$4:$D$495="X"),$F$4:$F$495)</f>
        <v>0</v>
      </c>
      <c r="G531" s="113" cm="1">
        <f t="array" ref="G531">SUMPRODUCT(--($E$4:$E$495=C531),--($D$4:$D$495="X"),$G$4:$G$495)</f>
        <v>0</v>
      </c>
      <c r="H531" s="113" cm="1">
        <f t="array" ref="H531">SUMPRODUCT(--($E$4:$E$495=C531),--($D$4:$D$495="X"),$H$4:$H$495)</f>
        <v>0</v>
      </c>
      <c r="I531" s="113" cm="1">
        <f t="array" ref="I531">SUMPRODUCT(--($E$4:$E$495=C531),--($D$4:$D$495="X"),$I$4:$I$495)</f>
        <v>0</v>
      </c>
      <c r="J531" s="113" cm="1">
        <f t="array" ref="J531">SUMPRODUCT(--($E$4:$E$495=C531),--($D$4:$D$495="X"),$J$4:$J$495)</f>
        <v>0</v>
      </c>
      <c r="K531" s="113" cm="1">
        <f t="array" ref="K531">SUMPRODUCT(--($E$4:$E$495=C531),--($D$4:$D$495="X"),$K$4:$K$495)</f>
        <v>0</v>
      </c>
      <c r="L531" s="113" cm="1">
        <f t="array" ref="L531">SUMPRODUCT(--($E$4:$E$495=C531),--($D$4:$D$495="X"),$L$4:$L$495)</f>
        <v>0</v>
      </c>
      <c r="M531" s="113" cm="1">
        <f t="array" ref="M531">SUMPRODUCT(--($E$4:$E$495=C531),--($D$4:$D$495="X"),$M$4:$M$495)</f>
        <v>0</v>
      </c>
      <c r="N531" s="113">
        <f t="shared" si="7"/>
        <v>0</v>
      </c>
    </row>
    <row r="532" spans="3:14" ht="15" thickBot="1" x14ac:dyDescent="0.35">
      <c r="C532" s="111" t="s">
        <v>314</v>
      </c>
      <c r="D532" s="112"/>
      <c r="E532" s="112"/>
      <c r="F532" s="114">
        <f>SUM(F519:F531)</f>
        <v>0</v>
      </c>
      <c r="G532" s="114">
        <f t="shared" ref="G532:M532" si="8">SUM(G519:G531)</f>
        <v>0</v>
      </c>
      <c r="H532" s="114">
        <f t="shared" si="8"/>
        <v>0</v>
      </c>
      <c r="I532" s="114">
        <f t="shared" si="8"/>
        <v>0</v>
      </c>
      <c r="J532" s="114">
        <f t="shared" si="8"/>
        <v>0</v>
      </c>
      <c r="K532" s="114">
        <f t="shared" si="8"/>
        <v>0</v>
      </c>
      <c r="L532" s="114">
        <f t="shared" si="8"/>
        <v>0</v>
      </c>
      <c r="M532" s="114">
        <f t="shared" si="8"/>
        <v>0</v>
      </c>
      <c r="N532" s="114">
        <f>SUM(N519:N531)</f>
        <v>0</v>
      </c>
    </row>
    <row r="533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10,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'10a'!P498/M3</f>
        <v>#DIV/0!</v>
      </c>
    </row>
    <row r="4" spans="1:14" x14ac:dyDescent="0.3">
      <c r="A4" s="56" t="s">
        <v>152</v>
      </c>
      <c r="B4" s="293" t="str">
        <f>VLOOKUP(H5,'Kosten VSR (her)controles'!A5:E54,3)</f>
        <v>Nassauschool Paleis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'10a'!P499/M4</f>
        <v>#DIV/0!</v>
      </c>
    </row>
    <row r="5" spans="1:14" x14ac:dyDescent="0.3">
      <c r="A5" s="57" t="s">
        <v>154</v>
      </c>
      <c r="B5" s="294" t="str">
        <f>VLOOKUP(H5,'Kosten VSR (her)controles'!A5:E54,4)</f>
        <v>Graaf Adolfstraat 73</v>
      </c>
      <c r="C5" s="294"/>
      <c r="D5" s="294"/>
      <c r="E5" s="294"/>
      <c r="F5" s="308" t="s">
        <v>155</v>
      </c>
      <c r="G5" s="308"/>
      <c r="H5" s="53">
        <f>'Kosten VSR (her)controles'!A14</f>
        <v>10</v>
      </c>
      <c r="K5" s="74" t="s">
        <v>156</v>
      </c>
      <c r="L5" s="86">
        <v>210</v>
      </c>
      <c r="M5" s="147"/>
      <c r="N5" s="127" t="e">
        <f>'10a'!P500/M5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10a</v>
      </c>
      <c r="K6" s="74" t="s">
        <v>159</v>
      </c>
      <c r="L6" s="86">
        <v>210</v>
      </c>
      <c r="M6" s="147"/>
      <c r="N6" s="127" t="e">
        <f>'10a'!P501/M6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'10a'!P502/M7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'10a'!P503/M8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'10a'!P504/M9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'10a'!P505/M10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'10a'!P506/M11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'10a'!P507/M12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'10a'!N511</f>
        <v>633.95000000000005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'10a'!P508/M13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'10a'!P511</f>
        <v>129838.74</v>
      </c>
      <c r="E17" s="305" t="s">
        <v>176</v>
      </c>
      <c r="F17" s="305"/>
      <c r="G17" s="84">
        <f>D17/E8</f>
        <v>618.27971428571436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'10a'!G511</f>
        <v>595.89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595.89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595.89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595.89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'10a'!F511-E27</f>
        <v>7.7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'10a'!S494</f>
        <v>123.19999999999999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'10a'!R494</f>
        <v>123.19999999999999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'10a'!T494</f>
        <v>65.150000000000006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'10a'!U494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'10a'!V494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'10a'!W494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'10a'!N504</f>
        <v>25.16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1"/>
  <sheetViews>
    <sheetView workbookViewId="0">
      <selection activeCell="D38" sqref="D38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'10'!H5</f>
        <v>10</v>
      </c>
      <c r="B1" s="310" t="s">
        <v>152</v>
      </c>
      <c r="C1" s="311"/>
      <c r="D1" s="312" t="str">
        <f>VLOOKUP(A1,'Kosten VSR (her)controles'!A5:J54,3)</f>
        <v>Nassauschool Paleis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Graaf Adolfstraat 73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330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326</v>
      </c>
      <c r="D4" s="47"/>
      <c r="E4" s="120"/>
      <c r="F4" s="122"/>
      <c r="G4" s="122"/>
      <c r="I4" s="122"/>
      <c r="J4" s="122"/>
      <c r="N4" s="122"/>
      <c r="O4" s="122"/>
      <c r="P4" s="122"/>
    </row>
    <row r="5" spans="1:26" x14ac:dyDescent="0.3">
      <c r="A5" s="44">
        <v>101</v>
      </c>
      <c r="B5" s="120"/>
      <c r="C5" s="47" t="s">
        <v>484</v>
      </c>
      <c r="D5" s="47"/>
      <c r="E5" s="120" t="s">
        <v>160</v>
      </c>
      <c r="F5" s="122">
        <v>7.7</v>
      </c>
      <c r="G5" s="122">
        <v>9.73</v>
      </c>
      <c r="I5" s="122"/>
      <c r="J5" s="122"/>
      <c r="N5" s="122">
        <f t="shared" ref="N5:N23" si="0">SUM(F5:M5)</f>
        <v>17.43</v>
      </c>
      <c r="O5" s="124">
        <f>IF(D5="X",0,IF(E5="X",0,VLOOKUP(E5,'10'!$K$3:$L$16,2,FALSE)))</f>
        <v>210</v>
      </c>
      <c r="P5" s="122">
        <f t="shared" ref="P5:P23" si="1">N5*O5</f>
        <v>3660.2999999999997</v>
      </c>
      <c r="R5">
        <v>6.7</v>
      </c>
      <c r="S5">
        <v>6.7</v>
      </c>
      <c r="T5">
        <v>1.4</v>
      </c>
    </row>
    <row r="6" spans="1:26" x14ac:dyDescent="0.3">
      <c r="A6" s="44">
        <v>103</v>
      </c>
      <c r="B6" s="120"/>
      <c r="C6" s="47" t="s">
        <v>323</v>
      </c>
      <c r="D6" s="47"/>
      <c r="E6" s="120" t="s">
        <v>160</v>
      </c>
      <c r="F6" s="122"/>
      <c r="G6" s="122"/>
      <c r="I6" s="122"/>
      <c r="J6" s="122">
        <v>5.2</v>
      </c>
      <c r="N6" s="122">
        <f t="shared" si="0"/>
        <v>5.2</v>
      </c>
      <c r="O6" s="124">
        <f>IF(D6="X",0,IF(E6="X",0,VLOOKUP(E6,'10'!$K$3:$L$16,2,FALSE)))</f>
        <v>210</v>
      </c>
      <c r="P6" s="122">
        <f t="shared" si="1"/>
        <v>1092</v>
      </c>
    </row>
    <row r="7" spans="1:26" x14ac:dyDescent="0.3">
      <c r="A7" s="44">
        <v>104</v>
      </c>
      <c r="B7" s="120"/>
      <c r="C7" s="47" t="s">
        <v>320</v>
      </c>
      <c r="D7" s="47"/>
      <c r="E7" s="120" t="s">
        <v>160</v>
      </c>
      <c r="F7" s="122"/>
      <c r="G7" s="122">
        <v>63.61</v>
      </c>
      <c r="I7" s="122"/>
      <c r="J7" s="122"/>
      <c r="N7" s="122">
        <f t="shared" si="0"/>
        <v>63.61</v>
      </c>
      <c r="O7" s="124">
        <f>IF(D7="X",0,IF(E7="X",0,VLOOKUP(E7,'10'!$K$3:$L$16,2,FALSE)))</f>
        <v>210</v>
      </c>
      <c r="P7" s="122">
        <f t="shared" si="1"/>
        <v>13358.1</v>
      </c>
      <c r="R7">
        <v>20</v>
      </c>
      <c r="S7">
        <v>20</v>
      </c>
    </row>
    <row r="8" spans="1:26" x14ac:dyDescent="0.3">
      <c r="A8" s="44">
        <v>105</v>
      </c>
      <c r="B8" s="120"/>
      <c r="C8" s="47" t="s">
        <v>322</v>
      </c>
      <c r="D8" s="47"/>
      <c r="E8" s="120" t="s">
        <v>151</v>
      </c>
      <c r="F8" s="122"/>
      <c r="G8" s="122">
        <v>56.8</v>
      </c>
      <c r="I8" s="122"/>
      <c r="J8" s="122"/>
      <c r="N8" s="122">
        <f t="shared" si="0"/>
        <v>56.8</v>
      </c>
      <c r="O8" s="124">
        <f>IF(D8="X",0,IF(E8="X",0,VLOOKUP(E8,'10'!$K$3:$L$16,2,FALSE)))</f>
        <v>210</v>
      </c>
      <c r="P8" s="122">
        <f t="shared" si="1"/>
        <v>11928</v>
      </c>
      <c r="R8">
        <v>24.9</v>
      </c>
      <c r="S8">
        <v>24.9</v>
      </c>
      <c r="T8">
        <v>2.7</v>
      </c>
    </row>
    <row r="9" spans="1:26" x14ac:dyDescent="0.3">
      <c r="A9" s="44">
        <v>106</v>
      </c>
      <c r="B9" s="120"/>
      <c r="C9" s="47" t="s">
        <v>328</v>
      </c>
      <c r="D9" s="47"/>
      <c r="E9" s="120" t="s">
        <v>162</v>
      </c>
      <c r="F9" s="122"/>
      <c r="G9" s="122">
        <v>7.6</v>
      </c>
      <c r="I9" s="122"/>
      <c r="J9" s="122"/>
      <c r="N9" s="122">
        <f t="shared" si="0"/>
        <v>7.6</v>
      </c>
      <c r="O9" s="124">
        <f>IF(D9="X",0,IF(E9="X",0,VLOOKUP(E9,'10'!$K$3:$L$16,2,FALSE)))</f>
        <v>12</v>
      </c>
      <c r="P9" s="122">
        <f t="shared" si="1"/>
        <v>91.199999999999989</v>
      </c>
    </row>
    <row r="10" spans="1:26" x14ac:dyDescent="0.3">
      <c r="A10" s="44">
        <v>107</v>
      </c>
      <c r="B10" s="120"/>
      <c r="C10" s="47" t="s">
        <v>328</v>
      </c>
      <c r="D10" s="47"/>
      <c r="E10" s="120" t="s">
        <v>162</v>
      </c>
      <c r="F10" s="122"/>
      <c r="G10" s="122">
        <v>9.02</v>
      </c>
      <c r="I10" s="122"/>
      <c r="J10" s="122"/>
      <c r="N10" s="122">
        <f t="shared" si="0"/>
        <v>9.02</v>
      </c>
      <c r="O10" s="124">
        <f>IF(D10="X",0,IF(E10="X",0,VLOOKUP(E10,'10'!$K$3:$L$16,2,FALSE)))</f>
        <v>12</v>
      </c>
      <c r="P10" s="122">
        <f t="shared" si="1"/>
        <v>108.24</v>
      </c>
      <c r="T10">
        <v>1.7</v>
      </c>
    </row>
    <row r="11" spans="1:26" x14ac:dyDescent="0.3">
      <c r="A11" s="44">
        <v>108</v>
      </c>
      <c r="B11" s="120"/>
      <c r="C11" s="47" t="s">
        <v>322</v>
      </c>
      <c r="D11" s="47"/>
      <c r="E11" s="120" t="s">
        <v>151</v>
      </c>
      <c r="F11" s="122"/>
      <c r="G11" s="122">
        <v>50.74</v>
      </c>
      <c r="I11" s="122"/>
      <c r="J11" s="122"/>
      <c r="N11" s="122">
        <f t="shared" si="0"/>
        <v>50.74</v>
      </c>
      <c r="O11" s="124">
        <f>IF(D11="X",0,IF(E11="X",0,VLOOKUP(E11,'10'!$K$3:$L$16,2,FALSE)))</f>
        <v>210</v>
      </c>
      <c r="P11" s="122">
        <f t="shared" si="1"/>
        <v>10655.4</v>
      </c>
      <c r="R11">
        <v>3.6</v>
      </c>
      <c r="S11">
        <v>3.6</v>
      </c>
      <c r="T11">
        <v>9.75</v>
      </c>
    </row>
    <row r="12" spans="1:26" x14ac:dyDescent="0.3">
      <c r="A12" s="44">
        <v>109</v>
      </c>
      <c r="B12" s="120"/>
      <c r="C12" s="47" t="s">
        <v>322</v>
      </c>
      <c r="D12" s="47"/>
      <c r="E12" s="120" t="s">
        <v>151</v>
      </c>
      <c r="F12" s="122"/>
      <c r="G12" s="122">
        <v>50.74</v>
      </c>
      <c r="I12" s="122"/>
      <c r="J12" s="122"/>
      <c r="N12" s="122">
        <f t="shared" si="0"/>
        <v>50.74</v>
      </c>
      <c r="O12" s="124">
        <f>IF(D12="X",0,IF(E12="X",0,VLOOKUP(E12,'10'!$K$3:$L$16,2,FALSE)))</f>
        <v>210</v>
      </c>
      <c r="P12" s="122">
        <f t="shared" si="1"/>
        <v>10655.4</v>
      </c>
      <c r="R12">
        <v>3.6</v>
      </c>
      <c r="S12">
        <v>3.6</v>
      </c>
      <c r="T12">
        <v>9.75</v>
      </c>
    </row>
    <row r="13" spans="1:26" x14ac:dyDescent="0.3">
      <c r="A13" s="44">
        <v>110</v>
      </c>
      <c r="B13" s="120"/>
      <c r="C13" s="47" t="s">
        <v>322</v>
      </c>
      <c r="D13" s="47"/>
      <c r="E13" s="120" t="s">
        <v>151</v>
      </c>
      <c r="F13" s="122"/>
      <c r="G13" s="122">
        <v>50.74</v>
      </c>
      <c r="I13" s="122"/>
      <c r="J13" s="122"/>
      <c r="N13" s="122">
        <f t="shared" si="0"/>
        <v>50.74</v>
      </c>
      <c r="O13" s="124">
        <f>IF(D13="X",0,IF(E13="X",0,VLOOKUP(E13,'10'!$K$3:$L$16,2,FALSE)))</f>
        <v>210</v>
      </c>
      <c r="P13" s="122">
        <f t="shared" si="1"/>
        <v>10655.4</v>
      </c>
      <c r="R13">
        <v>3.6</v>
      </c>
      <c r="S13">
        <v>3.6</v>
      </c>
      <c r="T13">
        <v>7.9</v>
      </c>
    </row>
    <row r="14" spans="1:26" x14ac:dyDescent="0.3">
      <c r="A14" s="44">
        <v>112</v>
      </c>
      <c r="B14" s="120"/>
      <c r="C14" s="47" t="s">
        <v>324</v>
      </c>
      <c r="D14" s="47"/>
      <c r="E14" s="120" t="s">
        <v>163</v>
      </c>
      <c r="F14" s="122"/>
      <c r="G14" s="122"/>
      <c r="I14" s="122"/>
      <c r="J14" s="122"/>
      <c r="L14">
        <v>12.58</v>
      </c>
      <c r="N14" s="122">
        <f t="shared" si="0"/>
        <v>12.58</v>
      </c>
      <c r="O14" s="124">
        <f>IF(D14="X",0,IF(E14="X",0,VLOOKUP(E14,'10'!$K$3:$L$16,2,FALSE)))</f>
        <v>210</v>
      </c>
      <c r="P14" s="122">
        <f t="shared" si="1"/>
        <v>2641.8</v>
      </c>
    </row>
    <row r="15" spans="1:26" x14ac:dyDescent="0.3">
      <c r="A15" s="44"/>
      <c r="B15" s="120"/>
      <c r="C15" s="176" t="s">
        <v>485</v>
      </c>
      <c r="D15" s="47"/>
      <c r="E15" s="120"/>
      <c r="F15" s="122"/>
      <c r="G15" s="122"/>
      <c r="I15" s="122"/>
      <c r="J15" s="122"/>
      <c r="N15" s="122"/>
      <c r="O15" s="124"/>
      <c r="P15" s="122"/>
    </row>
    <row r="16" spans="1:26" x14ac:dyDescent="0.3">
      <c r="A16" s="44">
        <v>201</v>
      </c>
      <c r="B16" s="120"/>
      <c r="C16" s="47" t="s">
        <v>246</v>
      </c>
      <c r="D16" s="47"/>
      <c r="E16" s="120" t="s">
        <v>160</v>
      </c>
      <c r="F16" s="122"/>
      <c r="G16" s="122">
        <v>16.63</v>
      </c>
      <c r="I16" s="122"/>
      <c r="J16" s="122"/>
      <c r="N16" s="122">
        <f t="shared" si="0"/>
        <v>16.63</v>
      </c>
      <c r="O16" s="124">
        <f>IF(D16="X",0,IF(E16="X",0,VLOOKUP(E16,'10'!$K$3:$L$16,2,FALSE)))</f>
        <v>210</v>
      </c>
      <c r="P16" s="122">
        <f t="shared" si="1"/>
        <v>3492.2999999999997</v>
      </c>
      <c r="R16">
        <v>18</v>
      </c>
      <c r="S16">
        <v>18</v>
      </c>
      <c r="T16">
        <v>1.4</v>
      </c>
    </row>
    <row r="17" spans="1:26" x14ac:dyDescent="0.3">
      <c r="A17" s="44">
        <v>202</v>
      </c>
      <c r="B17" s="120"/>
      <c r="C17" s="47" t="s">
        <v>246</v>
      </c>
      <c r="D17" s="47"/>
      <c r="E17" s="120" t="s">
        <v>160</v>
      </c>
      <c r="F17" s="122"/>
      <c r="G17" s="122">
        <v>52.84</v>
      </c>
      <c r="I17" s="122"/>
      <c r="J17" s="122"/>
      <c r="N17" s="122">
        <f t="shared" si="0"/>
        <v>52.84</v>
      </c>
      <c r="O17" s="124">
        <f>IF(D17="X",0,IF(E17="X",0,VLOOKUP(E17,'10'!$K$3:$L$16,2,FALSE)))</f>
        <v>210</v>
      </c>
      <c r="P17" s="122">
        <f t="shared" si="1"/>
        <v>11096.400000000001</v>
      </c>
      <c r="R17">
        <v>20</v>
      </c>
      <c r="S17">
        <v>20</v>
      </c>
    </row>
    <row r="18" spans="1:26" x14ac:dyDescent="0.3">
      <c r="A18" s="44">
        <v>203</v>
      </c>
      <c r="B18" s="120"/>
      <c r="C18" s="47" t="s">
        <v>322</v>
      </c>
      <c r="D18" s="47"/>
      <c r="E18" s="120" t="s">
        <v>151</v>
      </c>
      <c r="F18" s="122"/>
      <c r="G18" s="122">
        <v>56.68</v>
      </c>
      <c r="I18" s="122"/>
      <c r="J18" s="122"/>
      <c r="N18" s="122">
        <f t="shared" si="0"/>
        <v>56.68</v>
      </c>
      <c r="O18" s="124">
        <f>IF(D18="X",0,IF(E18="X",0,VLOOKUP(E18,'10'!$K$3:$L$16,2,FALSE)))</f>
        <v>210</v>
      </c>
      <c r="P18" s="122">
        <f t="shared" si="1"/>
        <v>11902.8</v>
      </c>
      <c r="R18">
        <v>12</v>
      </c>
      <c r="S18">
        <v>12</v>
      </c>
      <c r="T18">
        <v>1.45</v>
      </c>
    </row>
    <row r="19" spans="1:26" x14ac:dyDescent="0.3">
      <c r="A19" s="44">
        <v>204</v>
      </c>
      <c r="B19" s="120"/>
      <c r="C19" s="47" t="s">
        <v>327</v>
      </c>
      <c r="D19" s="47"/>
      <c r="E19" s="120" t="s">
        <v>153</v>
      </c>
      <c r="F19" s="122"/>
      <c r="G19" s="122">
        <v>9.02</v>
      </c>
      <c r="I19" s="122"/>
      <c r="J19" s="122"/>
      <c r="N19" s="122">
        <f t="shared" si="0"/>
        <v>9.02</v>
      </c>
      <c r="O19" s="124">
        <f>IF(D19="X",0,IF(E19="X",0,VLOOKUP(E19,'10'!$K$3:$L$16,2,FALSE)))</f>
        <v>210</v>
      </c>
      <c r="P19" s="122">
        <f t="shared" si="1"/>
        <v>1894.1999999999998</v>
      </c>
      <c r="T19">
        <v>1.7</v>
      </c>
    </row>
    <row r="20" spans="1:26" x14ac:dyDescent="0.3">
      <c r="A20" s="44">
        <v>206</v>
      </c>
      <c r="B20" s="120"/>
      <c r="C20" s="47" t="s">
        <v>322</v>
      </c>
      <c r="D20" s="47"/>
      <c r="E20" s="120" t="s">
        <v>151</v>
      </c>
      <c r="F20" s="122"/>
      <c r="G20" s="122">
        <v>55.87</v>
      </c>
      <c r="I20" s="122"/>
      <c r="J20" s="122"/>
      <c r="N20" s="122">
        <f t="shared" si="0"/>
        <v>55.87</v>
      </c>
      <c r="O20" s="124">
        <f>IF(D20="X",0,IF(E20="X",0,VLOOKUP(E20,'10'!$K$3:$L$16,2,FALSE)))</f>
        <v>210</v>
      </c>
      <c r="P20" s="122">
        <f t="shared" si="1"/>
        <v>11732.699999999999</v>
      </c>
      <c r="R20">
        <v>3.6</v>
      </c>
      <c r="S20">
        <v>3.6</v>
      </c>
      <c r="T20">
        <v>9.75</v>
      </c>
    </row>
    <row r="21" spans="1:26" x14ac:dyDescent="0.3">
      <c r="A21" s="44">
        <v>207</v>
      </c>
      <c r="B21" s="120"/>
      <c r="C21" s="47" t="s">
        <v>322</v>
      </c>
      <c r="D21" s="47"/>
      <c r="E21" s="120" t="s">
        <v>151</v>
      </c>
      <c r="F21" s="122"/>
      <c r="G21" s="122">
        <v>55.74</v>
      </c>
      <c r="I21" s="122"/>
      <c r="J21" s="122"/>
      <c r="N21" s="122">
        <f t="shared" si="0"/>
        <v>55.74</v>
      </c>
      <c r="O21" s="124">
        <f>IF(D21="X",0,IF(E21="X",0,VLOOKUP(E21,'10'!$K$3:$L$16,2,FALSE)))</f>
        <v>210</v>
      </c>
      <c r="P21" s="122">
        <f t="shared" si="1"/>
        <v>11705.4</v>
      </c>
      <c r="R21">
        <v>3.6</v>
      </c>
      <c r="S21">
        <v>3.6</v>
      </c>
      <c r="T21">
        <v>9.75</v>
      </c>
    </row>
    <row r="22" spans="1:26" x14ac:dyDescent="0.3">
      <c r="A22" s="44">
        <v>208</v>
      </c>
      <c r="B22" s="120"/>
      <c r="C22" s="47" t="s">
        <v>322</v>
      </c>
      <c r="D22" s="47"/>
      <c r="E22" s="120" t="s">
        <v>151</v>
      </c>
      <c r="F22" s="122"/>
      <c r="G22" s="122">
        <v>50.13</v>
      </c>
      <c r="I22" s="122"/>
      <c r="J22" s="122"/>
      <c r="N22" s="122">
        <f t="shared" si="0"/>
        <v>50.13</v>
      </c>
      <c r="O22" s="124">
        <f>IF(D22="X",0,IF(E22="X",0,VLOOKUP(E22,'10'!$K$3:$L$16,2,FALSE)))</f>
        <v>210</v>
      </c>
      <c r="P22" s="122">
        <f t="shared" si="1"/>
        <v>10527.300000000001</v>
      </c>
      <c r="R22">
        <v>3.6</v>
      </c>
      <c r="S22">
        <v>3.6</v>
      </c>
      <c r="T22">
        <v>7.9</v>
      </c>
    </row>
    <row r="23" spans="1:26" x14ac:dyDescent="0.3">
      <c r="A23" s="44">
        <v>210</v>
      </c>
      <c r="B23" s="120"/>
      <c r="C23" s="47" t="s">
        <v>324</v>
      </c>
      <c r="D23" s="47"/>
      <c r="E23" s="120" t="s">
        <v>163</v>
      </c>
      <c r="F23" s="122"/>
      <c r="G23" s="122"/>
      <c r="H23" s="122"/>
      <c r="I23" s="122"/>
      <c r="J23" s="122"/>
      <c r="L23">
        <v>12.58</v>
      </c>
      <c r="N23" s="122">
        <f t="shared" si="0"/>
        <v>12.58</v>
      </c>
      <c r="O23" s="124">
        <f>IF(D23="X",0,IF(E23="X",0,VLOOKUP(E23,'10'!$K$3:$L$16,2,FALSE)))</f>
        <v>210</v>
      </c>
      <c r="P23" s="122">
        <f t="shared" si="1"/>
        <v>2641.8</v>
      </c>
    </row>
    <row r="24" spans="1:26" hidden="1" x14ac:dyDescent="0.3">
      <c r="X24"/>
      <c r="Y24"/>
      <c r="Z24"/>
    </row>
    <row r="25" spans="1:26" hidden="1" x14ac:dyDescent="0.3">
      <c r="X25"/>
      <c r="Y25"/>
      <c r="Z25"/>
    </row>
    <row r="26" spans="1:26" hidden="1" x14ac:dyDescent="0.3">
      <c r="X26"/>
      <c r="Y26"/>
      <c r="Z26"/>
    </row>
    <row r="27" spans="1:26" hidden="1" x14ac:dyDescent="0.3">
      <c r="X27"/>
      <c r="Y27"/>
      <c r="Z27"/>
    </row>
    <row r="28" spans="1:26" hidden="1" x14ac:dyDescent="0.3">
      <c r="X28"/>
      <c r="Y28"/>
      <c r="Z28"/>
    </row>
    <row r="29" spans="1:26" hidden="1" x14ac:dyDescent="0.3">
      <c r="X29"/>
      <c r="Y29"/>
      <c r="Z29"/>
    </row>
    <row r="30" spans="1:26" hidden="1" x14ac:dyDescent="0.3">
      <c r="X30"/>
      <c r="Y30"/>
      <c r="Z30"/>
    </row>
    <row r="31" spans="1:26" hidden="1" x14ac:dyDescent="0.3">
      <c r="X31"/>
      <c r="Y31"/>
      <c r="Z31"/>
    </row>
    <row r="32" spans="1:26" hidden="1" x14ac:dyDescent="0.3">
      <c r="X32"/>
      <c r="Y32"/>
      <c r="Z32"/>
    </row>
    <row r="33" customFormat="1" hidden="1" x14ac:dyDescent="0.3"/>
    <row r="34" customFormat="1" hidden="1" x14ac:dyDescent="0.3"/>
    <row r="35" customFormat="1" hidden="1" x14ac:dyDescent="0.3"/>
    <row r="36" customFormat="1" hidden="1" x14ac:dyDescent="0.3"/>
    <row r="37" customFormat="1" hidden="1" x14ac:dyDescent="0.3"/>
    <row r="38" customFormat="1" hidden="1" x14ac:dyDescent="0.3"/>
    <row r="39" customFormat="1" hidden="1" x14ac:dyDescent="0.3"/>
    <row r="40" customFormat="1" hidden="1" x14ac:dyDescent="0.3"/>
    <row r="41" customFormat="1" hidden="1" x14ac:dyDescent="0.3"/>
    <row r="42" customFormat="1" hidden="1" x14ac:dyDescent="0.3"/>
    <row r="43" customFormat="1" hidden="1" x14ac:dyDescent="0.3"/>
    <row r="44" customFormat="1" hidden="1" x14ac:dyDescent="0.3"/>
    <row r="45" customFormat="1" hidden="1" x14ac:dyDescent="0.3"/>
    <row r="46" customFormat="1" hidden="1" x14ac:dyDescent="0.3"/>
    <row r="47" customFormat="1" hidden="1" x14ac:dyDescent="0.3"/>
    <row r="48" customFormat="1" hidden="1" x14ac:dyDescent="0.3"/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  <row r="63" customFormat="1" hidden="1" x14ac:dyDescent="0.3"/>
    <row r="64" customFormat="1" hidden="1" x14ac:dyDescent="0.3"/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  <row r="87" customFormat="1" hidden="1" x14ac:dyDescent="0.3"/>
    <row r="88" customFormat="1" hidden="1" x14ac:dyDescent="0.3"/>
    <row r="89" customFormat="1" hidden="1" x14ac:dyDescent="0.3"/>
    <row r="90" customFormat="1" hidden="1" x14ac:dyDescent="0.3"/>
    <row r="91" customFormat="1" hidden="1" x14ac:dyDescent="0.3"/>
    <row r="92" customFormat="1" hidden="1" x14ac:dyDescent="0.3"/>
    <row r="93" customFormat="1" hidden="1" x14ac:dyDescent="0.3"/>
    <row r="94" customFormat="1" hidden="1" x14ac:dyDescent="0.3"/>
    <row r="95" customFormat="1" hidden="1" x14ac:dyDescent="0.3"/>
    <row r="96" customFormat="1" hidden="1" x14ac:dyDescent="0.3"/>
    <row r="97" customFormat="1" hidden="1" x14ac:dyDescent="0.3"/>
    <row r="98" customFormat="1" hidden="1" x14ac:dyDescent="0.3"/>
    <row r="99" customFormat="1" hidden="1" x14ac:dyDescent="0.3"/>
    <row r="100" customFormat="1" hidden="1" x14ac:dyDescent="0.3"/>
    <row r="101" customFormat="1" hidden="1" x14ac:dyDescent="0.3"/>
    <row r="102" customFormat="1" hidden="1" x14ac:dyDescent="0.3"/>
    <row r="103" customFormat="1" hidden="1" x14ac:dyDescent="0.3"/>
    <row r="104" customFormat="1" hidden="1" x14ac:dyDescent="0.3"/>
    <row r="105" customFormat="1" hidden="1" x14ac:dyDescent="0.3"/>
    <row r="106" customFormat="1" hidden="1" x14ac:dyDescent="0.3"/>
    <row r="107" customFormat="1" hidden="1" x14ac:dyDescent="0.3"/>
    <row r="108" customFormat="1" hidden="1" x14ac:dyDescent="0.3"/>
    <row r="109" customFormat="1" hidden="1" x14ac:dyDescent="0.3"/>
    <row r="110" customFormat="1" hidden="1" x14ac:dyDescent="0.3"/>
    <row r="111" customFormat="1" hidden="1" x14ac:dyDescent="0.3"/>
    <row r="112" customFormat="1" hidden="1" x14ac:dyDescent="0.3"/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  <row r="123" customFormat="1" hidden="1" x14ac:dyDescent="0.3"/>
    <row r="124" customFormat="1" hidden="1" x14ac:dyDescent="0.3"/>
    <row r="125" customFormat="1" hidden="1" x14ac:dyDescent="0.3"/>
    <row r="126" customFormat="1" hidden="1" x14ac:dyDescent="0.3"/>
    <row r="127" customFormat="1" hidden="1" x14ac:dyDescent="0.3"/>
    <row r="128" customFormat="1" hidden="1" x14ac:dyDescent="0.3"/>
    <row r="129" customFormat="1" hidden="1" x14ac:dyDescent="0.3"/>
    <row r="130" customFormat="1" hidden="1" x14ac:dyDescent="0.3"/>
    <row r="131" customFormat="1" hidden="1" x14ac:dyDescent="0.3"/>
    <row r="132" customFormat="1" hidden="1" x14ac:dyDescent="0.3"/>
    <row r="133" customFormat="1" hidden="1" x14ac:dyDescent="0.3"/>
    <row r="134" customFormat="1" hidden="1" x14ac:dyDescent="0.3"/>
    <row r="135" customFormat="1" hidden="1" x14ac:dyDescent="0.3"/>
    <row r="136" customFormat="1" hidden="1" x14ac:dyDescent="0.3"/>
    <row r="137" customFormat="1" hidden="1" x14ac:dyDescent="0.3"/>
    <row r="138" customFormat="1" hidden="1" x14ac:dyDescent="0.3"/>
    <row r="139" customFormat="1" hidden="1" x14ac:dyDescent="0.3"/>
    <row r="140" customFormat="1" hidden="1" x14ac:dyDescent="0.3"/>
    <row r="141" customFormat="1" hidden="1" x14ac:dyDescent="0.3"/>
    <row r="142" customFormat="1" hidden="1" x14ac:dyDescent="0.3"/>
    <row r="143" customFormat="1" hidden="1" x14ac:dyDescent="0.3"/>
    <row r="144" customFormat="1" hidden="1" x14ac:dyDescent="0.3"/>
    <row r="145" customFormat="1" hidden="1" x14ac:dyDescent="0.3"/>
    <row r="146" customFormat="1" hidden="1" x14ac:dyDescent="0.3"/>
    <row r="147" customFormat="1" hidden="1" x14ac:dyDescent="0.3"/>
    <row r="148" customFormat="1" hidden="1" x14ac:dyDescent="0.3"/>
    <row r="149" customFormat="1" hidden="1" x14ac:dyDescent="0.3"/>
    <row r="150" customFormat="1" hidden="1" x14ac:dyDescent="0.3"/>
    <row r="151" customFormat="1" hidden="1" x14ac:dyDescent="0.3"/>
    <row r="152" customFormat="1" hidden="1" x14ac:dyDescent="0.3"/>
    <row r="153" customFormat="1" hidden="1" x14ac:dyDescent="0.3"/>
    <row r="154" customFormat="1" hidden="1" x14ac:dyDescent="0.3"/>
    <row r="155" customFormat="1" hidden="1" x14ac:dyDescent="0.3"/>
    <row r="156" customFormat="1" hidden="1" x14ac:dyDescent="0.3"/>
    <row r="157" customFormat="1" hidden="1" x14ac:dyDescent="0.3"/>
    <row r="158" customFormat="1" hidden="1" x14ac:dyDescent="0.3"/>
    <row r="159" customFormat="1" hidden="1" x14ac:dyDescent="0.3"/>
    <row r="160" customFormat="1" hidden="1" x14ac:dyDescent="0.3"/>
    <row r="161" customFormat="1" hidden="1" x14ac:dyDescent="0.3"/>
    <row r="162" customFormat="1" hidden="1" x14ac:dyDescent="0.3"/>
    <row r="163" customFormat="1" hidden="1" x14ac:dyDescent="0.3"/>
    <row r="164" customFormat="1" hidden="1" x14ac:dyDescent="0.3"/>
    <row r="165" customFormat="1" hidden="1" x14ac:dyDescent="0.3"/>
    <row r="166" customFormat="1" hidden="1" x14ac:dyDescent="0.3"/>
    <row r="167" customFormat="1" hidden="1" x14ac:dyDescent="0.3"/>
    <row r="168" customFormat="1" hidden="1" x14ac:dyDescent="0.3"/>
    <row r="169" customFormat="1" hidden="1" x14ac:dyDescent="0.3"/>
    <row r="170" customFormat="1" hidden="1" x14ac:dyDescent="0.3"/>
    <row r="171" customFormat="1" hidden="1" x14ac:dyDescent="0.3"/>
    <row r="172" customFormat="1" hidden="1" x14ac:dyDescent="0.3"/>
    <row r="173" customFormat="1" hidden="1" x14ac:dyDescent="0.3"/>
    <row r="174" customFormat="1" hidden="1" x14ac:dyDescent="0.3"/>
    <row r="175" customFormat="1" hidden="1" x14ac:dyDescent="0.3"/>
    <row r="176" customFormat="1" hidden="1" x14ac:dyDescent="0.3"/>
    <row r="177" customFormat="1" hidden="1" x14ac:dyDescent="0.3"/>
    <row r="178" customFormat="1" hidden="1" x14ac:dyDescent="0.3"/>
    <row r="179" customFormat="1" hidden="1" x14ac:dyDescent="0.3"/>
    <row r="180" customFormat="1" hidden="1" x14ac:dyDescent="0.3"/>
    <row r="181" customFormat="1" hidden="1" x14ac:dyDescent="0.3"/>
    <row r="182" customFormat="1" hidden="1" x14ac:dyDescent="0.3"/>
    <row r="183" customFormat="1" hidden="1" x14ac:dyDescent="0.3"/>
    <row r="184" customFormat="1" hidden="1" x14ac:dyDescent="0.3"/>
    <row r="185" customFormat="1" hidden="1" x14ac:dyDescent="0.3"/>
    <row r="186" customFormat="1" hidden="1" x14ac:dyDescent="0.3"/>
    <row r="187" customFormat="1" hidden="1" x14ac:dyDescent="0.3"/>
    <row r="188" customFormat="1" hidden="1" x14ac:dyDescent="0.3"/>
    <row r="189" customFormat="1" hidden="1" x14ac:dyDescent="0.3"/>
    <row r="190" customFormat="1" hidden="1" x14ac:dyDescent="0.3"/>
    <row r="191" customFormat="1" hidden="1" x14ac:dyDescent="0.3"/>
    <row r="192" customFormat="1" hidden="1" x14ac:dyDescent="0.3"/>
    <row r="193" customFormat="1" hidden="1" x14ac:dyDescent="0.3"/>
    <row r="194" customFormat="1" hidden="1" x14ac:dyDescent="0.3"/>
    <row r="195" customFormat="1" hidden="1" x14ac:dyDescent="0.3"/>
    <row r="196" customFormat="1" hidden="1" x14ac:dyDescent="0.3"/>
    <row r="197" customFormat="1" hidden="1" x14ac:dyDescent="0.3"/>
    <row r="198" customFormat="1" hidden="1" x14ac:dyDescent="0.3"/>
    <row r="199" customFormat="1" hidden="1" x14ac:dyDescent="0.3"/>
    <row r="200" customFormat="1" hidden="1" x14ac:dyDescent="0.3"/>
    <row r="201" customFormat="1" hidden="1" x14ac:dyDescent="0.3"/>
    <row r="202" customFormat="1" hidden="1" x14ac:dyDescent="0.3"/>
    <row r="203" customFormat="1" hidden="1" x14ac:dyDescent="0.3"/>
    <row r="204" customFormat="1" hidden="1" x14ac:dyDescent="0.3"/>
    <row r="205" customFormat="1" hidden="1" x14ac:dyDescent="0.3"/>
    <row r="206" customFormat="1" hidden="1" x14ac:dyDescent="0.3"/>
    <row r="207" customFormat="1" hidden="1" x14ac:dyDescent="0.3"/>
    <row r="208" customFormat="1" hidden="1" x14ac:dyDescent="0.3"/>
    <row r="209" customFormat="1" hidden="1" x14ac:dyDescent="0.3"/>
    <row r="210" customFormat="1" hidden="1" x14ac:dyDescent="0.3"/>
    <row r="211" customFormat="1" hidden="1" x14ac:dyDescent="0.3"/>
    <row r="212" customFormat="1" hidden="1" x14ac:dyDescent="0.3"/>
    <row r="213" customFormat="1" hidden="1" x14ac:dyDescent="0.3"/>
    <row r="214" customFormat="1" hidden="1" x14ac:dyDescent="0.3"/>
    <row r="215" customFormat="1" hidden="1" x14ac:dyDescent="0.3"/>
    <row r="216" customFormat="1" hidden="1" x14ac:dyDescent="0.3"/>
    <row r="217" customFormat="1" hidden="1" x14ac:dyDescent="0.3"/>
    <row r="218" customFormat="1" hidden="1" x14ac:dyDescent="0.3"/>
    <row r="219" customFormat="1" hidden="1" x14ac:dyDescent="0.3"/>
    <row r="220" customFormat="1" hidden="1" x14ac:dyDescent="0.3"/>
    <row r="221" customFormat="1" hidden="1" x14ac:dyDescent="0.3"/>
    <row r="222" customFormat="1" hidden="1" x14ac:dyDescent="0.3"/>
    <row r="223" customFormat="1" hidden="1" x14ac:dyDescent="0.3"/>
    <row r="224" customFormat="1" hidden="1" x14ac:dyDescent="0.3"/>
    <row r="225" customFormat="1" hidden="1" x14ac:dyDescent="0.3"/>
    <row r="226" customFormat="1" hidden="1" x14ac:dyDescent="0.3"/>
    <row r="227" customFormat="1" hidden="1" x14ac:dyDescent="0.3"/>
    <row r="228" customFormat="1" hidden="1" x14ac:dyDescent="0.3"/>
    <row r="229" customFormat="1" hidden="1" x14ac:dyDescent="0.3"/>
    <row r="230" customFormat="1" hidden="1" x14ac:dyDescent="0.3"/>
    <row r="231" customFormat="1" hidden="1" x14ac:dyDescent="0.3"/>
    <row r="232" customFormat="1" hidden="1" x14ac:dyDescent="0.3"/>
    <row r="233" customFormat="1" hidden="1" x14ac:dyDescent="0.3"/>
    <row r="234" customFormat="1" hidden="1" x14ac:dyDescent="0.3"/>
    <row r="235" customFormat="1" hidden="1" x14ac:dyDescent="0.3"/>
    <row r="236" customFormat="1" hidden="1" x14ac:dyDescent="0.3"/>
    <row r="237" customFormat="1" hidden="1" x14ac:dyDescent="0.3"/>
    <row r="238" customFormat="1" hidden="1" x14ac:dyDescent="0.3"/>
    <row r="239" customFormat="1" hidden="1" x14ac:dyDescent="0.3"/>
    <row r="240" customFormat="1" hidden="1" x14ac:dyDescent="0.3"/>
    <row r="241" customFormat="1" hidden="1" x14ac:dyDescent="0.3"/>
    <row r="242" customFormat="1" hidden="1" x14ac:dyDescent="0.3"/>
    <row r="243" customFormat="1" hidden="1" x14ac:dyDescent="0.3"/>
    <row r="244" customFormat="1" hidden="1" x14ac:dyDescent="0.3"/>
    <row r="245" customFormat="1" hidden="1" x14ac:dyDescent="0.3"/>
    <row r="246" customFormat="1" hidden="1" x14ac:dyDescent="0.3"/>
    <row r="247" customFormat="1" hidden="1" x14ac:dyDescent="0.3"/>
    <row r="248" customFormat="1" hidden="1" x14ac:dyDescent="0.3"/>
    <row r="249" customFormat="1" hidden="1" x14ac:dyDescent="0.3"/>
    <row r="250" customFormat="1" hidden="1" x14ac:dyDescent="0.3"/>
    <row r="251" customFormat="1" hidden="1" x14ac:dyDescent="0.3"/>
    <row r="252" customFormat="1" hidden="1" x14ac:dyDescent="0.3"/>
    <row r="253" customFormat="1" hidden="1" x14ac:dyDescent="0.3"/>
    <row r="254" customFormat="1" hidden="1" x14ac:dyDescent="0.3"/>
    <row r="255" customFormat="1" hidden="1" x14ac:dyDescent="0.3"/>
    <row r="256" customFormat="1" hidden="1" x14ac:dyDescent="0.3"/>
    <row r="257" customFormat="1" hidden="1" x14ac:dyDescent="0.3"/>
    <row r="258" customFormat="1" hidden="1" x14ac:dyDescent="0.3"/>
    <row r="259" customFormat="1" hidden="1" x14ac:dyDescent="0.3"/>
    <row r="260" customFormat="1" hidden="1" x14ac:dyDescent="0.3"/>
    <row r="261" customFormat="1" hidden="1" x14ac:dyDescent="0.3"/>
    <row r="262" customFormat="1" hidden="1" x14ac:dyDescent="0.3"/>
    <row r="263" customFormat="1" hidden="1" x14ac:dyDescent="0.3"/>
    <row r="264" customFormat="1" hidden="1" x14ac:dyDescent="0.3"/>
    <row r="265" customFormat="1" hidden="1" x14ac:dyDescent="0.3"/>
    <row r="266" customFormat="1" hidden="1" x14ac:dyDescent="0.3"/>
    <row r="267" customFormat="1" hidden="1" x14ac:dyDescent="0.3"/>
    <row r="268" customFormat="1" hidden="1" x14ac:dyDescent="0.3"/>
    <row r="269" customFormat="1" hidden="1" x14ac:dyDescent="0.3"/>
    <row r="270" customFormat="1" hidden="1" x14ac:dyDescent="0.3"/>
    <row r="271" customFormat="1" hidden="1" x14ac:dyDescent="0.3"/>
    <row r="272" customFormat="1" hidden="1" x14ac:dyDescent="0.3"/>
    <row r="273" customFormat="1" hidden="1" x14ac:dyDescent="0.3"/>
    <row r="274" customFormat="1" hidden="1" x14ac:dyDescent="0.3"/>
    <row r="275" customFormat="1" hidden="1" x14ac:dyDescent="0.3"/>
    <row r="276" customFormat="1" hidden="1" x14ac:dyDescent="0.3"/>
    <row r="277" customFormat="1" hidden="1" x14ac:dyDescent="0.3"/>
    <row r="278" customFormat="1" hidden="1" x14ac:dyDescent="0.3"/>
    <row r="279" customFormat="1" hidden="1" x14ac:dyDescent="0.3"/>
    <row r="280" customFormat="1" hidden="1" x14ac:dyDescent="0.3"/>
    <row r="281" customFormat="1" hidden="1" x14ac:dyDescent="0.3"/>
    <row r="282" customFormat="1" hidden="1" x14ac:dyDescent="0.3"/>
    <row r="283" customFormat="1" hidden="1" x14ac:dyDescent="0.3"/>
    <row r="284" customFormat="1" hidden="1" x14ac:dyDescent="0.3"/>
    <row r="285" customFormat="1" hidden="1" x14ac:dyDescent="0.3"/>
    <row r="286" customFormat="1" hidden="1" x14ac:dyDescent="0.3"/>
    <row r="287" customFormat="1" hidden="1" x14ac:dyDescent="0.3"/>
    <row r="288" customFormat="1" hidden="1" x14ac:dyDescent="0.3"/>
    <row r="289" customFormat="1" hidden="1" x14ac:dyDescent="0.3"/>
    <row r="290" customFormat="1" hidden="1" x14ac:dyDescent="0.3"/>
    <row r="291" customFormat="1" hidden="1" x14ac:dyDescent="0.3"/>
    <row r="292" customFormat="1" hidden="1" x14ac:dyDescent="0.3"/>
    <row r="293" customFormat="1" hidden="1" x14ac:dyDescent="0.3"/>
    <row r="294" customFormat="1" hidden="1" x14ac:dyDescent="0.3"/>
    <row r="295" customFormat="1" hidden="1" x14ac:dyDescent="0.3"/>
    <row r="296" customFormat="1" hidden="1" x14ac:dyDescent="0.3"/>
    <row r="297" customFormat="1" hidden="1" x14ac:dyDescent="0.3"/>
    <row r="298" customFormat="1" hidden="1" x14ac:dyDescent="0.3"/>
    <row r="299" customFormat="1" hidden="1" x14ac:dyDescent="0.3"/>
    <row r="300" customFormat="1" hidden="1" x14ac:dyDescent="0.3"/>
    <row r="301" customFormat="1" hidden="1" x14ac:dyDescent="0.3"/>
    <row r="302" customFormat="1" hidden="1" x14ac:dyDescent="0.3"/>
    <row r="303" customFormat="1" hidden="1" x14ac:dyDescent="0.3"/>
    <row r="304" customFormat="1" hidden="1" x14ac:dyDescent="0.3"/>
    <row r="305" customFormat="1" hidden="1" x14ac:dyDescent="0.3"/>
    <row r="306" customFormat="1" hidden="1" x14ac:dyDescent="0.3"/>
    <row r="307" customFormat="1" hidden="1" x14ac:dyDescent="0.3"/>
    <row r="308" customFormat="1" hidden="1" x14ac:dyDescent="0.3"/>
    <row r="309" customFormat="1" hidden="1" x14ac:dyDescent="0.3"/>
    <row r="310" customFormat="1" hidden="1" x14ac:dyDescent="0.3"/>
    <row r="311" customFormat="1" hidden="1" x14ac:dyDescent="0.3"/>
    <row r="312" customFormat="1" hidden="1" x14ac:dyDescent="0.3"/>
    <row r="313" customFormat="1" hidden="1" x14ac:dyDescent="0.3"/>
    <row r="314" customFormat="1" hidden="1" x14ac:dyDescent="0.3"/>
    <row r="315" customFormat="1" hidden="1" x14ac:dyDescent="0.3"/>
    <row r="316" customFormat="1" hidden="1" x14ac:dyDescent="0.3"/>
    <row r="317" customFormat="1" hidden="1" x14ac:dyDescent="0.3"/>
    <row r="318" customFormat="1" hidden="1" x14ac:dyDescent="0.3"/>
    <row r="319" customFormat="1" hidden="1" x14ac:dyDescent="0.3"/>
    <row r="320" customFormat="1" hidden="1" x14ac:dyDescent="0.3"/>
    <row r="321" customFormat="1" hidden="1" x14ac:dyDescent="0.3"/>
    <row r="322" customFormat="1" hidden="1" x14ac:dyDescent="0.3"/>
    <row r="323" customFormat="1" hidden="1" x14ac:dyDescent="0.3"/>
    <row r="324" customFormat="1" hidden="1" x14ac:dyDescent="0.3"/>
    <row r="325" customFormat="1" hidden="1" x14ac:dyDescent="0.3"/>
    <row r="326" customFormat="1" hidden="1" x14ac:dyDescent="0.3"/>
    <row r="327" customFormat="1" hidden="1" x14ac:dyDescent="0.3"/>
    <row r="328" customFormat="1" hidden="1" x14ac:dyDescent="0.3"/>
    <row r="329" customFormat="1" hidden="1" x14ac:dyDescent="0.3"/>
    <row r="330" customFormat="1" hidden="1" x14ac:dyDescent="0.3"/>
    <row r="331" customFormat="1" hidden="1" x14ac:dyDescent="0.3"/>
    <row r="332" customFormat="1" hidden="1" x14ac:dyDescent="0.3"/>
    <row r="333" customFormat="1" hidden="1" x14ac:dyDescent="0.3"/>
    <row r="334" customFormat="1" hidden="1" x14ac:dyDescent="0.3"/>
    <row r="335" customFormat="1" hidden="1" x14ac:dyDescent="0.3"/>
    <row r="336" customFormat="1" hidden="1" x14ac:dyDescent="0.3"/>
    <row r="337" customFormat="1" hidden="1" x14ac:dyDescent="0.3"/>
    <row r="338" customFormat="1" hidden="1" x14ac:dyDescent="0.3"/>
    <row r="339" customFormat="1" hidden="1" x14ac:dyDescent="0.3"/>
    <row r="340" customFormat="1" hidden="1" x14ac:dyDescent="0.3"/>
    <row r="341" customFormat="1" hidden="1" x14ac:dyDescent="0.3"/>
    <row r="342" customFormat="1" hidden="1" x14ac:dyDescent="0.3"/>
    <row r="343" customFormat="1" hidden="1" x14ac:dyDescent="0.3"/>
    <row r="344" customFormat="1" hidden="1" x14ac:dyDescent="0.3"/>
    <row r="345" customFormat="1" hidden="1" x14ac:dyDescent="0.3"/>
    <row r="346" customFormat="1" hidden="1" x14ac:dyDescent="0.3"/>
    <row r="347" customFormat="1" hidden="1" x14ac:dyDescent="0.3"/>
    <row r="348" customFormat="1" hidden="1" x14ac:dyDescent="0.3"/>
    <row r="349" customFormat="1" hidden="1" x14ac:dyDescent="0.3"/>
    <row r="350" customFormat="1" hidden="1" x14ac:dyDescent="0.3"/>
    <row r="351" customFormat="1" hidden="1" x14ac:dyDescent="0.3"/>
    <row r="352" customFormat="1" hidden="1" x14ac:dyDescent="0.3"/>
    <row r="353" customFormat="1" hidden="1" x14ac:dyDescent="0.3"/>
    <row r="354" customFormat="1" hidden="1" x14ac:dyDescent="0.3"/>
    <row r="355" customFormat="1" hidden="1" x14ac:dyDescent="0.3"/>
    <row r="356" customFormat="1" hidden="1" x14ac:dyDescent="0.3"/>
    <row r="357" customFormat="1" hidden="1" x14ac:dyDescent="0.3"/>
    <row r="358" customFormat="1" hidden="1" x14ac:dyDescent="0.3"/>
    <row r="359" customFormat="1" hidden="1" x14ac:dyDescent="0.3"/>
    <row r="360" customFormat="1" hidden="1" x14ac:dyDescent="0.3"/>
    <row r="361" customFormat="1" hidden="1" x14ac:dyDescent="0.3"/>
    <row r="362" customFormat="1" hidden="1" x14ac:dyDescent="0.3"/>
    <row r="363" customFormat="1" hidden="1" x14ac:dyDescent="0.3"/>
    <row r="364" customFormat="1" hidden="1" x14ac:dyDescent="0.3"/>
    <row r="365" customFormat="1" hidden="1" x14ac:dyDescent="0.3"/>
    <row r="366" customFormat="1" hidden="1" x14ac:dyDescent="0.3"/>
    <row r="367" customFormat="1" hidden="1" x14ac:dyDescent="0.3"/>
    <row r="368" customFormat="1" hidden="1" x14ac:dyDescent="0.3"/>
    <row r="369" customFormat="1" hidden="1" x14ac:dyDescent="0.3"/>
    <row r="370" customFormat="1" hidden="1" x14ac:dyDescent="0.3"/>
    <row r="371" customFormat="1" hidden="1" x14ac:dyDescent="0.3"/>
    <row r="372" customFormat="1" hidden="1" x14ac:dyDescent="0.3"/>
    <row r="373" customFormat="1" hidden="1" x14ac:dyDescent="0.3"/>
    <row r="374" customFormat="1" hidden="1" x14ac:dyDescent="0.3"/>
    <row r="375" customFormat="1" hidden="1" x14ac:dyDescent="0.3"/>
    <row r="376" customFormat="1" hidden="1" x14ac:dyDescent="0.3"/>
    <row r="377" customFormat="1" hidden="1" x14ac:dyDescent="0.3"/>
    <row r="378" customFormat="1" hidden="1" x14ac:dyDescent="0.3"/>
    <row r="379" customFormat="1" hidden="1" x14ac:dyDescent="0.3"/>
    <row r="380" customFormat="1" hidden="1" x14ac:dyDescent="0.3"/>
    <row r="381" customFormat="1" hidden="1" x14ac:dyDescent="0.3"/>
    <row r="382" customFormat="1" hidden="1" x14ac:dyDescent="0.3"/>
    <row r="383" customFormat="1" hidden="1" x14ac:dyDescent="0.3"/>
    <row r="384" customFormat="1" hidden="1" x14ac:dyDescent="0.3"/>
    <row r="385" customFormat="1" hidden="1" x14ac:dyDescent="0.3"/>
    <row r="386" customFormat="1" hidden="1" x14ac:dyDescent="0.3"/>
    <row r="387" customFormat="1" hidden="1" x14ac:dyDescent="0.3"/>
    <row r="388" customFormat="1" hidden="1" x14ac:dyDescent="0.3"/>
    <row r="389" customFormat="1" hidden="1" x14ac:dyDescent="0.3"/>
    <row r="390" customFormat="1" hidden="1" x14ac:dyDescent="0.3"/>
    <row r="391" customFormat="1" hidden="1" x14ac:dyDescent="0.3"/>
    <row r="392" customFormat="1" hidden="1" x14ac:dyDescent="0.3"/>
    <row r="393" customFormat="1" hidden="1" x14ac:dyDescent="0.3"/>
    <row r="394" customFormat="1" hidden="1" x14ac:dyDescent="0.3"/>
    <row r="395" customFormat="1" hidden="1" x14ac:dyDescent="0.3"/>
    <row r="396" customFormat="1" hidden="1" x14ac:dyDescent="0.3"/>
    <row r="397" customFormat="1" hidden="1" x14ac:dyDescent="0.3"/>
    <row r="398" customFormat="1" hidden="1" x14ac:dyDescent="0.3"/>
    <row r="399" customFormat="1" hidden="1" x14ac:dyDescent="0.3"/>
    <row r="400" customFormat="1" hidden="1" x14ac:dyDescent="0.3"/>
    <row r="401" customFormat="1" hidden="1" x14ac:dyDescent="0.3"/>
    <row r="402" customFormat="1" hidden="1" x14ac:dyDescent="0.3"/>
    <row r="403" customFormat="1" hidden="1" x14ac:dyDescent="0.3"/>
    <row r="404" customFormat="1" hidden="1" x14ac:dyDescent="0.3"/>
    <row r="405" customFormat="1" hidden="1" x14ac:dyDescent="0.3"/>
    <row r="406" customFormat="1" hidden="1" x14ac:dyDescent="0.3"/>
    <row r="407" customFormat="1" hidden="1" x14ac:dyDescent="0.3"/>
    <row r="408" customFormat="1" hidden="1" x14ac:dyDescent="0.3"/>
    <row r="409" customFormat="1" hidden="1" x14ac:dyDescent="0.3"/>
    <row r="410" customFormat="1" hidden="1" x14ac:dyDescent="0.3"/>
    <row r="411" customFormat="1" hidden="1" x14ac:dyDescent="0.3"/>
    <row r="412" customFormat="1" hidden="1" x14ac:dyDescent="0.3"/>
    <row r="413" customFormat="1" hidden="1" x14ac:dyDescent="0.3"/>
    <row r="414" customFormat="1" hidden="1" x14ac:dyDescent="0.3"/>
    <row r="415" customFormat="1" hidden="1" x14ac:dyDescent="0.3"/>
    <row r="416" customFormat="1" hidden="1" x14ac:dyDescent="0.3"/>
    <row r="417" customFormat="1" hidden="1" x14ac:dyDescent="0.3"/>
    <row r="418" customFormat="1" hidden="1" x14ac:dyDescent="0.3"/>
    <row r="419" customFormat="1" hidden="1" x14ac:dyDescent="0.3"/>
    <row r="420" customFormat="1" hidden="1" x14ac:dyDescent="0.3"/>
    <row r="421" customFormat="1" hidden="1" x14ac:dyDescent="0.3"/>
    <row r="422" customFormat="1" hidden="1" x14ac:dyDescent="0.3"/>
    <row r="423" customFormat="1" hidden="1" x14ac:dyDescent="0.3"/>
    <row r="424" customFormat="1" hidden="1" x14ac:dyDescent="0.3"/>
    <row r="425" customFormat="1" hidden="1" x14ac:dyDescent="0.3"/>
    <row r="426" customFormat="1" hidden="1" x14ac:dyDescent="0.3"/>
    <row r="427" customFormat="1" hidden="1" x14ac:dyDescent="0.3"/>
    <row r="428" customFormat="1" hidden="1" x14ac:dyDescent="0.3"/>
    <row r="429" customFormat="1" hidden="1" x14ac:dyDescent="0.3"/>
    <row r="430" customFormat="1" hidden="1" x14ac:dyDescent="0.3"/>
    <row r="431" customFormat="1" hidden="1" x14ac:dyDescent="0.3"/>
    <row r="432" customFormat="1" hidden="1" x14ac:dyDescent="0.3"/>
    <row r="433" customFormat="1" hidden="1" x14ac:dyDescent="0.3"/>
    <row r="434" customFormat="1" hidden="1" x14ac:dyDescent="0.3"/>
    <row r="435" customFormat="1" hidden="1" x14ac:dyDescent="0.3"/>
    <row r="436" customFormat="1" hidden="1" x14ac:dyDescent="0.3"/>
    <row r="437" customFormat="1" hidden="1" x14ac:dyDescent="0.3"/>
    <row r="438" customFormat="1" hidden="1" x14ac:dyDescent="0.3"/>
    <row r="439" customFormat="1" hidden="1" x14ac:dyDescent="0.3"/>
    <row r="440" customFormat="1" hidden="1" x14ac:dyDescent="0.3"/>
    <row r="441" customFormat="1" hidden="1" x14ac:dyDescent="0.3"/>
    <row r="442" customFormat="1" hidden="1" x14ac:dyDescent="0.3"/>
    <row r="443" customFormat="1" hidden="1" x14ac:dyDescent="0.3"/>
    <row r="444" customFormat="1" hidden="1" x14ac:dyDescent="0.3"/>
    <row r="445" customFormat="1" hidden="1" x14ac:dyDescent="0.3"/>
    <row r="446" customFormat="1" hidden="1" x14ac:dyDescent="0.3"/>
    <row r="447" customFormat="1" hidden="1" x14ac:dyDescent="0.3"/>
    <row r="448" customFormat="1" hidden="1" x14ac:dyDescent="0.3"/>
    <row r="449" customFormat="1" hidden="1" x14ac:dyDescent="0.3"/>
    <row r="450" customFormat="1" hidden="1" x14ac:dyDescent="0.3"/>
    <row r="451" customFormat="1" hidden="1" x14ac:dyDescent="0.3"/>
    <row r="452" customFormat="1" hidden="1" x14ac:dyDescent="0.3"/>
    <row r="453" customFormat="1" hidden="1" x14ac:dyDescent="0.3"/>
    <row r="454" customFormat="1" hidden="1" x14ac:dyDescent="0.3"/>
    <row r="455" customFormat="1" hidden="1" x14ac:dyDescent="0.3"/>
    <row r="456" customFormat="1" hidden="1" x14ac:dyDescent="0.3"/>
    <row r="457" customFormat="1" hidden="1" x14ac:dyDescent="0.3"/>
    <row r="458" customFormat="1" hidden="1" x14ac:dyDescent="0.3"/>
    <row r="459" customFormat="1" hidden="1" x14ac:dyDescent="0.3"/>
    <row r="460" customFormat="1" hidden="1" x14ac:dyDescent="0.3"/>
    <row r="461" customFormat="1" hidden="1" x14ac:dyDescent="0.3"/>
    <row r="462" customFormat="1" hidden="1" x14ac:dyDescent="0.3"/>
    <row r="463" customFormat="1" hidden="1" x14ac:dyDescent="0.3"/>
    <row r="464" customFormat="1" hidden="1" x14ac:dyDescent="0.3"/>
    <row r="465" customFormat="1" hidden="1" x14ac:dyDescent="0.3"/>
    <row r="466" customFormat="1" hidden="1" x14ac:dyDescent="0.3"/>
    <row r="467" customFormat="1" hidden="1" x14ac:dyDescent="0.3"/>
    <row r="468" customFormat="1" hidden="1" x14ac:dyDescent="0.3"/>
    <row r="469" customFormat="1" hidden="1" x14ac:dyDescent="0.3"/>
    <row r="470" customFormat="1" hidden="1" x14ac:dyDescent="0.3"/>
    <row r="471" customFormat="1" hidden="1" x14ac:dyDescent="0.3"/>
    <row r="472" customFormat="1" hidden="1" x14ac:dyDescent="0.3"/>
    <row r="473" customFormat="1" hidden="1" x14ac:dyDescent="0.3"/>
    <row r="474" customFormat="1" hidden="1" x14ac:dyDescent="0.3"/>
    <row r="475" customFormat="1" hidden="1" x14ac:dyDescent="0.3"/>
    <row r="476" customFormat="1" hidden="1" x14ac:dyDescent="0.3"/>
    <row r="477" customFormat="1" hidden="1" x14ac:dyDescent="0.3"/>
    <row r="478" customFormat="1" hidden="1" x14ac:dyDescent="0.3"/>
    <row r="479" customFormat="1" hidden="1" x14ac:dyDescent="0.3"/>
    <row r="480" customFormat="1" hidden="1" x14ac:dyDescent="0.3"/>
    <row r="481" spans="3:26" hidden="1" x14ac:dyDescent="0.3">
      <c r="X481"/>
      <c r="Y481"/>
      <c r="Z481"/>
    </row>
    <row r="482" spans="3:26" hidden="1" x14ac:dyDescent="0.3">
      <c r="X482"/>
      <c r="Y482"/>
      <c r="Z482"/>
    </row>
    <row r="483" spans="3:26" hidden="1" x14ac:dyDescent="0.3">
      <c r="X483"/>
      <c r="Y483"/>
      <c r="Z483"/>
    </row>
    <row r="484" spans="3:26" hidden="1" x14ac:dyDescent="0.3">
      <c r="X484"/>
      <c r="Y484"/>
      <c r="Z484"/>
    </row>
    <row r="485" spans="3:26" hidden="1" x14ac:dyDescent="0.3">
      <c r="X485"/>
      <c r="Y485"/>
      <c r="Z485"/>
    </row>
    <row r="486" spans="3:26" hidden="1" x14ac:dyDescent="0.3">
      <c r="X486"/>
      <c r="Y486"/>
      <c r="Z486"/>
    </row>
    <row r="487" spans="3:26" hidden="1" x14ac:dyDescent="0.3">
      <c r="X487"/>
      <c r="Y487"/>
      <c r="Z487"/>
    </row>
    <row r="488" spans="3:26" hidden="1" x14ac:dyDescent="0.3">
      <c r="X488"/>
      <c r="Y488"/>
      <c r="Z488"/>
    </row>
    <row r="489" spans="3:26" hidden="1" x14ac:dyDescent="0.3">
      <c r="X489"/>
      <c r="Y489"/>
      <c r="Z489"/>
    </row>
    <row r="490" spans="3:26" hidden="1" x14ac:dyDescent="0.3">
      <c r="X490"/>
      <c r="Y490"/>
      <c r="Z490"/>
    </row>
    <row r="491" spans="3:26" hidden="1" x14ac:dyDescent="0.3">
      <c r="X491"/>
      <c r="Y491"/>
      <c r="Z491"/>
    </row>
    <row r="492" spans="3:26" hidden="1" x14ac:dyDescent="0.3">
      <c r="X492"/>
      <c r="Y492"/>
      <c r="Z492"/>
    </row>
    <row r="493" spans="3:26" hidden="1" x14ac:dyDescent="0.3">
      <c r="X493"/>
      <c r="Y493"/>
      <c r="Z493"/>
    </row>
    <row r="494" spans="3:26" ht="15" thickBot="1" x14ac:dyDescent="0.35">
      <c r="C494" s="123" t="s">
        <v>306</v>
      </c>
      <c r="D494" s="93"/>
      <c r="E494" s="93"/>
      <c r="F494" s="105">
        <f t="shared" ref="F494:N494" si="2">SUM(F4:F493)</f>
        <v>7.7</v>
      </c>
      <c r="G494" s="105">
        <f t="shared" si="2"/>
        <v>595.89</v>
      </c>
      <c r="H494" s="105">
        <f t="shared" si="2"/>
        <v>0</v>
      </c>
      <c r="I494" s="105">
        <f t="shared" si="2"/>
        <v>0</v>
      </c>
      <c r="J494" s="105">
        <f t="shared" si="2"/>
        <v>5.2</v>
      </c>
      <c r="K494" s="105">
        <f t="shared" si="2"/>
        <v>0</v>
      </c>
      <c r="L494" s="105">
        <f t="shared" si="2"/>
        <v>25.16</v>
      </c>
      <c r="M494" s="105">
        <f t="shared" si="2"/>
        <v>0</v>
      </c>
      <c r="N494" s="105">
        <f t="shared" si="2"/>
        <v>633.94999999999993</v>
      </c>
      <c r="Q494" s="93" t="s">
        <v>307</v>
      </c>
      <c r="R494" s="105">
        <f t="shared" ref="R494:W494" si="3">SUM(R4:R493)</f>
        <v>123.19999999999999</v>
      </c>
      <c r="S494" s="105">
        <f t="shared" si="3"/>
        <v>123.19999999999999</v>
      </c>
      <c r="T494" s="105">
        <f t="shared" si="3"/>
        <v>65.150000000000006</v>
      </c>
      <c r="U494" s="105">
        <f t="shared" si="3"/>
        <v>0</v>
      </c>
      <c r="V494" s="105">
        <f t="shared" si="3"/>
        <v>0</v>
      </c>
      <c r="W494" s="105">
        <f t="shared" si="3"/>
        <v>0</v>
      </c>
    </row>
    <row r="495" spans="3:26" ht="15" thickTop="1" x14ac:dyDescent="0.3"/>
    <row r="497" spans="3:16" x14ac:dyDescent="0.3">
      <c r="C497" s="94" t="s">
        <v>308</v>
      </c>
      <c r="F497" s="47"/>
      <c r="G497" s="47"/>
      <c r="H497" s="47"/>
      <c r="I497" s="47"/>
      <c r="J497" s="47"/>
      <c r="K497" s="47"/>
      <c r="L497" s="47"/>
      <c r="M497" s="47"/>
      <c r="N497" s="95" t="s">
        <v>309</v>
      </c>
      <c r="O497" s="47"/>
      <c r="P497" s="95" t="s">
        <v>310</v>
      </c>
    </row>
    <row r="498" spans="3:16" x14ac:dyDescent="0.3">
      <c r="C498" s="95" t="str">
        <f>IF('10'!K3="", "Vrije categorie",'10'!K3)</f>
        <v>A</v>
      </c>
      <c r="F498" s="106" cm="1">
        <f t="array" ref="F498">SUMPRODUCT(--($E$4:$E$493=C498),--($D$4:$D$493=""),$F$4:$F$493)</f>
        <v>0</v>
      </c>
      <c r="G498" s="106" cm="1">
        <f t="array" ref="G498">SUMPRODUCT(--($E$4:$E$493=C498),--($D$4:$D$493=""),$G$4:$G$493)</f>
        <v>427.44</v>
      </c>
      <c r="H498" s="106" cm="1">
        <f t="array" ref="H498">SUMPRODUCT(--($E$4:$E$493=C498),--($D$4:$D$493=""),$H$4:$H$493)</f>
        <v>0</v>
      </c>
      <c r="I498" s="106" cm="1">
        <f t="array" ref="I498">SUMPRODUCT(--($E$4:$E$493=C498),--($D$4:$D$493=""),$I$4:$I$493)</f>
        <v>0</v>
      </c>
      <c r="J498" s="106" cm="1">
        <f t="array" ref="J498">SUMPRODUCT(--($E$4:$E$493=C498),--($D$4:$D$493=""),$J$4:$J$493)</f>
        <v>0</v>
      </c>
      <c r="K498" s="106" cm="1">
        <f t="array" ref="K498">SUMPRODUCT(--($E$4:$E$493=C498),--($D$4:$D$493=""),$K$4:$K$493)</f>
        <v>0</v>
      </c>
      <c r="L498" s="106" cm="1">
        <f t="array" ref="L498">SUMPRODUCT(--($E$4:$E$493=C498),--($D$4:$D$493=""),$L$4:$L$493)</f>
        <v>0</v>
      </c>
      <c r="M498" s="106" cm="1">
        <f t="array" ref="M498">SUMPRODUCT(--($E$4:$E$493=C498),--($D$4:$D$493=""),$M$4:$M$493)</f>
        <v>0</v>
      </c>
      <c r="N498" s="106">
        <f>SUM(F498:M498)</f>
        <v>427.44</v>
      </c>
      <c r="O498" s="95"/>
      <c r="P498" s="106" cm="1">
        <f t="array" ref="P498">SUMPRODUCT(--($E$4:$E$493=C498),--($D$4:$D$493=""),$P$4:$P$493)</f>
        <v>89762.4</v>
      </c>
    </row>
    <row r="499" spans="3:16" x14ac:dyDescent="0.3">
      <c r="C499" s="95" t="str">
        <f>IF('10'!K4="", "Vrije categorie",'10'!K4)</f>
        <v>B</v>
      </c>
      <c r="F499" s="106" cm="1">
        <f t="array" ref="F499">SUMPRODUCT(--($E$4:$E$493=C499),--($D$4:$D$493=""),$F$4:$F$493)</f>
        <v>0</v>
      </c>
      <c r="G499" s="106" cm="1">
        <f t="array" ref="G499">SUMPRODUCT(--($E$4:$E$493=C499),--($D$4:$D$493=""),$G$4:$G$493)</f>
        <v>9.02</v>
      </c>
      <c r="H499" s="106" cm="1">
        <f t="array" ref="H499">SUMPRODUCT(--($E$4:$E$493=C499),--($D$4:$D$493=""),$H$4:$H$493)</f>
        <v>0</v>
      </c>
      <c r="I499" s="106" cm="1">
        <f t="array" ref="I499">SUMPRODUCT(--($E$4:$E$493=C499),--($D$4:$D$493=""),$I$4:$I$493)</f>
        <v>0</v>
      </c>
      <c r="J499" s="106" cm="1">
        <f t="array" ref="J499">SUMPRODUCT(--($E$4:$E$493=C499),--($D$4:$D$493=""),$J$4:$J$493)</f>
        <v>0</v>
      </c>
      <c r="K499" s="106" cm="1">
        <f t="array" ref="K499">SUMPRODUCT(--($E$4:$E$493=C499),--($D$4:$D$493=""),$K$4:$K$493)</f>
        <v>0</v>
      </c>
      <c r="L499" s="106" cm="1">
        <f t="array" ref="L499">SUMPRODUCT(--($E$4:$E$493=C499),--($D$4:$D$493=""),$L$4:$L$493)</f>
        <v>0</v>
      </c>
      <c r="M499" s="106" cm="1">
        <f t="array" ref="M499">SUMPRODUCT(--($E$4:$E$493=C499),--($D$4:$D$493=""),$M$4:$M$493)</f>
        <v>0</v>
      </c>
      <c r="N499" s="106">
        <f t="shared" ref="N499:N511" si="4">SUM(F499:M499)</f>
        <v>9.02</v>
      </c>
      <c r="O499" s="95"/>
      <c r="P499" s="106" cm="1">
        <f t="array" ref="P499">SUMPRODUCT(--($E$4:$E$493=C499),--($D$4:$D$493=""),$P$4:$P$493)</f>
        <v>1894.1999999999998</v>
      </c>
    </row>
    <row r="500" spans="3:16" x14ac:dyDescent="0.3">
      <c r="C500" s="95" t="str">
        <f>IF('10'!K5="", "Vrije categorie",'10'!K5)</f>
        <v>C</v>
      </c>
      <c r="F500" s="106" cm="1">
        <f t="array" ref="F500">SUMPRODUCT(--($E$4:$E$493=C500),--($D$4:$D$493=""),$F$4:$F$493)</f>
        <v>0</v>
      </c>
      <c r="G500" s="106" cm="1">
        <f t="array" ref="G500">SUMPRODUCT(--($E$4:$E$493=C500),--($D$4:$D$493=""),$G$4:$G$493)</f>
        <v>0</v>
      </c>
      <c r="H500" s="106" cm="1">
        <f t="array" ref="H500">SUMPRODUCT(--($E$4:$E$493=C500),--($D$4:$D$493=""),$H$4:$H$493)</f>
        <v>0</v>
      </c>
      <c r="I500" s="106" cm="1">
        <f t="array" ref="I500">SUMPRODUCT(--($E$4:$E$493=C500),--($D$4:$D$493=""),$I$4:$I$493)</f>
        <v>0</v>
      </c>
      <c r="J500" s="106" cm="1">
        <f t="array" ref="J500">SUMPRODUCT(--($E$4:$E$493=C500),--($D$4:$D$493=""),$J$4:$J$493)</f>
        <v>0</v>
      </c>
      <c r="K500" s="106" cm="1">
        <f t="array" ref="K500">SUMPRODUCT(--($E$4:$E$493=C500),--($D$4:$D$493=""),$K$4:$K$493)</f>
        <v>0</v>
      </c>
      <c r="L500" s="106" cm="1">
        <f t="array" ref="L500">SUMPRODUCT(--($E$4:$E$493=C500),--($D$4:$D$493=""),$L$4:$L$493)</f>
        <v>0</v>
      </c>
      <c r="M500" s="106" cm="1">
        <f t="array" ref="M500">SUMPRODUCT(--($E$4:$E$493=C500),--($D$4:$D$493=""),$M$4:$M$493)</f>
        <v>0</v>
      </c>
      <c r="N500" s="106">
        <f t="shared" si="4"/>
        <v>0</v>
      </c>
      <c r="O500" s="95"/>
      <c r="P500" s="106" cm="1">
        <f t="array" ref="P500">SUMPRODUCT(--($E$4:$E$493=C500),--($D$4:$D$493=""),$P$4:$P$493)</f>
        <v>0</v>
      </c>
    </row>
    <row r="501" spans="3:16" x14ac:dyDescent="0.3">
      <c r="C501" s="95" t="str">
        <f>IF('10'!K6="", "Vrije categorie",'10'!K6)</f>
        <v>D</v>
      </c>
      <c r="F501" s="106" cm="1">
        <f t="array" ref="F501">SUMPRODUCT(--($E$4:$E$493=C501),--($D$4:$D$493=""),$F$4:$F$493)</f>
        <v>0</v>
      </c>
      <c r="G501" s="106" cm="1">
        <f t="array" ref="G501">SUMPRODUCT(--($E$4:$E$493=C501),--($D$4:$D$493=""),$G$4:$G$493)</f>
        <v>0</v>
      </c>
      <c r="H501" s="106" cm="1">
        <f t="array" ref="H501">SUMPRODUCT(--($E$4:$E$493=C501),--($D$4:$D$493=""),$H$4:$H$493)</f>
        <v>0</v>
      </c>
      <c r="I501" s="106" cm="1">
        <f t="array" ref="I501">SUMPRODUCT(--($E$4:$E$493=C501),--($D$4:$D$493=""),$I$4:$I$493)</f>
        <v>0</v>
      </c>
      <c r="J501" s="106" cm="1">
        <f t="array" ref="J501">SUMPRODUCT(--($E$4:$E$493=C501),--($D$4:$D$493=""),$J$4:$J$493)</f>
        <v>0</v>
      </c>
      <c r="K501" s="106" cm="1">
        <f t="array" ref="K501">SUMPRODUCT(--($E$4:$E$493=C501),--($D$4:$D$493=""),$K$4:$K$493)</f>
        <v>0</v>
      </c>
      <c r="L501" s="106" cm="1">
        <f t="array" ref="L501">SUMPRODUCT(--($E$4:$E$493=C501),--($D$4:$D$493=""),$L$4:$L$493)</f>
        <v>0</v>
      </c>
      <c r="M501" s="106" cm="1">
        <f t="array" ref="M501">SUMPRODUCT(--($E$4:$E$493=C501),--($D$4:$D$493=""),$M$4:$M$493)</f>
        <v>0</v>
      </c>
      <c r="N501" s="106">
        <f t="shared" si="4"/>
        <v>0</v>
      </c>
      <c r="O501" s="95"/>
      <c r="P501" s="106" cm="1">
        <f t="array" ref="P501">SUMPRODUCT(--($E$4:$E$493=C501),--($D$4:$D$493=""),$P$4:$P$493)</f>
        <v>0</v>
      </c>
    </row>
    <row r="502" spans="3:16" x14ac:dyDescent="0.3">
      <c r="C502" s="95" t="str">
        <f>IF('10'!K7="", "Vrije categorie",'10'!K7)</f>
        <v>E</v>
      </c>
      <c r="F502" s="106" cm="1">
        <f t="array" ref="F502">SUMPRODUCT(--($E$4:$E$493=C502),--($D$4:$D$493=""),$F$4:$F$493)</f>
        <v>7.7</v>
      </c>
      <c r="G502" s="106" cm="1">
        <f t="array" ref="G502">SUMPRODUCT(--($E$4:$E$493=C502),--($D$4:$D$493=""),$G$4:$G$493)</f>
        <v>142.81</v>
      </c>
      <c r="H502" s="106" cm="1">
        <f t="array" ref="H502">SUMPRODUCT(--($E$4:$E$493=C502),--($D$4:$D$493=""),$H$4:$H$493)</f>
        <v>0</v>
      </c>
      <c r="I502" s="106" cm="1">
        <f t="array" ref="I502">SUMPRODUCT(--($E$4:$E$493=C502),--($D$4:$D$493=""),$I$4:$I$493)</f>
        <v>0</v>
      </c>
      <c r="J502" s="106" cm="1">
        <f t="array" ref="J502">SUMPRODUCT(--($E$4:$E$493=C502),--($D$4:$D$493=""),$J$4:$J$493)</f>
        <v>5.2</v>
      </c>
      <c r="K502" s="106" cm="1">
        <f t="array" ref="K502">SUMPRODUCT(--($E$4:$E$493=C502),--($D$4:$D$493=""),$K$4:$K$493)</f>
        <v>0</v>
      </c>
      <c r="L502" s="106" cm="1">
        <f t="array" ref="L502">SUMPRODUCT(--($E$4:$E$493=C502),--($D$4:$D$493=""),$L$4:$L$493)</f>
        <v>0</v>
      </c>
      <c r="M502" s="106" cm="1">
        <f t="array" ref="M502">SUMPRODUCT(--($E$4:$E$493=C502),--($D$4:$D$493=""),$M$4:$M$493)</f>
        <v>0</v>
      </c>
      <c r="N502" s="106">
        <f t="shared" si="4"/>
        <v>155.70999999999998</v>
      </c>
      <c r="O502" s="95"/>
      <c r="P502" s="106" cm="1">
        <f t="array" ref="P502">SUMPRODUCT(--($E$4:$E$493=C502),--($D$4:$D$493=""),$P$4:$P$493)</f>
        <v>32699.100000000002</v>
      </c>
    </row>
    <row r="503" spans="3:16" x14ac:dyDescent="0.3">
      <c r="C503" s="95" t="str">
        <f>IF('10'!K8="", "Vrije categorie",'10'!K8)</f>
        <v>F</v>
      </c>
      <c r="F503" s="106" cm="1">
        <f t="array" ref="F503">SUMPRODUCT(--($E$4:$E$493=C503),--($D$4:$D$493=""),$F$4:$F$493)</f>
        <v>0</v>
      </c>
      <c r="G503" s="106" cm="1">
        <f t="array" ref="G503">SUMPRODUCT(--($E$4:$E$493=C503),--($D$4:$D$493=""),$G$4:$G$493)</f>
        <v>16.619999999999997</v>
      </c>
      <c r="H503" s="106" cm="1">
        <f t="array" ref="H503">SUMPRODUCT(--($E$4:$E$493=C503),--($D$4:$D$493=""),$H$4:$H$493)</f>
        <v>0</v>
      </c>
      <c r="I503" s="106" cm="1">
        <f t="array" ref="I503">SUMPRODUCT(--($E$4:$E$493=C503),--($D$4:$D$493=""),$I$4:$I$493)</f>
        <v>0</v>
      </c>
      <c r="J503" s="106" cm="1">
        <f t="array" ref="J503">SUMPRODUCT(--($E$4:$E$493=C503),--($D$4:$D$493=""),$J$4:$J$493)</f>
        <v>0</v>
      </c>
      <c r="K503" s="106" cm="1">
        <f t="array" ref="K503">SUMPRODUCT(--($E$4:$E$493=C503),--($D$4:$D$493=""),$K$4:$K$493)</f>
        <v>0</v>
      </c>
      <c r="L503" s="106" cm="1">
        <f t="array" ref="L503">SUMPRODUCT(--($E$4:$E$493=C503),--($D$4:$D$493=""),$L$4:$L$493)</f>
        <v>0</v>
      </c>
      <c r="M503" s="106" cm="1">
        <f t="array" ref="M503">SUMPRODUCT(--($E$4:$E$493=C503),--($D$4:$D$493=""),$M$4:$M$493)</f>
        <v>0</v>
      </c>
      <c r="N503" s="106">
        <f t="shared" si="4"/>
        <v>16.619999999999997</v>
      </c>
      <c r="O503" s="95"/>
      <c r="P503" s="106" cm="1">
        <f t="array" ref="P503">SUMPRODUCT(--($E$4:$E$493=C503),--($D$4:$D$493=""),$P$4:$P$493)</f>
        <v>199.44</v>
      </c>
    </row>
    <row r="504" spans="3:16" x14ac:dyDescent="0.3">
      <c r="C504" s="95" t="str">
        <f>IF('10'!K9="", "Vrije categorie",'10'!K9)</f>
        <v>G</v>
      </c>
      <c r="F504" s="106" cm="1">
        <f t="array" ref="F504">SUMPRODUCT(--($E$4:$E$493=C504),--($D$4:$D$493=""),$F$4:$F$493)</f>
        <v>0</v>
      </c>
      <c r="G504" s="106" cm="1">
        <f t="array" ref="G504">SUMPRODUCT(--($E$4:$E$493=C504),--($D$4:$D$493=""),$G$4:$G$493)</f>
        <v>0</v>
      </c>
      <c r="H504" s="106" cm="1">
        <f t="array" ref="H504">SUMPRODUCT(--($E$4:$E$493=C504),--($D$4:$D$493=""),$H$4:$H$493)</f>
        <v>0</v>
      </c>
      <c r="I504" s="106" cm="1">
        <f t="array" ref="I504">SUMPRODUCT(--($E$4:$E$493=C504),--($D$4:$D$493=""),$I$4:$I$493)</f>
        <v>0</v>
      </c>
      <c r="J504" s="106" cm="1">
        <f t="array" ref="J504">SUMPRODUCT(--($E$4:$E$493=C504),--($D$4:$D$493=""),$J$4:$J$493)</f>
        <v>0</v>
      </c>
      <c r="K504" s="106" cm="1">
        <f t="array" ref="K504">SUMPRODUCT(--($E$4:$E$493=C504),--($D$4:$D$493=""),$K$4:$K$493)</f>
        <v>0</v>
      </c>
      <c r="L504" s="106" cm="1">
        <f t="array" ref="L504">SUMPRODUCT(--($E$4:$E$493=C504),--($D$4:$D$493=""),$L$4:$L$493)</f>
        <v>25.16</v>
      </c>
      <c r="M504" s="106" cm="1">
        <f t="array" ref="M504">SUMPRODUCT(--($E$4:$E$493=C504),--($D$4:$D$493=""),$M$4:$M$493)</f>
        <v>0</v>
      </c>
      <c r="N504" s="106">
        <f t="shared" si="4"/>
        <v>25.16</v>
      </c>
      <c r="O504" s="95"/>
      <c r="P504" s="106" cm="1">
        <f t="array" ref="P504">SUMPRODUCT(--($E$4:$E$493=C504),--($D$4:$D$493=""),$P$4:$P$493)</f>
        <v>5283.6</v>
      </c>
    </row>
    <row r="505" spans="3:16" x14ac:dyDescent="0.3">
      <c r="C505" s="95" t="str">
        <f>IF('10'!K10="", "Vrije categorie",'10'!K10)</f>
        <v>H</v>
      </c>
      <c r="F505" s="106" cm="1">
        <f t="array" ref="F505">SUMPRODUCT(--($E$4:$E$493=C505),--($D$4:$D$493=""),$F$4:$F$493)</f>
        <v>0</v>
      </c>
      <c r="G505" s="106" cm="1">
        <f t="array" ref="G505">SUMPRODUCT(--($E$4:$E$493=C505),--($D$4:$D$493=""),$G$4:$G$493)</f>
        <v>0</v>
      </c>
      <c r="H505" s="106" cm="1">
        <f t="array" ref="H505">SUMPRODUCT(--($E$4:$E$493=C505),--($D$4:$D$493=""),$H$4:$H$493)</f>
        <v>0</v>
      </c>
      <c r="I505" s="106" cm="1">
        <f t="array" ref="I505">SUMPRODUCT(--($E$4:$E$493=C505),--($D$4:$D$493=""),$I$4:$I$493)</f>
        <v>0</v>
      </c>
      <c r="J505" s="106" cm="1">
        <f t="array" ref="J505">SUMPRODUCT(--($E$4:$E$493=C505),--($D$4:$D$493=""),$J$4:$J$493)</f>
        <v>0</v>
      </c>
      <c r="K505" s="106" cm="1">
        <f t="array" ref="K505">SUMPRODUCT(--($E$4:$E$493=C505),--($D$4:$D$493=""),$K$4:$K$493)</f>
        <v>0</v>
      </c>
      <c r="L505" s="106" cm="1">
        <f t="array" ref="L505">SUMPRODUCT(--($E$4:$E$493=C505),--($D$4:$D$493=""),$L$4:$L$493)</f>
        <v>0</v>
      </c>
      <c r="M505" s="106" cm="1">
        <f t="array" ref="M505">SUMPRODUCT(--($E$4:$E$493=C505),--($D$4:$D$493=""),$M$4:$M$493)</f>
        <v>0</v>
      </c>
      <c r="N505" s="106">
        <f t="shared" si="4"/>
        <v>0</v>
      </c>
      <c r="O505" s="95"/>
      <c r="P505" s="106" cm="1">
        <f t="array" ref="P505">SUMPRODUCT(--($E$4:$E$493=C505),--($D$4:$D$493=""),$P$4:$P$493)</f>
        <v>0</v>
      </c>
    </row>
    <row r="506" spans="3:16" x14ac:dyDescent="0.3">
      <c r="C506" s="95" t="str">
        <f>IF('10'!K11="", "Vrije categorie",'10'!K11)</f>
        <v>I</v>
      </c>
      <c r="F506" s="106" cm="1">
        <f t="array" ref="F506">SUMPRODUCT(--($E$4:$E$493=C506),--($D$4:$D$493=""),$F$4:$F$493)</f>
        <v>0</v>
      </c>
      <c r="G506" s="106" cm="1">
        <f t="array" ref="G506">SUMPRODUCT(--($E$4:$E$493=C506),--($D$4:$D$493=""),$G$4:$G$493)</f>
        <v>0</v>
      </c>
      <c r="H506" s="106" cm="1">
        <f t="array" ref="H506">SUMPRODUCT(--($E$4:$E$493=C506),--($D$4:$D$493=""),$H$4:$H$493)</f>
        <v>0</v>
      </c>
      <c r="I506" s="106" cm="1">
        <f t="array" ref="I506">SUMPRODUCT(--($E$4:$E$493=C506),--($D$4:$D$493=""),$I$4:$I$493)</f>
        <v>0</v>
      </c>
      <c r="J506" s="106" cm="1">
        <f t="array" ref="J506">SUMPRODUCT(--($E$4:$E$493=C506),--($D$4:$D$493=""),$J$4:$J$493)</f>
        <v>0</v>
      </c>
      <c r="K506" s="106" cm="1">
        <f t="array" ref="K506">SUMPRODUCT(--($E$4:$E$493=C506),--($D$4:$D$493=""),$K$4:$K$493)</f>
        <v>0</v>
      </c>
      <c r="L506" s="106" cm="1">
        <f t="array" ref="L506">SUMPRODUCT(--($E$4:$E$493=C506),--($D$4:$D$493=""),$L$4:$L$493)</f>
        <v>0</v>
      </c>
      <c r="M506" s="106" cm="1">
        <f t="array" ref="M506">SUMPRODUCT(--($E$4:$E$493=C506),--($D$4:$D$493=""),$M$4:$M$493)</f>
        <v>0</v>
      </c>
      <c r="N506" s="106">
        <f t="shared" si="4"/>
        <v>0</v>
      </c>
      <c r="O506" s="95"/>
      <c r="P506" s="106" cm="1">
        <f t="array" ref="P506">SUMPRODUCT(--($E$4:$E$493=C506),--($D$4:$D$493=""),$P$4:$P$493)</f>
        <v>0</v>
      </c>
    </row>
    <row r="507" spans="3:16" x14ac:dyDescent="0.3">
      <c r="C507" s="95" t="str">
        <f>IF('10'!K12="", "Vrije categorie",'10'!K12)</f>
        <v>J</v>
      </c>
      <c r="F507" s="106" cm="1">
        <f t="array" ref="F507">SUMPRODUCT(--($E$4:$E$493=C507),--($D$4:$D$493=""),$F$4:$F$493)</f>
        <v>0</v>
      </c>
      <c r="G507" s="106" cm="1">
        <f t="array" ref="G507">SUMPRODUCT(--($E$4:$E$493=C507),--($D$4:$D$493=""),$G$4:$G$493)</f>
        <v>0</v>
      </c>
      <c r="H507" s="106" cm="1">
        <f t="array" ref="H507">SUMPRODUCT(--($E$4:$E$493=C507),--($D$4:$D$493=""),$H$4:$H$493)</f>
        <v>0</v>
      </c>
      <c r="I507" s="106" cm="1">
        <f t="array" ref="I507">SUMPRODUCT(--($E$4:$E$493=C507),--($D$4:$D$493=""),$I$4:$I$493)</f>
        <v>0</v>
      </c>
      <c r="J507" s="106" cm="1">
        <f t="array" ref="J507">SUMPRODUCT(--($E$4:$E$493=C507),--($D$4:$D$493=""),$J$4:$J$493)</f>
        <v>0</v>
      </c>
      <c r="K507" s="106" cm="1">
        <f t="array" ref="K507">SUMPRODUCT(--($E$4:$E$493=C507),--($D$4:$D$493=""),$K$4:$K$493)</f>
        <v>0</v>
      </c>
      <c r="L507" s="106" cm="1">
        <f t="array" ref="L507">SUMPRODUCT(--($E$4:$E$493=C507),--($D$4:$D$493=""),$L$4:$L$493)</f>
        <v>0</v>
      </c>
      <c r="M507" s="106" cm="1">
        <f t="array" ref="M507">SUMPRODUCT(--($E$4:$E$493=C507),--($D$4:$D$493=""),$M$4:$M$493)</f>
        <v>0</v>
      </c>
      <c r="N507" s="106">
        <f t="shared" si="4"/>
        <v>0</v>
      </c>
      <c r="O507" s="95"/>
      <c r="P507" s="106" cm="1">
        <f t="array" ref="P507">SUMPRODUCT(--($E$4:$E$493=C507),--($D$4:$D$493=""),$P$4:$P$493)</f>
        <v>0</v>
      </c>
    </row>
    <row r="508" spans="3:16" x14ac:dyDescent="0.3">
      <c r="C508" s="95" t="str">
        <f>IF('10'!K13="", "Vrije categorie",'10'!K13)</f>
        <v>K</v>
      </c>
      <c r="F508" s="106" cm="1">
        <f t="array" ref="F508">SUMPRODUCT(--($E$4:$E$493=C508),--($D$4:$D$493=""),$F$4:$F$493)</f>
        <v>0</v>
      </c>
      <c r="G508" s="106" cm="1">
        <f t="array" ref="G508">SUMPRODUCT(--($E$4:$E$493=C508),--($D$4:$D$493=""),$G$4:$G$493)</f>
        <v>0</v>
      </c>
      <c r="H508" s="106" cm="1">
        <f t="array" ref="H508">SUMPRODUCT(--($E$4:$E$493=C508),--($D$4:$D$493=""),$H$4:$H$493)</f>
        <v>0</v>
      </c>
      <c r="I508" s="106" cm="1">
        <f t="array" ref="I508">SUMPRODUCT(--($E$4:$E$493=C508),--($D$4:$D$493=""),$I$4:$I$493)</f>
        <v>0</v>
      </c>
      <c r="J508" s="106" cm="1">
        <f t="array" ref="J508">SUMPRODUCT(--($E$4:$E$493=C508),--($D$4:$D$493=""),$J$4:$J$493)</f>
        <v>0</v>
      </c>
      <c r="K508" s="106" cm="1">
        <f t="array" ref="K508">SUMPRODUCT(--($E$4:$E$493=C508),--($D$4:$D$493=""),$K$4:$K$493)</f>
        <v>0</v>
      </c>
      <c r="L508" s="106" cm="1">
        <f t="array" ref="L508">SUMPRODUCT(--($E$4:$E$493=C508),--($D$4:$D$493=""),$L$4:$L$493)</f>
        <v>0</v>
      </c>
      <c r="M508" s="106" cm="1">
        <f t="array" ref="M508">SUMPRODUCT(--($E$4:$E$493=C508),--($D$4:$D$493=""),$M$4:$M$493)</f>
        <v>0</v>
      </c>
      <c r="N508" s="106">
        <f t="shared" si="4"/>
        <v>0</v>
      </c>
      <c r="O508" s="95"/>
      <c r="P508" s="106" cm="1">
        <f t="array" ref="P508">SUMPRODUCT(--($E$4:$E$493=C508),--($D$4:$D$493=""),$P$4:$P$493)</f>
        <v>0</v>
      </c>
    </row>
    <row r="509" spans="3:16" x14ac:dyDescent="0.3">
      <c r="C509" s="95" t="str">
        <f>IF('10'!K14="", "Vrije categorie",'10'!K14)</f>
        <v>Vrije categorie</v>
      </c>
      <c r="F509" s="106" cm="1">
        <f t="array" ref="F509">SUMPRODUCT(--($E$4:$E$493=C509),--($D$4:$D$493=""),$F$4:$F$493)</f>
        <v>0</v>
      </c>
      <c r="G509" s="106" cm="1">
        <f t="array" ref="G509">SUMPRODUCT(--($E$4:$E$493=C509),--($D$4:$D$493=""),$G$4:$G$493)</f>
        <v>0</v>
      </c>
      <c r="H509" s="106" cm="1">
        <f t="array" ref="H509">SUMPRODUCT(--($E$4:$E$493=C509),--($D$4:$D$493=""),$H$4:$H$493)</f>
        <v>0</v>
      </c>
      <c r="I509" s="106" cm="1">
        <f t="array" ref="I509">SUMPRODUCT(--($E$4:$E$493=C509),--($D$4:$D$493=""),$I$4:$I$493)</f>
        <v>0</v>
      </c>
      <c r="J509" s="106" cm="1">
        <f t="array" ref="J509">SUMPRODUCT(--($E$4:$E$493=C509),--($D$4:$D$493=""),$J$4:$J$493)</f>
        <v>0</v>
      </c>
      <c r="K509" s="106" cm="1">
        <f t="array" ref="K509">SUMPRODUCT(--($E$4:$E$493=C509),--($D$4:$D$493=""),$K$4:$K$493)</f>
        <v>0</v>
      </c>
      <c r="L509" s="106" cm="1">
        <f t="array" ref="L509">SUMPRODUCT(--($E$4:$E$493=C509),--($D$4:$D$493=""),$L$4:$L$493)</f>
        <v>0</v>
      </c>
      <c r="M509" s="106" cm="1">
        <f t="array" ref="M509">SUMPRODUCT(--($E$4:$E$493=C509),--($D$4:$D$493=""),$M$4:$M$493)</f>
        <v>0</v>
      </c>
      <c r="N509" s="106">
        <f t="shared" si="4"/>
        <v>0</v>
      </c>
      <c r="O509" s="95"/>
      <c r="P509" s="106" cm="1">
        <f t="array" ref="P509">SUMPRODUCT(--($E$4:$E$493=C509),--($D$4:$D$493=""),$P$4:$P$493)</f>
        <v>0</v>
      </c>
    </row>
    <row r="510" spans="3:16" x14ac:dyDescent="0.3">
      <c r="C510" s="95" t="str">
        <f>IF('10'!K15="", "Vrije categorie",'10'!K15)</f>
        <v>Vrije categorie</v>
      </c>
      <c r="F510" s="106" cm="1">
        <f t="array" ref="F510">SUMPRODUCT(--($E$4:$E$493=C510),--($D$4:$D$493=""),$F$4:$F$493)</f>
        <v>0</v>
      </c>
      <c r="G510" s="106" cm="1">
        <f t="array" ref="G510">SUMPRODUCT(--($E$4:$E$493=C510),--($D$4:$D$493=""),$G$4:$G$493)</f>
        <v>0</v>
      </c>
      <c r="H510" s="106" cm="1">
        <f t="array" ref="H510">SUMPRODUCT(--($E$4:$E$493=C510),--($D$4:$D$493=""),$H$4:$H$493)</f>
        <v>0</v>
      </c>
      <c r="I510" s="106" cm="1">
        <f t="array" ref="I510">SUMPRODUCT(--($E$4:$E$493=C510),--($D$4:$D$493=""),$I$4:$I$493)</f>
        <v>0</v>
      </c>
      <c r="J510" s="106" cm="1">
        <f t="array" ref="J510">SUMPRODUCT(--($E$4:$E$493=C510),--($D$4:$D$493=""),$J$4:$J$493)</f>
        <v>0</v>
      </c>
      <c r="K510" s="106" cm="1">
        <f t="array" ref="K510">SUMPRODUCT(--($E$4:$E$493=C510),--($D$4:$D$493=""),$K$4:$K$493)</f>
        <v>0</v>
      </c>
      <c r="L510" s="106" cm="1">
        <f t="array" ref="L510">SUMPRODUCT(--($E$4:$E$493=C510),--($D$4:$D$493=""),$L$4:$L$493)</f>
        <v>0</v>
      </c>
      <c r="M510" s="106" cm="1">
        <f t="array" ref="M510">SUMPRODUCT(--($E$4:$E$493=C510),--($D$4:$D$493=""),$M$4:$M$493)</f>
        <v>0</v>
      </c>
      <c r="N510" s="106">
        <f t="shared" si="4"/>
        <v>0</v>
      </c>
      <c r="O510" s="95"/>
      <c r="P510" s="106" cm="1">
        <f t="array" ref="P510">SUMPRODUCT(--($E$4:$E$493=C510),--($D$4:$D$493=""),$P$4:$P$493)</f>
        <v>0</v>
      </c>
    </row>
    <row r="511" spans="3:16" ht="15" thickBot="1" x14ac:dyDescent="0.35">
      <c r="C511" s="108" t="s">
        <v>311</v>
      </c>
      <c r="D511" s="104"/>
      <c r="E511" s="104"/>
      <c r="F511" s="107">
        <f>SUM(F498:F510)</f>
        <v>7.7</v>
      </c>
      <c r="G511" s="107">
        <f t="shared" ref="G511:M511" si="5">SUM(G498:G510)</f>
        <v>595.89</v>
      </c>
      <c r="H511" s="107">
        <f t="shared" si="5"/>
        <v>0</v>
      </c>
      <c r="I511" s="107">
        <f t="shared" si="5"/>
        <v>0</v>
      </c>
      <c r="J511" s="107">
        <f t="shared" si="5"/>
        <v>5.2</v>
      </c>
      <c r="K511" s="107">
        <f t="shared" si="5"/>
        <v>0</v>
      </c>
      <c r="L511" s="107">
        <f t="shared" si="5"/>
        <v>25.16</v>
      </c>
      <c r="M511" s="107">
        <f t="shared" si="5"/>
        <v>0</v>
      </c>
      <c r="N511" s="107">
        <f t="shared" si="4"/>
        <v>633.95000000000005</v>
      </c>
      <c r="O511" s="107"/>
      <c r="P511" s="107">
        <f>SUM(P498:P510)</f>
        <v>129838.74</v>
      </c>
    </row>
    <row r="512" spans="3:16" ht="15" thickTop="1" x14ac:dyDescent="0.3">
      <c r="C512" s="94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</row>
    <row r="513" spans="3:16" ht="15" thickBot="1" x14ac:dyDescent="0.35">
      <c r="C513" s="108" t="s">
        <v>312</v>
      </c>
      <c r="D513" s="104"/>
      <c r="E513" s="104"/>
      <c r="F513" s="107" cm="1">
        <f t="array" ref="F513">SUMPRODUCT(--($E$4:$E$493="X"),F4:F493)</f>
        <v>0</v>
      </c>
      <c r="G513" s="107" cm="1">
        <f t="array" ref="G513">SUMPRODUCT(--($E$4:$E$493="X"),G4:G493)</f>
        <v>0</v>
      </c>
      <c r="H513" s="107" cm="1">
        <f t="array" ref="H513">SUMPRODUCT(--($E$4:$E$493="X"),H4:H493)</f>
        <v>0</v>
      </c>
      <c r="I513" s="107" cm="1">
        <f t="array" ref="I513">SUMPRODUCT(--($E$4:$E$493="X"),I4:I493)</f>
        <v>0</v>
      </c>
      <c r="J513" s="107" cm="1">
        <f t="array" ref="J513">SUMPRODUCT(--($E$4:$E$493="X"),J4:J493)</f>
        <v>0</v>
      </c>
      <c r="K513" s="107" cm="1">
        <f t="array" ref="K513">SUMPRODUCT(--($E$4:$E$493="X"),K4:K493)</f>
        <v>0</v>
      </c>
      <c r="L513" s="107" cm="1">
        <f t="array" ref="L513">SUMPRODUCT(--($E$4:$E$493="X"),L4:L493)</f>
        <v>0</v>
      </c>
      <c r="M513" s="107" cm="1">
        <f t="array" ref="M513">SUMPRODUCT(--($E$4:$E$493="X"),M4:M493)</f>
        <v>0</v>
      </c>
      <c r="N513" s="47"/>
      <c r="O513" s="47"/>
      <c r="P513" s="47"/>
    </row>
    <row r="514" spans="3:16" ht="15" thickTop="1" x14ac:dyDescent="0.3"/>
    <row r="516" spans="3:16" x14ac:dyDescent="0.3">
      <c r="C516" s="109" t="s">
        <v>313</v>
      </c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09" t="s">
        <v>309</v>
      </c>
    </row>
    <row r="517" spans="3:16" x14ac:dyDescent="0.3">
      <c r="C517" s="109" t="str">
        <f>C498</f>
        <v>A</v>
      </c>
      <c r="D517" s="110"/>
      <c r="E517" s="110"/>
      <c r="F517" s="113" cm="1">
        <f t="array" ref="F517">SUMPRODUCT(--($E$4:$E$493=C517),--($D$4:$D$493="X"),$F$4:$F$493)</f>
        <v>0</v>
      </c>
      <c r="G517" s="113" cm="1">
        <f t="array" ref="G517">SUMPRODUCT(--($E$4:$E$493=C517),--($D$4:$D$493="X"),$G$4:$G$493)</f>
        <v>0</v>
      </c>
      <c r="H517" s="113" cm="1">
        <f t="array" ref="H517">SUMPRODUCT(--($E$4:$E$493=C517),--($D$4:$D$493="X"),$H$4:$H$493)</f>
        <v>0</v>
      </c>
      <c r="I517" s="113" cm="1">
        <f t="array" ref="I517">SUMPRODUCT(--($E$4:$E$493=C517),--($D$4:$D$493="X"),$I$4:$I$493)</f>
        <v>0</v>
      </c>
      <c r="J517" s="113" cm="1">
        <f t="array" ref="J517">SUMPRODUCT(--($E$4:$E$493=C517),--($D$4:$D$493="X"),$J$4:$J$493)</f>
        <v>0</v>
      </c>
      <c r="K517" s="113" cm="1">
        <f t="array" ref="K517">SUMPRODUCT(--($E$4:$E$493=C517),--($D$4:$D$493="X"),$K$4:$K$493)</f>
        <v>0</v>
      </c>
      <c r="L517" s="113" cm="1">
        <f t="array" ref="L517">SUMPRODUCT(--($E$4:$E$493=C517),--($D$4:$D$493="X"),$L$4:$L$493)</f>
        <v>0</v>
      </c>
      <c r="M517" s="113" cm="1">
        <f t="array" ref="M517">SUMPRODUCT(--($E$4:$E$493=C517),--($D$4:$D$493="X"),$M$4:$M$493)</f>
        <v>0</v>
      </c>
      <c r="N517" s="113">
        <f>SUM(F517:M517)</f>
        <v>0</v>
      </c>
    </row>
    <row r="518" spans="3:16" x14ac:dyDescent="0.3">
      <c r="C518" s="109" t="str">
        <f t="shared" ref="C518:C529" si="6">C499</f>
        <v>B</v>
      </c>
      <c r="D518" s="110"/>
      <c r="E518" s="110"/>
      <c r="F518" s="113" cm="1">
        <f t="array" ref="F518">SUMPRODUCT(--($E$4:$E$493=C518),--($D$4:$D$493="X"),$F$4:$F$493)</f>
        <v>0</v>
      </c>
      <c r="G518" s="113" cm="1">
        <f t="array" ref="G518">SUMPRODUCT(--($E$4:$E$493=C518),--($D$4:$D$493="X"),$G$4:$G$493)</f>
        <v>0</v>
      </c>
      <c r="H518" s="113" cm="1">
        <f t="array" ref="H518">SUMPRODUCT(--($E$4:$E$493=C518),--($D$4:$D$493="X"),$H$4:$H$493)</f>
        <v>0</v>
      </c>
      <c r="I518" s="113" cm="1">
        <f t="array" ref="I518">SUMPRODUCT(--($E$4:$E$493=C518),--($D$4:$D$493="X"),$I$4:$I$493)</f>
        <v>0</v>
      </c>
      <c r="J518" s="113" cm="1">
        <f t="array" ref="J518">SUMPRODUCT(--($E$4:$E$493=C518),--($D$4:$D$493="X"),$J$4:$J$493)</f>
        <v>0</v>
      </c>
      <c r="K518" s="113" cm="1">
        <f t="array" ref="K518">SUMPRODUCT(--($E$4:$E$493=C518),--($D$4:$D$493="X"),$K$4:$K$493)</f>
        <v>0</v>
      </c>
      <c r="L518" s="113" cm="1">
        <f t="array" ref="L518">SUMPRODUCT(--($E$4:$E$493=C518),--($D$4:$D$493="X"),$L$4:$L$493)</f>
        <v>0</v>
      </c>
      <c r="M518" s="113" cm="1">
        <f t="array" ref="M518">SUMPRODUCT(--($E$4:$E$493=C518),--($D$4:$D$493="X"),$M$4:$M$493)</f>
        <v>0</v>
      </c>
      <c r="N518" s="113">
        <f t="shared" ref="N518:N529" si="7">SUM(F518:M518)</f>
        <v>0</v>
      </c>
    </row>
    <row r="519" spans="3:16" x14ac:dyDescent="0.3">
      <c r="C519" s="109" t="str">
        <f t="shared" si="6"/>
        <v>C</v>
      </c>
      <c r="D519" s="110"/>
      <c r="E519" s="110"/>
      <c r="F519" s="113" cm="1">
        <f t="array" ref="F519">SUMPRODUCT(--($E$4:$E$493=C519),--($D$4:$D$493="X"),$F$4:$F$493)</f>
        <v>0</v>
      </c>
      <c r="G519" s="113" cm="1">
        <f t="array" ref="G519">SUMPRODUCT(--($E$4:$E$493=C519),--($D$4:$D$493="X"),$G$4:$G$493)</f>
        <v>0</v>
      </c>
      <c r="H519" s="113" cm="1">
        <f t="array" ref="H519">SUMPRODUCT(--($E$4:$E$493=C519),--($D$4:$D$493="X"),$H$4:$H$493)</f>
        <v>0</v>
      </c>
      <c r="I519" s="113" cm="1">
        <f t="array" ref="I519">SUMPRODUCT(--($E$4:$E$493=C519),--($D$4:$D$493="X"),$I$4:$I$493)</f>
        <v>0</v>
      </c>
      <c r="J519" s="113" cm="1">
        <f t="array" ref="J519">SUMPRODUCT(--($E$4:$E$493=C519),--($D$4:$D$493="X"),$J$4:$J$493)</f>
        <v>0</v>
      </c>
      <c r="K519" s="113" cm="1">
        <f t="array" ref="K519">SUMPRODUCT(--($E$4:$E$493=C519),--($D$4:$D$493="X"),$K$4:$K$493)</f>
        <v>0</v>
      </c>
      <c r="L519" s="113" cm="1">
        <f t="array" ref="L519">SUMPRODUCT(--($E$4:$E$493=C519),--($D$4:$D$493="X"),$L$4:$L$493)</f>
        <v>0</v>
      </c>
      <c r="M519" s="113" cm="1">
        <f t="array" ref="M519">SUMPRODUCT(--($E$4:$E$493=C519),--($D$4:$D$493="X"),$M$4:$M$493)</f>
        <v>0</v>
      </c>
      <c r="N519" s="113">
        <f t="shared" si="7"/>
        <v>0</v>
      </c>
    </row>
    <row r="520" spans="3:16" x14ac:dyDescent="0.3">
      <c r="C520" s="109" t="str">
        <f t="shared" si="6"/>
        <v>D</v>
      </c>
      <c r="D520" s="110"/>
      <c r="E520" s="110"/>
      <c r="F520" s="113" cm="1">
        <f t="array" ref="F520">SUMPRODUCT(--($E$4:$E$493=C520),--($D$4:$D$493="X"),$F$4:$F$493)</f>
        <v>0</v>
      </c>
      <c r="G520" s="113" cm="1">
        <f t="array" ref="G520">SUMPRODUCT(--($E$4:$E$493=C520),--($D$4:$D$493="X"),$G$4:$G$493)</f>
        <v>0</v>
      </c>
      <c r="H520" s="113" cm="1">
        <f t="array" ref="H520">SUMPRODUCT(--($E$4:$E$493=C520),--($D$4:$D$493="X"),$H$4:$H$493)</f>
        <v>0</v>
      </c>
      <c r="I520" s="113" cm="1">
        <f t="array" ref="I520">SUMPRODUCT(--($E$4:$E$493=C520),--($D$4:$D$493="X"),$I$4:$I$493)</f>
        <v>0</v>
      </c>
      <c r="J520" s="113" cm="1">
        <f t="array" ref="J520">SUMPRODUCT(--($E$4:$E$493=C520),--($D$4:$D$493="X"),$J$4:$J$493)</f>
        <v>0</v>
      </c>
      <c r="K520" s="113" cm="1">
        <f t="array" ref="K520">SUMPRODUCT(--($E$4:$E$493=C520),--($D$4:$D$493="X"),$K$4:$K$493)</f>
        <v>0</v>
      </c>
      <c r="L520" s="113" cm="1">
        <f t="array" ref="L520">SUMPRODUCT(--($E$4:$E$493=C520),--($D$4:$D$493="X"),$L$4:$L$493)</f>
        <v>0</v>
      </c>
      <c r="M520" s="113" cm="1">
        <f t="array" ref="M520">SUMPRODUCT(--($E$4:$E$493=C520),--($D$4:$D$493="X"),$M$4:$M$493)</f>
        <v>0</v>
      </c>
      <c r="N520" s="113">
        <f t="shared" si="7"/>
        <v>0</v>
      </c>
    </row>
    <row r="521" spans="3:16" x14ac:dyDescent="0.3">
      <c r="C521" s="109" t="str">
        <f t="shared" si="6"/>
        <v>E</v>
      </c>
      <c r="D521" s="110"/>
      <c r="E521" s="110"/>
      <c r="F521" s="113" cm="1">
        <f t="array" ref="F521">SUMPRODUCT(--($E$4:$E$493=C521),--($D$4:$D$493="X"),$F$4:$F$493)</f>
        <v>0</v>
      </c>
      <c r="G521" s="113" cm="1">
        <f t="array" ref="G521">SUMPRODUCT(--($E$4:$E$493=C521),--($D$4:$D$493="X"),$G$4:$G$493)</f>
        <v>0</v>
      </c>
      <c r="H521" s="113" cm="1">
        <f t="array" ref="H521">SUMPRODUCT(--($E$4:$E$493=C521),--($D$4:$D$493="X"),$H$4:$H$493)</f>
        <v>0</v>
      </c>
      <c r="I521" s="113" cm="1">
        <f t="array" ref="I521">SUMPRODUCT(--($E$4:$E$493=C521),--($D$4:$D$493="X"),$I$4:$I$493)</f>
        <v>0</v>
      </c>
      <c r="J521" s="113" cm="1">
        <f t="array" ref="J521">SUMPRODUCT(--($E$4:$E$493=C521),--($D$4:$D$493="X"),$J$4:$J$493)</f>
        <v>0</v>
      </c>
      <c r="K521" s="113" cm="1">
        <f t="array" ref="K521">SUMPRODUCT(--($E$4:$E$493=C521),--($D$4:$D$493="X"),$K$4:$K$493)</f>
        <v>0</v>
      </c>
      <c r="L521" s="113" cm="1">
        <f t="array" ref="L521">SUMPRODUCT(--($E$4:$E$493=C521),--($D$4:$D$493="X"),$L$4:$L$493)</f>
        <v>0</v>
      </c>
      <c r="M521" s="113" cm="1">
        <f t="array" ref="M521">SUMPRODUCT(--($E$4:$E$493=C521),--($D$4:$D$493="X"),$M$4:$M$493)</f>
        <v>0</v>
      </c>
      <c r="N521" s="113">
        <f t="shared" si="7"/>
        <v>0</v>
      </c>
    </row>
    <row r="522" spans="3:16" x14ac:dyDescent="0.3">
      <c r="C522" s="109" t="str">
        <f t="shared" si="6"/>
        <v>F</v>
      </c>
      <c r="D522" s="110"/>
      <c r="E522" s="110"/>
      <c r="F522" s="113" cm="1">
        <f t="array" ref="F522">SUMPRODUCT(--($E$4:$E$493=C522),--($D$4:$D$493="X"),$F$4:$F$493)</f>
        <v>0</v>
      </c>
      <c r="G522" s="113" cm="1">
        <f t="array" ref="G522">SUMPRODUCT(--($E$4:$E$493=C522),--($D$4:$D$493="X"),$G$4:$G$493)</f>
        <v>0</v>
      </c>
      <c r="H522" s="113" cm="1">
        <f t="array" ref="H522">SUMPRODUCT(--($E$4:$E$493=C522),--($D$4:$D$493="X"),$H$4:$H$493)</f>
        <v>0</v>
      </c>
      <c r="I522" s="113" cm="1">
        <f t="array" ref="I522">SUMPRODUCT(--($E$4:$E$493=C522),--($D$4:$D$493="X"),$I$4:$I$493)</f>
        <v>0</v>
      </c>
      <c r="J522" s="113" cm="1">
        <f t="array" ref="J522">SUMPRODUCT(--($E$4:$E$493=C522),--($D$4:$D$493="X"),$J$4:$J$493)</f>
        <v>0</v>
      </c>
      <c r="K522" s="113" cm="1">
        <f t="array" ref="K522">SUMPRODUCT(--($E$4:$E$493=C522),--($D$4:$D$493="X"),$K$4:$K$493)</f>
        <v>0</v>
      </c>
      <c r="L522" s="113" cm="1">
        <f t="array" ref="L522">SUMPRODUCT(--($E$4:$E$493=C522),--($D$4:$D$493="X"),$L$4:$L$493)</f>
        <v>0</v>
      </c>
      <c r="M522" s="113" cm="1">
        <f t="array" ref="M522">SUMPRODUCT(--($E$4:$E$493=C522),--($D$4:$D$493="X"),$M$4:$M$493)</f>
        <v>0</v>
      </c>
      <c r="N522" s="113">
        <f t="shared" si="7"/>
        <v>0</v>
      </c>
    </row>
    <row r="523" spans="3:16" x14ac:dyDescent="0.3">
      <c r="C523" s="109" t="str">
        <f t="shared" si="6"/>
        <v>G</v>
      </c>
      <c r="D523" s="110"/>
      <c r="E523" s="110"/>
      <c r="F523" s="113" cm="1">
        <f t="array" ref="F523">SUMPRODUCT(--($E$4:$E$493=C523),--($D$4:$D$493="X"),$F$4:$F$493)</f>
        <v>0</v>
      </c>
      <c r="G523" s="113" cm="1">
        <f t="array" ref="G523">SUMPRODUCT(--($E$4:$E$493=C523),--($D$4:$D$493="X"),$G$4:$G$493)</f>
        <v>0</v>
      </c>
      <c r="H523" s="113" cm="1">
        <f t="array" ref="H523">SUMPRODUCT(--($E$4:$E$493=C523),--($D$4:$D$493="X"),$H$4:$H$493)</f>
        <v>0</v>
      </c>
      <c r="I523" s="113" cm="1">
        <f t="array" ref="I523">SUMPRODUCT(--($E$4:$E$493=C523),--($D$4:$D$493="X"),$I$4:$I$493)</f>
        <v>0</v>
      </c>
      <c r="J523" s="113" cm="1">
        <f t="array" ref="J523">SUMPRODUCT(--($E$4:$E$493=C523),--($D$4:$D$493="X"),$J$4:$J$493)</f>
        <v>0</v>
      </c>
      <c r="K523" s="113" cm="1">
        <f t="array" ref="K523">SUMPRODUCT(--($E$4:$E$493=C523),--($D$4:$D$493="X"),$K$4:$K$493)</f>
        <v>0</v>
      </c>
      <c r="L523" s="113" cm="1">
        <f t="array" ref="L523">SUMPRODUCT(--($E$4:$E$493=C523),--($D$4:$D$493="X"),$L$4:$L$493)</f>
        <v>0</v>
      </c>
      <c r="M523" s="113" cm="1">
        <f t="array" ref="M523">SUMPRODUCT(--($E$4:$E$493=C523),--($D$4:$D$493="X"),$M$4:$M$493)</f>
        <v>0</v>
      </c>
      <c r="N523" s="113">
        <f t="shared" si="7"/>
        <v>0</v>
      </c>
    </row>
    <row r="524" spans="3:16" x14ac:dyDescent="0.3">
      <c r="C524" s="109" t="str">
        <f t="shared" si="6"/>
        <v>H</v>
      </c>
      <c r="D524" s="110"/>
      <c r="E524" s="110"/>
      <c r="F524" s="113" cm="1">
        <f t="array" ref="F524">SUMPRODUCT(--($E$4:$E$493=C524),--($D$4:$D$493="X"),$F$4:$F$493)</f>
        <v>0</v>
      </c>
      <c r="G524" s="113" cm="1">
        <f t="array" ref="G524">SUMPRODUCT(--($E$4:$E$493=C524),--($D$4:$D$493="X"),$G$4:$G$493)</f>
        <v>0</v>
      </c>
      <c r="H524" s="113" cm="1">
        <f t="array" ref="H524">SUMPRODUCT(--($E$4:$E$493=C524),--($D$4:$D$493="X"),$H$4:$H$493)</f>
        <v>0</v>
      </c>
      <c r="I524" s="113" cm="1">
        <f t="array" ref="I524">SUMPRODUCT(--($E$4:$E$493=C524),--($D$4:$D$493="X"),$I$4:$I$493)</f>
        <v>0</v>
      </c>
      <c r="J524" s="113" cm="1">
        <f t="array" ref="J524">SUMPRODUCT(--($E$4:$E$493=C524),--($D$4:$D$493="X"),$J$4:$J$493)</f>
        <v>0</v>
      </c>
      <c r="K524" s="113" cm="1">
        <f t="array" ref="K524">SUMPRODUCT(--($E$4:$E$493=C524),--($D$4:$D$493="X"),$K$4:$K$493)</f>
        <v>0</v>
      </c>
      <c r="L524" s="113" cm="1">
        <f t="array" ref="L524">SUMPRODUCT(--($E$4:$E$493=C524),--($D$4:$D$493="X"),$L$4:$L$493)</f>
        <v>0</v>
      </c>
      <c r="M524" s="113" cm="1">
        <f t="array" ref="M524">SUMPRODUCT(--($E$4:$E$493=C524),--($D$4:$D$493="X"),$M$4:$M$493)</f>
        <v>0</v>
      </c>
      <c r="N524" s="113">
        <f t="shared" si="7"/>
        <v>0</v>
      </c>
    </row>
    <row r="525" spans="3:16" x14ac:dyDescent="0.3">
      <c r="C525" s="109" t="str">
        <f t="shared" si="6"/>
        <v>I</v>
      </c>
      <c r="D525" s="110"/>
      <c r="E525" s="110"/>
      <c r="F525" s="113" cm="1">
        <f t="array" ref="F525">SUMPRODUCT(--($E$4:$E$493=C525),--($D$4:$D$493="X"),$F$4:$F$493)</f>
        <v>0</v>
      </c>
      <c r="G525" s="113" cm="1">
        <f t="array" ref="G525">SUMPRODUCT(--($E$4:$E$493=C525),--($D$4:$D$493="X"),$G$4:$G$493)</f>
        <v>0</v>
      </c>
      <c r="H525" s="113" cm="1">
        <f t="array" ref="H525">SUMPRODUCT(--($E$4:$E$493=C525),--($D$4:$D$493="X"),$H$4:$H$493)</f>
        <v>0</v>
      </c>
      <c r="I525" s="113" cm="1">
        <f t="array" ref="I525">SUMPRODUCT(--($E$4:$E$493=C525),--($D$4:$D$493="X"),$I$4:$I$493)</f>
        <v>0</v>
      </c>
      <c r="J525" s="113" cm="1">
        <f t="array" ref="J525">SUMPRODUCT(--($E$4:$E$493=C525),--($D$4:$D$493="X"),$J$4:$J$493)</f>
        <v>0</v>
      </c>
      <c r="K525" s="113" cm="1">
        <f t="array" ref="K525">SUMPRODUCT(--($E$4:$E$493=C525),--($D$4:$D$493="X"),$K$4:$K$493)</f>
        <v>0</v>
      </c>
      <c r="L525" s="113" cm="1">
        <f t="array" ref="L525">SUMPRODUCT(--($E$4:$E$493=C525),--($D$4:$D$493="X"),$L$4:$L$493)</f>
        <v>0</v>
      </c>
      <c r="M525" s="113" cm="1">
        <f t="array" ref="M525">SUMPRODUCT(--($E$4:$E$493=C525),--($D$4:$D$493="X"),$M$4:$M$493)</f>
        <v>0</v>
      </c>
      <c r="N525" s="113">
        <f t="shared" si="7"/>
        <v>0</v>
      </c>
    </row>
    <row r="526" spans="3:16" x14ac:dyDescent="0.3">
      <c r="C526" s="109" t="str">
        <f t="shared" si="6"/>
        <v>J</v>
      </c>
      <c r="D526" s="110"/>
      <c r="E526" s="110"/>
      <c r="F526" s="113" cm="1">
        <f t="array" ref="F526">SUMPRODUCT(--($E$4:$E$493=C526),--($D$4:$D$493="X"),$F$4:$F$493)</f>
        <v>0</v>
      </c>
      <c r="G526" s="113" cm="1">
        <f t="array" ref="G526">SUMPRODUCT(--($E$4:$E$493=C526),--($D$4:$D$493="X"),$G$4:$G$493)</f>
        <v>0</v>
      </c>
      <c r="H526" s="113" cm="1">
        <f t="array" ref="H526">SUMPRODUCT(--($E$4:$E$493=C526),--($D$4:$D$493="X"),$H$4:$H$493)</f>
        <v>0</v>
      </c>
      <c r="I526" s="113" cm="1">
        <f t="array" ref="I526">SUMPRODUCT(--($E$4:$E$493=C526),--($D$4:$D$493="X"),$I$4:$I$493)</f>
        <v>0</v>
      </c>
      <c r="J526" s="113" cm="1">
        <f t="array" ref="J526">SUMPRODUCT(--($E$4:$E$493=C526),--($D$4:$D$493="X"),$J$4:$J$493)</f>
        <v>0</v>
      </c>
      <c r="K526" s="113" cm="1">
        <f t="array" ref="K526">SUMPRODUCT(--($E$4:$E$493=C526),--($D$4:$D$493="X"),$K$4:$K$493)</f>
        <v>0</v>
      </c>
      <c r="L526" s="113" cm="1">
        <f t="array" ref="L526">SUMPRODUCT(--($E$4:$E$493=C526),--($D$4:$D$493="X"),$L$4:$L$493)</f>
        <v>0</v>
      </c>
      <c r="M526" s="113" cm="1">
        <f t="array" ref="M526">SUMPRODUCT(--($E$4:$E$493=C526),--($D$4:$D$493="X"),$M$4:$M$493)</f>
        <v>0</v>
      </c>
      <c r="N526" s="113">
        <f t="shared" si="7"/>
        <v>0</v>
      </c>
    </row>
    <row r="527" spans="3:16" x14ac:dyDescent="0.3">
      <c r="C527" s="109" t="str">
        <f t="shared" si="6"/>
        <v>K</v>
      </c>
      <c r="D527" s="110"/>
      <c r="E527" s="110"/>
      <c r="F527" s="113" cm="1">
        <f t="array" ref="F527">SUMPRODUCT(--($E$4:$E$493=C527),--($D$4:$D$493="X"),$F$4:$F$493)</f>
        <v>0</v>
      </c>
      <c r="G527" s="113" cm="1">
        <f t="array" ref="G527">SUMPRODUCT(--($E$4:$E$493=C527),--($D$4:$D$493="X"),$G$4:$G$493)</f>
        <v>0</v>
      </c>
      <c r="H527" s="113" cm="1">
        <f t="array" ref="H527">SUMPRODUCT(--($E$4:$E$493=C527),--($D$4:$D$493="X"),$H$4:$H$493)</f>
        <v>0</v>
      </c>
      <c r="I527" s="113" cm="1">
        <f t="array" ref="I527">SUMPRODUCT(--($E$4:$E$493=C527),--($D$4:$D$493="X"),$I$4:$I$493)</f>
        <v>0</v>
      </c>
      <c r="J527" s="113" cm="1">
        <f t="array" ref="J527">SUMPRODUCT(--($E$4:$E$493=C527),--($D$4:$D$493="X"),$J$4:$J$493)</f>
        <v>0</v>
      </c>
      <c r="K527" s="113" cm="1">
        <f t="array" ref="K527">SUMPRODUCT(--($E$4:$E$493=C527),--($D$4:$D$493="X"),$K$4:$K$493)</f>
        <v>0</v>
      </c>
      <c r="L527" s="113" cm="1">
        <f t="array" ref="L527">SUMPRODUCT(--($E$4:$E$493=C527),--($D$4:$D$493="X"),$L$4:$L$493)</f>
        <v>0</v>
      </c>
      <c r="M527" s="113" cm="1">
        <f t="array" ref="M527">SUMPRODUCT(--($E$4:$E$493=C527),--($D$4:$D$493="X"),$M$4:$M$493)</f>
        <v>0</v>
      </c>
      <c r="N527" s="113">
        <f t="shared" si="7"/>
        <v>0</v>
      </c>
    </row>
    <row r="528" spans="3:16" x14ac:dyDescent="0.3">
      <c r="C528" s="109" t="str">
        <f t="shared" si="6"/>
        <v>Vrije categorie</v>
      </c>
      <c r="D528" s="110"/>
      <c r="E528" s="110"/>
      <c r="F528" s="113" cm="1">
        <f t="array" ref="F528">SUMPRODUCT(--($E$4:$E$493=C528),--($D$4:$D$493="X"),$F$4:$F$493)</f>
        <v>0</v>
      </c>
      <c r="G528" s="113" cm="1">
        <f t="array" ref="G528">SUMPRODUCT(--($E$4:$E$493=C528),--($D$4:$D$493="X"),$G$4:$G$493)</f>
        <v>0</v>
      </c>
      <c r="H528" s="113" cm="1">
        <f t="array" ref="H528">SUMPRODUCT(--($E$4:$E$493=C528),--($D$4:$D$493="X"),$H$4:$H$493)</f>
        <v>0</v>
      </c>
      <c r="I528" s="113" cm="1">
        <f t="array" ref="I528">SUMPRODUCT(--($E$4:$E$493=C528),--($D$4:$D$493="X"),$I$4:$I$493)</f>
        <v>0</v>
      </c>
      <c r="J528" s="113" cm="1">
        <f t="array" ref="J528">SUMPRODUCT(--($E$4:$E$493=C528),--($D$4:$D$493="X"),$J$4:$J$493)</f>
        <v>0</v>
      </c>
      <c r="K528" s="113" cm="1">
        <f t="array" ref="K528">SUMPRODUCT(--($E$4:$E$493=C528),--($D$4:$D$493="X"),$K$4:$K$493)</f>
        <v>0</v>
      </c>
      <c r="L528" s="113" cm="1">
        <f t="array" ref="L528">SUMPRODUCT(--($E$4:$E$493=C528),--($D$4:$D$493="X"),$L$4:$L$493)</f>
        <v>0</v>
      </c>
      <c r="M528" s="113" cm="1">
        <f t="array" ref="M528">SUMPRODUCT(--($E$4:$E$493=C528),--($D$4:$D$493="X"),$M$4:$M$493)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SUMPRODUCT(--($E$4:$E$493=C529),--($D$4:$D$493="X"),$F$4:$F$493)</f>
        <v>0</v>
      </c>
      <c r="G529" s="113" cm="1">
        <f t="array" ref="G529">SUMPRODUCT(--($E$4:$E$493=C529),--($D$4:$D$493="X"),$G$4:$G$493)</f>
        <v>0</v>
      </c>
      <c r="H529" s="113" cm="1">
        <f t="array" ref="H529">SUMPRODUCT(--($E$4:$E$493=C529),--($D$4:$D$493="X"),$H$4:$H$493)</f>
        <v>0</v>
      </c>
      <c r="I529" s="113" cm="1">
        <f t="array" ref="I529">SUMPRODUCT(--($E$4:$E$493=C529),--($D$4:$D$493="X"),$I$4:$I$493)</f>
        <v>0</v>
      </c>
      <c r="J529" s="113" cm="1">
        <f t="array" ref="J529">SUMPRODUCT(--($E$4:$E$493=C529),--($D$4:$D$493="X"),$J$4:$J$493)</f>
        <v>0</v>
      </c>
      <c r="K529" s="113" cm="1">
        <f t="array" ref="K529">SUMPRODUCT(--($E$4:$E$493=C529),--($D$4:$D$493="X"),$K$4:$K$493)</f>
        <v>0</v>
      </c>
      <c r="L529" s="113" cm="1">
        <f t="array" ref="L529">SUMPRODUCT(--($E$4:$E$493=C529),--($D$4:$D$493="X"),$L$4:$L$493)</f>
        <v>0</v>
      </c>
      <c r="M529" s="113" cm="1">
        <f t="array" ref="M529">SUMPRODUCT(--($E$4:$E$493=C529),--($D$4:$D$493="X"),$M$4:$M$493)</f>
        <v>0</v>
      </c>
      <c r="N529" s="113">
        <f t="shared" si="7"/>
        <v>0</v>
      </c>
    </row>
    <row r="530" spans="3:14" ht="15" thickBot="1" x14ac:dyDescent="0.35">
      <c r="C530" s="111" t="s">
        <v>314</v>
      </c>
      <c r="D530" s="112"/>
      <c r="E530" s="112"/>
      <c r="F530" s="114">
        <f>SUM(F517:F529)</f>
        <v>0</v>
      </c>
      <c r="G530" s="114">
        <f t="shared" ref="G530:M530" si="8">SUM(G517:G529)</f>
        <v>0</v>
      </c>
      <c r="H530" s="114">
        <f t="shared" si="8"/>
        <v>0</v>
      </c>
      <c r="I530" s="114">
        <f t="shared" si="8"/>
        <v>0</v>
      </c>
      <c r="J530" s="114">
        <f t="shared" si="8"/>
        <v>0</v>
      </c>
      <c r="K530" s="114">
        <f t="shared" si="8"/>
        <v>0</v>
      </c>
      <c r="L530" s="114">
        <f t="shared" si="8"/>
        <v>0</v>
      </c>
      <c r="M530" s="114">
        <f t="shared" si="8"/>
        <v>0</v>
      </c>
      <c r="N530" s="114">
        <f>SUM(N517:N529)</f>
        <v>0</v>
      </c>
    </row>
    <row r="531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'11a'!P499/M3</f>
        <v>#DIV/0!</v>
      </c>
    </row>
    <row r="4" spans="1:14" x14ac:dyDescent="0.3">
      <c r="A4" s="56" t="s">
        <v>152</v>
      </c>
      <c r="B4" s="293" t="str">
        <f>VLOOKUP(H5,'Kosten VSR (her)controles'!A5:E54,3)</f>
        <v>Meeroevers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'11a'!P500/M4</f>
        <v>#DIV/0!</v>
      </c>
    </row>
    <row r="5" spans="1:14" x14ac:dyDescent="0.3">
      <c r="A5" s="57" t="s">
        <v>154</v>
      </c>
      <c r="B5" s="294" t="str">
        <f>VLOOKUP(H5,'Kosten VSR (her)controles'!A5:E54,4)</f>
        <v>Meeroevetslaan 312</v>
      </c>
      <c r="C5" s="294"/>
      <c r="D5" s="294"/>
      <c r="E5" s="294"/>
      <c r="F5" s="308" t="s">
        <v>155</v>
      </c>
      <c r="G5" s="308"/>
      <c r="H5" s="53">
        <f>'Kosten VSR (her)controles'!A15</f>
        <v>11</v>
      </c>
      <c r="K5" s="74" t="s">
        <v>156</v>
      </c>
      <c r="L5" s="86">
        <v>210</v>
      </c>
      <c r="M5" s="147"/>
      <c r="N5" s="127" t="e">
        <f>'11a'!P501/M5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11a</v>
      </c>
      <c r="K6" s="74" t="s">
        <v>159</v>
      </c>
      <c r="L6" s="86">
        <v>210</v>
      </c>
      <c r="M6" s="147"/>
      <c r="N6" s="127" t="e">
        <f>'11a'!P502/M6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'11a'!P503/M7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'11a'!P504/M8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'11a'!P505/M9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'11a'!P506/M10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'11a'!P507/M11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'11a'!P508/M12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'11a'!N512</f>
        <v>1833.1699999999994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'11a'!P509/M13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'11a'!P512</f>
        <v>371077.98000000004</v>
      </c>
      <c r="E17" s="305" t="s">
        <v>176</v>
      </c>
      <c r="F17" s="305"/>
      <c r="G17" s="84">
        <f>D17/E8</f>
        <v>1767.0380000000002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'11a'!G512</f>
        <v>1809.3899999999994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1809.3899999999994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1809.3899999999994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1809.3899999999994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'11a'!F512-E27</f>
        <v>23.78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'11a'!S495</f>
        <v>167.40000000000003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'11a'!R495</f>
        <v>121.40000000000003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'11a'!T495</f>
        <v>23.700000000000006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'11a'!U495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'11a'!V495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'11a'!W495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'11a'!N505</f>
        <v>121.9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workbookViewId="0">
      <selection activeCell="M63" sqref="M63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'11'!H5</f>
        <v>11</v>
      </c>
      <c r="B1" s="310" t="s">
        <v>152</v>
      </c>
      <c r="C1" s="311"/>
      <c r="D1" s="312" t="str">
        <f>VLOOKUP(A1,'Kosten VSR (her)controles'!A5:J54,3)</f>
        <v>Meeroevers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Meeroevetslaan 312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486</v>
      </c>
      <c r="D4" s="47"/>
      <c r="E4" s="120"/>
      <c r="F4" s="122"/>
      <c r="G4" s="122"/>
      <c r="H4" s="122"/>
      <c r="I4" s="122"/>
      <c r="J4" s="122"/>
    </row>
    <row r="5" spans="1:26" x14ac:dyDescent="0.3">
      <c r="A5" s="44" t="s">
        <v>487</v>
      </c>
      <c r="B5" s="120"/>
      <c r="C5" s="47" t="s">
        <v>246</v>
      </c>
      <c r="D5" s="47"/>
      <c r="E5" s="120" t="s">
        <v>160</v>
      </c>
      <c r="F5" s="122"/>
      <c r="G5" s="122">
        <v>112.5</v>
      </c>
      <c r="H5" s="122"/>
      <c r="I5" s="122"/>
      <c r="J5" s="122"/>
      <c r="N5" s="122">
        <f t="shared" ref="N5:N63" si="0">SUM(F5:M5)</f>
        <v>112.5</v>
      </c>
      <c r="O5" s="124">
        <f>IF(D5="X",0,IF(E5="X",0,VLOOKUP(E5,'11'!$K$3:$L$16,2,FALSE)))</f>
        <v>210</v>
      </c>
      <c r="P5" s="122">
        <f t="shared" ref="P5:P63" si="1">N5*O5</f>
        <v>23625</v>
      </c>
      <c r="T5">
        <v>0.3</v>
      </c>
    </row>
    <row r="6" spans="1:26" x14ac:dyDescent="0.3">
      <c r="A6" s="44" t="s">
        <v>488</v>
      </c>
      <c r="B6" s="120"/>
      <c r="C6" s="47" t="s">
        <v>295</v>
      </c>
      <c r="D6" s="47"/>
      <c r="E6" s="120" t="s">
        <v>151</v>
      </c>
      <c r="F6" s="122"/>
      <c r="G6" s="122">
        <v>51.28</v>
      </c>
      <c r="H6" s="122"/>
      <c r="I6" s="122"/>
      <c r="J6" s="122"/>
      <c r="N6" s="122">
        <f t="shared" si="0"/>
        <v>51.28</v>
      </c>
      <c r="O6" s="124">
        <f>IF(D6="X",0,IF(E6="X",0,VLOOKUP(E6,'11'!$K$3:$L$16,2,FALSE)))</f>
        <v>210</v>
      </c>
      <c r="P6" s="122">
        <f t="shared" si="1"/>
        <v>10768.800000000001</v>
      </c>
      <c r="R6">
        <v>7.2</v>
      </c>
      <c r="S6">
        <v>7.2</v>
      </c>
      <c r="T6">
        <v>1.3</v>
      </c>
    </row>
    <row r="7" spans="1:26" x14ac:dyDescent="0.3">
      <c r="A7" s="44" t="s">
        <v>489</v>
      </c>
      <c r="B7" s="120"/>
      <c r="C7" s="47" t="s">
        <v>328</v>
      </c>
      <c r="D7" s="47"/>
      <c r="E7" s="120" t="s">
        <v>162</v>
      </c>
      <c r="F7" s="122"/>
      <c r="G7" s="122">
        <v>3.93</v>
      </c>
      <c r="H7" s="122"/>
      <c r="I7" s="122"/>
      <c r="J7" s="122"/>
      <c r="N7" s="122">
        <f t="shared" si="0"/>
        <v>3.93</v>
      </c>
      <c r="O7" s="124">
        <f>IF(D7="X",0,IF(E7="X",0,VLOOKUP(E7,'11'!$K$3:$L$16,2,FALSE)))</f>
        <v>12</v>
      </c>
      <c r="P7" s="122">
        <f t="shared" si="1"/>
        <v>47.160000000000004</v>
      </c>
    </row>
    <row r="8" spans="1:26" x14ac:dyDescent="0.3">
      <c r="A8" s="44" t="s">
        <v>490</v>
      </c>
      <c r="B8" s="120"/>
      <c r="C8" s="47" t="s">
        <v>324</v>
      </c>
      <c r="D8" s="47"/>
      <c r="E8" s="120" t="s">
        <v>163</v>
      </c>
      <c r="F8" s="122"/>
      <c r="G8" s="122">
        <v>8.1999999999999993</v>
      </c>
      <c r="H8" s="122"/>
      <c r="I8" s="122"/>
      <c r="J8" s="122"/>
      <c r="N8" s="122">
        <f t="shared" si="0"/>
        <v>8.1999999999999993</v>
      </c>
      <c r="O8" s="124">
        <f>IF(D8="X",0,IF(E8="X",0,VLOOKUP(E8,'11'!$K$3:$L$16,2,FALSE)))</f>
        <v>210</v>
      </c>
      <c r="P8" s="122">
        <f t="shared" si="1"/>
        <v>1721.9999999999998</v>
      </c>
    </row>
    <row r="9" spans="1:26" x14ac:dyDescent="0.3">
      <c r="A9" s="44" t="s">
        <v>491</v>
      </c>
      <c r="B9" s="120"/>
      <c r="C9" s="47" t="s">
        <v>295</v>
      </c>
      <c r="D9" s="47"/>
      <c r="E9" s="120" t="s">
        <v>151</v>
      </c>
      <c r="F9" s="122"/>
      <c r="G9" s="122">
        <v>51.52</v>
      </c>
      <c r="H9" s="122"/>
      <c r="I9" s="122"/>
      <c r="J9" s="122"/>
      <c r="N9" s="122">
        <f t="shared" si="0"/>
        <v>51.52</v>
      </c>
      <c r="O9" s="124">
        <f>IF(D9="X",0,IF(E9="X",0,VLOOKUP(E9,'11'!$K$3:$L$16,2,FALSE)))</f>
        <v>210</v>
      </c>
      <c r="P9" s="122">
        <f t="shared" si="1"/>
        <v>10819.2</v>
      </c>
      <c r="R9">
        <v>7.2</v>
      </c>
      <c r="S9">
        <v>7.2</v>
      </c>
      <c r="T9">
        <v>1.3</v>
      </c>
    </row>
    <row r="10" spans="1:26" x14ac:dyDescent="0.3">
      <c r="A10" s="44" t="s">
        <v>492</v>
      </c>
      <c r="B10" s="120"/>
      <c r="C10" s="47" t="s">
        <v>328</v>
      </c>
      <c r="D10" s="47"/>
      <c r="E10" s="120" t="s">
        <v>162</v>
      </c>
      <c r="F10" s="122"/>
      <c r="G10" s="122">
        <v>3.94</v>
      </c>
      <c r="H10" s="122"/>
      <c r="I10" s="122"/>
      <c r="J10" s="122"/>
      <c r="N10" s="122">
        <f t="shared" si="0"/>
        <v>3.94</v>
      </c>
      <c r="O10" s="124">
        <f>IF(D10="X",0,IF(E10="X",0,VLOOKUP(E10,'11'!$K$3:$L$16,2,FALSE)))</f>
        <v>12</v>
      </c>
      <c r="P10" s="122">
        <f t="shared" si="1"/>
        <v>47.28</v>
      </c>
    </row>
    <row r="11" spans="1:26" x14ac:dyDescent="0.3">
      <c r="A11" s="44" t="s">
        <v>493</v>
      </c>
      <c r="B11" s="120"/>
      <c r="C11" s="47" t="s">
        <v>246</v>
      </c>
      <c r="D11" s="47"/>
      <c r="E11" s="120" t="s">
        <v>160</v>
      </c>
      <c r="F11" s="122"/>
      <c r="G11" s="122">
        <v>5.97</v>
      </c>
      <c r="H11" s="122"/>
      <c r="I11" s="122"/>
      <c r="J11" s="122"/>
      <c r="N11" s="122">
        <f t="shared" si="0"/>
        <v>5.97</v>
      </c>
      <c r="O11" s="124">
        <f>IF(D11="X",0,IF(E11="X",0,VLOOKUP(E11,'11'!$K$3:$L$16,2,FALSE)))</f>
        <v>210</v>
      </c>
      <c r="P11" s="122">
        <f t="shared" si="1"/>
        <v>1253.7</v>
      </c>
      <c r="R11">
        <v>2.4</v>
      </c>
      <c r="S11">
        <v>2.4</v>
      </c>
    </row>
    <row r="12" spans="1:26" x14ac:dyDescent="0.3">
      <c r="A12" s="44" t="s">
        <v>494</v>
      </c>
      <c r="B12" s="120"/>
      <c r="C12" s="47" t="s">
        <v>322</v>
      </c>
      <c r="D12" s="47"/>
      <c r="E12" s="120" t="s">
        <v>151</v>
      </c>
      <c r="F12" s="122"/>
      <c r="G12" s="122">
        <v>51.32</v>
      </c>
      <c r="H12" s="122"/>
      <c r="I12" s="122"/>
      <c r="J12" s="122"/>
      <c r="N12" s="122">
        <f t="shared" si="0"/>
        <v>51.32</v>
      </c>
      <c r="O12" s="124">
        <f>IF(D12="X",0,IF(E12="X",0,VLOOKUP(E12,'11'!$K$3:$L$16,2,FALSE)))</f>
        <v>210</v>
      </c>
      <c r="P12" s="122">
        <f t="shared" si="1"/>
        <v>10777.2</v>
      </c>
      <c r="R12">
        <v>7.2</v>
      </c>
      <c r="S12">
        <v>7.2</v>
      </c>
      <c r="T12">
        <v>1.3</v>
      </c>
    </row>
    <row r="13" spans="1:26" x14ac:dyDescent="0.3">
      <c r="A13" s="44" t="s">
        <v>495</v>
      </c>
      <c r="B13" s="120"/>
      <c r="C13" s="47" t="s">
        <v>328</v>
      </c>
      <c r="D13" s="47"/>
      <c r="E13" s="120" t="s">
        <v>162</v>
      </c>
      <c r="F13" s="122"/>
      <c r="G13" s="122">
        <v>3.93</v>
      </c>
      <c r="H13" s="122"/>
      <c r="I13" s="122"/>
      <c r="J13" s="122"/>
      <c r="N13" s="122">
        <f t="shared" si="0"/>
        <v>3.93</v>
      </c>
      <c r="O13" s="124">
        <f>IF(D13="X",0,IF(E13="X",0,VLOOKUP(E13,'11'!$K$3:$L$16,2,FALSE)))</f>
        <v>12</v>
      </c>
      <c r="P13" s="122">
        <f t="shared" si="1"/>
        <v>47.160000000000004</v>
      </c>
    </row>
    <row r="14" spans="1:26" x14ac:dyDescent="0.3">
      <c r="A14" s="44" t="s">
        <v>496</v>
      </c>
      <c r="B14" s="120"/>
      <c r="C14" s="47" t="s">
        <v>322</v>
      </c>
      <c r="D14" s="47"/>
      <c r="E14" s="120" t="s">
        <v>151</v>
      </c>
      <c r="F14" s="122"/>
      <c r="G14" s="122">
        <v>12.66</v>
      </c>
      <c r="H14" s="122"/>
      <c r="I14" s="122"/>
      <c r="J14" s="122"/>
      <c r="N14" s="122">
        <f t="shared" si="0"/>
        <v>12.66</v>
      </c>
      <c r="O14" s="124">
        <f>IF(D14="X",0,IF(E14="X",0,VLOOKUP(E14,'11'!$K$3:$L$16,2,FALSE)))</f>
        <v>210</v>
      </c>
      <c r="P14" s="122">
        <f t="shared" si="1"/>
        <v>2658.6</v>
      </c>
      <c r="T14">
        <v>1.1499999999999999</v>
      </c>
    </row>
    <row r="15" spans="1:26" x14ac:dyDescent="0.3">
      <c r="A15" s="44" t="s">
        <v>497</v>
      </c>
      <c r="B15" s="120"/>
      <c r="C15" s="47" t="s">
        <v>248</v>
      </c>
      <c r="D15" s="47"/>
      <c r="E15" s="120" t="s">
        <v>162</v>
      </c>
      <c r="F15" s="122"/>
      <c r="G15" s="122">
        <v>1.93</v>
      </c>
      <c r="H15" s="122"/>
      <c r="I15" s="122"/>
      <c r="J15" s="122"/>
      <c r="N15" s="122">
        <f t="shared" si="0"/>
        <v>1.93</v>
      </c>
      <c r="O15" s="124">
        <f>IF(D15="X",0,IF(E15="X",0,VLOOKUP(E15,'11'!$K$3:$L$16,2,FALSE)))</f>
        <v>12</v>
      </c>
      <c r="P15" s="122">
        <f t="shared" si="1"/>
        <v>23.16</v>
      </c>
    </row>
    <row r="16" spans="1:26" x14ac:dyDescent="0.3">
      <c r="A16" s="44" t="s">
        <v>498</v>
      </c>
      <c r="B16" s="120"/>
      <c r="C16" s="47" t="s">
        <v>324</v>
      </c>
      <c r="D16" s="47"/>
      <c r="E16" s="120" t="s">
        <v>163</v>
      </c>
      <c r="F16" s="122"/>
      <c r="G16" s="122">
        <v>16.649999999999999</v>
      </c>
      <c r="H16" s="122"/>
      <c r="I16" s="122"/>
      <c r="J16" s="122"/>
      <c r="N16" s="122">
        <f t="shared" si="0"/>
        <v>16.649999999999999</v>
      </c>
      <c r="O16" s="124">
        <f>IF(D16="X",0,IF(E16="X",0,VLOOKUP(E16,'11'!$K$3:$L$16,2,FALSE)))</f>
        <v>210</v>
      </c>
      <c r="P16" s="122">
        <f t="shared" si="1"/>
        <v>3496.4999999999995</v>
      </c>
    </row>
    <row r="17" spans="1:20" x14ac:dyDescent="0.3">
      <c r="A17" s="44" t="s">
        <v>499</v>
      </c>
      <c r="B17" s="120"/>
      <c r="C17" s="47" t="s">
        <v>248</v>
      </c>
      <c r="D17" s="47"/>
      <c r="E17" s="120" t="s">
        <v>162</v>
      </c>
      <c r="F17" s="122"/>
      <c r="G17" s="122">
        <v>8.23</v>
      </c>
      <c r="H17" s="122"/>
      <c r="I17" s="122"/>
      <c r="J17" s="122"/>
      <c r="N17" s="122">
        <f t="shared" si="0"/>
        <v>8.23</v>
      </c>
      <c r="O17" s="124">
        <f>IF(D17="X",0,IF(E17="X",0,VLOOKUP(E17,'11'!$K$3:$L$16,2,FALSE)))</f>
        <v>12</v>
      </c>
      <c r="P17" s="122">
        <f t="shared" si="1"/>
        <v>98.76</v>
      </c>
    </row>
    <row r="18" spans="1:20" x14ac:dyDescent="0.3">
      <c r="A18" s="44" t="s">
        <v>491</v>
      </c>
      <c r="B18" s="120"/>
      <c r="C18" s="47" t="s">
        <v>322</v>
      </c>
      <c r="D18" s="47"/>
      <c r="E18" s="120" t="s">
        <v>151</v>
      </c>
      <c r="F18" s="122"/>
      <c r="G18" s="122">
        <v>51.51</v>
      </c>
      <c r="H18" s="122"/>
      <c r="I18" s="122"/>
      <c r="J18" s="122"/>
      <c r="N18" s="122">
        <f t="shared" si="0"/>
        <v>51.51</v>
      </c>
      <c r="O18" s="124">
        <f>IF(D18="X",0,IF(E18="X",0,VLOOKUP(E18,'11'!$K$3:$L$16,2,FALSE)))</f>
        <v>210</v>
      </c>
      <c r="P18" s="122">
        <f t="shared" si="1"/>
        <v>10817.1</v>
      </c>
      <c r="R18">
        <v>4.8</v>
      </c>
      <c r="S18">
        <v>4.8</v>
      </c>
      <c r="T18">
        <v>1.2</v>
      </c>
    </row>
    <row r="19" spans="1:20" x14ac:dyDescent="0.3">
      <c r="A19" s="44" t="s">
        <v>500</v>
      </c>
      <c r="B19" s="120"/>
      <c r="C19" s="47" t="s">
        <v>328</v>
      </c>
      <c r="D19" s="47"/>
      <c r="E19" s="120" t="s">
        <v>162</v>
      </c>
      <c r="F19" s="122"/>
      <c r="G19" s="122">
        <v>3.93</v>
      </c>
      <c r="H19" s="122"/>
      <c r="I19" s="122"/>
      <c r="J19" s="122"/>
      <c r="N19" s="122">
        <f t="shared" si="0"/>
        <v>3.93</v>
      </c>
      <c r="O19" s="124">
        <f>IF(D19="X",0,IF(E19="X",0,VLOOKUP(E19,'11'!$K$3:$L$16,2,FALSE)))</f>
        <v>12</v>
      </c>
      <c r="P19" s="122">
        <f t="shared" si="1"/>
        <v>47.160000000000004</v>
      </c>
    </row>
    <row r="20" spans="1:20" x14ac:dyDescent="0.3">
      <c r="A20" s="44" t="s">
        <v>501</v>
      </c>
      <c r="B20" s="120"/>
      <c r="C20" s="47" t="s">
        <v>324</v>
      </c>
      <c r="D20" s="47"/>
      <c r="E20" s="120" t="s">
        <v>163</v>
      </c>
      <c r="F20" s="122"/>
      <c r="G20" s="122">
        <v>8.2100000000000009</v>
      </c>
      <c r="H20" s="122"/>
      <c r="I20" s="122"/>
      <c r="J20" s="122"/>
      <c r="N20" s="122">
        <f t="shared" si="0"/>
        <v>8.2100000000000009</v>
      </c>
      <c r="O20" s="124">
        <f>IF(D20="X",0,IF(E20="X",0,VLOOKUP(E20,'11'!$K$3:$L$16,2,FALSE)))</f>
        <v>210</v>
      </c>
      <c r="P20" s="122">
        <f t="shared" si="1"/>
        <v>1724.1000000000001</v>
      </c>
    </row>
    <row r="21" spans="1:20" x14ac:dyDescent="0.3">
      <c r="A21" s="44" t="s">
        <v>502</v>
      </c>
      <c r="B21" s="120"/>
      <c r="C21" s="47" t="s">
        <v>322</v>
      </c>
      <c r="D21" s="47"/>
      <c r="E21" s="120" t="s">
        <v>151</v>
      </c>
      <c r="F21" s="122"/>
      <c r="G21" s="122">
        <v>51.24</v>
      </c>
      <c r="H21" s="122"/>
      <c r="I21" s="122"/>
      <c r="J21" s="122"/>
      <c r="N21" s="122">
        <f t="shared" si="0"/>
        <v>51.24</v>
      </c>
      <c r="O21" s="124">
        <f>IF(D21="X",0,IF(E21="X",0,VLOOKUP(E21,'11'!$K$3:$L$16,2,FALSE)))</f>
        <v>210</v>
      </c>
      <c r="P21" s="122">
        <f t="shared" si="1"/>
        <v>10760.4</v>
      </c>
      <c r="R21">
        <v>7.2</v>
      </c>
      <c r="S21">
        <v>7.2</v>
      </c>
      <c r="T21">
        <v>1.3</v>
      </c>
    </row>
    <row r="22" spans="1:20" x14ac:dyDescent="0.3">
      <c r="A22" s="44" t="s">
        <v>503</v>
      </c>
      <c r="B22" s="120"/>
      <c r="C22" s="47" t="s">
        <v>328</v>
      </c>
      <c r="D22" s="47"/>
      <c r="E22" s="120" t="s">
        <v>162</v>
      </c>
      <c r="F22" s="122"/>
      <c r="G22" s="122">
        <v>3.93</v>
      </c>
      <c r="H22" s="122"/>
      <c r="I22" s="122"/>
      <c r="J22" s="122"/>
      <c r="N22" s="122">
        <f t="shared" si="0"/>
        <v>3.93</v>
      </c>
      <c r="O22" s="124">
        <f>IF(D22="X",0,IF(E22="X",0,VLOOKUP(E22,'11'!$K$3:$L$16,2,FALSE)))</f>
        <v>12</v>
      </c>
      <c r="P22" s="122">
        <f t="shared" si="1"/>
        <v>47.160000000000004</v>
      </c>
    </row>
    <row r="23" spans="1:20" x14ac:dyDescent="0.3">
      <c r="A23" s="44"/>
      <c r="B23" s="120"/>
      <c r="C23" s="176" t="s">
        <v>504</v>
      </c>
      <c r="D23" s="47"/>
      <c r="E23" s="120"/>
      <c r="F23" s="122"/>
      <c r="G23" s="122"/>
      <c r="H23" s="122"/>
      <c r="I23" s="122"/>
      <c r="J23" s="122"/>
      <c r="N23" s="122"/>
      <c r="O23" s="124"/>
      <c r="P23" s="122"/>
    </row>
    <row r="24" spans="1:20" x14ac:dyDescent="0.3">
      <c r="A24" s="44" t="s">
        <v>505</v>
      </c>
      <c r="B24" s="120"/>
      <c r="C24" s="47" t="s">
        <v>320</v>
      </c>
      <c r="D24" s="47"/>
      <c r="E24" s="120" t="s">
        <v>160</v>
      </c>
      <c r="F24" s="122"/>
      <c r="G24" s="122">
        <v>116.09</v>
      </c>
      <c r="H24" s="122"/>
      <c r="I24" s="122"/>
      <c r="J24" s="122"/>
      <c r="N24" s="122">
        <f t="shared" si="0"/>
        <v>116.09</v>
      </c>
      <c r="O24" s="124">
        <f>IF(D24="X",0,IF(E24="X",0,VLOOKUP(E24,'11'!$K$3:$L$16,2,FALSE)))</f>
        <v>210</v>
      </c>
      <c r="P24" s="122">
        <f t="shared" si="1"/>
        <v>24378.9</v>
      </c>
    </row>
    <row r="25" spans="1:20" x14ac:dyDescent="0.3">
      <c r="A25" s="44" t="s">
        <v>506</v>
      </c>
      <c r="B25" s="120"/>
      <c r="C25" s="47" t="s">
        <v>507</v>
      </c>
      <c r="D25" s="47"/>
      <c r="E25" s="120" t="s">
        <v>163</v>
      </c>
      <c r="F25" s="122"/>
      <c r="G25" s="122">
        <v>9.44</v>
      </c>
      <c r="H25" s="122"/>
      <c r="I25" s="122"/>
      <c r="J25" s="122"/>
      <c r="N25" s="122">
        <f t="shared" si="0"/>
        <v>9.44</v>
      </c>
      <c r="O25" s="124">
        <f>IF(D25="X",0,IF(E25="X",0,VLOOKUP(E25,'11'!$K$3:$L$16,2,FALSE)))</f>
        <v>210</v>
      </c>
      <c r="P25" s="122">
        <f t="shared" si="1"/>
        <v>1982.3999999999999</v>
      </c>
    </row>
    <row r="26" spans="1:20" x14ac:dyDescent="0.3">
      <c r="A26" s="44" t="s">
        <v>508</v>
      </c>
      <c r="B26" s="120"/>
      <c r="C26" s="47" t="s">
        <v>295</v>
      </c>
      <c r="D26" s="47"/>
      <c r="E26" s="120" t="s">
        <v>151</v>
      </c>
      <c r="F26" s="122"/>
      <c r="G26" s="122">
        <v>51.41</v>
      </c>
      <c r="H26" s="122"/>
      <c r="I26" s="122"/>
      <c r="J26" s="122"/>
      <c r="N26" s="122">
        <f t="shared" si="0"/>
        <v>51.41</v>
      </c>
      <c r="O26" s="124">
        <f>IF(D26="X",0,IF(E26="X",0,VLOOKUP(E26,'11'!$K$3:$L$16,2,FALSE)))</f>
        <v>210</v>
      </c>
      <c r="P26" s="122">
        <f t="shared" si="1"/>
        <v>10796.099999999999</v>
      </c>
      <c r="R26">
        <v>7.3</v>
      </c>
      <c r="S26">
        <v>7.3</v>
      </c>
      <c r="T26">
        <v>1.1499999999999999</v>
      </c>
    </row>
    <row r="27" spans="1:20" x14ac:dyDescent="0.3">
      <c r="A27" s="44" t="s">
        <v>509</v>
      </c>
      <c r="B27" s="120"/>
      <c r="C27" s="47" t="s">
        <v>328</v>
      </c>
      <c r="D27" s="47"/>
      <c r="E27" s="120" t="s">
        <v>162</v>
      </c>
      <c r="F27" s="122"/>
      <c r="G27" s="122">
        <v>3.94</v>
      </c>
      <c r="H27" s="122"/>
      <c r="I27" s="122"/>
      <c r="J27" s="122"/>
      <c r="N27" s="122">
        <f t="shared" si="0"/>
        <v>3.94</v>
      </c>
      <c r="O27" s="124">
        <f>IF(D27="X",0,IF(E27="X",0,VLOOKUP(E27,'11'!$K$3:$L$16,2,FALSE)))</f>
        <v>12</v>
      </c>
      <c r="P27" s="122">
        <f t="shared" si="1"/>
        <v>47.28</v>
      </c>
    </row>
    <row r="28" spans="1:20" x14ac:dyDescent="0.3">
      <c r="A28" s="44" t="s">
        <v>510</v>
      </c>
      <c r="B28" s="120"/>
      <c r="C28" s="47" t="s">
        <v>324</v>
      </c>
      <c r="D28" s="47"/>
      <c r="E28" s="120" t="s">
        <v>163</v>
      </c>
      <c r="F28" s="122"/>
      <c r="G28" s="122">
        <v>8.16</v>
      </c>
      <c r="H28" s="122"/>
      <c r="I28" s="122"/>
      <c r="J28" s="122"/>
      <c r="N28" s="122">
        <f t="shared" si="0"/>
        <v>8.16</v>
      </c>
      <c r="O28" s="124">
        <f>IF(D28="X",0,IF(E28="X",0,VLOOKUP(E28,'11'!$K$3:$L$16,2,FALSE)))</f>
        <v>210</v>
      </c>
      <c r="P28" s="122">
        <f t="shared" si="1"/>
        <v>1713.6000000000001</v>
      </c>
    </row>
    <row r="29" spans="1:20" x14ac:dyDescent="0.3">
      <c r="A29" s="44" t="s">
        <v>511</v>
      </c>
      <c r="B29" s="120"/>
      <c r="C29" s="47" t="s">
        <v>322</v>
      </c>
      <c r="D29" s="47"/>
      <c r="E29" s="120" t="s">
        <v>151</v>
      </c>
      <c r="F29" s="122"/>
      <c r="G29" s="122">
        <v>51.39</v>
      </c>
      <c r="H29" s="122"/>
      <c r="I29" s="122"/>
      <c r="J29" s="122"/>
      <c r="N29" s="122">
        <f t="shared" si="0"/>
        <v>51.39</v>
      </c>
      <c r="O29" s="124">
        <f>IF(D29="X",0,IF(E29="X",0,VLOOKUP(E29,'11'!$K$3:$L$16,2,FALSE)))</f>
        <v>210</v>
      </c>
      <c r="P29" s="122">
        <f t="shared" si="1"/>
        <v>10791.9</v>
      </c>
      <c r="R29">
        <v>7.3</v>
      </c>
      <c r="S29">
        <v>7.3</v>
      </c>
    </row>
    <row r="30" spans="1:20" x14ac:dyDescent="0.3">
      <c r="A30" s="44" t="s">
        <v>512</v>
      </c>
      <c r="B30" s="120"/>
      <c r="C30" s="47" t="s">
        <v>328</v>
      </c>
      <c r="D30" s="47"/>
      <c r="E30" s="120" t="s">
        <v>162</v>
      </c>
      <c r="F30" s="122"/>
      <c r="G30" s="122">
        <v>3.94</v>
      </c>
      <c r="H30" s="122"/>
      <c r="I30" s="122"/>
      <c r="J30" s="122"/>
      <c r="N30" s="122">
        <f t="shared" si="0"/>
        <v>3.94</v>
      </c>
      <c r="O30" s="124">
        <f>IF(D30="X",0,IF(E30="X",0,VLOOKUP(E30,'11'!$K$3:$L$16,2,FALSE)))</f>
        <v>12</v>
      </c>
      <c r="P30" s="122">
        <f t="shared" si="1"/>
        <v>47.28</v>
      </c>
    </row>
    <row r="31" spans="1:20" x14ac:dyDescent="0.3">
      <c r="A31" s="44" t="s">
        <v>513</v>
      </c>
      <c r="B31" s="120"/>
      <c r="C31" s="47" t="s">
        <v>328</v>
      </c>
      <c r="D31" s="47"/>
      <c r="E31" s="120" t="s">
        <v>162</v>
      </c>
      <c r="F31" s="122"/>
      <c r="G31" s="122">
        <v>3.93</v>
      </c>
      <c r="H31" s="122"/>
      <c r="I31" s="122"/>
      <c r="J31" s="122"/>
      <c r="N31" s="122">
        <f t="shared" si="0"/>
        <v>3.93</v>
      </c>
      <c r="O31" s="124">
        <f>IF(D31="X",0,IF(E31="X",0,VLOOKUP(E31,'11'!$K$3:$L$16,2,FALSE)))</f>
        <v>12</v>
      </c>
      <c r="P31" s="122">
        <f t="shared" si="1"/>
        <v>47.160000000000004</v>
      </c>
    </row>
    <row r="32" spans="1:20" x14ac:dyDescent="0.3">
      <c r="A32" s="44" t="s">
        <v>514</v>
      </c>
      <c r="B32" s="120"/>
      <c r="C32" s="47" t="s">
        <v>324</v>
      </c>
      <c r="D32" s="47"/>
      <c r="E32" s="120" t="s">
        <v>163</v>
      </c>
      <c r="F32" s="122"/>
      <c r="G32" s="122">
        <v>8.16</v>
      </c>
      <c r="H32" s="122"/>
      <c r="I32" s="122"/>
      <c r="J32" s="122"/>
      <c r="N32" s="122">
        <f t="shared" si="0"/>
        <v>8.16</v>
      </c>
      <c r="O32" s="124">
        <f>IF(D32="X",0,IF(E32="X",0,VLOOKUP(E32,'11'!$K$3:$L$16,2,FALSE)))</f>
        <v>210</v>
      </c>
      <c r="P32" s="122">
        <f t="shared" si="1"/>
        <v>1713.6000000000001</v>
      </c>
    </row>
    <row r="33" spans="1:20" x14ac:dyDescent="0.3">
      <c r="A33" s="44" t="s">
        <v>515</v>
      </c>
      <c r="B33" s="120"/>
      <c r="C33" s="47" t="s">
        <v>322</v>
      </c>
      <c r="D33" s="47"/>
      <c r="E33" s="120" t="s">
        <v>151</v>
      </c>
      <c r="F33" s="122"/>
      <c r="G33" s="122">
        <v>51.21</v>
      </c>
      <c r="H33" s="122"/>
      <c r="I33" s="122"/>
      <c r="J33" s="122"/>
      <c r="N33" s="122">
        <f t="shared" si="0"/>
        <v>51.21</v>
      </c>
      <c r="O33" s="124">
        <f>IF(D33="X",0,IF(E33="X",0,VLOOKUP(E33,'11'!$K$3:$L$16,2,FALSE)))</f>
        <v>210</v>
      </c>
      <c r="P33" s="122">
        <f t="shared" si="1"/>
        <v>10754.1</v>
      </c>
      <c r="R33">
        <v>7.2</v>
      </c>
      <c r="S33">
        <v>7.2</v>
      </c>
      <c r="T33">
        <v>1.3</v>
      </c>
    </row>
    <row r="34" spans="1:20" x14ac:dyDescent="0.3">
      <c r="A34" s="44" t="s">
        <v>516</v>
      </c>
      <c r="B34" s="120"/>
      <c r="C34" s="47" t="s">
        <v>328</v>
      </c>
      <c r="D34" s="47"/>
      <c r="E34" s="120" t="s">
        <v>162</v>
      </c>
      <c r="F34" s="122"/>
      <c r="G34" s="122">
        <v>3.94</v>
      </c>
      <c r="H34" s="122"/>
      <c r="I34" s="122"/>
      <c r="J34" s="122"/>
      <c r="N34" s="122">
        <f t="shared" si="0"/>
        <v>3.94</v>
      </c>
      <c r="O34" s="124">
        <f>IF(D34="X",0,IF(E34="X",0,VLOOKUP(E34,'11'!$K$3:$L$16,2,FALSE)))</f>
        <v>12</v>
      </c>
      <c r="P34" s="122">
        <f t="shared" si="1"/>
        <v>47.28</v>
      </c>
    </row>
    <row r="35" spans="1:20" x14ac:dyDescent="0.3">
      <c r="A35" s="44" t="s">
        <v>517</v>
      </c>
      <c r="B35" s="120"/>
      <c r="C35" s="47" t="s">
        <v>322</v>
      </c>
      <c r="D35" s="47"/>
      <c r="E35" s="120" t="s">
        <v>151</v>
      </c>
      <c r="F35" s="122"/>
      <c r="G35" s="122">
        <v>51.16</v>
      </c>
      <c r="H35" s="122"/>
      <c r="I35" s="122"/>
      <c r="J35" s="122"/>
      <c r="N35" s="122">
        <f t="shared" si="0"/>
        <v>51.16</v>
      </c>
      <c r="O35" s="124">
        <f>IF(D35="X",0,IF(E35="X",0,VLOOKUP(E35,'11'!$K$3:$L$16,2,FALSE)))</f>
        <v>210</v>
      </c>
      <c r="P35" s="122">
        <f t="shared" si="1"/>
        <v>10743.599999999999</v>
      </c>
      <c r="R35">
        <v>7.2</v>
      </c>
      <c r="S35">
        <v>7.2</v>
      </c>
      <c r="T35">
        <v>1.3</v>
      </c>
    </row>
    <row r="36" spans="1:20" x14ac:dyDescent="0.3">
      <c r="A36" s="44" t="s">
        <v>518</v>
      </c>
      <c r="B36" s="120"/>
      <c r="C36" s="47" t="s">
        <v>328</v>
      </c>
      <c r="D36" s="47"/>
      <c r="E36" s="120" t="s">
        <v>162</v>
      </c>
      <c r="F36" s="122"/>
      <c r="G36" s="122">
        <v>3.94</v>
      </c>
      <c r="H36" s="122"/>
      <c r="I36" s="122"/>
      <c r="J36" s="122"/>
      <c r="N36" s="122">
        <f t="shared" si="0"/>
        <v>3.94</v>
      </c>
      <c r="O36" s="124">
        <f>IF(D36="X",0,IF(E36="X",0,VLOOKUP(E36,'11'!$K$3:$L$16,2,FALSE)))</f>
        <v>12</v>
      </c>
      <c r="P36" s="122">
        <f t="shared" si="1"/>
        <v>47.28</v>
      </c>
    </row>
    <row r="37" spans="1:20" x14ac:dyDescent="0.3">
      <c r="A37" s="44" t="s">
        <v>519</v>
      </c>
      <c r="B37" s="120"/>
      <c r="C37" s="47" t="s">
        <v>324</v>
      </c>
      <c r="D37" s="47"/>
      <c r="E37" s="120" t="s">
        <v>163</v>
      </c>
      <c r="F37" s="122"/>
      <c r="G37" s="122">
        <v>8.16</v>
      </c>
      <c r="H37" s="122"/>
      <c r="I37" s="122"/>
      <c r="J37" s="122"/>
      <c r="N37" s="122">
        <f t="shared" si="0"/>
        <v>8.16</v>
      </c>
      <c r="O37" s="124">
        <f>IF(D37="X",0,IF(E37="X",0,VLOOKUP(E37,'11'!$K$3:$L$16,2,FALSE)))</f>
        <v>210</v>
      </c>
      <c r="P37" s="122">
        <f t="shared" si="1"/>
        <v>1713.6000000000001</v>
      </c>
    </row>
    <row r="38" spans="1:20" x14ac:dyDescent="0.3">
      <c r="A38" s="44" t="s">
        <v>520</v>
      </c>
      <c r="B38" s="120"/>
      <c r="C38" s="47" t="s">
        <v>322</v>
      </c>
      <c r="D38" s="47"/>
      <c r="E38" s="120" t="s">
        <v>151</v>
      </c>
      <c r="F38" s="122"/>
      <c r="G38" s="122">
        <v>51.38</v>
      </c>
      <c r="H38" s="122"/>
      <c r="I38" s="122"/>
      <c r="J38" s="122"/>
      <c r="N38" s="122">
        <f t="shared" si="0"/>
        <v>51.38</v>
      </c>
      <c r="O38" s="124">
        <f>IF(D38="X",0,IF(E38="X",0,VLOOKUP(E38,'11'!$K$3:$L$16,2,FALSE)))</f>
        <v>210</v>
      </c>
      <c r="P38" s="122">
        <f t="shared" si="1"/>
        <v>10789.800000000001</v>
      </c>
      <c r="R38">
        <v>7.2</v>
      </c>
      <c r="S38">
        <v>7.2</v>
      </c>
      <c r="T38">
        <v>1.3</v>
      </c>
    </row>
    <row r="39" spans="1:20" x14ac:dyDescent="0.3">
      <c r="A39" s="44" t="s">
        <v>521</v>
      </c>
      <c r="B39" s="120"/>
      <c r="C39" s="47" t="s">
        <v>328</v>
      </c>
      <c r="D39" s="47"/>
      <c r="E39" s="120" t="s">
        <v>162</v>
      </c>
      <c r="F39" s="122"/>
      <c r="G39" s="122">
        <v>3.93</v>
      </c>
      <c r="H39" s="122"/>
      <c r="I39" s="122"/>
      <c r="J39" s="122"/>
      <c r="N39" s="122">
        <f t="shared" si="0"/>
        <v>3.93</v>
      </c>
      <c r="O39" s="124">
        <f>IF(D39="X",0,IF(E39="X",0,VLOOKUP(E39,'11'!$K$3:$L$16,2,FALSE)))</f>
        <v>12</v>
      </c>
      <c r="P39" s="122">
        <f t="shared" si="1"/>
        <v>47.160000000000004</v>
      </c>
    </row>
    <row r="40" spans="1:20" x14ac:dyDescent="0.3">
      <c r="A40" s="44" t="s">
        <v>522</v>
      </c>
      <c r="B40" s="120"/>
      <c r="C40" s="47" t="s">
        <v>328</v>
      </c>
      <c r="D40" s="47"/>
      <c r="E40" s="120" t="s">
        <v>162</v>
      </c>
      <c r="F40" s="122"/>
      <c r="G40" s="122">
        <v>16.7</v>
      </c>
      <c r="H40" s="122"/>
      <c r="I40" s="122"/>
      <c r="J40" s="122"/>
      <c r="N40" s="122">
        <f t="shared" si="0"/>
        <v>16.7</v>
      </c>
      <c r="O40" s="124">
        <f>IF(D40="X",0,IF(E40="X",0,VLOOKUP(E40,'11'!$K$3:$L$16,2,FALSE)))</f>
        <v>12</v>
      </c>
      <c r="P40" s="122">
        <f t="shared" si="1"/>
        <v>200.39999999999998</v>
      </c>
    </row>
    <row r="41" spans="1:20" x14ac:dyDescent="0.3">
      <c r="A41" s="44" t="s">
        <v>523</v>
      </c>
      <c r="B41" s="120"/>
      <c r="C41" s="47" t="s">
        <v>524</v>
      </c>
      <c r="D41" s="47"/>
      <c r="E41" s="120" t="s">
        <v>153</v>
      </c>
      <c r="F41" s="122"/>
      <c r="G41" s="122">
        <v>51.39</v>
      </c>
      <c r="H41" s="122"/>
      <c r="I41" s="122"/>
      <c r="J41" s="122"/>
      <c r="N41" s="122">
        <f t="shared" si="0"/>
        <v>51.39</v>
      </c>
      <c r="O41" s="124">
        <f>IF(D41="X",0,IF(E41="X",0,VLOOKUP(E41,'11'!$K$3:$L$16,2,FALSE)))</f>
        <v>210</v>
      </c>
      <c r="P41" s="122">
        <f t="shared" si="1"/>
        <v>10791.9</v>
      </c>
      <c r="R41">
        <v>7.2</v>
      </c>
      <c r="S41">
        <v>7.2</v>
      </c>
      <c r="T41">
        <v>1.3</v>
      </c>
    </row>
    <row r="42" spans="1:20" x14ac:dyDescent="0.3">
      <c r="A42" s="44" t="s">
        <v>525</v>
      </c>
      <c r="B42" s="120"/>
      <c r="C42" s="47" t="s">
        <v>526</v>
      </c>
      <c r="D42" s="47"/>
      <c r="E42" s="120" t="s">
        <v>160</v>
      </c>
      <c r="F42" s="122"/>
      <c r="G42" s="122">
        <v>8.06</v>
      </c>
      <c r="H42" s="122"/>
      <c r="I42" s="122"/>
      <c r="J42" s="122"/>
      <c r="N42" s="122">
        <f t="shared" si="0"/>
        <v>8.06</v>
      </c>
      <c r="O42" s="124">
        <f>IF(D42="X",0,IF(E42="X",0,VLOOKUP(E42,'11'!$K$3:$L$16,2,FALSE)))</f>
        <v>210</v>
      </c>
      <c r="P42" s="122">
        <f t="shared" si="1"/>
        <v>1692.6000000000001</v>
      </c>
      <c r="R42">
        <v>2.8</v>
      </c>
      <c r="S42">
        <v>2.8</v>
      </c>
      <c r="T42">
        <v>0.6</v>
      </c>
    </row>
    <row r="43" spans="1:20" x14ac:dyDescent="0.3">
      <c r="A43" s="44"/>
      <c r="B43" s="120"/>
      <c r="C43" s="176" t="s">
        <v>527</v>
      </c>
      <c r="D43" s="47"/>
      <c r="E43" s="120"/>
      <c r="F43" s="122"/>
      <c r="G43" s="122"/>
      <c r="H43" s="122"/>
      <c r="I43" s="122"/>
      <c r="J43" s="122"/>
      <c r="O43" s="124"/>
    </row>
    <row r="44" spans="1:20" x14ac:dyDescent="0.3">
      <c r="A44" s="44" t="s">
        <v>528</v>
      </c>
      <c r="B44" s="120"/>
      <c r="C44" s="47" t="s">
        <v>526</v>
      </c>
      <c r="D44" s="47"/>
      <c r="E44" s="120" t="s">
        <v>160</v>
      </c>
      <c r="F44" s="122">
        <v>7.76</v>
      </c>
      <c r="G44" s="122"/>
      <c r="H44" s="122"/>
      <c r="I44" s="122"/>
      <c r="J44" s="122"/>
      <c r="N44" s="122">
        <f t="shared" si="0"/>
        <v>7.76</v>
      </c>
      <c r="O44" s="124">
        <f>IF(D44="X",0,IF(E44="X",0,VLOOKUP(E44,'11'!$K$3:$L$16,2,FALSE)))</f>
        <v>210</v>
      </c>
      <c r="P44" s="122">
        <f t="shared" si="1"/>
        <v>1629.6</v>
      </c>
      <c r="R44">
        <v>2.4</v>
      </c>
      <c r="S44">
        <v>2.4</v>
      </c>
      <c r="T44">
        <v>0.3</v>
      </c>
    </row>
    <row r="45" spans="1:20" x14ac:dyDescent="0.3">
      <c r="A45" s="44" t="s">
        <v>529</v>
      </c>
      <c r="B45" s="120"/>
      <c r="C45" s="47" t="s">
        <v>370</v>
      </c>
      <c r="D45" s="47"/>
      <c r="E45" s="120" t="s">
        <v>160</v>
      </c>
      <c r="F45" s="122">
        <v>16.02</v>
      </c>
      <c r="G45" s="122"/>
      <c r="H45" s="122"/>
      <c r="I45" s="122"/>
      <c r="J45" s="122"/>
      <c r="N45" s="122">
        <f t="shared" si="0"/>
        <v>16.02</v>
      </c>
      <c r="O45" s="124">
        <f>IF(D45="X",0,IF(E45="X",0,VLOOKUP(E45,'11'!$K$3:$L$16,2,FALSE)))</f>
        <v>210</v>
      </c>
      <c r="P45" s="122">
        <f t="shared" si="1"/>
        <v>3364.2</v>
      </c>
      <c r="T45">
        <v>0.85</v>
      </c>
    </row>
    <row r="46" spans="1:20" x14ac:dyDescent="0.3">
      <c r="A46" s="44" t="s">
        <v>505</v>
      </c>
      <c r="B46" s="120"/>
      <c r="C46" s="47" t="s">
        <v>246</v>
      </c>
      <c r="D46" s="47"/>
      <c r="E46" s="120" t="s">
        <v>160</v>
      </c>
      <c r="F46" s="122"/>
      <c r="G46" s="122">
        <v>106.8</v>
      </c>
      <c r="H46" s="122"/>
      <c r="I46" s="122"/>
      <c r="J46" s="122"/>
      <c r="N46" s="122">
        <f t="shared" si="0"/>
        <v>106.8</v>
      </c>
      <c r="O46" s="124">
        <f>IF(D46="X",0,IF(E46="X",0,VLOOKUP(E46,'11'!$K$3:$L$16,2,FALSE)))</f>
        <v>210</v>
      </c>
      <c r="P46" s="122">
        <f t="shared" si="1"/>
        <v>22428</v>
      </c>
      <c r="R46">
        <v>2.2999999999999998</v>
      </c>
      <c r="S46">
        <v>2.2999999999999998</v>
      </c>
      <c r="T46">
        <v>0.6</v>
      </c>
    </row>
    <row r="47" spans="1:20" x14ac:dyDescent="0.3">
      <c r="A47" s="44" t="s">
        <v>530</v>
      </c>
      <c r="B47" s="120"/>
      <c r="C47" s="47" t="s">
        <v>322</v>
      </c>
      <c r="D47" s="47"/>
      <c r="E47" s="120" t="s">
        <v>151</v>
      </c>
      <c r="F47" s="122"/>
      <c r="G47" s="122">
        <v>50.67</v>
      </c>
      <c r="H47" s="122"/>
      <c r="I47" s="122"/>
      <c r="J47" s="122"/>
      <c r="N47" s="122">
        <f t="shared" si="0"/>
        <v>50.67</v>
      </c>
      <c r="O47" s="124">
        <f>IF(D47="X",0,IF(E47="X",0,VLOOKUP(E47,'11'!$K$3:$L$16,2,FALSE)))</f>
        <v>210</v>
      </c>
      <c r="P47" s="122">
        <f t="shared" si="1"/>
        <v>10640.7</v>
      </c>
      <c r="R47">
        <v>6.9</v>
      </c>
      <c r="S47">
        <v>6.9</v>
      </c>
      <c r="T47">
        <v>1.8</v>
      </c>
    </row>
    <row r="48" spans="1:20" x14ac:dyDescent="0.3">
      <c r="A48" s="44" t="s">
        <v>531</v>
      </c>
      <c r="B48" s="120"/>
      <c r="C48" s="47" t="s">
        <v>322</v>
      </c>
      <c r="D48" s="47"/>
      <c r="E48" s="120" t="s">
        <v>151</v>
      </c>
      <c r="F48" s="122"/>
      <c r="G48" s="122">
        <v>50.67</v>
      </c>
      <c r="H48" s="122"/>
      <c r="I48" s="122"/>
      <c r="J48" s="122"/>
      <c r="N48" s="122">
        <f t="shared" si="0"/>
        <v>50.67</v>
      </c>
      <c r="O48" s="124">
        <f>IF(D48="X",0,IF(E48="X",0,VLOOKUP(E48,'11'!$K$3:$L$16,2,FALSE)))</f>
        <v>210</v>
      </c>
      <c r="P48" s="122">
        <f t="shared" si="1"/>
        <v>10640.7</v>
      </c>
      <c r="R48">
        <v>6.9</v>
      </c>
      <c r="S48">
        <v>6.9</v>
      </c>
      <c r="T48">
        <v>1.8</v>
      </c>
    </row>
    <row r="49" spans="1:26" x14ac:dyDescent="0.3">
      <c r="A49" s="44" t="s">
        <v>532</v>
      </c>
      <c r="B49" s="120"/>
      <c r="C49" s="47" t="s">
        <v>322</v>
      </c>
      <c r="D49" s="47"/>
      <c r="E49" s="120" t="s">
        <v>151</v>
      </c>
      <c r="F49" s="122"/>
      <c r="G49" s="122">
        <v>50.67</v>
      </c>
      <c r="H49" s="122"/>
      <c r="I49" s="122"/>
      <c r="J49" s="122"/>
      <c r="N49" s="122">
        <f t="shared" si="0"/>
        <v>50.67</v>
      </c>
      <c r="O49" s="124">
        <f>IF(D49="X",0,IF(E49="X",0,VLOOKUP(E49,'11'!$K$3:$L$16,2,FALSE)))</f>
        <v>210</v>
      </c>
      <c r="P49" s="122">
        <f t="shared" si="1"/>
        <v>10640.7</v>
      </c>
      <c r="R49">
        <v>6.9</v>
      </c>
      <c r="S49">
        <v>6.9</v>
      </c>
      <c r="T49">
        <v>1.1499999999999999</v>
      </c>
    </row>
    <row r="50" spans="1:26" x14ac:dyDescent="0.3">
      <c r="A50" s="44" t="s">
        <v>533</v>
      </c>
      <c r="B50" s="120"/>
      <c r="C50" s="47" t="s">
        <v>322</v>
      </c>
      <c r="D50" s="47"/>
      <c r="E50" s="120" t="s">
        <v>151</v>
      </c>
      <c r="F50" s="122"/>
      <c r="G50" s="122">
        <v>50.67</v>
      </c>
      <c r="H50" s="122"/>
      <c r="I50" s="122"/>
      <c r="J50" s="122"/>
      <c r="N50" s="122">
        <f t="shared" si="0"/>
        <v>50.67</v>
      </c>
      <c r="O50" s="124">
        <f>IF(D50="X",0,IF(E50="X",0,VLOOKUP(E50,'11'!$K$3:$L$16,2,FALSE)))</f>
        <v>210</v>
      </c>
      <c r="P50" s="122">
        <f t="shared" si="1"/>
        <v>10640.7</v>
      </c>
      <c r="R50">
        <v>6.9</v>
      </c>
      <c r="S50">
        <v>6.9</v>
      </c>
    </row>
    <row r="51" spans="1:26" x14ac:dyDescent="0.3">
      <c r="A51" s="44" t="s">
        <v>534</v>
      </c>
      <c r="B51" s="120"/>
      <c r="C51" s="47" t="s">
        <v>322</v>
      </c>
      <c r="D51" s="47"/>
      <c r="E51" s="120" t="s">
        <v>151</v>
      </c>
      <c r="F51" s="122"/>
      <c r="G51" s="122">
        <v>50.67</v>
      </c>
      <c r="H51" s="122"/>
      <c r="I51" s="122"/>
      <c r="J51" s="122"/>
      <c r="N51" s="122">
        <f t="shared" si="0"/>
        <v>50.67</v>
      </c>
      <c r="O51" s="124">
        <f>IF(D51="X",0,IF(E51="X",0,VLOOKUP(E51,'11'!$K$3:$L$16,2,FALSE)))</f>
        <v>210</v>
      </c>
      <c r="P51" s="122">
        <f t="shared" si="1"/>
        <v>10640.7</v>
      </c>
      <c r="R51">
        <v>6.9</v>
      </c>
      <c r="S51">
        <v>6.9</v>
      </c>
    </row>
    <row r="52" spans="1:26" x14ac:dyDescent="0.3">
      <c r="A52" s="44" t="s">
        <v>535</v>
      </c>
      <c r="B52" s="120"/>
      <c r="C52" s="47" t="s">
        <v>507</v>
      </c>
      <c r="D52" s="47"/>
      <c r="E52" s="120" t="s">
        <v>163</v>
      </c>
      <c r="F52" s="122"/>
      <c r="G52" s="122">
        <v>3.06</v>
      </c>
      <c r="H52" s="122"/>
      <c r="I52" s="122"/>
      <c r="J52" s="122"/>
      <c r="N52" s="122">
        <f t="shared" si="0"/>
        <v>3.06</v>
      </c>
      <c r="O52" s="124">
        <f>IF(D52="X",0,IF(E52="X",0,VLOOKUP(E52,'11'!$K$3:$L$16,2,FALSE)))</f>
        <v>210</v>
      </c>
      <c r="P52" s="122">
        <f t="shared" si="1"/>
        <v>642.6</v>
      </c>
    </row>
    <row r="53" spans="1:26" x14ac:dyDescent="0.3">
      <c r="A53" s="44" t="s">
        <v>536</v>
      </c>
      <c r="B53" s="120"/>
      <c r="C53" s="47" t="s">
        <v>324</v>
      </c>
      <c r="D53" s="47"/>
      <c r="E53" s="120" t="s">
        <v>163</v>
      </c>
      <c r="F53" s="122"/>
      <c r="G53" s="122">
        <v>12.2</v>
      </c>
      <c r="H53" s="122"/>
      <c r="I53" s="122"/>
      <c r="J53" s="122"/>
      <c r="N53" s="122">
        <f t="shared" si="0"/>
        <v>12.2</v>
      </c>
      <c r="O53" s="124">
        <f>IF(D53="X",0,IF(E53="X",0,VLOOKUP(E53,'11'!$K$3:$L$16,2,FALSE)))</f>
        <v>210</v>
      </c>
      <c r="P53" s="122">
        <f t="shared" si="1"/>
        <v>2562</v>
      </c>
    </row>
    <row r="54" spans="1:26" x14ac:dyDescent="0.3">
      <c r="A54" s="44" t="s">
        <v>537</v>
      </c>
      <c r="B54" s="120"/>
      <c r="C54" s="47" t="s">
        <v>324</v>
      </c>
      <c r="D54" s="47"/>
      <c r="E54" s="120" t="s">
        <v>163</v>
      </c>
      <c r="F54" s="122"/>
      <c r="G54" s="122">
        <v>12.2</v>
      </c>
      <c r="H54" s="122"/>
      <c r="I54" s="122"/>
      <c r="J54" s="122"/>
      <c r="N54" s="122">
        <f t="shared" si="0"/>
        <v>12.2</v>
      </c>
      <c r="O54" s="124">
        <f>IF(D54="X",0,IF(E54="X",0,VLOOKUP(E54,'11'!$K$3:$L$16,2,FALSE)))</f>
        <v>210</v>
      </c>
      <c r="P54" s="122">
        <f t="shared" si="1"/>
        <v>2562</v>
      </c>
    </row>
    <row r="55" spans="1:26" x14ac:dyDescent="0.3">
      <c r="A55" s="44"/>
      <c r="B55" s="120"/>
      <c r="C55" s="176" t="s">
        <v>538</v>
      </c>
      <c r="D55" s="47"/>
      <c r="E55" s="120"/>
      <c r="F55" s="122"/>
      <c r="G55" s="122"/>
      <c r="H55" s="122"/>
      <c r="I55" s="122"/>
      <c r="J55" s="122"/>
      <c r="N55" s="122"/>
      <c r="O55" s="124"/>
      <c r="P55" s="122"/>
    </row>
    <row r="56" spans="1:26" x14ac:dyDescent="0.3">
      <c r="A56" s="44">
        <v>101</v>
      </c>
      <c r="B56" s="120"/>
      <c r="C56" s="47" t="s">
        <v>370</v>
      </c>
      <c r="D56" s="47"/>
      <c r="E56" s="120" t="s">
        <v>160</v>
      </c>
      <c r="F56" s="122"/>
      <c r="G56" s="122">
        <v>16.02</v>
      </c>
      <c r="H56" s="122"/>
      <c r="I56" s="122"/>
      <c r="J56" s="122"/>
      <c r="N56" s="122">
        <f t="shared" si="0"/>
        <v>16.02</v>
      </c>
      <c r="O56" s="124">
        <f>IF(D56="X",0,IF(E56="X",0,VLOOKUP(E56,'11'!$K$3:$L$16,2,FALSE)))</f>
        <v>210</v>
      </c>
      <c r="P56" s="122">
        <f t="shared" si="1"/>
        <v>3364.2</v>
      </c>
      <c r="T56">
        <v>0.6</v>
      </c>
    </row>
    <row r="57" spans="1:26" x14ac:dyDescent="0.3">
      <c r="A57" s="44">
        <v>102</v>
      </c>
      <c r="B57" s="120"/>
      <c r="C57" s="47" t="s">
        <v>368</v>
      </c>
      <c r="D57" s="47"/>
      <c r="E57" s="120" t="s">
        <v>160</v>
      </c>
      <c r="F57" s="122"/>
      <c r="G57" s="122">
        <v>337.63</v>
      </c>
      <c r="H57" s="122"/>
      <c r="I57" s="122"/>
      <c r="J57" s="122"/>
      <c r="N57" s="122">
        <f t="shared" si="0"/>
        <v>337.63</v>
      </c>
      <c r="O57" s="124">
        <f>IF(D57="X",0,IF(E57="X",0,VLOOKUP(E57,'11'!$K$3:$L$16,2,FALSE)))</f>
        <v>210</v>
      </c>
      <c r="P57" s="122">
        <f t="shared" si="1"/>
        <v>70902.3</v>
      </c>
      <c r="S57">
        <v>29.9</v>
      </c>
    </row>
    <row r="58" spans="1:26" x14ac:dyDescent="0.3">
      <c r="A58" s="44">
        <v>108</v>
      </c>
      <c r="B58" s="120"/>
      <c r="C58" s="47" t="s">
        <v>322</v>
      </c>
      <c r="D58" s="47"/>
      <c r="E58" s="120" t="s">
        <v>151</v>
      </c>
      <c r="F58" s="122"/>
      <c r="G58" s="122">
        <v>51.78</v>
      </c>
      <c r="H58" s="122"/>
      <c r="I58" s="122"/>
      <c r="J58" s="122"/>
      <c r="N58" s="122">
        <f t="shared" si="0"/>
        <v>51.78</v>
      </c>
      <c r="O58" s="124">
        <f>IF(D58="X",0,IF(E58="X",0,VLOOKUP(E58,'11'!$K$3:$L$16,2,FALSE)))</f>
        <v>210</v>
      </c>
      <c r="P58" s="122">
        <f t="shared" si="1"/>
        <v>10873.800000000001</v>
      </c>
      <c r="S58">
        <v>9.1999999999999993</v>
      </c>
      <c r="T58">
        <v>1.2</v>
      </c>
    </row>
    <row r="59" spans="1:26" x14ac:dyDescent="0.3">
      <c r="A59" s="44">
        <v>107</v>
      </c>
      <c r="B59" s="120"/>
      <c r="C59" s="47" t="s">
        <v>322</v>
      </c>
      <c r="D59" s="47"/>
      <c r="E59" s="120" t="s">
        <v>151</v>
      </c>
      <c r="F59" s="122"/>
      <c r="G59" s="122">
        <v>25.39</v>
      </c>
      <c r="H59" s="122"/>
      <c r="I59" s="122"/>
      <c r="J59" s="122"/>
      <c r="N59" s="122">
        <f t="shared" si="0"/>
        <v>25.39</v>
      </c>
      <c r="O59" s="124">
        <f>IF(D59="X",0,IF(E59="X",0,VLOOKUP(E59,'11'!$K$3:$L$16,2,FALSE)))</f>
        <v>210</v>
      </c>
      <c r="P59" s="122">
        <f t="shared" si="1"/>
        <v>5331.9000000000005</v>
      </c>
      <c r="S59">
        <v>4.5999999999999996</v>
      </c>
      <c r="T59">
        <v>0.6</v>
      </c>
    </row>
    <row r="60" spans="1:26" x14ac:dyDescent="0.3">
      <c r="A60" s="44">
        <v>106</v>
      </c>
      <c r="B60" s="120"/>
      <c r="C60" s="47" t="s">
        <v>285</v>
      </c>
      <c r="D60" s="47"/>
      <c r="E60" s="120" t="s">
        <v>159</v>
      </c>
      <c r="F60" s="122"/>
      <c r="G60" s="122">
        <v>6.29</v>
      </c>
      <c r="H60" s="122"/>
      <c r="I60" s="122"/>
      <c r="J60" s="122"/>
      <c r="N60" s="122">
        <f t="shared" si="0"/>
        <v>6.29</v>
      </c>
      <c r="O60" s="124">
        <f>IF(D60="X",0,IF(E60="X",0,VLOOKUP(E60,'11'!$K$3:$L$16,2,FALSE)))</f>
        <v>210</v>
      </c>
      <c r="P60" s="122">
        <f t="shared" si="1"/>
        <v>1320.9</v>
      </c>
      <c r="S60">
        <v>2.2999999999999998</v>
      </c>
    </row>
    <row r="61" spans="1:26" x14ac:dyDescent="0.3">
      <c r="A61" s="44">
        <v>105</v>
      </c>
      <c r="B61" s="120"/>
      <c r="C61" s="47" t="s">
        <v>507</v>
      </c>
      <c r="D61" s="47"/>
      <c r="E61" s="120" t="s">
        <v>163</v>
      </c>
      <c r="F61" s="122"/>
      <c r="G61" s="122">
        <v>3.06</v>
      </c>
      <c r="H61" s="122"/>
      <c r="I61" s="122"/>
      <c r="J61" s="122"/>
      <c r="N61" s="122">
        <f t="shared" si="0"/>
        <v>3.06</v>
      </c>
      <c r="O61" s="124">
        <f>IF(D61="X",0,IF(E61="X",0,VLOOKUP(E61,'11'!$K$3:$L$16,2,FALSE)))</f>
        <v>210</v>
      </c>
      <c r="P61" s="122">
        <f t="shared" si="1"/>
        <v>642.6</v>
      </c>
    </row>
    <row r="62" spans="1:26" x14ac:dyDescent="0.3">
      <c r="A62" s="44">
        <v>104</v>
      </c>
      <c r="B62" s="120"/>
      <c r="C62" s="47" t="s">
        <v>324</v>
      </c>
      <c r="D62" s="47"/>
      <c r="E62" s="120" t="s">
        <v>163</v>
      </c>
      <c r="F62" s="122"/>
      <c r="G62" s="122">
        <v>12.2</v>
      </c>
      <c r="H62" s="122"/>
      <c r="I62" s="122"/>
      <c r="J62" s="122"/>
      <c r="N62" s="122">
        <f t="shared" si="0"/>
        <v>12.2</v>
      </c>
      <c r="O62" s="124">
        <f>IF(D62="X",0,IF(E62="X",0,VLOOKUP(E62,'11'!$K$3:$L$16,2,FALSE)))</f>
        <v>210</v>
      </c>
      <c r="P62" s="122">
        <f t="shared" si="1"/>
        <v>2562</v>
      </c>
    </row>
    <row r="63" spans="1:26" x14ac:dyDescent="0.3">
      <c r="A63" s="44">
        <v>103</v>
      </c>
      <c r="B63" s="120"/>
      <c r="C63" s="47" t="s">
        <v>324</v>
      </c>
      <c r="D63" s="47"/>
      <c r="E63" s="120" t="s">
        <v>163</v>
      </c>
      <c r="F63" s="122"/>
      <c r="G63" s="122">
        <v>12.2</v>
      </c>
      <c r="H63" s="122"/>
      <c r="I63" s="122"/>
      <c r="J63" s="122"/>
      <c r="N63" s="122">
        <f t="shared" si="0"/>
        <v>12.2</v>
      </c>
      <c r="O63" s="124">
        <f>IF(D63="X",0,IF(E63="X",0,VLOOKUP(E63,'11'!$K$3:$L$16,2,FALSE)))</f>
        <v>210</v>
      </c>
      <c r="P63" s="122">
        <f t="shared" si="1"/>
        <v>2562</v>
      </c>
    </row>
    <row r="64" spans="1:26" hidden="1" x14ac:dyDescent="0.3">
      <c r="X64"/>
      <c r="Y64"/>
      <c r="Z64"/>
    </row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  <row r="87" customFormat="1" hidden="1" x14ac:dyDescent="0.3"/>
    <row r="88" customFormat="1" hidden="1" x14ac:dyDescent="0.3"/>
    <row r="89" customFormat="1" hidden="1" x14ac:dyDescent="0.3"/>
    <row r="90" customFormat="1" hidden="1" x14ac:dyDescent="0.3"/>
    <row r="91" customFormat="1" hidden="1" x14ac:dyDescent="0.3"/>
    <row r="92" customFormat="1" hidden="1" x14ac:dyDescent="0.3"/>
    <row r="93" customFormat="1" hidden="1" x14ac:dyDescent="0.3"/>
    <row r="94" customFormat="1" hidden="1" x14ac:dyDescent="0.3"/>
    <row r="95" customFormat="1" hidden="1" x14ac:dyDescent="0.3"/>
    <row r="96" customFormat="1" hidden="1" x14ac:dyDescent="0.3"/>
    <row r="97" customFormat="1" hidden="1" x14ac:dyDescent="0.3"/>
    <row r="98" customFormat="1" hidden="1" x14ac:dyDescent="0.3"/>
    <row r="99" customFormat="1" hidden="1" x14ac:dyDescent="0.3"/>
    <row r="100" customFormat="1" hidden="1" x14ac:dyDescent="0.3"/>
    <row r="101" customFormat="1" hidden="1" x14ac:dyDescent="0.3"/>
    <row r="102" customFormat="1" hidden="1" x14ac:dyDescent="0.3"/>
    <row r="103" customFormat="1" hidden="1" x14ac:dyDescent="0.3"/>
    <row r="104" customFormat="1" hidden="1" x14ac:dyDescent="0.3"/>
    <row r="105" customFormat="1" hidden="1" x14ac:dyDescent="0.3"/>
    <row r="106" customFormat="1" hidden="1" x14ac:dyDescent="0.3"/>
    <row r="107" customFormat="1" hidden="1" x14ac:dyDescent="0.3"/>
    <row r="108" customFormat="1" hidden="1" x14ac:dyDescent="0.3"/>
    <row r="109" customFormat="1" hidden="1" x14ac:dyDescent="0.3"/>
    <row r="110" customFormat="1" hidden="1" x14ac:dyDescent="0.3"/>
    <row r="111" customFormat="1" hidden="1" x14ac:dyDescent="0.3"/>
    <row r="112" customFormat="1" hidden="1" x14ac:dyDescent="0.3"/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  <row r="123" customFormat="1" hidden="1" x14ac:dyDescent="0.3"/>
    <row r="124" customFormat="1" hidden="1" x14ac:dyDescent="0.3"/>
    <row r="125" customFormat="1" hidden="1" x14ac:dyDescent="0.3"/>
    <row r="126" customFormat="1" hidden="1" x14ac:dyDescent="0.3"/>
    <row r="127" customFormat="1" hidden="1" x14ac:dyDescent="0.3"/>
    <row r="128" customFormat="1" hidden="1" x14ac:dyDescent="0.3"/>
    <row r="129" customFormat="1" hidden="1" x14ac:dyDescent="0.3"/>
    <row r="130" customFormat="1" hidden="1" x14ac:dyDescent="0.3"/>
    <row r="131" customFormat="1" hidden="1" x14ac:dyDescent="0.3"/>
    <row r="132" customFormat="1" hidden="1" x14ac:dyDescent="0.3"/>
    <row r="133" customFormat="1" hidden="1" x14ac:dyDescent="0.3"/>
    <row r="134" customFormat="1" hidden="1" x14ac:dyDescent="0.3"/>
    <row r="135" customFormat="1" hidden="1" x14ac:dyDescent="0.3"/>
    <row r="136" customFormat="1" hidden="1" x14ac:dyDescent="0.3"/>
    <row r="137" customFormat="1" hidden="1" x14ac:dyDescent="0.3"/>
    <row r="138" customFormat="1" hidden="1" x14ac:dyDescent="0.3"/>
    <row r="139" customFormat="1" hidden="1" x14ac:dyDescent="0.3"/>
    <row r="140" customFormat="1" hidden="1" x14ac:dyDescent="0.3"/>
    <row r="141" customFormat="1" hidden="1" x14ac:dyDescent="0.3"/>
    <row r="142" customFormat="1" hidden="1" x14ac:dyDescent="0.3"/>
    <row r="143" customFormat="1" hidden="1" x14ac:dyDescent="0.3"/>
    <row r="144" customFormat="1" hidden="1" x14ac:dyDescent="0.3"/>
    <row r="145" customFormat="1" hidden="1" x14ac:dyDescent="0.3"/>
    <row r="146" customFormat="1" hidden="1" x14ac:dyDescent="0.3"/>
    <row r="147" customFormat="1" hidden="1" x14ac:dyDescent="0.3"/>
    <row r="148" customFormat="1" hidden="1" x14ac:dyDescent="0.3"/>
    <row r="149" customFormat="1" hidden="1" x14ac:dyDescent="0.3"/>
    <row r="150" customFormat="1" hidden="1" x14ac:dyDescent="0.3"/>
    <row r="151" customFormat="1" hidden="1" x14ac:dyDescent="0.3"/>
    <row r="152" customFormat="1" hidden="1" x14ac:dyDescent="0.3"/>
    <row r="153" customFormat="1" hidden="1" x14ac:dyDescent="0.3"/>
    <row r="154" customFormat="1" hidden="1" x14ac:dyDescent="0.3"/>
    <row r="155" customFormat="1" hidden="1" x14ac:dyDescent="0.3"/>
    <row r="156" customFormat="1" hidden="1" x14ac:dyDescent="0.3"/>
    <row r="157" customFormat="1" hidden="1" x14ac:dyDescent="0.3"/>
    <row r="158" customFormat="1" hidden="1" x14ac:dyDescent="0.3"/>
    <row r="159" customFormat="1" hidden="1" x14ac:dyDescent="0.3"/>
    <row r="160" customFormat="1" hidden="1" x14ac:dyDescent="0.3"/>
    <row r="161" customFormat="1" hidden="1" x14ac:dyDescent="0.3"/>
    <row r="162" customFormat="1" hidden="1" x14ac:dyDescent="0.3"/>
    <row r="163" customFormat="1" hidden="1" x14ac:dyDescent="0.3"/>
    <row r="164" customFormat="1" hidden="1" x14ac:dyDescent="0.3"/>
    <row r="165" customFormat="1" hidden="1" x14ac:dyDescent="0.3"/>
    <row r="166" customFormat="1" hidden="1" x14ac:dyDescent="0.3"/>
    <row r="167" customFormat="1" hidden="1" x14ac:dyDescent="0.3"/>
    <row r="168" customFormat="1" hidden="1" x14ac:dyDescent="0.3"/>
    <row r="169" customFormat="1" hidden="1" x14ac:dyDescent="0.3"/>
    <row r="170" customFormat="1" hidden="1" x14ac:dyDescent="0.3"/>
    <row r="171" customFormat="1" hidden="1" x14ac:dyDescent="0.3"/>
    <row r="172" customFormat="1" hidden="1" x14ac:dyDescent="0.3"/>
    <row r="173" customFormat="1" hidden="1" x14ac:dyDescent="0.3"/>
    <row r="174" customFormat="1" hidden="1" x14ac:dyDescent="0.3"/>
    <row r="175" customFormat="1" hidden="1" x14ac:dyDescent="0.3"/>
    <row r="176" customFormat="1" hidden="1" x14ac:dyDescent="0.3"/>
    <row r="177" customFormat="1" hidden="1" x14ac:dyDescent="0.3"/>
    <row r="178" customFormat="1" hidden="1" x14ac:dyDescent="0.3"/>
    <row r="179" customFormat="1" hidden="1" x14ac:dyDescent="0.3"/>
    <row r="180" customFormat="1" hidden="1" x14ac:dyDescent="0.3"/>
    <row r="181" customFormat="1" hidden="1" x14ac:dyDescent="0.3"/>
    <row r="182" customFormat="1" hidden="1" x14ac:dyDescent="0.3"/>
    <row r="183" customFormat="1" hidden="1" x14ac:dyDescent="0.3"/>
    <row r="184" customFormat="1" hidden="1" x14ac:dyDescent="0.3"/>
    <row r="185" customFormat="1" hidden="1" x14ac:dyDescent="0.3"/>
    <row r="186" customFormat="1" hidden="1" x14ac:dyDescent="0.3"/>
    <row r="187" customFormat="1" hidden="1" x14ac:dyDescent="0.3"/>
    <row r="188" customFormat="1" hidden="1" x14ac:dyDescent="0.3"/>
    <row r="189" customFormat="1" hidden="1" x14ac:dyDescent="0.3"/>
    <row r="190" customFormat="1" hidden="1" x14ac:dyDescent="0.3"/>
    <row r="191" customFormat="1" hidden="1" x14ac:dyDescent="0.3"/>
    <row r="192" customFormat="1" hidden="1" x14ac:dyDescent="0.3"/>
    <row r="193" customFormat="1" hidden="1" x14ac:dyDescent="0.3"/>
    <row r="194" customFormat="1" hidden="1" x14ac:dyDescent="0.3"/>
    <row r="195" customFormat="1" hidden="1" x14ac:dyDescent="0.3"/>
    <row r="196" customFormat="1" hidden="1" x14ac:dyDescent="0.3"/>
    <row r="197" customFormat="1" hidden="1" x14ac:dyDescent="0.3"/>
    <row r="198" customFormat="1" hidden="1" x14ac:dyDescent="0.3"/>
    <row r="199" customFormat="1" hidden="1" x14ac:dyDescent="0.3"/>
    <row r="200" customFormat="1" hidden="1" x14ac:dyDescent="0.3"/>
    <row r="201" customFormat="1" hidden="1" x14ac:dyDescent="0.3"/>
    <row r="202" customFormat="1" hidden="1" x14ac:dyDescent="0.3"/>
    <row r="203" customFormat="1" hidden="1" x14ac:dyDescent="0.3"/>
    <row r="204" customFormat="1" hidden="1" x14ac:dyDescent="0.3"/>
    <row r="205" customFormat="1" hidden="1" x14ac:dyDescent="0.3"/>
    <row r="206" customFormat="1" hidden="1" x14ac:dyDescent="0.3"/>
    <row r="207" customFormat="1" hidden="1" x14ac:dyDescent="0.3"/>
    <row r="208" customFormat="1" hidden="1" x14ac:dyDescent="0.3"/>
    <row r="209" customFormat="1" hidden="1" x14ac:dyDescent="0.3"/>
    <row r="210" customFormat="1" hidden="1" x14ac:dyDescent="0.3"/>
    <row r="211" customFormat="1" hidden="1" x14ac:dyDescent="0.3"/>
    <row r="212" customFormat="1" hidden="1" x14ac:dyDescent="0.3"/>
    <row r="213" customFormat="1" hidden="1" x14ac:dyDescent="0.3"/>
    <row r="214" customFormat="1" hidden="1" x14ac:dyDescent="0.3"/>
    <row r="215" customFormat="1" hidden="1" x14ac:dyDescent="0.3"/>
    <row r="216" customFormat="1" hidden="1" x14ac:dyDescent="0.3"/>
    <row r="217" customFormat="1" hidden="1" x14ac:dyDescent="0.3"/>
    <row r="218" customFormat="1" hidden="1" x14ac:dyDescent="0.3"/>
    <row r="219" customFormat="1" hidden="1" x14ac:dyDescent="0.3"/>
    <row r="220" customFormat="1" hidden="1" x14ac:dyDescent="0.3"/>
    <row r="221" customFormat="1" hidden="1" x14ac:dyDescent="0.3"/>
    <row r="222" customFormat="1" hidden="1" x14ac:dyDescent="0.3"/>
    <row r="223" customFormat="1" hidden="1" x14ac:dyDescent="0.3"/>
    <row r="224" customFormat="1" hidden="1" x14ac:dyDescent="0.3"/>
    <row r="225" customFormat="1" hidden="1" x14ac:dyDescent="0.3"/>
    <row r="226" customFormat="1" hidden="1" x14ac:dyDescent="0.3"/>
    <row r="227" customFormat="1" hidden="1" x14ac:dyDescent="0.3"/>
    <row r="228" customFormat="1" hidden="1" x14ac:dyDescent="0.3"/>
    <row r="229" customFormat="1" hidden="1" x14ac:dyDescent="0.3"/>
    <row r="230" customFormat="1" hidden="1" x14ac:dyDescent="0.3"/>
    <row r="231" customFormat="1" hidden="1" x14ac:dyDescent="0.3"/>
    <row r="232" customFormat="1" hidden="1" x14ac:dyDescent="0.3"/>
    <row r="233" customFormat="1" hidden="1" x14ac:dyDescent="0.3"/>
    <row r="234" customFormat="1" hidden="1" x14ac:dyDescent="0.3"/>
    <row r="235" customFormat="1" hidden="1" x14ac:dyDescent="0.3"/>
    <row r="236" customFormat="1" hidden="1" x14ac:dyDescent="0.3"/>
    <row r="237" customFormat="1" hidden="1" x14ac:dyDescent="0.3"/>
    <row r="238" customFormat="1" hidden="1" x14ac:dyDescent="0.3"/>
    <row r="239" customFormat="1" hidden="1" x14ac:dyDescent="0.3"/>
    <row r="240" customFormat="1" hidden="1" x14ac:dyDescent="0.3"/>
    <row r="241" customFormat="1" hidden="1" x14ac:dyDescent="0.3"/>
    <row r="242" customFormat="1" hidden="1" x14ac:dyDescent="0.3"/>
    <row r="243" customFormat="1" hidden="1" x14ac:dyDescent="0.3"/>
    <row r="244" customFormat="1" hidden="1" x14ac:dyDescent="0.3"/>
    <row r="245" customFormat="1" hidden="1" x14ac:dyDescent="0.3"/>
    <row r="246" customFormat="1" hidden="1" x14ac:dyDescent="0.3"/>
    <row r="247" customFormat="1" hidden="1" x14ac:dyDescent="0.3"/>
    <row r="248" customFormat="1" hidden="1" x14ac:dyDescent="0.3"/>
    <row r="249" customFormat="1" hidden="1" x14ac:dyDescent="0.3"/>
    <row r="250" customFormat="1" hidden="1" x14ac:dyDescent="0.3"/>
    <row r="251" customFormat="1" hidden="1" x14ac:dyDescent="0.3"/>
    <row r="252" customFormat="1" hidden="1" x14ac:dyDescent="0.3"/>
    <row r="253" customFormat="1" hidden="1" x14ac:dyDescent="0.3"/>
    <row r="254" customFormat="1" hidden="1" x14ac:dyDescent="0.3"/>
    <row r="255" customFormat="1" hidden="1" x14ac:dyDescent="0.3"/>
    <row r="256" customFormat="1" hidden="1" x14ac:dyDescent="0.3"/>
    <row r="257" customFormat="1" hidden="1" x14ac:dyDescent="0.3"/>
    <row r="258" customFormat="1" hidden="1" x14ac:dyDescent="0.3"/>
    <row r="259" customFormat="1" hidden="1" x14ac:dyDescent="0.3"/>
    <row r="260" customFormat="1" hidden="1" x14ac:dyDescent="0.3"/>
    <row r="261" customFormat="1" hidden="1" x14ac:dyDescent="0.3"/>
    <row r="262" customFormat="1" hidden="1" x14ac:dyDescent="0.3"/>
    <row r="263" customFormat="1" hidden="1" x14ac:dyDescent="0.3"/>
    <row r="264" customFormat="1" hidden="1" x14ac:dyDescent="0.3"/>
    <row r="265" customFormat="1" hidden="1" x14ac:dyDescent="0.3"/>
    <row r="266" customFormat="1" hidden="1" x14ac:dyDescent="0.3"/>
    <row r="267" customFormat="1" hidden="1" x14ac:dyDescent="0.3"/>
    <row r="268" customFormat="1" hidden="1" x14ac:dyDescent="0.3"/>
    <row r="269" customFormat="1" hidden="1" x14ac:dyDescent="0.3"/>
    <row r="270" customFormat="1" hidden="1" x14ac:dyDescent="0.3"/>
    <row r="271" customFormat="1" hidden="1" x14ac:dyDescent="0.3"/>
    <row r="272" customFormat="1" hidden="1" x14ac:dyDescent="0.3"/>
    <row r="273" customFormat="1" hidden="1" x14ac:dyDescent="0.3"/>
    <row r="274" customFormat="1" hidden="1" x14ac:dyDescent="0.3"/>
    <row r="275" customFormat="1" hidden="1" x14ac:dyDescent="0.3"/>
    <row r="276" customFormat="1" hidden="1" x14ac:dyDescent="0.3"/>
    <row r="277" customFormat="1" hidden="1" x14ac:dyDescent="0.3"/>
    <row r="278" customFormat="1" hidden="1" x14ac:dyDescent="0.3"/>
    <row r="279" customFormat="1" hidden="1" x14ac:dyDescent="0.3"/>
    <row r="280" customFormat="1" hidden="1" x14ac:dyDescent="0.3"/>
    <row r="281" customFormat="1" hidden="1" x14ac:dyDescent="0.3"/>
    <row r="282" customFormat="1" hidden="1" x14ac:dyDescent="0.3"/>
    <row r="283" customFormat="1" hidden="1" x14ac:dyDescent="0.3"/>
    <row r="284" customFormat="1" hidden="1" x14ac:dyDescent="0.3"/>
    <row r="285" customFormat="1" hidden="1" x14ac:dyDescent="0.3"/>
    <row r="286" customFormat="1" hidden="1" x14ac:dyDescent="0.3"/>
    <row r="287" customFormat="1" hidden="1" x14ac:dyDescent="0.3"/>
    <row r="288" customFormat="1" hidden="1" x14ac:dyDescent="0.3"/>
    <row r="289" customFormat="1" hidden="1" x14ac:dyDescent="0.3"/>
    <row r="290" customFormat="1" hidden="1" x14ac:dyDescent="0.3"/>
    <row r="291" customFormat="1" hidden="1" x14ac:dyDescent="0.3"/>
    <row r="292" customFormat="1" hidden="1" x14ac:dyDescent="0.3"/>
    <row r="293" customFormat="1" hidden="1" x14ac:dyDescent="0.3"/>
    <row r="294" customFormat="1" hidden="1" x14ac:dyDescent="0.3"/>
    <row r="295" customFormat="1" hidden="1" x14ac:dyDescent="0.3"/>
    <row r="296" customFormat="1" hidden="1" x14ac:dyDescent="0.3"/>
    <row r="297" customFormat="1" hidden="1" x14ac:dyDescent="0.3"/>
    <row r="298" customFormat="1" hidden="1" x14ac:dyDescent="0.3"/>
    <row r="299" customFormat="1" hidden="1" x14ac:dyDescent="0.3"/>
    <row r="300" customFormat="1" hidden="1" x14ac:dyDescent="0.3"/>
    <row r="301" customFormat="1" hidden="1" x14ac:dyDescent="0.3"/>
    <row r="302" customFormat="1" hidden="1" x14ac:dyDescent="0.3"/>
    <row r="303" customFormat="1" hidden="1" x14ac:dyDescent="0.3"/>
    <row r="304" customFormat="1" hidden="1" x14ac:dyDescent="0.3"/>
    <row r="305" customFormat="1" hidden="1" x14ac:dyDescent="0.3"/>
    <row r="306" customFormat="1" hidden="1" x14ac:dyDescent="0.3"/>
    <row r="307" customFormat="1" hidden="1" x14ac:dyDescent="0.3"/>
    <row r="308" customFormat="1" hidden="1" x14ac:dyDescent="0.3"/>
    <row r="309" customFormat="1" hidden="1" x14ac:dyDescent="0.3"/>
    <row r="310" customFormat="1" hidden="1" x14ac:dyDescent="0.3"/>
    <row r="311" customFormat="1" hidden="1" x14ac:dyDescent="0.3"/>
    <row r="312" customFormat="1" hidden="1" x14ac:dyDescent="0.3"/>
    <row r="313" customFormat="1" hidden="1" x14ac:dyDescent="0.3"/>
    <row r="314" customFormat="1" hidden="1" x14ac:dyDescent="0.3"/>
    <row r="315" customFormat="1" hidden="1" x14ac:dyDescent="0.3"/>
    <row r="316" customFormat="1" hidden="1" x14ac:dyDescent="0.3"/>
    <row r="317" customFormat="1" hidden="1" x14ac:dyDescent="0.3"/>
    <row r="318" customFormat="1" hidden="1" x14ac:dyDescent="0.3"/>
    <row r="319" customFormat="1" hidden="1" x14ac:dyDescent="0.3"/>
    <row r="320" customFormat="1" hidden="1" x14ac:dyDescent="0.3"/>
    <row r="321" customFormat="1" hidden="1" x14ac:dyDescent="0.3"/>
    <row r="322" customFormat="1" hidden="1" x14ac:dyDescent="0.3"/>
    <row r="323" customFormat="1" hidden="1" x14ac:dyDescent="0.3"/>
    <row r="324" customFormat="1" hidden="1" x14ac:dyDescent="0.3"/>
    <row r="325" customFormat="1" hidden="1" x14ac:dyDescent="0.3"/>
    <row r="326" customFormat="1" hidden="1" x14ac:dyDescent="0.3"/>
    <row r="327" customFormat="1" hidden="1" x14ac:dyDescent="0.3"/>
    <row r="328" customFormat="1" hidden="1" x14ac:dyDescent="0.3"/>
    <row r="329" customFormat="1" hidden="1" x14ac:dyDescent="0.3"/>
    <row r="330" customFormat="1" hidden="1" x14ac:dyDescent="0.3"/>
    <row r="331" customFormat="1" hidden="1" x14ac:dyDescent="0.3"/>
    <row r="332" customFormat="1" hidden="1" x14ac:dyDescent="0.3"/>
    <row r="333" customFormat="1" hidden="1" x14ac:dyDescent="0.3"/>
    <row r="334" customFormat="1" hidden="1" x14ac:dyDescent="0.3"/>
    <row r="335" customFormat="1" hidden="1" x14ac:dyDescent="0.3"/>
    <row r="336" customFormat="1" hidden="1" x14ac:dyDescent="0.3"/>
    <row r="337" customFormat="1" hidden="1" x14ac:dyDescent="0.3"/>
    <row r="338" customFormat="1" hidden="1" x14ac:dyDescent="0.3"/>
    <row r="339" customFormat="1" hidden="1" x14ac:dyDescent="0.3"/>
    <row r="340" customFormat="1" hidden="1" x14ac:dyDescent="0.3"/>
    <row r="341" customFormat="1" hidden="1" x14ac:dyDescent="0.3"/>
    <row r="342" customFormat="1" hidden="1" x14ac:dyDescent="0.3"/>
    <row r="343" customFormat="1" hidden="1" x14ac:dyDescent="0.3"/>
    <row r="344" customFormat="1" hidden="1" x14ac:dyDescent="0.3"/>
    <row r="345" customFormat="1" hidden="1" x14ac:dyDescent="0.3"/>
    <row r="346" customFormat="1" hidden="1" x14ac:dyDescent="0.3"/>
    <row r="347" customFormat="1" hidden="1" x14ac:dyDescent="0.3"/>
    <row r="348" customFormat="1" hidden="1" x14ac:dyDescent="0.3"/>
    <row r="349" customFormat="1" hidden="1" x14ac:dyDescent="0.3"/>
    <row r="350" customFormat="1" hidden="1" x14ac:dyDescent="0.3"/>
    <row r="351" customFormat="1" hidden="1" x14ac:dyDescent="0.3"/>
    <row r="352" customFormat="1" hidden="1" x14ac:dyDescent="0.3"/>
    <row r="353" customFormat="1" hidden="1" x14ac:dyDescent="0.3"/>
    <row r="354" customFormat="1" hidden="1" x14ac:dyDescent="0.3"/>
    <row r="355" customFormat="1" hidden="1" x14ac:dyDescent="0.3"/>
    <row r="356" customFormat="1" hidden="1" x14ac:dyDescent="0.3"/>
    <row r="357" customFormat="1" hidden="1" x14ac:dyDescent="0.3"/>
    <row r="358" customFormat="1" hidden="1" x14ac:dyDescent="0.3"/>
    <row r="359" customFormat="1" hidden="1" x14ac:dyDescent="0.3"/>
    <row r="360" customFormat="1" hidden="1" x14ac:dyDescent="0.3"/>
    <row r="361" customFormat="1" hidden="1" x14ac:dyDescent="0.3"/>
    <row r="362" customFormat="1" hidden="1" x14ac:dyDescent="0.3"/>
    <row r="363" customFormat="1" hidden="1" x14ac:dyDescent="0.3"/>
    <row r="364" customFormat="1" hidden="1" x14ac:dyDescent="0.3"/>
    <row r="365" customFormat="1" hidden="1" x14ac:dyDescent="0.3"/>
    <row r="366" customFormat="1" hidden="1" x14ac:dyDescent="0.3"/>
    <row r="367" customFormat="1" hidden="1" x14ac:dyDescent="0.3"/>
    <row r="368" customFormat="1" hidden="1" x14ac:dyDescent="0.3"/>
    <row r="369" customFormat="1" hidden="1" x14ac:dyDescent="0.3"/>
    <row r="370" customFormat="1" hidden="1" x14ac:dyDescent="0.3"/>
    <row r="371" customFormat="1" hidden="1" x14ac:dyDescent="0.3"/>
    <row r="372" customFormat="1" hidden="1" x14ac:dyDescent="0.3"/>
    <row r="373" customFormat="1" hidden="1" x14ac:dyDescent="0.3"/>
    <row r="374" customFormat="1" hidden="1" x14ac:dyDescent="0.3"/>
    <row r="375" customFormat="1" hidden="1" x14ac:dyDescent="0.3"/>
    <row r="376" customFormat="1" hidden="1" x14ac:dyDescent="0.3"/>
    <row r="377" customFormat="1" hidden="1" x14ac:dyDescent="0.3"/>
    <row r="378" customFormat="1" hidden="1" x14ac:dyDescent="0.3"/>
    <row r="379" customFormat="1" hidden="1" x14ac:dyDescent="0.3"/>
    <row r="380" customFormat="1" hidden="1" x14ac:dyDescent="0.3"/>
    <row r="381" customFormat="1" hidden="1" x14ac:dyDescent="0.3"/>
    <row r="382" customFormat="1" hidden="1" x14ac:dyDescent="0.3"/>
    <row r="383" customFormat="1" hidden="1" x14ac:dyDescent="0.3"/>
    <row r="384" customFormat="1" hidden="1" x14ac:dyDescent="0.3"/>
    <row r="385" customFormat="1" hidden="1" x14ac:dyDescent="0.3"/>
    <row r="386" customFormat="1" hidden="1" x14ac:dyDescent="0.3"/>
    <row r="387" customFormat="1" hidden="1" x14ac:dyDescent="0.3"/>
    <row r="388" customFormat="1" hidden="1" x14ac:dyDescent="0.3"/>
    <row r="389" customFormat="1" hidden="1" x14ac:dyDescent="0.3"/>
    <row r="390" customFormat="1" hidden="1" x14ac:dyDescent="0.3"/>
    <row r="391" customFormat="1" hidden="1" x14ac:dyDescent="0.3"/>
    <row r="392" customFormat="1" hidden="1" x14ac:dyDescent="0.3"/>
    <row r="393" customFormat="1" hidden="1" x14ac:dyDescent="0.3"/>
    <row r="394" customFormat="1" hidden="1" x14ac:dyDescent="0.3"/>
    <row r="395" customFormat="1" hidden="1" x14ac:dyDescent="0.3"/>
    <row r="396" customFormat="1" hidden="1" x14ac:dyDescent="0.3"/>
    <row r="397" customFormat="1" hidden="1" x14ac:dyDescent="0.3"/>
    <row r="398" customFormat="1" hidden="1" x14ac:dyDescent="0.3"/>
    <row r="399" customFormat="1" hidden="1" x14ac:dyDescent="0.3"/>
    <row r="400" customFormat="1" hidden="1" x14ac:dyDescent="0.3"/>
    <row r="401" customFormat="1" hidden="1" x14ac:dyDescent="0.3"/>
    <row r="402" customFormat="1" hidden="1" x14ac:dyDescent="0.3"/>
    <row r="403" customFormat="1" hidden="1" x14ac:dyDescent="0.3"/>
    <row r="404" customFormat="1" hidden="1" x14ac:dyDescent="0.3"/>
    <row r="405" customFormat="1" hidden="1" x14ac:dyDescent="0.3"/>
    <row r="406" customFormat="1" hidden="1" x14ac:dyDescent="0.3"/>
    <row r="407" customFormat="1" hidden="1" x14ac:dyDescent="0.3"/>
    <row r="408" customFormat="1" hidden="1" x14ac:dyDescent="0.3"/>
    <row r="409" customFormat="1" hidden="1" x14ac:dyDescent="0.3"/>
    <row r="410" customFormat="1" hidden="1" x14ac:dyDescent="0.3"/>
    <row r="411" customFormat="1" hidden="1" x14ac:dyDescent="0.3"/>
    <row r="412" customFormat="1" hidden="1" x14ac:dyDescent="0.3"/>
    <row r="413" customFormat="1" hidden="1" x14ac:dyDescent="0.3"/>
    <row r="414" customFormat="1" hidden="1" x14ac:dyDescent="0.3"/>
    <row r="415" customFormat="1" hidden="1" x14ac:dyDescent="0.3"/>
    <row r="416" customFormat="1" hidden="1" x14ac:dyDescent="0.3"/>
    <row r="417" customFormat="1" hidden="1" x14ac:dyDescent="0.3"/>
    <row r="418" customFormat="1" hidden="1" x14ac:dyDescent="0.3"/>
    <row r="419" customFormat="1" hidden="1" x14ac:dyDescent="0.3"/>
    <row r="420" customFormat="1" hidden="1" x14ac:dyDescent="0.3"/>
    <row r="421" customFormat="1" hidden="1" x14ac:dyDescent="0.3"/>
    <row r="422" customFormat="1" hidden="1" x14ac:dyDescent="0.3"/>
    <row r="423" customFormat="1" hidden="1" x14ac:dyDescent="0.3"/>
    <row r="424" customFormat="1" hidden="1" x14ac:dyDescent="0.3"/>
    <row r="425" customFormat="1" hidden="1" x14ac:dyDescent="0.3"/>
    <row r="426" customFormat="1" hidden="1" x14ac:dyDescent="0.3"/>
    <row r="427" customFormat="1" hidden="1" x14ac:dyDescent="0.3"/>
    <row r="428" customFormat="1" hidden="1" x14ac:dyDescent="0.3"/>
    <row r="429" customFormat="1" hidden="1" x14ac:dyDescent="0.3"/>
    <row r="430" customFormat="1" hidden="1" x14ac:dyDescent="0.3"/>
    <row r="431" customFormat="1" hidden="1" x14ac:dyDescent="0.3"/>
    <row r="432" customFormat="1" hidden="1" x14ac:dyDescent="0.3"/>
    <row r="433" customFormat="1" hidden="1" x14ac:dyDescent="0.3"/>
    <row r="434" customFormat="1" hidden="1" x14ac:dyDescent="0.3"/>
    <row r="435" customFormat="1" hidden="1" x14ac:dyDescent="0.3"/>
    <row r="436" customFormat="1" hidden="1" x14ac:dyDescent="0.3"/>
    <row r="437" customFormat="1" hidden="1" x14ac:dyDescent="0.3"/>
    <row r="438" customFormat="1" hidden="1" x14ac:dyDescent="0.3"/>
    <row r="439" customFormat="1" hidden="1" x14ac:dyDescent="0.3"/>
    <row r="440" customFormat="1" hidden="1" x14ac:dyDescent="0.3"/>
    <row r="441" customFormat="1" hidden="1" x14ac:dyDescent="0.3"/>
    <row r="442" customFormat="1" hidden="1" x14ac:dyDescent="0.3"/>
    <row r="443" customFormat="1" hidden="1" x14ac:dyDescent="0.3"/>
    <row r="444" customFormat="1" hidden="1" x14ac:dyDescent="0.3"/>
    <row r="445" customFormat="1" hidden="1" x14ac:dyDescent="0.3"/>
    <row r="446" customFormat="1" hidden="1" x14ac:dyDescent="0.3"/>
    <row r="447" customFormat="1" hidden="1" x14ac:dyDescent="0.3"/>
    <row r="448" customFormat="1" hidden="1" x14ac:dyDescent="0.3"/>
    <row r="449" customFormat="1" hidden="1" x14ac:dyDescent="0.3"/>
    <row r="450" customFormat="1" hidden="1" x14ac:dyDescent="0.3"/>
    <row r="451" customFormat="1" hidden="1" x14ac:dyDescent="0.3"/>
    <row r="452" customFormat="1" hidden="1" x14ac:dyDescent="0.3"/>
    <row r="453" customFormat="1" hidden="1" x14ac:dyDescent="0.3"/>
    <row r="454" customFormat="1" hidden="1" x14ac:dyDescent="0.3"/>
    <row r="455" customFormat="1" hidden="1" x14ac:dyDescent="0.3"/>
    <row r="456" customFormat="1" hidden="1" x14ac:dyDescent="0.3"/>
    <row r="457" customFormat="1" hidden="1" x14ac:dyDescent="0.3"/>
    <row r="458" customFormat="1" hidden="1" x14ac:dyDescent="0.3"/>
    <row r="459" customFormat="1" hidden="1" x14ac:dyDescent="0.3"/>
    <row r="460" customFormat="1" hidden="1" x14ac:dyDescent="0.3"/>
    <row r="461" customFormat="1" hidden="1" x14ac:dyDescent="0.3"/>
    <row r="462" customFormat="1" hidden="1" x14ac:dyDescent="0.3"/>
    <row r="463" customFormat="1" hidden="1" x14ac:dyDescent="0.3"/>
    <row r="464" customFormat="1" hidden="1" x14ac:dyDescent="0.3"/>
    <row r="465" customFormat="1" hidden="1" x14ac:dyDescent="0.3"/>
    <row r="466" customFormat="1" hidden="1" x14ac:dyDescent="0.3"/>
    <row r="467" customFormat="1" hidden="1" x14ac:dyDescent="0.3"/>
    <row r="468" customFormat="1" hidden="1" x14ac:dyDescent="0.3"/>
    <row r="469" customFormat="1" hidden="1" x14ac:dyDescent="0.3"/>
    <row r="470" customFormat="1" hidden="1" x14ac:dyDescent="0.3"/>
    <row r="471" customFormat="1" hidden="1" x14ac:dyDescent="0.3"/>
    <row r="472" customFormat="1" hidden="1" x14ac:dyDescent="0.3"/>
    <row r="473" customFormat="1" hidden="1" x14ac:dyDescent="0.3"/>
    <row r="474" customFormat="1" hidden="1" x14ac:dyDescent="0.3"/>
    <row r="475" customFormat="1" hidden="1" x14ac:dyDescent="0.3"/>
    <row r="476" customFormat="1" hidden="1" x14ac:dyDescent="0.3"/>
    <row r="477" customFormat="1" hidden="1" x14ac:dyDescent="0.3"/>
    <row r="478" customFormat="1" hidden="1" x14ac:dyDescent="0.3"/>
    <row r="479" customFormat="1" hidden="1" x14ac:dyDescent="0.3"/>
    <row r="480" customFormat="1" hidden="1" x14ac:dyDescent="0.3"/>
    <row r="481" spans="3:26" hidden="1" x14ac:dyDescent="0.3">
      <c r="X481"/>
      <c r="Y481"/>
      <c r="Z481"/>
    </row>
    <row r="482" spans="3:26" hidden="1" x14ac:dyDescent="0.3">
      <c r="X482"/>
      <c r="Y482"/>
      <c r="Z482"/>
    </row>
    <row r="483" spans="3:26" hidden="1" x14ac:dyDescent="0.3">
      <c r="X483"/>
      <c r="Y483"/>
      <c r="Z483"/>
    </row>
    <row r="484" spans="3:26" hidden="1" x14ac:dyDescent="0.3">
      <c r="X484"/>
      <c r="Y484"/>
      <c r="Z484"/>
    </row>
    <row r="485" spans="3:26" hidden="1" x14ac:dyDescent="0.3">
      <c r="X485"/>
      <c r="Y485"/>
      <c r="Z485"/>
    </row>
    <row r="486" spans="3:26" hidden="1" x14ac:dyDescent="0.3">
      <c r="X486"/>
      <c r="Y486"/>
      <c r="Z486"/>
    </row>
    <row r="487" spans="3:26" hidden="1" x14ac:dyDescent="0.3">
      <c r="X487"/>
      <c r="Y487"/>
      <c r="Z487"/>
    </row>
    <row r="488" spans="3:26" hidden="1" x14ac:dyDescent="0.3">
      <c r="X488"/>
      <c r="Y488"/>
      <c r="Z488"/>
    </row>
    <row r="489" spans="3:26" hidden="1" x14ac:dyDescent="0.3">
      <c r="X489"/>
      <c r="Y489"/>
      <c r="Z489"/>
    </row>
    <row r="490" spans="3:26" hidden="1" x14ac:dyDescent="0.3">
      <c r="X490"/>
      <c r="Y490"/>
      <c r="Z490"/>
    </row>
    <row r="491" spans="3:26" hidden="1" x14ac:dyDescent="0.3">
      <c r="X491"/>
      <c r="Y491"/>
      <c r="Z491"/>
    </row>
    <row r="492" spans="3:26" hidden="1" x14ac:dyDescent="0.3">
      <c r="X492"/>
      <c r="Y492"/>
      <c r="Z492"/>
    </row>
    <row r="493" spans="3:26" hidden="1" x14ac:dyDescent="0.3">
      <c r="X493"/>
      <c r="Y493"/>
      <c r="Z493"/>
    </row>
    <row r="494" spans="3:26" hidden="1" x14ac:dyDescent="0.3">
      <c r="X494"/>
      <c r="Y494"/>
      <c r="Z494"/>
    </row>
    <row r="495" spans="3:26" ht="15" thickBot="1" x14ac:dyDescent="0.35">
      <c r="C495" s="123" t="s">
        <v>306</v>
      </c>
      <c r="D495" s="93"/>
      <c r="E495" s="93"/>
      <c r="F495" s="105">
        <f t="shared" ref="F495:N495" si="2">SUM(F4:F494)</f>
        <v>23.78</v>
      </c>
      <c r="G495" s="105">
        <f t="shared" si="2"/>
        <v>1809.3900000000003</v>
      </c>
      <c r="H495" s="105">
        <f t="shared" si="2"/>
        <v>0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1833.1700000000005</v>
      </c>
      <c r="Q495" s="93" t="s">
        <v>307</v>
      </c>
      <c r="R495" s="105">
        <f t="shared" ref="R495:W495" si="3">SUM(R4:R494)</f>
        <v>121.40000000000003</v>
      </c>
      <c r="S495" s="105">
        <f t="shared" si="3"/>
        <v>167.40000000000003</v>
      </c>
      <c r="T495" s="105">
        <f t="shared" si="3"/>
        <v>23.700000000000006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6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856.59999999999968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856.59999999999968</v>
      </c>
      <c r="O499" s="95"/>
      <c r="P499" s="106" cm="1">
        <f t="array" ref="P499">SUMPRODUCT(--($E$4:$E$494=C499),--($D$4:$D$494=""),$P$4:$P$494)</f>
        <v>179886.00000000003</v>
      </c>
    </row>
    <row r="500" spans="3:16" x14ac:dyDescent="0.3">
      <c r="C500" s="95" t="str">
        <f>IF('11'!K4="", "Vrije categorie",'11'!K4)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51.39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51.39</v>
      </c>
      <c r="O500" s="95"/>
      <c r="P500" s="106" cm="1">
        <f t="array" ref="P500">SUMPRODUCT(--($E$4:$E$494=C500),--($D$4:$D$494=""),$P$4:$P$494)</f>
        <v>10791.9</v>
      </c>
    </row>
    <row r="501" spans="3:16" x14ac:dyDescent="0.3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6.29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6.29</v>
      </c>
      <c r="O502" s="95"/>
      <c r="P502" s="106" cm="1">
        <f t="array" ref="P502">SUMPRODUCT(--($E$4:$E$494=C502),--($D$4:$D$494=""),$P$4:$P$494)</f>
        <v>1320.9</v>
      </c>
    </row>
    <row r="503" spans="3:16" x14ac:dyDescent="0.3">
      <c r="C503" s="95" t="str">
        <f>IF('11'!K7="", "Vrije categorie",'11'!K7)</f>
        <v>E</v>
      </c>
      <c r="F503" s="106" cm="1">
        <f t="array" ref="F503">SUMPRODUCT(--($E$4:$E$494=C503),--($D$4:$D$494=""),$F$4:$F$494)</f>
        <v>23.78</v>
      </c>
      <c r="G503" s="106" cm="1">
        <f t="array" ref="G503">SUMPRODUCT(--($E$4:$E$494=C503),--($D$4:$D$494=""),$G$4:$G$494)</f>
        <v>703.06999999999994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726.84999999999991</v>
      </c>
      <c r="O503" s="95"/>
      <c r="P503" s="106" cm="1">
        <f t="array" ref="P503">SUMPRODUCT(--($E$4:$E$494=C503),--($D$4:$D$494=""),$P$4:$P$494)</f>
        <v>152638.5</v>
      </c>
    </row>
    <row r="504" spans="3:16" x14ac:dyDescent="0.3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70.139999999999986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70.139999999999986</v>
      </c>
      <c r="O504" s="95"/>
      <c r="P504" s="106" cm="1">
        <f t="array" ref="P504">SUMPRODUCT(--($E$4:$E$494=C504),--($D$4:$D$494=""),$P$4:$P$494)</f>
        <v>841.68</v>
      </c>
    </row>
    <row r="505" spans="3:16" x14ac:dyDescent="0.3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121.9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121.9</v>
      </c>
      <c r="O505" s="95"/>
      <c r="P505" s="106" cm="1">
        <f t="array" ref="P505">SUMPRODUCT(--($E$4:$E$494=C505),--($D$4:$D$494=""),$P$4:$P$494)</f>
        <v>25599</v>
      </c>
    </row>
    <row r="506" spans="3:16" x14ac:dyDescent="0.3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23.78</v>
      </c>
      <c r="G512" s="107">
        <f t="shared" ref="G512:M512" si="5">SUM(G499:G511)</f>
        <v>1809.3899999999994</v>
      </c>
      <c r="H512" s="107">
        <f t="shared" si="5"/>
        <v>0</v>
      </c>
      <c r="I512" s="107">
        <f t="shared" si="5"/>
        <v>0</v>
      </c>
      <c r="J512" s="107">
        <f t="shared" si="5"/>
        <v>0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1833.1699999999994</v>
      </c>
      <c r="O512" s="107"/>
      <c r="P512" s="107">
        <f>SUM(P499:P511)</f>
        <v>371077.98000000004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12,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'12a'!P499/M3</f>
        <v>#DIV/0!</v>
      </c>
    </row>
    <row r="4" spans="1:14" x14ac:dyDescent="0.3">
      <c r="A4" s="56" t="s">
        <v>152</v>
      </c>
      <c r="B4" s="293" t="str">
        <f>VLOOKUP(H5,'Kosten VSR (her)controles'!A5:E54,3)</f>
        <v>Nassauschool Palvijoen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'12a'!P500/M4</f>
        <v>#DIV/0!</v>
      </c>
    </row>
    <row r="5" spans="1:14" x14ac:dyDescent="0.3">
      <c r="A5" s="57" t="s">
        <v>154</v>
      </c>
      <c r="B5" s="294" t="str">
        <f>VLOOKUP(H5,'Kosten VSR (her)controles'!A5:E54,4)</f>
        <v xml:space="preserve">Graaf Ottostraat 73 </v>
      </c>
      <c r="C5" s="294"/>
      <c r="D5" s="294"/>
      <c r="E5" s="294"/>
      <c r="F5" s="308" t="s">
        <v>155</v>
      </c>
      <c r="G5" s="308"/>
      <c r="H5" s="53">
        <f>'Kosten VSR (her)controles'!A16</f>
        <v>12</v>
      </c>
      <c r="K5" s="74" t="s">
        <v>156</v>
      </c>
      <c r="L5" s="86">
        <v>210</v>
      </c>
      <c r="M5" s="147"/>
      <c r="N5" s="127" t="e">
        <f>'12a'!P501/M5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12a</v>
      </c>
      <c r="K6" s="74" t="s">
        <v>159</v>
      </c>
      <c r="L6" s="86">
        <v>210</v>
      </c>
      <c r="M6" s="147"/>
      <c r="N6" s="127" t="e">
        <f>'12a'!P502/M6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'12a'!P503/M7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'12a'!P504/M8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'12a'!P505/M9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'12a'!P506/M10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'12a'!P507/M11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'12a'!P508/M12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'12a'!N512</f>
        <v>113.2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'12a'!P509/M13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'12a'!P512</f>
        <v>23772</v>
      </c>
      <c r="E17" s="305" t="s">
        <v>176</v>
      </c>
      <c r="F17" s="305"/>
      <c r="G17" s="84">
        <f>D17/E8</f>
        <v>113.2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'12a'!G512</f>
        <v>0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'12a'!F512-E27</f>
        <v>7.4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'12a'!S495</f>
        <v>78.3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'12a'!R495</f>
        <v>78.3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'12a'!T495</f>
        <v>1.3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'12a'!U495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'12a'!V495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'12a'!W495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'12a'!N505</f>
        <v>2.1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topLeftCell="C1" workbookViewId="0">
      <selection activeCell="E8" sqref="E8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'12'!H5</f>
        <v>12</v>
      </c>
      <c r="B1" s="310" t="s">
        <v>152</v>
      </c>
      <c r="C1" s="311"/>
      <c r="D1" s="312" t="str">
        <f>VLOOKUP(A1,'Kosten VSR (her)controles'!A5:J54,3)</f>
        <v>Nassauschool Palvijoen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Graaf Ottostraat 73 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373</v>
      </c>
      <c r="D4" s="47"/>
      <c r="E4" s="120"/>
      <c r="F4" s="122"/>
      <c r="G4" s="122"/>
      <c r="H4" s="122"/>
      <c r="I4" s="122"/>
      <c r="J4" s="122"/>
    </row>
    <row r="5" spans="1:26" x14ac:dyDescent="0.3">
      <c r="A5" s="44">
        <v>1</v>
      </c>
      <c r="B5" s="120"/>
      <c r="C5" s="47" t="s">
        <v>224</v>
      </c>
      <c r="D5" s="47"/>
      <c r="E5" s="120" t="s">
        <v>160</v>
      </c>
      <c r="F5" s="122">
        <v>7.4</v>
      </c>
      <c r="G5" s="122"/>
      <c r="H5" s="122"/>
      <c r="I5" s="122"/>
      <c r="J5" s="122"/>
      <c r="N5" s="122">
        <f t="shared" ref="N5:N8" si="0">SUM(F5:M5)</f>
        <v>7.4</v>
      </c>
      <c r="O5" s="124">
        <f>IF(D5="X",0,IF(E5="X",0,VLOOKUP(E5,'12'!$K$3:$L$16,2,FALSE)))</f>
        <v>210</v>
      </c>
      <c r="P5" s="122">
        <f t="shared" ref="P5:P8" si="1">N5*O5</f>
        <v>1554</v>
      </c>
      <c r="R5">
        <v>1.8</v>
      </c>
      <c r="S5">
        <v>1.8</v>
      </c>
    </row>
    <row r="6" spans="1:26" x14ac:dyDescent="0.3">
      <c r="A6" s="44">
        <v>2</v>
      </c>
      <c r="B6" s="120"/>
      <c r="C6" s="47" t="s">
        <v>507</v>
      </c>
      <c r="D6" s="47"/>
      <c r="E6" s="120" t="s">
        <v>163</v>
      </c>
      <c r="F6" s="122"/>
      <c r="G6" s="122"/>
      <c r="H6" s="122"/>
      <c r="I6" s="122"/>
      <c r="J6" s="122">
        <v>1.05</v>
      </c>
      <c r="N6" s="122">
        <f t="shared" si="0"/>
        <v>1.05</v>
      </c>
      <c r="O6" s="124">
        <f>IF(D6="X",0,IF(E6="X",0,VLOOKUP(E6,'12'!$K$3:$L$16,2,FALSE)))</f>
        <v>210</v>
      </c>
      <c r="P6" s="122">
        <f t="shared" si="1"/>
        <v>220.5</v>
      </c>
    </row>
    <row r="7" spans="1:26" x14ac:dyDescent="0.3">
      <c r="A7" s="44">
        <v>3</v>
      </c>
      <c r="B7" s="120"/>
      <c r="C7" s="47" t="s">
        <v>507</v>
      </c>
      <c r="D7" s="47"/>
      <c r="E7" s="120" t="s">
        <v>163</v>
      </c>
      <c r="F7" s="122"/>
      <c r="G7" s="122"/>
      <c r="H7" s="122"/>
      <c r="I7" s="122"/>
      <c r="J7" s="122">
        <v>1.05</v>
      </c>
      <c r="N7" s="122">
        <f t="shared" si="0"/>
        <v>1.05</v>
      </c>
      <c r="O7" s="124">
        <f>IF(D7="X",0,IF(E7="X",0,VLOOKUP(E7,'12'!$K$3:$L$16,2,FALSE)))</f>
        <v>210</v>
      </c>
      <c r="P7" s="122">
        <f t="shared" si="1"/>
        <v>220.5</v>
      </c>
    </row>
    <row r="8" spans="1:26" x14ac:dyDescent="0.3">
      <c r="A8" s="44">
        <v>4</v>
      </c>
      <c r="B8" s="120"/>
      <c r="C8" s="47" t="s">
        <v>539</v>
      </c>
      <c r="D8" s="47"/>
      <c r="E8" s="120" t="s">
        <v>165</v>
      </c>
      <c r="F8" s="122"/>
      <c r="G8" s="122"/>
      <c r="H8" s="122">
        <v>103.7</v>
      </c>
      <c r="I8" s="122"/>
      <c r="J8" s="122"/>
      <c r="N8" s="122">
        <f t="shared" si="0"/>
        <v>103.7</v>
      </c>
      <c r="O8" s="124">
        <f>IF(D8="X",0,IF(E8="X",0,VLOOKUP(E8,'12'!$K$3:$L$16,2,FALSE)))</f>
        <v>210</v>
      </c>
      <c r="P8" s="122">
        <f t="shared" si="1"/>
        <v>21777</v>
      </c>
      <c r="R8">
        <v>76.5</v>
      </c>
      <c r="S8">
        <v>76.5</v>
      </c>
      <c r="T8">
        <v>1.3</v>
      </c>
    </row>
    <row r="9" spans="1:26" hidden="1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/>
      <c r="O9" s="122"/>
      <c r="P9" s="122"/>
    </row>
    <row r="10" spans="1:26" hidden="1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/>
      <c r="O10" s="122"/>
      <c r="P10" s="122"/>
    </row>
    <row r="11" spans="1:26" hidden="1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/>
      <c r="O11" s="122"/>
      <c r="P11" s="122"/>
    </row>
    <row r="12" spans="1:26" hidden="1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/>
      <c r="O12" s="122"/>
      <c r="P12" s="122"/>
    </row>
    <row r="13" spans="1:26" hidden="1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/>
      <c r="O13" s="122"/>
      <c r="P13" s="122"/>
    </row>
    <row r="14" spans="1:26" hidden="1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/>
      <c r="O14" s="122"/>
      <c r="P14" s="122"/>
    </row>
    <row r="15" spans="1:26" hidden="1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/>
      <c r="O15" s="122"/>
      <c r="P15" s="122"/>
    </row>
    <row r="16" spans="1:26" hidden="1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/>
      <c r="O16" s="122"/>
      <c r="P16" s="122"/>
    </row>
    <row r="17" spans="1:16" hidden="1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/>
      <c r="O17" s="122"/>
      <c r="P17" s="122"/>
    </row>
    <row r="18" spans="1:16" hidden="1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/>
      <c r="O18" s="122"/>
      <c r="P18" s="122"/>
    </row>
    <row r="19" spans="1:16" hidden="1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/>
      <c r="O19" s="122"/>
      <c r="P19" s="122"/>
    </row>
    <row r="20" spans="1:16" hidden="1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/>
      <c r="O20" s="122"/>
      <c r="P20" s="122"/>
    </row>
    <row r="21" spans="1:16" hidden="1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/>
      <c r="O21" s="122"/>
      <c r="P21" s="122"/>
    </row>
    <row r="22" spans="1:16" hidden="1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/>
      <c r="O22" s="122"/>
      <c r="P22" s="122"/>
    </row>
    <row r="23" spans="1:16" hidden="1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/>
      <c r="O23" s="122"/>
      <c r="P23" s="122"/>
    </row>
    <row r="24" spans="1:16" hidden="1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2"/>
      <c r="P24" s="122"/>
    </row>
    <row r="25" spans="1:16" hidden="1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/>
      <c r="O25" s="122"/>
      <c r="P25" s="122"/>
    </row>
    <row r="26" spans="1:16" hidden="1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/>
      <c r="O26" s="122"/>
      <c r="P26" s="122"/>
    </row>
    <row r="27" spans="1:16" hidden="1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/>
      <c r="O27" s="122"/>
      <c r="P27" s="122"/>
    </row>
    <row r="28" spans="1:16" hidden="1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/>
      <c r="O28" s="122"/>
      <c r="P28" s="122"/>
    </row>
    <row r="29" spans="1:16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2">SUM(F4:F494)</f>
        <v>7.4</v>
      </c>
      <c r="G495" s="105">
        <f t="shared" si="2"/>
        <v>0</v>
      </c>
      <c r="H495" s="105">
        <f t="shared" si="2"/>
        <v>103.7</v>
      </c>
      <c r="I495" s="105">
        <f t="shared" si="2"/>
        <v>0</v>
      </c>
      <c r="J495" s="105">
        <f t="shared" si="2"/>
        <v>2.1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113.2</v>
      </c>
      <c r="Q495" s="93" t="s">
        <v>307</v>
      </c>
      <c r="R495" s="105">
        <f t="shared" ref="R495:W495" si="3">SUM(R4:R494)</f>
        <v>78.3</v>
      </c>
      <c r="S495" s="105">
        <f t="shared" si="3"/>
        <v>78.3</v>
      </c>
      <c r="T495" s="105">
        <f t="shared" si="3"/>
        <v>1.3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IF('12'!K3="", "Vrije categorie",'12'!K3)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3">
      <c r="C500" s="95" t="str">
        <f>IF('12'!K4="", "Vrije categorie",'12'!K4)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3">
      <c r="C501" s="95" t="str">
        <f>IF('12'!K5="", "Vrije categorie",'12'!K5)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IF('12'!K6="", "Vrije categorie",'12'!K6)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IF('12'!K7="", "Vrije categorie",'12'!K7)</f>
        <v>E</v>
      </c>
      <c r="F503" s="106" cm="1">
        <f t="array" ref="F503">SUMPRODUCT(--($E$4:$E$494=C503),--($D$4:$D$494=""),$F$4:$F$494)</f>
        <v>7.4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7.4</v>
      </c>
      <c r="O503" s="95"/>
      <c r="P503" s="106" cm="1">
        <f t="array" ref="P503">SUMPRODUCT(--($E$4:$E$494=C503),--($D$4:$D$494=""),$P$4:$P$494)</f>
        <v>1554</v>
      </c>
    </row>
    <row r="504" spans="3:16" x14ac:dyDescent="0.3">
      <c r="C504" s="95" t="str">
        <f>IF('12'!K8="", "Vrije categorie",'12'!K8)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IF('12'!K9="", "Vrije categorie",'12'!K9)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2.1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2.1</v>
      </c>
      <c r="O505" s="95"/>
      <c r="P505" s="106" cm="1">
        <f t="array" ref="P505">SUMPRODUCT(--($E$4:$E$494=C505),--($D$4:$D$494=""),$P$4:$P$494)</f>
        <v>441</v>
      </c>
    </row>
    <row r="506" spans="3:16" x14ac:dyDescent="0.3">
      <c r="C506" s="95" t="str">
        <f>IF('12'!K10="", "Vrije categorie",'12'!K10)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103.7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103.7</v>
      </c>
      <c r="O506" s="95"/>
      <c r="P506" s="106" cm="1">
        <f t="array" ref="P506">SUMPRODUCT(--($E$4:$E$494=C506),--($D$4:$D$494=""),$P$4:$P$494)</f>
        <v>21777</v>
      </c>
    </row>
    <row r="507" spans="3:16" x14ac:dyDescent="0.3">
      <c r="C507" s="95" t="str">
        <f>IF('12'!K11="", "Vrije categorie",'12'!K11)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IF('12'!K12="", "Vrije categorie",'12'!K12)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IF('12'!K13="", "Vrije categorie",'12'!K13)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IF('12'!K14="", "Vrije categorie",'12'!K14)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IF('12'!K15="", "Vrije categorie",'12'!K15)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7.4</v>
      </c>
      <c r="G512" s="107">
        <f t="shared" ref="G512:M512" si="5">SUM(G499:G511)</f>
        <v>0</v>
      </c>
      <c r="H512" s="107">
        <f t="shared" si="5"/>
        <v>103.7</v>
      </c>
      <c r="I512" s="107">
        <f t="shared" si="5"/>
        <v>0</v>
      </c>
      <c r="J512" s="107">
        <f t="shared" si="5"/>
        <v>2.1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113.2</v>
      </c>
      <c r="O512" s="107"/>
      <c r="P512" s="107">
        <f>SUM(P499:P511)</f>
        <v>23772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topLeftCell="A12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13,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'13a'!P499/M3</f>
        <v>#DIV/0!</v>
      </c>
    </row>
    <row r="4" spans="1:14" x14ac:dyDescent="0.3">
      <c r="A4" s="56" t="s">
        <v>152</v>
      </c>
      <c r="B4" s="293" t="str">
        <f>VLOOKUP(H5,'Kosten VSR (her)controles'!A5:E54,3)</f>
        <v>Aquamarijn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'13a'!P500/M4</f>
        <v>#DIV/0!</v>
      </c>
    </row>
    <row r="5" spans="1:14" x14ac:dyDescent="0.3">
      <c r="A5" s="57" t="s">
        <v>154</v>
      </c>
      <c r="B5" s="294" t="str">
        <f>VLOOKUP(H5,'Kosten VSR (her)controles'!A5:E54,4)</f>
        <v>Maresiusstraat 24</v>
      </c>
      <c r="C5" s="294"/>
      <c r="D5" s="294"/>
      <c r="E5" s="294"/>
      <c r="F5" s="308" t="s">
        <v>155</v>
      </c>
      <c r="G5" s="308"/>
      <c r="H5" s="53">
        <v>13</v>
      </c>
      <c r="K5" s="74" t="s">
        <v>156</v>
      </c>
      <c r="L5" s="86">
        <v>210</v>
      </c>
      <c r="M5" s="147"/>
      <c r="N5" s="127" t="e">
        <f>'13a'!P501/M5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13a</v>
      </c>
      <c r="K6" s="74" t="s">
        <v>159</v>
      </c>
      <c r="L6" s="86">
        <v>210</v>
      </c>
      <c r="M6" s="147"/>
      <c r="N6" s="127" t="e">
        <f>'13a'!P502/M6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'13a'!P503/M7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'13a'!P504/M8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'13a'!P505/M9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'13a'!P506/M10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'13a'!P507/M11</f>
        <v>#DIV/0!</v>
      </c>
    </row>
    <row r="12" spans="1:14" x14ac:dyDescent="0.3">
      <c r="F12" s="47" t="s">
        <v>67</v>
      </c>
      <c r="G12" s="47" t="s">
        <v>169</v>
      </c>
      <c r="H12" s="47"/>
      <c r="K12" s="74" t="s">
        <v>170</v>
      </c>
      <c r="L12" s="86">
        <v>12</v>
      </c>
      <c r="M12" s="147"/>
      <c r="N12" s="127" t="e">
        <f>'13a'!P508/M12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'13a'!N512</f>
        <v>1857.07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'13a'!P509/M13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>
        <f>'13a'!P512</f>
        <v>383951.64000000007</v>
      </c>
      <c r="E17" s="305" t="s">
        <v>176</v>
      </c>
      <c r="F17" s="305"/>
      <c r="G17" s="84">
        <f>D17/E8</f>
        <v>1828.3411428571433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'13a'!G512</f>
        <v>1667.29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1667.29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1667.29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1667.29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'13a'!F512-E27</f>
        <v>20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'13a'!S495</f>
        <v>396.00000000000017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'13a'!R495</f>
        <v>396.00000000000017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'13a'!T495</f>
        <v>134.60000000000002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'13a'!U495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'13a'!V495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'13a'!W495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'13a'!N505</f>
        <v>76.83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zoomScale="85" zoomScaleNormal="85" workbookViewId="0">
      <selection activeCell="L20" sqref="L20"/>
    </sheetView>
  </sheetViews>
  <sheetFormatPr defaultRowHeight="14.4" x14ac:dyDescent="0.3"/>
  <cols>
    <col min="3" max="3" width="27.6640625" customWidth="1"/>
    <col min="4" max="4" width="35.109375" customWidth="1"/>
    <col min="5" max="5" width="24.44140625" customWidth="1"/>
    <col min="6" max="6" width="16.44140625" customWidth="1"/>
    <col min="7" max="7" width="20.33203125" customWidth="1"/>
    <col min="8" max="8" width="13.109375" bestFit="1" customWidth="1"/>
    <col min="9" max="9" width="16" bestFit="1" customWidth="1"/>
    <col min="10" max="10" width="18.33203125" bestFit="1" customWidth="1"/>
    <col min="12" max="12" width="12.6640625" bestFit="1" customWidth="1"/>
    <col min="13" max="13" width="11.5546875" bestFit="1" customWidth="1"/>
  </cols>
  <sheetData>
    <row r="1" spans="1:15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3">
      <c r="A2" t="s">
        <v>50</v>
      </c>
      <c r="C2" t="s">
        <v>51</v>
      </c>
      <c r="D2" t="s">
        <v>52</v>
      </c>
      <c r="E2" t="s">
        <v>53</v>
      </c>
    </row>
    <row r="3" spans="1:15" x14ac:dyDescent="0.3">
      <c r="A3" s="8" t="s">
        <v>54</v>
      </c>
      <c r="B3" s="8"/>
      <c r="C3" s="92"/>
      <c r="D3" s="8" t="s">
        <v>55</v>
      </c>
      <c r="E3" s="8" t="s">
        <v>56</v>
      </c>
      <c r="F3" s="8"/>
      <c r="G3" s="8"/>
      <c r="H3" s="8"/>
      <c r="I3" s="8"/>
      <c r="J3" s="8"/>
      <c r="L3" t="s">
        <v>57</v>
      </c>
    </row>
    <row r="4" spans="1:15" ht="28.8" x14ac:dyDescent="0.3">
      <c r="A4" s="6"/>
      <c r="B4" s="6" t="s">
        <v>58</v>
      </c>
      <c r="C4" s="6" t="s">
        <v>59</v>
      </c>
      <c r="D4" s="6" t="s">
        <v>60</v>
      </c>
      <c r="E4" s="6" t="s">
        <v>61</v>
      </c>
      <c r="F4" s="9" t="s">
        <v>62</v>
      </c>
      <c r="G4" s="9" t="s">
        <v>63</v>
      </c>
      <c r="H4" s="6" t="s">
        <v>64</v>
      </c>
      <c r="I4" s="6" t="s">
        <v>65</v>
      </c>
      <c r="J4" s="6" t="s">
        <v>66</v>
      </c>
      <c r="L4" s="71" t="s">
        <v>67</v>
      </c>
      <c r="M4" s="71" t="s">
        <v>68</v>
      </c>
    </row>
    <row r="5" spans="1:15" x14ac:dyDescent="0.3">
      <c r="A5">
        <v>1</v>
      </c>
      <c r="B5" t="str">
        <f>CONCATENATE(A5,"a")</f>
        <v>1a</v>
      </c>
      <c r="C5" t="s">
        <v>69</v>
      </c>
      <c r="D5" t="s">
        <v>70</v>
      </c>
      <c r="E5" t="s">
        <v>3</v>
      </c>
      <c r="F5" s="122">
        <f>'1a'!$N$510</f>
        <v>1873.3899999999996</v>
      </c>
      <c r="G5" s="122">
        <f>'1'!$G$17</f>
        <v>1862.6225714285717</v>
      </c>
      <c r="H5" s="115" cm="1">
        <f t="array" ref="H5">_xlfn.IFS(F5=0,0,F5&lt;750,$M$5,F5&lt;1000,$M$6,F5&lt;1500,$M$7,F5&lt;2000,$M$8,F5&lt;3000,$M$9,F5&lt;5000,$M$10,F5&lt;10000,$M$11,F5&gt;=10000,$M$12)</f>
        <v>210</v>
      </c>
      <c r="I5">
        <v>3</v>
      </c>
      <c r="J5" s="115">
        <f>H5*I5</f>
        <v>630</v>
      </c>
      <c r="L5" s="51" t="s">
        <v>71</v>
      </c>
      <c r="M5" s="78">
        <v>105</v>
      </c>
    </row>
    <row r="6" spans="1:15" x14ac:dyDescent="0.3">
      <c r="A6">
        <v>2</v>
      </c>
      <c r="B6" t="str">
        <f t="shared" ref="B6:B54" si="0">CONCATENATE(A6,"a")</f>
        <v>2a</v>
      </c>
      <c r="C6" t="s">
        <v>708</v>
      </c>
      <c r="D6" t="s">
        <v>72</v>
      </c>
      <c r="E6" t="s">
        <v>3</v>
      </c>
      <c r="F6" s="122">
        <f>'2a'!$N$512</f>
        <v>647.89</v>
      </c>
      <c r="G6" s="122">
        <f>'2'!$G$17</f>
        <v>647.89</v>
      </c>
      <c r="H6" s="115" cm="1">
        <f t="array" ref="H6">_xlfn.IFS(F6=0,0,F6&lt;750,$M$5,F6&lt;1000,$M$6,F6&lt;1500,$M$7,F6&lt;2000,$M$8,F6&lt;3000,$M$9,F6&lt;5000,$M$10,F6&lt;10000,$M$11,F6&gt;=10000,$M$12)</f>
        <v>105</v>
      </c>
      <c r="I6">
        <v>3</v>
      </c>
      <c r="J6" s="115">
        <f t="shared" ref="J6:J54" si="1">H6*I6</f>
        <v>315</v>
      </c>
      <c r="L6" s="51" t="s">
        <v>73</v>
      </c>
      <c r="M6" s="78">
        <v>130</v>
      </c>
    </row>
    <row r="7" spans="1:15" x14ac:dyDescent="0.3">
      <c r="A7">
        <v>3</v>
      </c>
      <c r="B7" t="str">
        <f t="shared" si="0"/>
        <v>3a</v>
      </c>
      <c r="C7" t="s">
        <v>74</v>
      </c>
      <c r="D7" t="s">
        <v>75</v>
      </c>
      <c r="E7" t="s">
        <v>3</v>
      </c>
      <c r="F7" s="122">
        <f>'3a'!$N$512</f>
        <v>853.85000000000014</v>
      </c>
      <c r="G7" s="122">
        <f>'3'!$G$17</f>
        <v>697.19952941176473</v>
      </c>
      <c r="H7" s="115" cm="1">
        <f t="array" ref="H7">_xlfn.IFS(F7=0,0,F7&lt;750,$M$5,F7&lt;1000,$M$6,F7&lt;1500,$M$7,F7&lt;2000,$M$8,F7&lt;3000,$M$9,F7&lt;5000,$M$10,F7&lt;10000,$M$11,F7&gt;=10000,$M$12)</f>
        <v>130</v>
      </c>
      <c r="I7">
        <v>3</v>
      </c>
      <c r="J7" s="115">
        <f t="shared" si="1"/>
        <v>390</v>
      </c>
      <c r="L7" s="51" t="s">
        <v>76</v>
      </c>
      <c r="M7" s="78">
        <v>155</v>
      </c>
    </row>
    <row r="8" spans="1:15" x14ac:dyDescent="0.3">
      <c r="A8">
        <v>4</v>
      </c>
      <c r="B8" t="str">
        <f t="shared" si="0"/>
        <v>4a</v>
      </c>
      <c r="C8" t="s">
        <v>714</v>
      </c>
      <c r="E8" t="s">
        <v>3</v>
      </c>
      <c r="F8" s="122">
        <f>'4a'!$N$512</f>
        <v>1107.6099999999999</v>
      </c>
      <c r="G8" s="122">
        <f>'4'!$G$17</f>
        <v>1107.6099999999999</v>
      </c>
      <c r="H8" s="115" cm="1">
        <f t="array" ref="H8">_xlfn.IFS(F8=0,0,F8&lt;750,$M$5,F8&lt;1000,$M$6,F8&lt;1500,$M$7,F8&lt;2000,$M$8,F8&lt;3000,$M$9,F8&lt;5000,$M$10,F8&lt;10000,$M$11,F8&gt;=10000,$M$12)</f>
        <v>155</v>
      </c>
      <c r="I8">
        <v>3</v>
      </c>
      <c r="J8" s="115">
        <f t="shared" si="1"/>
        <v>465</v>
      </c>
      <c r="L8" s="51" t="s">
        <v>77</v>
      </c>
      <c r="M8" s="78">
        <v>210</v>
      </c>
    </row>
    <row r="9" spans="1:15" x14ac:dyDescent="0.3">
      <c r="A9">
        <v>5</v>
      </c>
      <c r="B9" t="str">
        <f t="shared" si="0"/>
        <v>5a</v>
      </c>
      <c r="C9" t="s">
        <v>78</v>
      </c>
      <c r="D9" t="s">
        <v>79</v>
      </c>
      <c r="E9" t="s">
        <v>3</v>
      </c>
      <c r="F9" s="122">
        <f>'5a'!$N$512</f>
        <v>1258.1300000000001</v>
      </c>
      <c r="G9" s="122">
        <f>'5'!$G$17</f>
        <v>1258.1299999999999</v>
      </c>
      <c r="H9" s="115" cm="1">
        <f t="array" ref="H9">_xlfn.IFS(F9=0,0,F9&lt;750,$M$5,F9&lt;1000,$M$6,F9&lt;1500,$M$7,F9&lt;2000,$M$8,F9&lt;3000,$M$9,F9&lt;5000,$M$10,F9&lt;10000,$M$11,F9&gt;=10000,$M$12)</f>
        <v>155</v>
      </c>
      <c r="I9">
        <v>3</v>
      </c>
      <c r="J9" s="115">
        <f t="shared" si="1"/>
        <v>465</v>
      </c>
      <c r="L9" s="51" t="s">
        <v>80</v>
      </c>
      <c r="M9" s="78">
        <v>255</v>
      </c>
    </row>
    <row r="10" spans="1:15" x14ac:dyDescent="0.3">
      <c r="A10">
        <v>6</v>
      </c>
      <c r="B10" t="str">
        <f t="shared" si="0"/>
        <v>6a</v>
      </c>
      <c r="C10" t="s">
        <v>81</v>
      </c>
      <c r="D10" t="s">
        <v>82</v>
      </c>
      <c r="E10" t="s">
        <v>3</v>
      </c>
      <c r="F10" s="122">
        <f>'6a'!$N$512</f>
        <v>1287.0899999999997</v>
      </c>
      <c r="G10" s="122">
        <f>'6'!$G$17</f>
        <v>1287.0900000000001</v>
      </c>
      <c r="H10" s="115" cm="1">
        <f t="array" ref="H10">_xlfn.IFS(F10=0,0,F10&lt;750,$M$5,F10&lt;1000,$M$6,F10&lt;1500,$M$7,F10&lt;2000,$M$8,F10&lt;3000,$M$9,F10&lt;5000,$M$10,F10&lt;10000,$M$11,F10&gt;=10000,$M$12)</f>
        <v>155</v>
      </c>
      <c r="I10">
        <v>3</v>
      </c>
      <c r="J10" s="115">
        <f t="shared" si="1"/>
        <v>465</v>
      </c>
      <c r="L10" s="51" t="s">
        <v>83</v>
      </c>
      <c r="M10" s="78">
        <v>360</v>
      </c>
    </row>
    <row r="11" spans="1:15" x14ac:dyDescent="0.3">
      <c r="A11">
        <v>7</v>
      </c>
      <c r="B11" t="str">
        <f t="shared" si="0"/>
        <v>7a</v>
      </c>
      <c r="C11" t="s">
        <v>84</v>
      </c>
      <c r="D11" t="s">
        <v>85</v>
      </c>
      <c r="E11" t="s">
        <v>3</v>
      </c>
      <c r="F11" s="122">
        <f>'7a'!$N$513</f>
        <v>1749.4199999999998</v>
      </c>
      <c r="G11" s="122">
        <f>'7'!$G$17</f>
        <v>1670.4557142857141</v>
      </c>
      <c r="H11" s="115" cm="1">
        <f t="array" ref="H11">_xlfn.IFS(F11=0,0,F11&lt;750,$M$5,F11&lt;1000,$M$6,F11&lt;1500,$M$7,F11&lt;2000,$M$8,F11&lt;3000,$M$9,F11&lt;5000,$M$10,F11&lt;10000,$M$11,F11&gt;=10000,$M$12)</f>
        <v>210</v>
      </c>
      <c r="I11">
        <v>3</v>
      </c>
      <c r="J11" s="115">
        <f t="shared" si="1"/>
        <v>630</v>
      </c>
      <c r="L11" s="51" t="s">
        <v>86</v>
      </c>
      <c r="M11" s="78">
        <v>435</v>
      </c>
    </row>
    <row r="12" spans="1:15" x14ac:dyDescent="0.3">
      <c r="A12">
        <v>8</v>
      </c>
      <c r="B12" t="str">
        <f t="shared" si="0"/>
        <v>8a</v>
      </c>
      <c r="C12" t="s">
        <v>87</v>
      </c>
      <c r="D12" t="s">
        <v>88</v>
      </c>
      <c r="E12" t="s">
        <v>3</v>
      </c>
      <c r="F12" s="122">
        <f>'8a'!$N$512</f>
        <v>303.92999999999995</v>
      </c>
      <c r="G12" s="122">
        <f>'8'!$G$17</f>
        <v>301.6388571428572</v>
      </c>
      <c r="H12" s="115" cm="1">
        <f t="array" ref="H12">_xlfn.IFS(F12=0,0,F12&lt;750,$M$5,F12&lt;1000,$M$6,F12&lt;1500,$M$7,F12&lt;2000,$M$8,F12&lt;3000,$M$9,F12&lt;5000,$M$10,F12&lt;10000,$M$11,F12&gt;=10000,$M$12)</f>
        <v>105</v>
      </c>
      <c r="I12">
        <v>3</v>
      </c>
      <c r="J12" s="115">
        <f t="shared" si="1"/>
        <v>315</v>
      </c>
      <c r="L12" s="51" t="s">
        <v>89</v>
      </c>
      <c r="M12" s="51" t="s">
        <v>90</v>
      </c>
    </row>
    <row r="13" spans="1:15" x14ac:dyDescent="0.3">
      <c r="A13">
        <v>9</v>
      </c>
      <c r="B13" t="str">
        <f t="shared" si="0"/>
        <v>9a</v>
      </c>
      <c r="C13" t="s">
        <v>91</v>
      </c>
      <c r="D13" t="s">
        <v>88</v>
      </c>
      <c r="E13" t="s">
        <v>3</v>
      </c>
      <c r="F13" s="122">
        <f>'9a'!$N$513</f>
        <v>578.68000000000006</v>
      </c>
      <c r="G13" s="122">
        <f>'9'!$G$17</f>
        <v>437.26117647058828</v>
      </c>
      <c r="H13" s="115" cm="1">
        <f t="array" ref="H13">_xlfn.IFS(F13=0,0,F13&lt;750,$M$5,F13&lt;1000,$M$6,F13&lt;1500,$M$7,F13&lt;2000,$M$8,F13&lt;3000,$M$9,F13&lt;5000,$M$10,F13&lt;10000,$M$11,F13&gt;=10000,$M$12)</f>
        <v>105</v>
      </c>
      <c r="I13">
        <v>3</v>
      </c>
      <c r="J13" s="115">
        <f t="shared" si="1"/>
        <v>315</v>
      </c>
    </row>
    <row r="14" spans="1:15" x14ac:dyDescent="0.3">
      <c r="A14">
        <v>10</v>
      </c>
      <c r="B14" t="str">
        <f t="shared" si="0"/>
        <v>10a</v>
      </c>
      <c r="C14" t="s">
        <v>92</v>
      </c>
      <c r="D14" t="s">
        <v>88</v>
      </c>
      <c r="E14" t="s">
        <v>3</v>
      </c>
      <c r="F14" s="122">
        <f>'10a'!$N$511</f>
        <v>633.95000000000005</v>
      </c>
      <c r="G14" s="122">
        <f>'10'!$G$17</f>
        <v>618.27971428571436</v>
      </c>
      <c r="H14" s="115" cm="1">
        <f t="array" ref="H14">_xlfn.IFS(F14=0,0,F14&lt;750,$M$5,F14&lt;1000,$M$6,F14&lt;1500,$M$7,F14&lt;2000,$M$8,F14&lt;3000,$M$9,F14&lt;5000,$M$10,F14&lt;10000,$M$11,F14&gt;=10000,$M$12)</f>
        <v>105</v>
      </c>
      <c r="I14">
        <v>3</v>
      </c>
      <c r="J14" s="115">
        <f t="shared" si="1"/>
        <v>315</v>
      </c>
    </row>
    <row r="15" spans="1:15" x14ac:dyDescent="0.3">
      <c r="A15">
        <v>11</v>
      </c>
      <c r="B15" t="str">
        <f t="shared" si="0"/>
        <v>11a</v>
      </c>
      <c r="C15" t="s">
        <v>709</v>
      </c>
      <c r="D15" t="s">
        <v>93</v>
      </c>
      <c r="E15" t="s">
        <v>3</v>
      </c>
      <c r="F15" s="122">
        <f>'11a'!$N$512</f>
        <v>1833.1699999999994</v>
      </c>
      <c r="G15" s="122">
        <f>'11'!$G$17</f>
        <v>1767.0380000000002</v>
      </c>
      <c r="H15" s="115" cm="1">
        <f t="array" ref="H15">_xlfn.IFS(F15=0,0,F15&lt;750,$M$5,F15&lt;1000,$M$6,F15&lt;1500,$M$7,F15&lt;2000,$M$8,F15&lt;3000,$M$9,F15&lt;5000,$M$10,F15&lt;10000,$M$11,F15&gt;=10000,$M$12)</f>
        <v>210</v>
      </c>
      <c r="I15">
        <v>3</v>
      </c>
      <c r="J15" s="115">
        <f t="shared" si="1"/>
        <v>630</v>
      </c>
    </row>
    <row r="16" spans="1:15" x14ac:dyDescent="0.3">
      <c r="A16">
        <v>12</v>
      </c>
      <c r="B16" t="str">
        <f t="shared" si="0"/>
        <v>12a</v>
      </c>
      <c r="C16" t="s">
        <v>94</v>
      </c>
      <c r="D16" t="s">
        <v>95</v>
      </c>
      <c r="E16" t="s">
        <v>3</v>
      </c>
      <c r="F16" s="122">
        <f>'12a'!$N$512</f>
        <v>113.2</v>
      </c>
      <c r="G16" s="122">
        <f>'12'!$G$17</f>
        <v>113.2</v>
      </c>
      <c r="H16" s="115" cm="1">
        <f t="array" ref="H16">_xlfn.IFS(F16=0,0,F16&lt;750,$M$5,F16&lt;1000,$M$6,F16&lt;1500,$M$7,F16&lt;2000,$M$8,F16&lt;3000,$M$9,F16&lt;5000,$M$10,F16&lt;10000,$M$11,F16&gt;=10000,$M$12)</f>
        <v>105</v>
      </c>
      <c r="I16">
        <v>3</v>
      </c>
      <c r="J16" s="115">
        <f t="shared" si="1"/>
        <v>315</v>
      </c>
    </row>
    <row r="17" spans="1:10" x14ac:dyDescent="0.3">
      <c r="A17">
        <v>13</v>
      </c>
      <c r="B17" t="str">
        <f t="shared" si="0"/>
        <v>13a</v>
      </c>
      <c r="C17" t="s">
        <v>713</v>
      </c>
      <c r="D17" t="s">
        <v>96</v>
      </c>
      <c r="E17" t="s">
        <v>3</v>
      </c>
      <c r="F17" s="122">
        <f>'13a'!$N$512</f>
        <v>1857.07</v>
      </c>
      <c r="G17" s="122">
        <f>'13'!$G$17</f>
        <v>1828.3411428571433</v>
      </c>
      <c r="H17" s="115" cm="1">
        <f t="array" ref="H17">_xlfn.IFS(F17=0,0,F17&lt;750,$M$5,F17&lt;1000,$M$6,F17&lt;1500,$M$7,F17&lt;2000,$M$8,F17&lt;3000,$M$9,F17&lt;5000,$M$10,F17&lt;10000,$M$11,F17&gt;=10000,$M$12)</f>
        <v>210</v>
      </c>
      <c r="I17">
        <v>3</v>
      </c>
      <c r="J17" s="115">
        <f t="shared" si="1"/>
        <v>630</v>
      </c>
    </row>
    <row r="18" spans="1:10" x14ac:dyDescent="0.3">
      <c r="A18">
        <v>14</v>
      </c>
      <c r="B18" t="str">
        <f t="shared" si="0"/>
        <v>14a</v>
      </c>
      <c r="C18" t="s">
        <v>97</v>
      </c>
      <c r="D18" t="s">
        <v>98</v>
      </c>
      <c r="E18" t="s">
        <v>3</v>
      </c>
      <c r="F18" s="122">
        <f>'14a'!$N$512</f>
        <v>1007.15</v>
      </c>
      <c r="G18" s="122">
        <f>'14'!$G$17</f>
        <v>1007.1499999999999</v>
      </c>
      <c r="H18" s="115" cm="1">
        <f t="array" ref="H18">_xlfn.IFS(F18=0,0,F18&lt;750,$M$5,F18&lt;1000,$M$6,F18&lt;1500,$M$7,F18&lt;2000,$M$8,F18&lt;3000,$M$9,F18&lt;5000,$M$10,F18&lt;10000,$M$11,F18&gt;=10000,$M$12)</f>
        <v>155</v>
      </c>
      <c r="I18">
        <v>3</v>
      </c>
      <c r="J18" s="115">
        <f t="shared" si="1"/>
        <v>465</v>
      </c>
    </row>
    <row r="19" spans="1:10" x14ac:dyDescent="0.3">
      <c r="A19">
        <v>15</v>
      </c>
      <c r="B19" t="str">
        <f t="shared" si="0"/>
        <v>15a</v>
      </c>
      <c r="C19" t="s">
        <v>99</v>
      </c>
      <c r="D19" t="s">
        <v>100</v>
      </c>
      <c r="E19" t="s">
        <v>3</v>
      </c>
      <c r="F19" s="122">
        <f>'15a'!$N$512</f>
        <v>1502.3999999999999</v>
      </c>
      <c r="G19" s="122">
        <f>'15'!$G$17</f>
        <v>1502.4</v>
      </c>
      <c r="H19" s="115" cm="1">
        <f t="array" ref="H19">_xlfn.IFS(F19=0,0,F19&lt;750,$M$5,F19&lt;1000,$M$6,F19&lt;1500,$M$7,F19&lt;2000,$M$8,F19&lt;3000,$M$9,F19&lt;5000,$M$10,F19&lt;10000,$M$11,F19&gt;=10000,$M$12)</f>
        <v>210</v>
      </c>
      <c r="I19">
        <v>3</v>
      </c>
      <c r="J19" s="115">
        <f t="shared" si="1"/>
        <v>630</v>
      </c>
    </row>
    <row r="20" spans="1:10" x14ac:dyDescent="0.3">
      <c r="A20">
        <v>16</v>
      </c>
      <c r="B20" t="str">
        <f t="shared" si="0"/>
        <v>16a</v>
      </c>
      <c r="C20" t="s">
        <v>101</v>
      </c>
      <c r="D20" t="s">
        <v>102</v>
      </c>
      <c r="E20" t="s">
        <v>3</v>
      </c>
      <c r="F20" s="122">
        <f>'16a'!$N$512</f>
        <v>1978.5399999999995</v>
      </c>
      <c r="G20" s="122">
        <f>'16'!$G$17</f>
        <v>1978.5399999999997</v>
      </c>
      <c r="H20" s="115" cm="1">
        <f t="array" ref="H20">_xlfn.IFS(F20=0,0,F20&lt;750,$M$5,F20&lt;1000,$M$6,F20&lt;1500,$M$7,F20&lt;2000,$M$8,F20&lt;3000,$M$9,F20&lt;5000,$M$10,F20&lt;10000,$M$11,F20&gt;=10000,$M$12)</f>
        <v>210</v>
      </c>
      <c r="I20">
        <v>3</v>
      </c>
      <c r="J20" s="115">
        <f t="shared" si="1"/>
        <v>630</v>
      </c>
    </row>
    <row r="21" spans="1:10" x14ac:dyDescent="0.3">
      <c r="A21">
        <v>17</v>
      </c>
      <c r="B21" t="str">
        <f t="shared" si="0"/>
        <v>17a</v>
      </c>
      <c r="C21" s="172" t="s">
        <v>710</v>
      </c>
      <c r="D21" s="172" t="s">
        <v>103</v>
      </c>
      <c r="E21" t="s">
        <v>3</v>
      </c>
      <c r="F21" s="122">
        <f>'17a'!$N$512</f>
        <v>1036.3600000000001</v>
      </c>
      <c r="G21" s="122">
        <f>'17'!$G$17</f>
        <v>1033.437142857143</v>
      </c>
      <c r="H21" s="115" cm="1">
        <f t="array" ref="H21">_xlfn.IFS(F21=0,0,F21&lt;750,$M$5,F21&lt;1000,$M$6,F21&lt;1500,$M$7,F21&lt;2000,$M$8,F21&lt;3000,$M$9,F21&lt;5000,$M$10,F21&lt;10000,$M$11,F21&gt;=10000,$M$12)</f>
        <v>155</v>
      </c>
      <c r="I21">
        <v>3</v>
      </c>
      <c r="J21" s="115">
        <f t="shared" si="1"/>
        <v>465</v>
      </c>
    </row>
    <row r="22" spans="1:10" x14ac:dyDescent="0.3">
      <c r="A22">
        <v>18</v>
      </c>
      <c r="B22" t="str">
        <f t="shared" si="0"/>
        <v>18a</v>
      </c>
      <c r="C22" t="s">
        <v>104</v>
      </c>
      <c r="D22" s="172" t="s">
        <v>105</v>
      </c>
      <c r="E22" t="s">
        <v>3</v>
      </c>
      <c r="F22" s="122">
        <f>'18a'!$N$512</f>
        <v>1304.5999999999997</v>
      </c>
      <c r="G22" s="122">
        <f>'18'!$G$17</f>
        <v>1304.5999999999999</v>
      </c>
      <c r="H22" s="115" cm="1">
        <f t="array" ref="H22">_xlfn.IFS(F22=0,0,F22&lt;750,$M$5,F22&lt;1000,$M$6,F22&lt;1500,$M$7,F22&lt;2000,$M$8,F22&lt;3000,$M$9,F22&lt;5000,$M$10,F22&lt;10000,$M$11,F22&gt;=10000,$M$12)</f>
        <v>155</v>
      </c>
      <c r="I22">
        <v>3</v>
      </c>
      <c r="J22" s="115">
        <f t="shared" si="1"/>
        <v>465</v>
      </c>
    </row>
    <row r="23" spans="1:10" x14ac:dyDescent="0.3">
      <c r="A23">
        <v>19</v>
      </c>
      <c r="B23" t="str">
        <f t="shared" si="0"/>
        <v>19a</v>
      </c>
      <c r="C23" t="s">
        <v>711</v>
      </c>
      <c r="D23" t="s">
        <v>106</v>
      </c>
      <c r="E23" t="s">
        <v>3</v>
      </c>
      <c r="F23" s="122">
        <f>'19a'!$N$512</f>
        <v>1808</v>
      </c>
      <c r="G23" s="122">
        <f>'19'!$G$17</f>
        <v>1508.6705882352942</v>
      </c>
      <c r="H23" s="115" cm="1">
        <f t="array" ref="H23">_xlfn.IFS(F23=0,0,F23&lt;750,$M$5,F23&lt;1000,$M$6,F23&lt;1500,$M$7,F23&lt;2000,$M$8,F23&lt;3000,$M$9,F23&lt;5000,$M$10,F23&lt;10000,$M$11,F23&gt;=10000,$M$12)</f>
        <v>210</v>
      </c>
      <c r="I23">
        <v>3</v>
      </c>
      <c r="J23" s="115">
        <f t="shared" si="1"/>
        <v>630</v>
      </c>
    </row>
    <row r="24" spans="1:10" hidden="1" x14ac:dyDescent="0.3">
      <c r="A24">
        <v>20</v>
      </c>
      <c r="B24" t="str">
        <f t="shared" si="0"/>
        <v>20a</v>
      </c>
      <c r="C24" t="s">
        <v>107</v>
      </c>
      <c r="D24" t="s">
        <v>107</v>
      </c>
      <c r="E24" t="s">
        <v>107</v>
      </c>
      <c r="F24" s="122">
        <f>'20a'!$N$512</f>
        <v>0</v>
      </c>
      <c r="G24" s="122" t="e">
        <f>'20'!$G$17</f>
        <v>#N/A</v>
      </c>
      <c r="H24" s="115" cm="1">
        <f t="array" ref="H24">_xlfn.IFS(F24=0,0,F24&lt;750,$M$5,F24&lt;1000,$M$6,F24&lt;1500,$M$7,F24&lt;2000,$M$8,F24&lt;3000,$M$9,F24&lt;5000,$M$10,F24&lt;10000,$M$11,F24&gt;=10000,$M$12)</f>
        <v>0</v>
      </c>
      <c r="I24">
        <v>3</v>
      </c>
      <c r="J24" s="115">
        <f t="shared" si="1"/>
        <v>0</v>
      </c>
    </row>
    <row r="25" spans="1:10" hidden="1" x14ac:dyDescent="0.3">
      <c r="A25">
        <v>21</v>
      </c>
      <c r="B25" t="str">
        <f t="shared" si="0"/>
        <v>21a</v>
      </c>
      <c r="C25" t="s">
        <v>108</v>
      </c>
      <c r="D25" t="s">
        <v>108</v>
      </c>
      <c r="E25" t="s">
        <v>108</v>
      </c>
      <c r="F25" s="122">
        <f>'21a'!$N$512</f>
        <v>0</v>
      </c>
      <c r="G25" s="122" t="e">
        <f>'21'!$G$17</f>
        <v>#N/A</v>
      </c>
      <c r="H25" s="115" cm="1">
        <f t="array" ref="H25">_xlfn.IFS(F25=0,0,F25&lt;750,$M$5,F25&lt;1000,$M$6,F25&lt;1500,$M$7,F25&lt;2000,$M$8,F25&lt;3000,$M$9,F25&lt;5000,$M$10,F25&lt;10000,$M$11,F25&gt;=10000,$M$12)</f>
        <v>0</v>
      </c>
      <c r="I25">
        <v>3</v>
      </c>
      <c r="J25" s="115">
        <f t="shared" si="1"/>
        <v>0</v>
      </c>
    </row>
    <row r="26" spans="1:10" hidden="1" x14ac:dyDescent="0.3">
      <c r="A26">
        <v>22</v>
      </c>
      <c r="B26" t="str">
        <f t="shared" si="0"/>
        <v>22a</v>
      </c>
      <c r="C26" t="s">
        <v>109</v>
      </c>
      <c r="D26" t="s">
        <v>109</v>
      </c>
      <c r="E26" t="s">
        <v>109</v>
      </c>
      <c r="F26" s="122">
        <f>'22a'!$N$512</f>
        <v>0</v>
      </c>
      <c r="G26" s="122" t="e">
        <f>'22'!$G$17</f>
        <v>#N/A</v>
      </c>
      <c r="H26" s="115" cm="1">
        <f t="array" ref="H26">_xlfn.IFS(F26=0,0,F26&lt;750,$M$5,F26&lt;1000,$M$6,F26&lt;1500,$M$7,F26&lt;2000,$M$8,F26&lt;3000,$M$9,F26&lt;5000,$M$10,F26&lt;10000,$M$11,F26&gt;=10000,$M$12)</f>
        <v>0</v>
      </c>
      <c r="I26">
        <v>3</v>
      </c>
      <c r="J26" s="115">
        <f t="shared" si="1"/>
        <v>0</v>
      </c>
    </row>
    <row r="27" spans="1:10" hidden="1" x14ac:dyDescent="0.3">
      <c r="A27">
        <v>23</v>
      </c>
      <c r="B27" t="str">
        <f t="shared" si="0"/>
        <v>23a</v>
      </c>
      <c r="C27" t="s">
        <v>110</v>
      </c>
      <c r="D27" t="s">
        <v>110</v>
      </c>
      <c r="E27" t="s">
        <v>110</v>
      </c>
      <c r="F27" s="122">
        <f>'23a'!$N$512</f>
        <v>0</v>
      </c>
      <c r="G27" s="122" t="e">
        <f>'23'!$G$17</f>
        <v>#N/A</v>
      </c>
      <c r="H27" s="115" cm="1">
        <f t="array" ref="H27">_xlfn.IFS(F27=0,0,F27&lt;750,$M$5,F27&lt;1000,$M$6,F27&lt;1500,$M$7,F27&lt;2000,$M$8,F27&lt;3000,$M$9,F27&lt;5000,$M$10,F27&lt;10000,$M$11,F27&gt;=10000,$M$12)</f>
        <v>0</v>
      </c>
      <c r="I27">
        <v>3</v>
      </c>
      <c r="J27" s="115">
        <f t="shared" si="1"/>
        <v>0</v>
      </c>
    </row>
    <row r="28" spans="1:10" hidden="1" x14ac:dyDescent="0.3">
      <c r="A28">
        <v>24</v>
      </c>
      <c r="B28" t="str">
        <f t="shared" si="0"/>
        <v>24a</v>
      </c>
      <c r="C28" t="s">
        <v>111</v>
      </c>
      <c r="D28" t="s">
        <v>111</v>
      </c>
      <c r="E28" t="s">
        <v>111</v>
      </c>
      <c r="F28" s="122">
        <f>'24a'!$N$512</f>
        <v>0</v>
      </c>
      <c r="G28" s="122" t="e">
        <f>'24'!$G$17</f>
        <v>#N/A</v>
      </c>
      <c r="H28" s="115" cm="1">
        <f t="array" ref="H28">_xlfn.IFS(F28=0,0,F28&lt;750,$M$5,F28&lt;1000,$M$6,F28&lt;1500,$M$7,F28&lt;2000,$M$8,F28&lt;3000,$M$9,F28&lt;5000,$M$10,F28&lt;10000,$M$11,F28&gt;=10000,$M$12)</f>
        <v>0</v>
      </c>
      <c r="I28">
        <v>3</v>
      </c>
      <c r="J28" s="115">
        <f t="shared" si="1"/>
        <v>0</v>
      </c>
    </row>
    <row r="29" spans="1:10" hidden="1" x14ac:dyDescent="0.3">
      <c r="A29">
        <v>25</v>
      </c>
      <c r="B29" t="str">
        <f t="shared" si="0"/>
        <v>25a</v>
      </c>
      <c r="C29" t="s">
        <v>112</v>
      </c>
      <c r="D29" t="s">
        <v>112</v>
      </c>
      <c r="E29" t="s">
        <v>112</v>
      </c>
      <c r="F29" s="122">
        <f>'25a'!$N$512</f>
        <v>0</v>
      </c>
      <c r="G29" s="122" t="e">
        <f>'25'!$G$17</f>
        <v>#N/A</v>
      </c>
      <c r="H29" s="115" cm="1">
        <f t="array" ref="H29">_xlfn.IFS(F29=0,0,F29&lt;750,$M$5,F29&lt;1000,$M$6,F29&lt;1500,$M$7,F29&lt;2000,$M$8,F29&lt;3000,$M$9,F29&lt;5000,$M$10,F29&lt;10000,$M$11,F29&gt;=10000,$M$12)</f>
        <v>0</v>
      </c>
      <c r="I29">
        <v>3</v>
      </c>
      <c r="J29" s="115">
        <f t="shared" si="1"/>
        <v>0</v>
      </c>
    </row>
    <row r="30" spans="1:10" hidden="1" x14ac:dyDescent="0.3">
      <c r="A30">
        <v>26</v>
      </c>
      <c r="B30" t="str">
        <f>CONCATENATE(A30,"a")</f>
        <v>26a</v>
      </c>
      <c r="C30" t="s">
        <v>113</v>
      </c>
      <c r="D30" t="s">
        <v>113</v>
      </c>
      <c r="E30" t="s">
        <v>113</v>
      </c>
      <c r="F30" s="122">
        <f>'26a'!$N$512</f>
        <v>0</v>
      </c>
      <c r="G30" s="122" t="e">
        <f>'26'!$G$17</f>
        <v>#N/A</v>
      </c>
      <c r="H30" s="115" cm="1">
        <f t="array" ref="H30">_xlfn.IFS(F30=0,0,F30&lt;750,$M$5,F30&lt;1000,$M$6,F30&lt;1500,$M$7,F30&lt;2000,$M$8,F30&lt;3000,$M$9,F30&lt;5000,$M$10,F30&lt;10000,$M$11,F30&gt;=10000,$M$12)</f>
        <v>0</v>
      </c>
      <c r="I30">
        <v>3</v>
      </c>
      <c r="J30" s="115">
        <f t="shared" si="1"/>
        <v>0</v>
      </c>
    </row>
    <row r="31" spans="1:10" hidden="1" x14ac:dyDescent="0.3">
      <c r="A31">
        <v>27</v>
      </c>
      <c r="B31" t="str">
        <f t="shared" si="0"/>
        <v>27a</v>
      </c>
      <c r="C31" t="s">
        <v>114</v>
      </c>
      <c r="D31" t="s">
        <v>114</v>
      </c>
      <c r="E31" t="s">
        <v>114</v>
      </c>
      <c r="F31" s="122">
        <f>'27a'!$N$512</f>
        <v>0</v>
      </c>
      <c r="G31" s="122" t="e">
        <f>'27'!$G$17</f>
        <v>#N/A</v>
      </c>
      <c r="H31" s="115" cm="1">
        <f t="array" ref="H31">_xlfn.IFS(F31=0,0,F31&lt;750,$M$5,F31&lt;1000,$M$6,F31&lt;1500,$M$7,F31&lt;2000,$M$8,F31&lt;3000,$M$9,F31&lt;5000,$M$10,F31&lt;10000,$M$11,F31&gt;=10000,$M$12)</f>
        <v>0</v>
      </c>
      <c r="I31">
        <v>3</v>
      </c>
      <c r="J31" s="115">
        <f t="shared" si="1"/>
        <v>0</v>
      </c>
    </row>
    <row r="32" spans="1:10" hidden="1" x14ac:dyDescent="0.3">
      <c r="A32">
        <v>28</v>
      </c>
      <c r="B32" t="str">
        <f t="shared" si="0"/>
        <v>28a</v>
      </c>
      <c r="C32" t="s">
        <v>115</v>
      </c>
      <c r="D32" t="s">
        <v>115</v>
      </c>
      <c r="E32" t="s">
        <v>115</v>
      </c>
      <c r="F32" s="122">
        <f>'28a'!$N$512</f>
        <v>0</v>
      </c>
      <c r="G32" s="122" t="e">
        <f>'28'!$G$17</f>
        <v>#N/A</v>
      </c>
      <c r="H32" s="115" cm="1">
        <f t="array" ref="H32">_xlfn.IFS(F32=0,0,F32&lt;750,$M$5,F32&lt;1000,$M$6,F32&lt;1500,$M$7,F32&lt;2000,$M$8,F32&lt;3000,$M$9,F32&lt;5000,$M$10,F32&lt;10000,$M$11,F32&gt;=10000,$M$12)</f>
        <v>0</v>
      </c>
      <c r="I32">
        <v>3</v>
      </c>
      <c r="J32" s="115">
        <f t="shared" si="1"/>
        <v>0</v>
      </c>
    </row>
    <row r="33" spans="1:10" hidden="1" x14ac:dyDescent="0.3">
      <c r="A33">
        <v>29</v>
      </c>
      <c r="B33" t="str">
        <f t="shared" si="0"/>
        <v>29a</v>
      </c>
      <c r="C33" t="s">
        <v>116</v>
      </c>
      <c r="D33" t="s">
        <v>116</v>
      </c>
      <c r="E33" t="s">
        <v>116</v>
      </c>
      <c r="F33" s="122">
        <f>'29a'!$N$512</f>
        <v>0</v>
      </c>
      <c r="G33" s="122" t="e">
        <f>'29'!$G$17</f>
        <v>#N/A</v>
      </c>
      <c r="H33" s="115" cm="1">
        <f t="array" ref="H33">_xlfn.IFS(F33=0,0,F33&lt;750,$M$5,F33&lt;1000,$M$6,F33&lt;1500,$M$7,F33&lt;2000,$M$8,F33&lt;3000,$M$9,F33&lt;5000,$M$10,F33&lt;10000,$M$11,F33&gt;=10000,$M$12)</f>
        <v>0</v>
      </c>
      <c r="I33">
        <v>3</v>
      </c>
      <c r="J33" s="115">
        <f t="shared" si="1"/>
        <v>0</v>
      </c>
    </row>
    <row r="34" spans="1:10" hidden="1" x14ac:dyDescent="0.3">
      <c r="A34">
        <v>30</v>
      </c>
      <c r="B34" t="str">
        <f t="shared" si="0"/>
        <v>30a</v>
      </c>
      <c r="C34" t="s">
        <v>117</v>
      </c>
      <c r="D34" t="s">
        <v>117</v>
      </c>
      <c r="E34" t="s">
        <v>117</v>
      </c>
      <c r="F34" s="122">
        <f>'30a'!$N$512</f>
        <v>0</v>
      </c>
      <c r="G34" s="122" t="e">
        <f>'30'!$G$17</f>
        <v>#N/A</v>
      </c>
      <c r="H34" s="115" cm="1">
        <f t="array" ref="H34">_xlfn.IFS(F34=0,0,F34&lt;750,$M$5,F34&lt;1000,$M$6,F34&lt;1500,$M$7,F34&lt;2000,$M$8,F34&lt;3000,$M$9,F34&lt;5000,$M$10,F34&lt;10000,$M$11,F34&gt;=10000,$M$12)</f>
        <v>0</v>
      </c>
      <c r="I34">
        <v>3</v>
      </c>
      <c r="J34" s="115">
        <f t="shared" si="1"/>
        <v>0</v>
      </c>
    </row>
    <row r="35" spans="1:10" hidden="1" x14ac:dyDescent="0.3">
      <c r="A35">
        <v>31</v>
      </c>
      <c r="B35" t="str">
        <f t="shared" si="0"/>
        <v>31a</v>
      </c>
      <c r="C35" t="s">
        <v>118</v>
      </c>
      <c r="D35" t="s">
        <v>118</v>
      </c>
      <c r="E35" t="s">
        <v>118</v>
      </c>
      <c r="F35" s="122">
        <f>'31a'!$N$512</f>
        <v>0</v>
      </c>
      <c r="G35" s="122" t="e">
        <f>'31'!$G$17</f>
        <v>#N/A</v>
      </c>
      <c r="H35" s="115" cm="1">
        <f t="array" ref="H35">_xlfn.IFS(F35=0,0,F35&lt;750,$M$5,F35&lt;1000,$M$6,F35&lt;1500,$M$7,F35&lt;2000,$M$8,F35&lt;3000,$M$9,F35&lt;5000,$M$10,F35&lt;10000,$M$11,F35&gt;=10000,$M$12)</f>
        <v>0</v>
      </c>
      <c r="I35">
        <v>3</v>
      </c>
      <c r="J35" s="115">
        <f t="shared" si="1"/>
        <v>0</v>
      </c>
    </row>
    <row r="36" spans="1:10" hidden="1" x14ac:dyDescent="0.3">
      <c r="A36">
        <v>32</v>
      </c>
      <c r="B36" t="str">
        <f t="shared" si="0"/>
        <v>32a</v>
      </c>
      <c r="C36" t="s">
        <v>119</v>
      </c>
      <c r="D36" t="s">
        <v>119</v>
      </c>
      <c r="E36" t="s">
        <v>119</v>
      </c>
      <c r="F36" s="122">
        <f>'32a'!$N$512</f>
        <v>0</v>
      </c>
      <c r="G36" s="122" t="e">
        <f>'32'!$G$17</f>
        <v>#N/A</v>
      </c>
      <c r="H36" s="115" cm="1">
        <f t="array" ref="H36">_xlfn.IFS(F36=0,0,F36&lt;750,$M$5,F36&lt;1000,$M$6,F36&lt;1500,$M$7,F36&lt;2000,$M$8,F36&lt;3000,$M$9,F36&lt;5000,$M$10,F36&lt;10000,$M$11,F36&gt;=10000,$M$12)</f>
        <v>0</v>
      </c>
      <c r="I36">
        <v>3</v>
      </c>
      <c r="J36" s="115">
        <f t="shared" si="1"/>
        <v>0</v>
      </c>
    </row>
    <row r="37" spans="1:10" hidden="1" x14ac:dyDescent="0.3">
      <c r="A37">
        <v>33</v>
      </c>
      <c r="B37" t="str">
        <f t="shared" si="0"/>
        <v>33a</v>
      </c>
      <c r="C37" t="s">
        <v>120</v>
      </c>
      <c r="D37" t="s">
        <v>120</v>
      </c>
      <c r="E37" t="s">
        <v>120</v>
      </c>
      <c r="F37" s="122">
        <f>'33a'!$N$512</f>
        <v>0</v>
      </c>
      <c r="G37" s="122" t="e">
        <f>'33'!$G$17</f>
        <v>#N/A</v>
      </c>
      <c r="H37" s="115" cm="1">
        <f t="array" ref="H37">_xlfn.IFS(F37=0,0,F37&lt;750,$M$5,F37&lt;1000,$M$6,F37&lt;1500,$M$7,F37&lt;2000,$M$8,F37&lt;3000,$M$9,F37&lt;5000,$M$10,F37&lt;10000,$M$11,F37&gt;=10000,$M$12)</f>
        <v>0</v>
      </c>
      <c r="I37">
        <v>3</v>
      </c>
      <c r="J37" s="115">
        <f t="shared" si="1"/>
        <v>0</v>
      </c>
    </row>
    <row r="38" spans="1:10" hidden="1" x14ac:dyDescent="0.3">
      <c r="A38">
        <v>34</v>
      </c>
      <c r="B38" t="str">
        <f t="shared" si="0"/>
        <v>34a</v>
      </c>
      <c r="C38" t="s">
        <v>121</v>
      </c>
      <c r="D38" t="s">
        <v>121</v>
      </c>
      <c r="E38" t="s">
        <v>121</v>
      </c>
      <c r="F38" s="122">
        <f>'34a'!$N$512</f>
        <v>0</v>
      </c>
      <c r="G38" s="122" t="e">
        <f>'34'!$G$17</f>
        <v>#N/A</v>
      </c>
      <c r="H38" s="115" cm="1">
        <f t="array" ref="H38">_xlfn.IFS(F38=0,0,F38&lt;750,$M$5,F38&lt;1000,$M$6,F38&lt;1500,$M$7,F38&lt;2000,$M$8,F38&lt;3000,$M$9,F38&lt;5000,$M$10,F38&lt;10000,$M$11,F38&gt;=10000,$M$12)</f>
        <v>0</v>
      </c>
      <c r="I38">
        <v>3</v>
      </c>
      <c r="J38" s="115">
        <f t="shared" si="1"/>
        <v>0</v>
      </c>
    </row>
    <row r="39" spans="1:10" hidden="1" x14ac:dyDescent="0.3">
      <c r="A39">
        <v>35</v>
      </c>
      <c r="B39" t="str">
        <f t="shared" si="0"/>
        <v>35a</v>
      </c>
      <c r="C39" t="s">
        <v>122</v>
      </c>
      <c r="D39" t="s">
        <v>122</v>
      </c>
      <c r="E39" t="s">
        <v>122</v>
      </c>
      <c r="F39" s="122">
        <f>'35a'!$N$512</f>
        <v>0</v>
      </c>
      <c r="G39" s="122" t="e">
        <f>'35'!$G$17</f>
        <v>#N/A</v>
      </c>
      <c r="H39" s="115" cm="1">
        <f t="array" ref="H39">_xlfn.IFS(F39=0,0,F39&lt;750,$M$5,F39&lt;1000,$M$6,F39&lt;1500,$M$7,F39&lt;2000,$M$8,F39&lt;3000,$M$9,F39&lt;5000,$M$10,F39&lt;10000,$M$11,F39&gt;=10000,$M$12)</f>
        <v>0</v>
      </c>
      <c r="I39">
        <v>3</v>
      </c>
      <c r="J39" s="115">
        <f t="shared" si="1"/>
        <v>0</v>
      </c>
    </row>
    <row r="40" spans="1:10" hidden="1" x14ac:dyDescent="0.3">
      <c r="A40">
        <v>36</v>
      </c>
      <c r="B40" t="str">
        <f t="shared" si="0"/>
        <v>36a</v>
      </c>
      <c r="C40" t="s">
        <v>123</v>
      </c>
      <c r="D40" t="s">
        <v>123</v>
      </c>
      <c r="E40" t="s">
        <v>123</v>
      </c>
      <c r="F40" s="122">
        <f>'36a'!$N$512</f>
        <v>0</v>
      </c>
      <c r="G40" s="122" t="e">
        <f>'36'!$G$17</f>
        <v>#N/A</v>
      </c>
      <c r="H40" s="115" cm="1">
        <f t="array" ref="H40">_xlfn.IFS(F40=0,0,F40&lt;750,$M$5,F40&lt;1000,$M$6,F40&lt;1500,$M$7,F40&lt;2000,$M$8,F40&lt;3000,$M$9,F40&lt;5000,$M$10,F40&lt;10000,$M$11,F40&gt;=10000,$M$12)</f>
        <v>0</v>
      </c>
      <c r="I40">
        <v>3</v>
      </c>
      <c r="J40" s="115">
        <f t="shared" si="1"/>
        <v>0</v>
      </c>
    </row>
    <row r="41" spans="1:10" hidden="1" x14ac:dyDescent="0.3">
      <c r="A41">
        <v>37</v>
      </c>
      <c r="B41" t="str">
        <f t="shared" si="0"/>
        <v>37a</v>
      </c>
      <c r="C41" t="s">
        <v>124</v>
      </c>
      <c r="D41" t="s">
        <v>124</v>
      </c>
      <c r="E41" t="s">
        <v>124</v>
      </c>
      <c r="F41" s="122">
        <f>'37a'!$N$512</f>
        <v>0</v>
      </c>
      <c r="G41" s="122" t="e">
        <f>'37'!$G$17</f>
        <v>#N/A</v>
      </c>
      <c r="H41" s="115" cm="1">
        <f t="array" ref="H41">_xlfn.IFS(F41=0,0,F41&lt;750,$M$5,F41&lt;1000,$M$6,F41&lt;1500,$M$7,F41&lt;2000,$M$8,F41&lt;3000,$M$9,F41&lt;5000,$M$10,F41&lt;10000,$M$11,F41&gt;=10000,$M$12)</f>
        <v>0</v>
      </c>
      <c r="I41">
        <v>3</v>
      </c>
      <c r="J41" s="115">
        <f t="shared" si="1"/>
        <v>0</v>
      </c>
    </row>
    <row r="42" spans="1:10" hidden="1" x14ac:dyDescent="0.3">
      <c r="A42">
        <v>38</v>
      </c>
      <c r="B42" t="str">
        <f t="shared" si="0"/>
        <v>38a</v>
      </c>
      <c r="C42" t="s">
        <v>125</v>
      </c>
      <c r="D42" t="s">
        <v>125</v>
      </c>
      <c r="E42" t="s">
        <v>125</v>
      </c>
      <c r="F42" s="122">
        <f>'38a'!$N$512</f>
        <v>0</v>
      </c>
      <c r="G42" s="122" t="e">
        <f>'38'!$G$17</f>
        <v>#N/A</v>
      </c>
      <c r="H42" s="115" cm="1">
        <f t="array" ref="H42">_xlfn.IFS(F42=0,0,F42&lt;750,$M$5,F42&lt;1000,$M$6,F42&lt;1500,$M$7,F42&lt;2000,$M$8,F42&lt;3000,$M$9,F42&lt;5000,$M$10,F42&lt;10000,$M$11,F42&gt;=10000,$M$12)</f>
        <v>0</v>
      </c>
      <c r="I42">
        <v>3</v>
      </c>
      <c r="J42" s="115">
        <f t="shared" si="1"/>
        <v>0</v>
      </c>
    </row>
    <row r="43" spans="1:10" hidden="1" x14ac:dyDescent="0.3">
      <c r="A43">
        <v>39</v>
      </c>
      <c r="B43" t="str">
        <f t="shared" si="0"/>
        <v>39a</v>
      </c>
      <c r="C43" t="s">
        <v>126</v>
      </c>
      <c r="D43" t="s">
        <v>126</v>
      </c>
      <c r="E43" t="s">
        <v>126</v>
      </c>
      <c r="F43" s="122">
        <f>'39a'!$N$512</f>
        <v>0</v>
      </c>
      <c r="G43" s="122" t="e">
        <f>'39'!$G$17</f>
        <v>#N/A</v>
      </c>
      <c r="H43" s="115" cm="1">
        <f t="array" ref="H43">_xlfn.IFS(F43=0,0,F43&lt;750,$M$5,F43&lt;1000,$M$6,F43&lt;1500,$M$7,F43&lt;2000,$M$8,F43&lt;3000,$M$9,F43&lt;5000,$M$10,F43&lt;10000,$M$11,F43&gt;=10000,$M$12)</f>
        <v>0</v>
      </c>
      <c r="I43">
        <v>3</v>
      </c>
      <c r="J43" s="115">
        <f t="shared" si="1"/>
        <v>0</v>
      </c>
    </row>
    <row r="44" spans="1:10" hidden="1" x14ac:dyDescent="0.3">
      <c r="A44">
        <v>40</v>
      </c>
      <c r="B44" t="str">
        <f t="shared" si="0"/>
        <v>40a</v>
      </c>
      <c r="C44" t="s">
        <v>127</v>
      </c>
      <c r="D44" t="s">
        <v>127</v>
      </c>
      <c r="E44" t="s">
        <v>127</v>
      </c>
      <c r="F44" s="122">
        <f>'40a'!$N$512</f>
        <v>0</v>
      </c>
      <c r="G44" s="122" t="e">
        <f>'40'!$G$17</f>
        <v>#N/A</v>
      </c>
      <c r="H44" s="115" cm="1">
        <f t="array" ref="H44">_xlfn.IFS(F44=0,0,F44&lt;750,$M$5,F44&lt;1000,$M$6,F44&lt;1500,$M$7,F44&lt;2000,$M$8,F44&lt;3000,$M$9,F44&lt;5000,$M$10,F44&lt;10000,$M$11,F44&gt;=10000,$M$12)</f>
        <v>0</v>
      </c>
      <c r="I44">
        <v>3</v>
      </c>
      <c r="J44" s="115">
        <f t="shared" si="1"/>
        <v>0</v>
      </c>
    </row>
    <row r="45" spans="1:10" hidden="1" x14ac:dyDescent="0.3">
      <c r="A45">
        <v>41</v>
      </c>
      <c r="B45" t="str">
        <f t="shared" si="0"/>
        <v>41a</v>
      </c>
      <c r="C45" t="s">
        <v>128</v>
      </c>
      <c r="D45" t="s">
        <v>128</v>
      </c>
      <c r="E45" t="s">
        <v>128</v>
      </c>
      <c r="F45" s="122">
        <f>'41a'!$N$512</f>
        <v>0</v>
      </c>
      <c r="G45" s="122" t="e">
        <f>'41'!$G$17</f>
        <v>#N/A</v>
      </c>
      <c r="H45" s="115" cm="1">
        <f t="array" ref="H45">_xlfn.IFS(F45=0,0,F45&lt;750,$M$5,F45&lt;1000,$M$6,F45&lt;1500,$M$7,F45&lt;2000,$M$8,F45&lt;3000,$M$9,F45&lt;5000,$M$10,F45&lt;10000,$M$11,F45&gt;=10000,$M$12)</f>
        <v>0</v>
      </c>
      <c r="I45">
        <v>3</v>
      </c>
      <c r="J45" s="115">
        <f t="shared" si="1"/>
        <v>0</v>
      </c>
    </row>
    <row r="46" spans="1:10" hidden="1" x14ac:dyDescent="0.3">
      <c r="A46">
        <v>42</v>
      </c>
      <c r="B46" t="str">
        <f t="shared" si="0"/>
        <v>42a</v>
      </c>
      <c r="C46" t="s">
        <v>129</v>
      </c>
      <c r="D46" t="s">
        <v>129</v>
      </c>
      <c r="E46" t="s">
        <v>129</v>
      </c>
      <c r="F46" s="122">
        <f>'42a'!$N$512</f>
        <v>0</v>
      </c>
      <c r="G46" s="122" t="e">
        <f>'42'!$G$17</f>
        <v>#N/A</v>
      </c>
      <c r="H46" s="115" cm="1">
        <f t="array" ref="H46">_xlfn.IFS(F46=0,0,F46&lt;750,$M$5,F46&lt;1000,$M$6,F46&lt;1500,$M$7,F46&lt;2000,$M$8,F46&lt;3000,$M$9,F46&lt;5000,$M$10,F46&lt;10000,$M$11,F46&gt;=10000,$M$12)</f>
        <v>0</v>
      </c>
      <c r="I46">
        <v>3</v>
      </c>
      <c r="J46" s="115">
        <f t="shared" si="1"/>
        <v>0</v>
      </c>
    </row>
    <row r="47" spans="1:10" hidden="1" x14ac:dyDescent="0.3">
      <c r="A47">
        <v>43</v>
      </c>
      <c r="B47" t="str">
        <f t="shared" si="0"/>
        <v>43a</v>
      </c>
      <c r="C47" t="s">
        <v>130</v>
      </c>
      <c r="D47" t="s">
        <v>130</v>
      </c>
      <c r="E47" t="s">
        <v>130</v>
      </c>
      <c r="F47" s="122">
        <f>'43a'!$N$512</f>
        <v>0</v>
      </c>
      <c r="G47" s="122" t="e">
        <f>'43'!$G$17</f>
        <v>#N/A</v>
      </c>
      <c r="H47" s="115" cm="1">
        <f t="array" ref="H47">_xlfn.IFS(F47=0,0,F47&lt;750,$M$5,F47&lt;1000,$M$6,F47&lt;1500,$M$7,F47&lt;2000,$M$8,F47&lt;3000,$M$9,F47&lt;5000,$M$10,F47&lt;10000,$M$11,F47&gt;=10000,$M$12)</f>
        <v>0</v>
      </c>
      <c r="I47">
        <v>3</v>
      </c>
      <c r="J47" s="115">
        <f t="shared" si="1"/>
        <v>0</v>
      </c>
    </row>
    <row r="48" spans="1:10" hidden="1" x14ac:dyDescent="0.3">
      <c r="A48">
        <v>44</v>
      </c>
      <c r="B48" t="str">
        <f t="shared" si="0"/>
        <v>44a</v>
      </c>
      <c r="C48" t="s">
        <v>131</v>
      </c>
      <c r="D48" t="s">
        <v>131</v>
      </c>
      <c r="E48" t="s">
        <v>131</v>
      </c>
      <c r="F48" s="122">
        <f>'44a'!$N$512</f>
        <v>0</v>
      </c>
      <c r="G48" s="122" t="e">
        <f>'44'!$G$17</f>
        <v>#N/A</v>
      </c>
      <c r="H48" s="115" cm="1">
        <f t="array" ref="H48">_xlfn.IFS(F48=0,0,F48&lt;750,$M$5,F48&lt;1000,$M$6,F48&lt;1500,$M$7,F48&lt;2000,$M$8,F48&lt;3000,$M$9,F48&lt;5000,$M$10,F48&lt;10000,$M$11,F48&gt;=10000,$M$12)</f>
        <v>0</v>
      </c>
      <c r="I48">
        <v>3</v>
      </c>
      <c r="J48" s="115">
        <f t="shared" si="1"/>
        <v>0</v>
      </c>
    </row>
    <row r="49" spans="1:10" hidden="1" x14ac:dyDescent="0.3">
      <c r="A49">
        <v>45</v>
      </c>
      <c r="B49" t="str">
        <f t="shared" si="0"/>
        <v>45a</v>
      </c>
      <c r="C49" t="s">
        <v>132</v>
      </c>
      <c r="D49" t="s">
        <v>132</v>
      </c>
      <c r="E49" t="s">
        <v>132</v>
      </c>
      <c r="F49" s="122">
        <f>'45a'!$N$512</f>
        <v>0</v>
      </c>
      <c r="G49" s="122" t="e">
        <f>'45'!$G$17</f>
        <v>#N/A</v>
      </c>
      <c r="H49" s="115" cm="1">
        <f t="array" ref="H49">_xlfn.IFS(F49=0,0,F49&lt;750,$M$5,F49&lt;1000,$M$6,F49&lt;1500,$M$7,F49&lt;2000,$M$8,F49&lt;3000,$M$9,F49&lt;5000,$M$10,F49&lt;10000,$M$11,F49&gt;=10000,$M$12)</f>
        <v>0</v>
      </c>
      <c r="I49">
        <v>3</v>
      </c>
      <c r="J49" s="115">
        <f t="shared" si="1"/>
        <v>0</v>
      </c>
    </row>
    <row r="50" spans="1:10" hidden="1" x14ac:dyDescent="0.3">
      <c r="A50">
        <v>46</v>
      </c>
      <c r="B50" t="str">
        <f t="shared" si="0"/>
        <v>46a</v>
      </c>
      <c r="C50" t="s">
        <v>133</v>
      </c>
      <c r="D50" t="s">
        <v>133</v>
      </c>
      <c r="E50" t="s">
        <v>133</v>
      </c>
      <c r="F50" s="122">
        <f>'46a'!$N$512</f>
        <v>0</v>
      </c>
      <c r="G50" s="122" t="e">
        <f>'46'!$G$17</f>
        <v>#N/A</v>
      </c>
      <c r="H50" s="115" cm="1">
        <f t="array" ref="H50">_xlfn.IFS(F50=0,0,F50&lt;750,$M$5,F50&lt;1000,$M$6,F50&lt;1500,$M$7,F50&lt;2000,$M$8,F50&lt;3000,$M$9,F50&lt;5000,$M$10,F50&lt;10000,$M$11,F50&gt;=10000,$M$12)</f>
        <v>0</v>
      </c>
      <c r="I50">
        <v>3</v>
      </c>
      <c r="J50" s="115">
        <f t="shared" si="1"/>
        <v>0</v>
      </c>
    </row>
    <row r="51" spans="1:10" hidden="1" x14ac:dyDescent="0.3">
      <c r="A51">
        <v>47</v>
      </c>
      <c r="B51" t="str">
        <f t="shared" si="0"/>
        <v>47a</v>
      </c>
      <c r="C51" t="s">
        <v>134</v>
      </c>
      <c r="D51" t="s">
        <v>134</v>
      </c>
      <c r="E51" t="s">
        <v>134</v>
      </c>
      <c r="F51" s="122">
        <f>'47a'!$N$512</f>
        <v>0</v>
      </c>
      <c r="G51" s="122" t="e">
        <f>'47'!$G$17</f>
        <v>#N/A</v>
      </c>
      <c r="H51" s="115" cm="1">
        <f t="array" ref="H51">_xlfn.IFS(F51=0,0,F51&lt;750,$M$5,F51&lt;1000,$M$6,F51&lt;1500,$M$7,F51&lt;2000,$M$8,F51&lt;3000,$M$9,F51&lt;5000,$M$10,F51&lt;10000,$M$11,F51&gt;=10000,$M$12)</f>
        <v>0</v>
      </c>
      <c r="I51">
        <v>3</v>
      </c>
      <c r="J51" s="115">
        <f t="shared" si="1"/>
        <v>0</v>
      </c>
    </row>
    <row r="52" spans="1:10" hidden="1" x14ac:dyDescent="0.3">
      <c r="A52">
        <v>48</v>
      </c>
      <c r="B52" t="str">
        <f t="shared" si="0"/>
        <v>48a</v>
      </c>
      <c r="C52" t="s">
        <v>135</v>
      </c>
      <c r="D52" t="s">
        <v>135</v>
      </c>
      <c r="E52" t="s">
        <v>135</v>
      </c>
      <c r="F52" s="122">
        <f>'48a'!$N$512</f>
        <v>0</v>
      </c>
      <c r="G52" s="122" t="e">
        <f>'48'!$G$17</f>
        <v>#N/A</v>
      </c>
      <c r="H52" s="115" cm="1">
        <f t="array" ref="H52">_xlfn.IFS(F52=0,0,F52&lt;750,$M$5,F52&lt;1000,$M$6,F52&lt;1500,$M$7,F52&lt;2000,$M$8,F52&lt;3000,$M$9,F52&lt;5000,$M$10,F52&lt;10000,$M$11,F52&gt;=10000,$M$12)</f>
        <v>0</v>
      </c>
      <c r="I52">
        <v>3</v>
      </c>
      <c r="J52" s="115">
        <f t="shared" si="1"/>
        <v>0</v>
      </c>
    </row>
    <row r="53" spans="1:10" hidden="1" x14ac:dyDescent="0.3">
      <c r="A53">
        <v>49</v>
      </c>
      <c r="B53" t="str">
        <f t="shared" si="0"/>
        <v>49a</v>
      </c>
      <c r="C53" t="s">
        <v>136</v>
      </c>
      <c r="D53" t="s">
        <v>136</v>
      </c>
      <c r="E53" t="s">
        <v>136</v>
      </c>
      <c r="F53" s="122">
        <f>'49a'!$N$512</f>
        <v>0</v>
      </c>
      <c r="G53" s="122" t="e">
        <f>'49'!$G$17</f>
        <v>#N/A</v>
      </c>
      <c r="H53" s="115" cm="1">
        <f t="array" ref="H53">_xlfn.IFS(F53=0,0,F53&lt;750,$M$5,F53&lt;1000,$M$6,F53&lt;1500,$M$7,F53&lt;2000,$M$8,F53&lt;3000,$M$9,F53&lt;5000,$M$10,F53&lt;10000,$M$11,F53&gt;=10000,$M$12)</f>
        <v>0</v>
      </c>
      <c r="I53">
        <v>3</v>
      </c>
      <c r="J53" s="115">
        <f t="shared" si="1"/>
        <v>0</v>
      </c>
    </row>
    <row r="54" spans="1:10" hidden="1" x14ac:dyDescent="0.3">
      <c r="A54">
        <v>50</v>
      </c>
      <c r="B54" t="str">
        <f t="shared" si="0"/>
        <v>50a</v>
      </c>
      <c r="C54" t="s">
        <v>137</v>
      </c>
      <c r="D54" t="s">
        <v>137</v>
      </c>
      <c r="E54" t="s">
        <v>137</v>
      </c>
      <c r="F54" s="122">
        <f>'50a'!$N$512</f>
        <v>0</v>
      </c>
      <c r="G54" s="122" t="e">
        <f>'50'!$G$17</f>
        <v>#N/A</v>
      </c>
      <c r="H54" s="115" cm="1">
        <f t="array" ref="H54">_xlfn.IFS(F54=0,0,F54&lt;750,$M$5,F54&lt;1000,$M$6,F54&lt;1500,$M$7,F54&lt;2000,$M$8,F54&lt;3000,$M$9,F54&lt;5000,$M$10,F54&lt;10000,$M$11,F54&gt;=10000,$M$12)</f>
        <v>0</v>
      </c>
      <c r="I54">
        <v>3</v>
      </c>
      <c r="J54" s="115">
        <f t="shared" si="1"/>
        <v>0</v>
      </c>
    </row>
    <row r="55" spans="1:10" hidden="1" x14ac:dyDescent="0.3">
      <c r="A55">
        <v>51</v>
      </c>
      <c r="B55" t="str">
        <f t="shared" ref="B55" si="2">CONCATENATE(A55,"a")</f>
        <v>51a</v>
      </c>
      <c r="C55" t="s">
        <v>138</v>
      </c>
      <c r="D55" t="s">
        <v>138</v>
      </c>
      <c r="E55" t="s">
        <v>138</v>
      </c>
      <c r="F55" s="122">
        <f>'51a'!$N$512</f>
        <v>0</v>
      </c>
      <c r="G55" s="122" t="e">
        <f>'51'!$G$17</f>
        <v>#N/A</v>
      </c>
      <c r="H55" s="115" cm="1">
        <f t="array" ref="H55">_xlfn.IFS(F55=0,0,F55&lt;750,$M$5,F55&lt;1000,$M$6,F55&lt;1500,$M$7,F55&lt;2000,$M$8,F55&lt;3000,$M$9,F55&lt;5000,$M$10,F55&lt;10000,$M$11,F55&gt;=10000,$M$12)</f>
        <v>0</v>
      </c>
      <c r="I55">
        <v>3</v>
      </c>
      <c r="J55" s="115">
        <f t="shared" ref="J55" si="3">H55*I55</f>
        <v>0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2"/>
  <sheetViews>
    <sheetView zoomScaleNormal="100" workbookViewId="0">
      <selection activeCell="Q502" sqref="Q502"/>
    </sheetView>
  </sheetViews>
  <sheetFormatPr defaultRowHeight="14.4" x14ac:dyDescent="0.3"/>
  <cols>
    <col min="1" max="1" width="5.44140625" bestFit="1" customWidth="1"/>
    <col min="2" max="2" width="5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'13'!H5</f>
        <v>13</v>
      </c>
      <c r="B1" s="310" t="s">
        <v>152</v>
      </c>
      <c r="C1" s="311"/>
      <c r="D1" s="312" t="str">
        <f>VLOOKUP(A1,'Kosten VSR (her)controles'!A5:J54,3)</f>
        <v>Aquamarijn</v>
      </c>
      <c r="E1" s="313"/>
      <c r="F1" s="313"/>
      <c r="G1" s="313"/>
      <c r="H1" s="313"/>
      <c r="I1" s="313"/>
      <c r="J1" s="314"/>
      <c r="K1" s="82"/>
      <c r="X1" s="351" t="s">
        <v>202</v>
      </c>
      <c r="Y1" s="351"/>
      <c r="Z1" s="351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Maresiusstraat 24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540</v>
      </c>
      <c r="M3" s="47"/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376</v>
      </c>
      <c r="C4" s="47" t="s">
        <v>295</v>
      </c>
      <c r="D4" s="47"/>
      <c r="E4" s="120" t="s">
        <v>151</v>
      </c>
      <c r="F4" s="122"/>
      <c r="G4" s="122">
        <v>58.58</v>
      </c>
      <c r="H4" s="122"/>
      <c r="I4" s="122"/>
      <c r="J4" s="122"/>
      <c r="N4" s="122">
        <f t="shared" ref="N4:N55" si="0">SUM(F4:M4)</f>
        <v>58.58</v>
      </c>
      <c r="O4" s="124">
        <f>IF(D4="X",0,IF(E4="X",0,VLOOKUP(E4,'1'!$K$3:$L$16,2,FALSE)))</f>
        <v>210</v>
      </c>
      <c r="P4" s="122">
        <f t="shared" ref="P4:P55" si="1">N4*O4</f>
        <v>12301.8</v>
      </c>
      <c r="R4">
        <v>22.1</v>
      </c>
      <c r="S4">
        <v>22.1</v>
      </c>
      <c r="T4">
        <v>1.5</v>
      </c>
    </row>
    <row r="5" spans="1:26" x14ac:dyDescent="0.3">
      <c r="A5" s="44"/>
      <c r="B5" s="120" t="s">
        <v>377</v>
      </c>
      <c r="C5" s="47" t="s">
        <v>295</v>
      </c>
      <c r="D5" s="47"/>
      <c r="E5" s="120" t="s">
        <v>151</v>
      </c>
      <c r="F5" s="122"/>
      <c r="G5" s="122">
        <v>55.49</v>
      </c>
      <c r="H5" s="122"/>
      <c r="I5" s="122"/>
      <c r="J5" s="122"/>
      <c r="N5" s="122">
        <f t="shared" si="0"/>
        <v>55.49</v>
      </c>
      <c r="O5" s="124">
        <f>IF(D5="X",0,IF(E5="X",0,VLOOKUP(E5,'1'!$K$3:$L$16,2,FALSE)))</f>
        <v>210</v>
      </c>
      <c r="P5" s="122">
        <f t="shared" si="1"/>
        <v>11652.9</v>
      </c>
      <c r="R5">
        <v>22.1</v>
      </c>
      <c r="S5">
        <v>22.1</v>
      </c>
      <c r="T5">
        <v>1.5</v>
      </c>
    </row>
    <row r="6" spans="1:26" x14ac:dyDescent="0.3">
      <c r="A6" s="44"/>
      <c r="B6" s="120" t="s">
        <v>378</v>
      </c>
      <c r="C6" s="47" t="s">
        <v>323</v>
      </c>
      <c r="D6" s="47"/>
      <c r="E6" s="120" t="s">
        <v>160</v>
      </c>
      <c r="F6" s="122"/>
      <c r="G6" s="122">
        <v>19.670000000000002</v>
      </c>
      <c r="H6" s="122"/>
      <c r="I6" s="122"/>
      <c r="J6" s="122"/>
      <c r="N6" s="122">
        <f t="shared" si="0"/>
        <v>19.670000000000002</v>
      </c>
      <c r="O6" s="124">
        <f>IF(D6="X",0,IF(E6="X",0,VLOOKUP(E6,'1'!$K$3:$L$16,2,FALSE)))</f>
        <v>210</v>
      </c>
      <c r="P6" s="122">
        <f t="shared" si="1"/>
        <v>4130.7000000000007</v>
      </c>
      <c r="R6">
        <v>26</v>
      </c>
      <c r="S6">
        <v>26</v>
      </c>
      <c r="T6">
        <v>5.6</v>
      </c>
    </row>
    <row r="7" spans="1:26" x14ac:dyDescent="0.3">
      <c r="A7" s="44"/>
      <c r="B7" s="120" t="s">
        <v>541</v>
      </c>
      <c r="C7" s="47" t="s">
        <v>451</v>
      </c>
      <c r="D7" s="47"/>
      <c r="E7" s="120" t="s">
        <v>160</v>
      </c>
      <c r="F7" s="122"/>
      <c r="G7" s="122">
        <v>72.209999999999994</v>
      </c>
      <c r="H7" s="122"/>
      <c r="I7" s="122"/>
      <c r="J7" s="122"/>
      <c r="N7" s="122">
        <f t="shared" si="0"/>
        <v>72.209999999999994</v>
      </c>
      <c r="O7" s="124">
        <f>IF(D7="X",0,IF(E7="X",0,VLOOKUP(E7,'1'!$K$3:$L$16,2,FALSE)))</f>
        <v>210</v>
      </c>
      <c r="P7" s="122">
        <f t="shared" si="1"/>
        <v>15164.099999999999</v>
      </c>
      <c r="R7">
        <v>0</v>
      </c>
      <c r="S7">
        <v>0</v>
      </c>
      <c r="T7">
        <v>4.5</v>
      </c>
    </row>
    <row r="8" spans="1:26" x14ac:dyDescent="0.3">
      <c r="A8" s="44"/>
      <c r="B8" s="120" t="s">
        <v>383</v>
      </c>
      <c r="C8" s="47" t="s">
        <v>254</v>
      </c>
      <c r="D8" s="47"/>
      <c r="E8" s="120" t="s">
        <v>160</v>
      </c>
      <c r="F8" s="122"/>
      <c r="G8" s="122">
        <v>5.09</v>
      </c>
      <c r="H8" s="122"/>
      <c r="I8" s="122"/>
      <c r="J8" s="122"/>
      <c r="N8" s="122">
        <f t="shared" si="0"/>
        <v>5.09</v>
      </c>
      <c r="O8" s="124">
        <f>IF(D8="X",0,IF(E8="X",0,VLOOKUP(E8,'1'!$K$3:$L$16,2,FALSE)))</f>
        <v>210</v>
      </c>
      <c r="P8" s="122">
        <f t="shared" si="1"/>
        <v>1068.8999999999999</v>
      </c>
      <c r="R8">
        <v>0</v>
      </c>
      <c r="S8">
        <v>0</v>
      </c>
      <c r="T8">
        <v>4.5</v>
      </c>
    </row>
    <row r="9" spans="1:26" x14ac:dyDescent="0.3">
      <c r="A9" s="44"/>
      <c r="B9" s="120" t="s">
        <v>382</v>
      </c>
      <c r="C9" s="47" t="s">
        <v>274</v>
      </c>
      <c r="D9" s="47"/>
      <c r="E9" s="120" t="s">
        <v>163</v>
      </c>
      <c r="F9" s="122"/>
      <c r="G9" s="122"/>
      <c r="H9" s="122"/>
      <c r="I9" s="122"/>
      <c r="J9" s="122"/>
      <c r="L9">
        <v>7.63</v>
      </c>
      <c r="N9" s="122">
        <f t="shared" si="0"/>
        <v>7.63</v>
      </c>
      <c r="O9" s="124">
        <f>IF(D9="X",0,IF(E9="X",0,VLOOKUP(E9,'1'!$K$3:$L$16,2,FALSE)))</f>
        <v>210</v>
      </c>
      <c r="P9" s="122">
        <f t="shared" si="1"/>
        <v>1602.3</v>
      </c>
      <c r="R9">
        <v>0</v>
      </c>
      <c r="S9">
        <v>0</v>
      </c>
      <c r="T9">
        <v>0</v>
      </c>
    </row>
    <row r="10" spans="1:26" x14ac:dyDescent="0.3">
      <c r="A10" s="44"/>
      <c r="B10" s="120" t="s">
        <v>374</v>
      </c>
      <c r="C10" s="47" t="s">
        <v>274</v>
      </c>
      <c r="D10" s="47"/>
      <c r="E10" s="120" t="s">
        <v>163</v>
      </c>
      <c r="F10" s="122"/>
      <c r="G10" s="122"/>
      <c r="H10" s="122"/>
      <c r="I10" s="122"/>
      <c r="J10" s="122"/>
      <c r="L10">
        <v>8.34</v>
      </c>
      <c r="N10" s="122">
        <f t="shared" si="0"/>
        <v>8.34</v>
      </c>
      <c r="O10" s="124">
        <f>IF(D10="X",0,IF(E10="X",0,VLOOKUP(E10,'1'!$K$3:$L$16,2,FALSE)))</f>
        <v>210</v>
      </c>
      <c r="P10" s="122">
        <f t="shared" si="1"/>
        <v>1751.3999999999999</v>
      </c>
      <c r="R10">
        <v>0</v>
      </c>
      <c r="S10">
        <v>0</v>
      </c>
      <c r="T10">
        <v>0</v>
      </c>
    </row>
    <row r="11" spans="1:26" x14ac:dyDescent="0.3">
      <c r="A11" s="44"/>
      <c r="B11" s="120" t="s">
        <v>542</v>
      </c>
      <c r="C11" s="47" t="s">
        <v>254</v>
      </c>
      <c r="D11" s="47"/>
      <c r="E11" s="120" t="s">
        <v>160</v>
      </c>
      <c r="F11" s="122"/>
      <c r="G11" s="122">
        <v>5.13</v>
      </c>
      <c r="H11" s="122"/>
      <c r="I11" s="122"/>
      <c r="J11" s="122"/>
      <c r="N11" s="122">
        <f t="shared" si="0"/>
        <v>5.13</v>
      </c>
      <c r="O11" s="124">
        <f>IF(D11="X",0,IF(E11="X",0,VLOOKUP(E11,'1'!$K$3:$L$16,2,FALSE)))</f>
        <v>210</v>
      </c>
      <c r="P11" s="122">
        <f t="shared" si="1"/>
        <v>1077.3</v>
      </c>
      <c r="R11">
        <v>0</v>
      </c>
      <c r="S11">
        <v>0</v>
      </c>
      <c r="T11">
        <v>0</v>
      </c>
    </row>
    <row r="12" spans="1:26" x14ac:dyDescent="0.3">
      <c r="A12" s="44"/>
      <c r="B12" s="120" t="s">
        <v>375</v>
      </c>
      <c r="C12" s="47" t="s">
        <v>543</v>
      </c>
      <c r="D12" s="47"/>
      <c r="E12" s="120" t="s">
        <v>153</v>
      </c>
      <c r="F12" s="122"/>
      <c r="G12" s="122">
        <v>17.8</v>
      </c>
      <c r="H12" s="122"/>
      <c r="I12" s="122"/>
      <c r="J12" s="122"/>
      <c r="N12" s="122">
        <f t="shared" si="0"/>
        <v>17.8</v>
      </c>
      <c r="O12" s="124">
        <f>IF(D12="X",0,IF(E12="X",0,VLOOKUP(E12,'1'!$K$3:$L$16,2,FALSE)))</f>
        <v>210</v>
      </c>
      <c r="P12" s="122">
        <f t="shared" si="1"/>
        <v>3738</v>
      </c>
      <c r="R12">
        <v>4.5</v>
      </c>
      <c r="S12">
        <v>4.5</v>
      </c>
      <c r="T12">
        <v>1.5</v>
      </c>
    </row>
    <row r="13" spans="1:26" x14ac:dyDescent="0.3">
      <c r="A13" s="44"/>
      <c r="B13" s="120" t="s">
        <v>387</v>
      </c>
      <c r="C13" s="47" t="s">
        <v>544</v>
      </c>
      <c r="D13" s="47"/>
      <c r="E13" s="120" t="s">
        <v>153</v>
      </c>
      <c r="F13" s="122"/>
      <c r="G13" s="122">
        <v>24.29</v>
      </c>
      <c r="H13" s="122"/>
      <c r="I13" s="122"/>
      <c r="J13" s="122"/>
      <c r="N13" s="122">
        <f t="shared" si="0"/>
        <v>24.29</v>
      </c>
      <c r="O13" s="124">
        <f>IF(D13="X",0,IF(E13="X",0,VLOOKUP(E13,'1'!$K$3:$L$16,2,FALSE)))</f>
        <v>210</v>
      </c>
      <c r="P13" s="122">
        <f t="shared" si="1"/>
        <v>5100.8999999999996</v>
      </c>
      <c r="R13">
        <v>4.5</v>
      </c>
      <c r="S13">
        <v>4.5</v>
      </c>
      <c r="T13">
        <v>1.5</v>
      </c>
    </row>
    <row r="14" spans="1:26" x14ac:dyDescent="0.3">
      <c r="A14" s="44"/>
      <c r="B14" s="120" t="s">
        <v>388</v>
      </c>
      <c r="C14" s="47" t="s">
        <v>295</v>
      </c>
      <c r="D14" s="47"/>
      <c r="E14" s="120" t="s">
        <v>151</v>
      </c>
      <c r="F14" s="122"/>
      <c r="G14" s="122">
        <v>57.14</v>
      </c>
      <c r="H14" s="122"/>
      <c r="I14" s="122"/>
      <c r="J14" s="122"/>
      <c r="N14" s="122">
        <f t="shared" si="0"/>
        <v>57.14</v>
      </c>
      <c r="O14" s="124">
        <f>IF(D14="X",0,IF(E14="X",0,VLOOKUP(E14,'1'!$K$3:$L$16,2,FALSE)))</f>
        <v>210</v>
      </c>
      <c r="P14" s="122">
        <f t="shared" si="1"/>
        <v>11999.4</v>
      </c>
      <c r="R14">
        <v>10.050000000000001</v>
      </c>
      <c r="S14">
        <v>10.050000000000001</v>
      </c>
      <c r="T14">
        <v>1.5</v>
      </c>
    </row>
    <row r="15" spans="1:26" x14ac:dyDescent="0.3">
      <c r="A15" s="44"/>
      <c r="B15" s="120" t="s">
        <v>389</v>
      </c>
      <c r="C15" s="47" t="s">
        <v>295</v>
      </c>
      <c r="D15" s="47"/>
      <c r="E15" s="120" t="s">
        <v>151</v>
      </c>
      <c r="F15" s="122"/>
      <c r="G15" s="122">
        <v>54.31</v>
      </c>
      <c r="H15" s="122"/>
      <c r="I15" s="122"/>
      <c r="J15" s="122"/>
      <c r="N15" s="122">
        <f t="shared" si="0"/>
        <v>54.31</v>
      </c>
      <c r="O15" s="124">
        <f>IF(D15="X",0,IF(E15="X",0,VLOOKUP(E15,'1'!$K$3:$L$16,2,FALSE)))</f>
        <v>210</v>
      </c>
      <c r="P15" s="122">
        <f t="shared" si="1"/>
        <v>11405.1</v>
      </c>
      <c r="R15">
        <v>10.050000000000001</v>
      </c>
      <c r="S15">
        <v>10.050000000000001</v>
      </c>
      <c r="T15">
        <v>1.5</v>
      </c>
    </row>
    <row r="16" spans="1:26" x14ac:dyDescent="0.3">
      <c r="A16" s="44"/>
      <c r="B16" s="120" t="s">
        <v>390</v>
      </c>
      <c r="C16" s="47" t="s">
        <v>451</v>
      </c>
      <c r="D16" s="47"/>
      <c r="E16" s="120" t="s">
        <v>160</v>
      </c>
      <c r="F16" s="122"/>
      <c r="G16" s="122">
        <v>42.04</v>
      </c>
      <c r="H16" s="122"/>
      <c r="I16" s="122"/>
      <c r="J16" s="122"/>
      <c r="N16" s="122">
        <f t="shared" si="0"/>
        <v>42.04</v>
      </c>
      <c r="O16" s="124">
        <f>IF(D16="X",0,IF(E16="X",0,VLOOKUP(E16,'1'!$K$3:$L$16,2,FALSE)))</f>
        <v>210</v>
      </c>
      <c r="P16" s="122">
        <f t="shared" si="1"/>
        <v>8828.4</v>
      </c>
      <c r="R16">
        <v>0</v>
      </c>
      <c r="S16">
        <v>0</v>
      </c>
      <c r="T16">
        <v>4.3</v>
      </c>
    </row>
    <row r="17" spans="1:20" x14ac:dyDescent="0.3">
      <c r="A17" s="44"/>
      <c r="B17" s="120" t="s">
        <v>545</v>
      </c>
      <c r="C17" s="47" t="s">
        <v>224</v>
      </c>
      <c r="D17" s="47"/>
      <c r="E17" s="120" t="s">
        <v>160</v>
      </c>
      <c r="F17">
        <v>10</v>
      </c>
      <c r="G17" s="122"/>
      <c r="H17" s="122"/>
      <c r="I17" s="122"/>
      <c r="J17" s="122"/>
      <c r="N17" s="122">
        <f t="shared" ref="N17:N34" si="2">SUM(F17:L17)</f>
        <v>10</v>
      </c>
      <c r="O17" s="124">
        <f>IF(D17="X",0,IF(E17="X",0,VLOOKUP(E17,'1'!$K$3:$L$16,2,FALSE)))</f>
        <v>210</v>
      </c>
      <c r="P17" s="122">
        <f t="shared" si="1"/>
        <v>2100</v>
      </c>
      <c r="R17">
        <v>8.6999999999999993</v>
      </c>
      <c r="S17">
        <v>8.6999999999999993</v>
      </c>
      <c r="T17">
        <v>13.8</v>
      </c>
    </row>
    <row r="18" spans="1:20" x14ac:dyDescent="0.3">
      <c r="A18" s="44"/>
      <c r="B18" s="120" t="s">
        <v>545</v>
      </c>
      <c r="C18" s="47" t="s">
        <v>224</v>
      </c>
      <c r="D18" s="47"/>
      <c r="E18" s="120" t="s">
        <v>160</v>
      </c>
      <c r="G18" s="122">
        <v>39.04</v>
      </c>
      <c r="H18" s="122"/>
      <c r="I18" s="122"/>
      <c r="J18" s="122"/>
      <c r="N18" s="122">
        <f t="shared" si="2"/>
        <v>39.04</v>
      </c>
      <c r="O18" s="124">
        <f>IF(D18="X",0,IF(E18="X",0,VLOOKUP(E18,'1'!$K$3:$L$16,2,FALSE)))</f>
        <v>210</v>
      </c>
      <c r="P18" s="122">
        <f t="shared" si="1"/>
        <v>8198.4</v>
      </c>
      <c r="R18">
        <v>0</v>
      </c>
      <c r="S18">
        <v>0</v>
      </c>
      <c r="T18">
        <v>0</v>
      </c>
    </row>
    <row r="19" spans="1:20" x14ac:dyDescent="0.3">
      <c r="A19" s="44"/>
      <c r="B19" s="120" t="s">
        <v>415</v>
      </c>
      <c r="C19" s="47" t="s">
        <v>295</v>
      </c>
      <c r="D19" s="47"/>
      <c r="E19" s="120" t="s">
        <v>151</v>
      </c>
      <c r="G19" s="122">
        <v>56.18</v>
      </c>
      <c r="H19" s="122"/>
      <c r="I19" s="122"/>
      <c r="J19" s="122"/>
      <c r="N19" s="122">
        <f t="shared" si="2"/>
        <v>56.18</v>
      </c>
      <c r="O19" s="124">
        <f>IF(D19="X",0,IF(E19="X",0,VLOOKUP(E19,'1'!$K$3:$L$16,2,FALSE)))</f>
        <v>210</v>
      </c>
      <c r="P19" s="122">
        <f t="shared" si="1"/>
        <v>11797.8</v>
      </c>
      <c r="R19">
        <v>22.1</v>
      </c>
      <c r="S19">
        <v>22.1</v>
      </c>
      <c r="T19">
        <v>1.5</v>
      </c>
    </row>
    <row r="20" spans="1:20" x14ac:dyDescent="0.3">
      <c r="A20" s="44"/>
      <c r="B20" s="120" t="s">
        <v>417</v>
      </c>
      <c r="C20" s="47" t="s">
        <v>295</v>
      </c>
      <c r="D20" s="47"/>
      <c r="E20" s="120" t="s">
        <v>151</v>
      </c>
      <c r="G20" s="122">
        <v>55.78</v>
      </c>
      <c r="H20" s="122"/>
      <c r="I20" s="122"/>
      <c r="J20" s="122"/>
      <c r="N20" s="122">
        <f t="shared" si="2"/>
        <v>55.78</v>
      </c>
      <c r="O20" s="124">
        <f>IF(D20="X",0,IF(E20="X",0,VLOOKUP(E20,'1'!$K$3:$L$16,2,FALSE)))</f>
        <v>210</v>
      </c>
      <c r="P20" s="122">
        <f t="shared" si="1"/>
        <v>11713.800000000001</v>
      </c>
      <c r="R20">
        <v>22.1</v>
      </c>
      <c r="S20">
        <v>22.1</v>
      </c>
      <c r="T20">
        <v>1.5</v>
      </c>
    </row>
    <row r="21" spans="1:20" x14ac:dyDescent="0.3">
      <c r="A21" s="44"/>
      <c r="B21" s="120" t="s">
        <v>421</v>
      </c>
      <c r="C21" s="47" t="s">
        <v>451</v>
      </c>
      <c r="D21" s="47"/>
      <c r="E21" s="120" t="s">
        <v>160</v>
      </c>
      <c r="G21" s="122">
        <v>6.28</v>
      </c>
      <c r="H21" s="122"/>
      <c r="I21" s="122"/>
      <c r="J21" s="122"/>
      <c r="N21" s="122">
        <f t="shared" si="2"/>
        <v>6.28</v>
      </c>
      <c r="O21" s="124">
        <f>IF(D21="X",0,IF(E21="X",0,VLOOKUP(E21,'1'!$K$3:$L$16,2,FALSE)))</f>
        <v>210</v>
      </c>
      <c r="P21" s="122">
        <f t="shared" si="1"/>
        <v>1318.8</v>
      </c>
      <c r="R21">
        <v>0</v>
      </c>
      <c r="S21">
        <v>0</v>
      </c>
      <c r="T21">
        <v>9.6</v>
      </c>
    </row>
    <row r="22" spans="1:20" x14ac:dyDescent="0.3">
      <c r="A22" s="44"/>
      <c r="B22" s="120" t="s">
        <v>423</v>
      </c>
      <c r="C22" s="47" t="s">
        <v>451</v>
      </c>
      <c r="D22" s="47"/>
      <c r="E22" s="120" t="s">
        <v>160</v>
      </c>
      <c r="G22" s="122">
        <v>80.84</v>
      </c>
      <c r="H22" s="122"/>
      <c r="I22" s="122"/>
      <c r="J22" s="122"/>
      <c r="N22" s="122">
        <f t="shared" si="2"/>
        <v>80.84</v>
      </c>
      <c r="O22" s="124">
        <f>IF(D22="X",0,IF(E22="X",0,VLOOKUP(E22,'1'!$K$3:$L$16,2,FALSE)))</f>
        <v>210</v>
      </c>
      <c r="P22" s="122">
        <f t="shared" si="1"/>
        <v>16976.400000000001</v>
      </c>
      <c r="R22">
        <v>0</v>
      </c>
      <c r="S22">
        <v>0</v>
      </c>
      <c r="T22">
        <v>9.6</v>
      </c>
    </row>
    <row r="23" spans="1:20" x14ac:dyDescent="0.3">
      <c r="A23" s="44"/>
      <c r="B23" s="120" t="s">
        <v>425</v>
      </c>
      <c r="C23" s="47" t="s">
        <v>254</v>
      </c>
      <c r="D23" s="47"/>
      <c r="E23" s="120" t="s">
        <v>160</v>
      </c>
      <c r="G23" s="122">
        <v>5.13</v>
      </c>
      <c r="H23" s="122"/>
      <c r="I23" s="122"/>
      <c r="J23" s="122"/>
      <c r="N23" s="122">
        <f t="shared" si="2"/>
        <v>5.13</v>
      </c>
      <c r="O23" s="124">
        <f>IF(D23="X",0,IF(E23="X",0,VLOOKUP(E23,'1'!$K$3:$L$16,2,FALSE)))</f>
        <v>210</v>
      </c>
      <c r="P23" s="122">
        <f t="shared" si="1"/>
        <v>1077.3</v>
      </c>
      <c r="R23">
        <v>0</v>
      </c>
      <c r="S23">
        <v>0</v>
      </c>
      <c r="T23">
        <v>0</v>
      </c>
    </row>
    <row r="24" spans="1:20" x14ac:dyDescent="0.3">
      <c r="A24" s="44"/>
      <c r="B24" s="120" t="s">
        <v>427</v>
      </c>
      <c r="C24" s="47" t="s">
        <v>274</v>
      </c>
      <c r="D24" s="47"/>
      <c r="E24" s="120" t="s">
        <v>163</v>
      </c>
      <c r="G24" s="122"/>
      <c r="H24" s="122"/>
      <c r="I24" s="122"/>
      <c r="J24" s="122">
        <v>7.78</v>
      </c>
      <c r="N24" s="122">
        <f t="shared" si="2"/>
        <v>7.78</v>
      </c>
      <c r="O24" s="124">
        <f>IF(D24="X",0,IF(E24="X",0,VLOOKUP(E24,'1'!$K$3:$L$16,2,FALSE)))</f>
        <v>210</v>
      </c>
      <c r="P24" s="122">
        <f t="shared" si="1"/>
        <v>1633.8</v>
      </c>
      <c r="R24">
        <v>0</v>
      </c>
      <c r="S24">
        <v>0</v>
      </c>
      <c r="T24">
        <v>0</v>
      </c>
    </row>
    <row r="25" spans="1:20" x14ac:dyDescent="0.3">
      <c r="A25" s="44"/>
      <c r="B25" s="120" t="s">
        <v>429</v>
      </c>
      <c r="C25" s="47" t="s">
        <v>274</v>
      </c>
      <c r="D25" s="47"/>
      <c r="E25" s="120" t="s">
        <v>163</v>
      </c>
      <c r="G25" s="122"/>
      <c r="H25" s="122"/>
      <c r="I25" s="122"/>
      <c r="J25" s="122">
        <v>7.54</v>
      </c>
      <c r="N25" s="122">
        <f t="shared" si="2"/>
        <v>7.54</v>
      </c>
      <c r="O25" s="124">
        <f>IF(D25="X",0,IF(E25="X",0,VLOOKUP(E25,'1'!$K$3:$L$16,2,FALSE)))</f>
        <v>210</v>
      </c>
      <c r="P25" s="122">
        <f t="shared" si="1"/>
        <v>1583.4</v>
      </c>
      <c r="R25">
        <v>0</v>
      </c>
      <c r="S25">
        <v>0</v>
      </c>
      <c r="T25">
        <v>0</v>
      </c>
    </row>
    <row r="26" spans="1:20" x14ac:dyDescent="0.3">
      <c r="A26" s="44"/>
      <c r="B26" s="120" t="s">
        <v>393</v>
      </c>
      <c r="C26" s="47" t="s">
        <v>254</v>
      </c>
      <c r="D26" s="47"/>
      <c r="E26" s="120" t="s">
        <v>160</v>
      </c>
      <c r="G26" s="122">
        <v>5.13</v>
      </c>
      <c r="H26" s="122"/>
      <c r="I26" s="122"/>
      <c r="J26" s="122"/>
      <c r="N26" s="122">
        <f t="shared" si="2"/>
        <v>5.13</v>
      </c>
      <c r="O26" s="124">
        <f>IF(D26="X",0,IF(E26="X",0,VLOOKUP(E26,'1'!$K$3:$L$16,2,FALSE)))</f>
        <v>210</v>
      </c>
      <c r="P26" s="122">
        <f t="shared" si="1"/>
        <v>1077.3</v>
      </c>
      <c r="R26">
        <v>0</v>
      </c>
      <c r="S26">
        <v>0</v>
      </c>
      <c r="T26">
        <v>0</v>
      </c>
    </row>
    <row r="27" spans="1:20" x14ac:dyDescent="0.3">
      <c r="A27" s="44"/>
      <c r="B27" s="120" t="s">
        <v>431</v>
      </c>
      <c r="C27" s="47" t="s">
        <v>295</v>
      </c>
      <c r="D27" s="47"/>
      <c r="E27" s="120" t="s">
        <v>151</v>
      </c>
      <c r="G27" s="122">
        <v>58.46</v>
      </c>
      <c r="H27" s="122"/>
      <c r="I27" s="122"/>
      <c r="J27" s="122"/>
      <c r="N27" s="122">
        <f t="shared" si="2"/>
        <v>58.46</v>
      </c>
      <c r="O27" s="124">
        <f>IF(D27="X",0,IF(E27="X",0,VLOOKUP(E27,'1'!$K$3:$L$16,2,FALSE)))</f>
        <v>210</v>
      </c>
      <c r="P27" s="122">
        <f t="shared" si="1"/>
        <v>12276.6</v>
      </c>
      <c r="R27">
        <v>10.050000000000001</v>
      </c>
      <c r="S27">
        <v>10.050000000000001</v>
      </c>
      <c r="T27">
        <v>1.5</v>
      </c>
    </row>
    <row r="28" spans="1:20" x14ac:dyDescent="0.3">
      <c r="A28" s="44"/>
      <c r="B28" s="120" t="s">
        <v>546</v>
      </c>
      <c r="C28" s="47" t="s">
        <v>295</v>
      </c>
      <c r="D28" s="47"/>
      <c r="E28" s="120" t="s">
        <v>151</v>
      </c>
      <c r="G28" s="122">
        <v>56.91</v>
      </c>
      <c r="H28" s="122"/>
      <c r="I28" s="122"/>
      <c r="J28" s="122"/>
      <c r="N28" s="122">
        <f t="shared" si="2"/>
        <v>56.91</v>
      </c>
      <c r="O28" s="124">
        <f>IF(D28="X",0,IF(E28="X",0,VLOOKUP(E28,'1'!$K$3:$L$16,2,FALSE)))</f>
        <v>210</v>
      </c>
      <c r="P28" s="122">
        <f t="shared" si="1"/>
        <v>11951.099999999999</v>
      </c>
      <c r="R28">
        <v>10.050000000000001</v>
      </c>
      <c r="S28">
        <v>10.050000000000001</v>
      </c>
      <c r="T28">
        <v>1.5</v>
      </c>
    </row>
    <row r="29" spans="1:20" x14ac:dyDescent="0.3">
      <c r="A29" s="44"/>
      <c r="B29" s="120" t="s">
        <v>396</v>
      </c>
      <c r="C29" s="47" t="s">
        <v>295</v>
      </c>
      <c r="D29" s="47"/>
      <c r="E29" s="120" t="s">
        <v>151</v>
      </c>
      <c r="G29" s="122">
        <v>55.5</v>
      </c>
      <c r="H29" s="122"/>
      <c r="I29" s="122"/>
      <c r="J29" s="122"/>
      <c r="N29" s="122">
        <f t="shared" si="2"/>
        <v>55.5</v>
      </c>
      <c r="O29" s="124">
        <f>IF(D29="X",0,IF(E29="X",0,VLOOKUP(E29,'1'!$K$3:$L$16,2,FALSE)))</f>
        <v>210</v>
      </c>
      <c r="P29" s="122">
        <f t="shared" si="1"/>
        <v>11655</v>
      </c>
      <c r="R29">
        <v>10.050000000000001</v>
      </c>
      <c r="S29">
        <v>10.050000000000001</v>
      </c>
      <c r="T29">
        <v>1.5</v>
      </c>
    </row>
    <row r="30" spans="1:20" x14ac:dyDescent="0.3">
      <c r="A30" s="44"/>
      <c r="B30" s="120" t="s">
        <v>399</v>
      </c>
      <c r="C30" s="47" t="s">
        <v>242</v>
      </c>
      <c r="D30" s="47"/>
      <c r="E30" s="120" t="s">
        <v>153</v>
      </c>
      <c r="G30" s="122">
        <v>56.67</v>
      </c>
      <c r="H30" s="122"/>
      <c r="I30" s="122"/>
      <c r="J30" s="122"/>
      <c r="N30" s="122">
        <f t="shared" si="2"/>
        <v>56.67</v>
      </c>
      <c r="O30" s="124">
        <f>IF(D30="X",0,IF(E30="X",0,VLOOKUP(E30,'1'!$K$3:$L$16,2,FALSE)))</f>
        <v>210</v>
      </c>
      <c r="P30" s="122">
        <f t="shared" si="1"/>
        <v>11900.7</v>
      </c>
      <c r="R30">
        <v>10.050000000000001</v>
      </c>
      <c r="S30">
        <v>10.050000000000001</v>
      </c>
      <c r="T30">
        <v>1.5</v>
      </c>
    </row>
    <row r="31" spans="1:20" x14ac:dyDescent="0.3">
      <c r="A31" s="44"/>
      <c r="B31" s="120" t="s">
        <v>403</v>
      </c>
      <c r="C31" s="47" t="s">
        <v>274</v>
      </c>
      <c r="D31" s="47"/>
      <c r="E31" s="120" t="s">
        <v>163</v>
      </c>
      <c r="G31" s="122"/>
      <c r="H31" s="122"/>
      <c r="I31" s="122"/>
      <c r="J31" s="122"/>
      <c r="L31">
        <v>7.54</v>
      </c>
      <c r="N31" s="122">
        <f t="shared" si="2"/>
        <v>7.54</v>
      </c>
      <c r="O31" s="124">
        <f>IF(D31="X",0,IF(E31="X",0,VLOOKUP(E31,'1'!$K$3:$L$16,2,FALSE)))</f>
        <v>210</v>
      </c>
      <c r="P31" s="122">
        <f t="shared" si="1"/>
        <v>1583.4</v>
      </c>
      <c r="R31">
        <v>0</v>
      </c>
      <c r="S31">
        <v>0</v>
      </c>
      <c r="T31">
        <v>0</v>
      </c>
    </row>
    <row r="32" spans="1:20" x14ac:dyDescent="0.3">
      <c r="A32" s="44"/>
      <c r="B32" s="120" t="s">
        <v>405</v>
      </c>
      <c r="C32" s="47" t="s">
        <v>451</v>
      </c>
      <c r="D32" s="47"/>
      <c r="E32" s="120" t="s">
        <v>160</v>
      </c>
      <c r="G32" s="122">
        <v>77.36</v>
      </c>
      <c r="H32" s="122"/>
      <c r="I32" s="122"/>
      <c r="J32" s="122"/>
      <c r="N32" s="122">
        <f t="shared" si="2"/>
        <v>77.36</v>
      </c>
      <c r="O32" s="124">
        <f>IF(D32="X",0,IF(E32="X",0,VLOOKUP(E32,'1'!$K$3:$L$16,2,FALSE)))</f>
        <v>210</v>
      </c>
      <c r="P32" s="122">
        <f t="shared" si="1"/>
        <v>16245.6</v>
      </c>
      <c r="R32">
        <v>0</v>
      </c>
      <c r="S32">
        <v>0</v>
      </c>
      <c r="T32">
        <v>4.05</v>
      </c>
    </row>
    <row r="33" spans="1:20" x14ac:dyDescent="0.3">
      <c r="A33" s="44"/>
      <c r="B33" s="120" t="s">
        <v>401</v>
      </c>
      <c r="C33" s="47" t="s">
        <v>224</v>
      </c>
      <c r="D33" s="47"/>
      <c r="E33" s="120" t="s">
        <v>160</v>
      </c>
      <c r="G33" s="122">
        <v>30.85</v>
      </c>
      <c r="H33" s="122"/>
      <c r="I33" s="122"/>
      <c r="J33" s="122"/>
      <c r="N33" s="122">
        <f t="shared" si="2"/>
        <v>30.85</v>
      </c>
      <c r="O33" s="124">
        <f>IF(D33="X",0,IF(E33="X",0,VLOOKUP(E33,'1'!$K$3:$L$16,2,FALSE)))</f>
        <v>210</v>
      </c>
      <c r="P33" s="122">
        <f t="shared" si="1"/>
        <v>6478.5</v>
      </c>
      <c r="R33">
        <v>8.1</v>
      </c>
      <c r="S33">
        <v>8.1</v>
      </c>
      <c r="T33">
        <v>14.7</v>
      </c>
    </row>
    <row r="34" spans="1:20" x14ac:dyDescent="0.3">
      <c r="A34" s="44"/>
      <c r="B34" s="120" t="s">
        <v>401</v>
      </c>
      <c r="C34" s="47" t="s">
        <v>224</v>
      </c>
      <c r="D34" s="47"/>
      <c r="E34" s="120" t="s">
        <v>160</v>
      </c>
      <c r="F34">
        <v>10</v>
      </c>
      <c r="G34" s="122"/>
      <c r="H34" s="122"/>
      <c r="I34" s="122"/>
      <c r="J34" s="122"/>
      <c r="N34" s="122">
        <f t="shared" si="2"/>
        <v>10</v>
      </c>
      <c r="O34" s="124">
        <f>IF(D34="X",0,IF(E34="X",0,VLOOKUP(E34,'1'!$K$3:$L$16,2,FALSE)))</f>
        <v>210</v>
      </c>
      <c r="P34" s="122">
        <f t="shared" si="1"/>
        <v>2100</v>
      </c>
      <c r="R34">
        <v>0</v>
      </c>
      <c r="S34">
        <v>0</v>
      </c>
      <c r="T34">
        <v>0</v>
      </c>
    </row>
    <row r="35" spans="1:20" x14ac:dyDescent="0.3">
      <c r="A35" s="44"/>
      <c r="B35" s="120" t="s">
        <v>407</v>
      </c>
      <c r="C35" s="47" t="s">
        <v>547</v>
      </c>
      <c r="D35" s="47"/>
      <c r="E35" s="120" t="s">
        <v>153</v>
      </c>
      <c r="F35" s="122"/>
      <c r="G35" s="122">
        <v>37.380000000000003</v>
      </c>
      <c r="H35" s="122"/>
      <c r="I35" s="122"/>
      <c r="J35" s="122"/>
      <c r="N35" s="122">
        <f t="shared" si="0"/>
        <v>37.380000000000003</v>
      </c>
      <c r="O35" s="124">
        <f>IF(D35="X",0,IF(E35="X",0,VLOOKUP(E35,'1'!$K$3:$L$16,2,FALSE)))</f>
        <v>210</v>
      </c>
      <c r="P35" s="122">
        <f t="shared" si="1"/>
        <v>7849.8</v>
      </c>
      <c r="R35">
        <v>0</v>
      </c>
      <c r="S35">
        <v>0</v>
      </c>
      <c r="T35">
        <v>0</v>
      </c>
    </row>
    <row r="36" spans="1:20" x14ac:dyDescent="0.3">
      <c r="A36" s="44"/>
      <c r="B36" s="120" t="s">
        <v>411</v>
      </c>
      <c r="C36" s="47" t="s">
        <v>272</v>
      </c>
      <c r="D36" s="47"/>
      <c r="E36" s="120" t="s">
        <v>162</v>
      </c>
      <c r="F36" s="122"/>
      <c r="G36" s="122">
        <v>30.47</v>
      </c>
      <c r="H36" s="122"/>
      <c r="I36" s="122"/>
      <c r="J36" s="122"/>
      <c r="N36" s="122">
        <f t="shared" si="0"/>
        <v>30.47</v>
      </c>
      <c r="O36" s="124">
        <f>IF(D36="X",0,IF(E36="X",0,VLOOKUP(E36,'1'!$K$3:$L$16,2,FALSE)))</f>
        <v>12</v>
      </c>
      <c r="P36" s="122">
        <f t="shared" si="1"/>
        <v>365.64</v>
      </c>
      <c r="R36">
        <v>0</v>
      </c>
      <c r="S36">
        <v>0</v>
      </c>
      <c r="T36">
        <v>0</v>
      </c>
    </row>
    <row r="37" spans="1:20" x14ac:dyDescent="0.3">
      <c r="A37" s="44"/>
      <c r="B37" s="120" t="s">
        <v>413</v>
      </c>
      <c r="C37" s="47" t="s">
        <v>334</v>
      </c>
      <c r="D37" s="47"/>
      <c r="E37" s="120" t="s">
        <v>153</v>
      </c>
      <c r="F37" s="122"/>
      <c r="G37" s="122"/>
      <c r="H37" s="122"/>
      <c r="I37" s="122"/>
      <c r="J37" s="122"/>
      <c r="L37">
        <v>8.4600000000000009</v>
      </c>
      <c r="N37" s="122">
        <f t="shared" si="0"/>
        <v>8.4600000000000009</v>
      </c>
      <c r="O37" s="124">
        <f>IF(D37="X",0,IF(E37="X",0,VLOOKUP(E37,'1'!$K$3:$L$16,2,FALSE)))</f>
        <v>210</v>
      </c>
      <c r="P37" s="122">
        <f t="shared" si="1"/>
        <v>1776.6000000000001</v>
      </c>
      <c r="R37">
        <v>10.050000000000001</v>
      </c>
      <c r="S37">
        <v>10.050000000000001</v>
      </c>
      <c r="T37">
        <v>1.5</v>
      </c>
    </row>
    <row r="38" spans="1:20" x14ac:dyDescent="0.3">
      <c r="A38" s="44"/>
      <c r="B38" s="120" t="s">
        <v>548</v>
      </c>
      <c r="C38" s="47" t="s">
        <v>268</v>
      </c>
      <c r="D38" s="47"/>
      <c r="E38" s="120" t="s">
        <v>165</v>
      </c>
      <c r="F38" s="122"/>
      <c r="G38" s="122"/>
      <c r="H38" s="122"/>
      <c r="I38" s="122"/>
      <c r="J38" s="122"/>
      <c r="K38">
        <v>84.49</v>
      </c>
      <c r="N38" s="122">
        <f t="shared" si="0"/>
        <v>84.49</v>
      </c>
      <c r="O38" s="124">
        <f>IF(D38="X",0,IF(E38="X",0,VLOOKUP(E38,'1'!$K$3:$L$16,2,FALSE)))</f>
        <v>210</v>
      </c>
      <c r="P38" s="122">
        <f t="shared" si="1"/>
        <v>17742.899999999998</v>
      </c>
      <c r="R38">
        <v>22.1</v>
      </c>
      <c r="S38">
        <v>22.1</v>
      </c>
      <c r="T38">
        <v>2.5</v>
      </c>
    </row>
    <row r="39" spans="1:20" x14ac:dyDescent="0.3">
      <c r="A39" s="44"/>
      <c r="B39" s="120" t="s">
        <v>549</v>
      </c>
      <c r="C39" s="47" t="s">
        <v>295</v>
      </c>
      <c r="D39" s="47"/>
      <c r="E39" s="120" t="s">
        <v>151</v>
      </c>
      <c r="F39" s="122"/>
      <c r="G39" s="122">
        <v>58.82</v>
      </c>
      <c r="H39" s="122"/>
      <c r="I39" s="122"/>
      <c r="J39" s="122"/>
      <c r="N39" s="122">
        <f t="shared" si="0"/>
        <v>58.82</v>
      </c>
      <c r="O39" s="124">
        <f>IF(D39="X",0,IF(E39="X",0,VLOOKUP(E39,'1'!$K$3:$L$16,2,FALSE)))</f>
        <v>210</v>
      </c>
      <c r="P39" s="122">
        <f t="shared" si="1"/>
        <v>12352.2</v>
      </c>
      <c r="R39">
        <v>10.050000000000001</v>
      </c>
      <c r="S39">
        <v>10.050000000000001</v>
      </c>
      <c r="T39">
        <v>1.5</v>
      </c>
    </row>
    <row r="40" spans="1:20" x14ac:dyDescent="0.3">
      <c r="A40" s="44"/>
      <c r="B40" s="120" t="s">
        <v>550</v>
      </c>
      <c r="C40" s="47" t="s">
        <v>295</v>
      </c>
      <c r="D40" s="47"/>
      <c r="E40" s="120" t="s">
        <v>151</v>
      </c>
      <c r="F40" s="122"/>
      <c r="G40" s="122">
        <v>56.41</v>
      </c>
      <c r="H40" s="122"/>
      <c r="I40" s="122"/>
      <c r="J40" s="122"/>
      <c r="N40" s="122">
        <f t="shared" si="0"/>
        <v>56.41</v>
      </c>
      <c r="O40" s="124">
        <f>IF(D40="X",0,IF(E40="X",0,VLOOKUP(E40,'1'!$K$3:$L$16,2,FALSE)))</f>
        <v>210</v>
      </c>
      <c r="P40" s="122">
        <f t="shared" si="1"/>
        <v>11846.099999999999</v>
      </c>
      <c r="R40">
        <v>10.050000000000001</v>
      </c>
      <c r="S40">
        <v>10.050000000000001</v>
      </c>
      <c r="T40">
        <v>1.5</v>
      </c>
    </row>
    <row r="41" spans="1:20" x14ac:dyDescent="0.3">
      <c r="A41" s="44"/>
      <c r="B41" s="120" t="s">
        <v>551</v>
      </c>
      <c r="C41" s="47" t="s">
        <v>295</v>
      </c>
      <c r="D41" s="47"/>
      <c r="E41" s="120" t="s">
        <v>151</v>
      </c>
      <c r="F41" s="122"/>
      <c r="G41" s="122">
        <v>2.02</v>
      </c>
      <c r="H41" s="122"/>
      <c r="I41" s="122"/>
      <c r="J41" s="122"/>
      <c r="N41" s="122">
        <f t="shared" si="0"/>
        <v>2.02</v>
      </c>
      <c r="O41" s="124">
        <f>IF(D41="X",0,IF(E41="X",0,VLOOKUP(E41,'1'!$K$3:$L$16,2,FALSE)))</f>
        <v>210</v>
      </c>
      <c r="P41" s="122">
        <f t="shared" si="1"/>
        <v>424.2</v>
      </c>
      <c r="R41">
        <v>10.050000000000001</v>
      </c>
      <c r="S41">
        <v>10.050000000000001</v>
      </c>
      <c r="T41">
        <v>1.5</v>
      </c>
    </row>
    <row r="42" spans="1:20" x14ac:dyDescent="0.3">
      <c r="A42" s="44"/>
      <c r="B42" s="120" t="s">
        <v>552</v>
      </c>
      <c r="C42" s="47" t="s">
        <v>323</v>
      </c>
      <c r="D42" s="47"/>
      <c r="E42" s="120" t="s">
        <v>160</v>
      </c>
      <c r="F42" s="122"/>
      <c r="G42" s="122">
        <v>17.190000000000001</v>
      </c>
      <c r="H42" s="122"/>
      <c r="I42" s="122"/>
      <c r="J42" s="122"/>
      <c r="N42" s="122">
        <f t="shared" si="0"/>
        <v>17.190000000000001</v>
      </c>
      <c r="O42" s="124">
        <f>IF(D42="X",0,IF(E42="X",0,VLOOKUP(E42,'1'!$K$3:$L$16,2,FALSE)))</f>
        <v>210</v>
      </c>
      <c r="P42" s="122">
        <f t="shared" si="1"/>
        <v>3609.9</v>
      </c>
      <c r="R42">
        <v>26</v>
      </c>
      <c r="S42">
        <v>26</v>
      </c>
      <c r="T42">
        <v>0</v>
      </c>
    </row>
    <row r="43" spans="1:20" x14ac:dyDescent="0.3">
      <c r="A43" s="44"/>
      <c r="B43" s="120" t="s">
        <v>553</v>
      </c>
      <c r="C43" s="47" t="s">
        <v>451</v>
      </c>
      <c r="D43" s="47"/>
      <c r="E43" s="120" t="s">
        <v>160</v>
      </c>
      <c r="F43" s="122"/>
      <c r="G43" s="122">
        <v>88.4</v>
      </c>
      <c r="H43" s="122"/>
      <c r="I43" s="122"/>
      <c r="J43" s="122"/>
      <c r="N43" s="122">
        <f t="shared" si="0"/>
        <v>88.4</v>
      </c>
      <c r="O43" s="124">
        <f>IF(D43="X",0,IF(E43="X",0,VLOOKUP(E43,'1'!$K$3:$L$16,2,FALSE)))</f>
        <v>210</v>
      </c>
      <c r="P43" s="122">
        <f t="shared" si="1"/>
        <v>18564</v>
      </c>
      <c r="R43">
        <v>39.6</v>
      </c>
      <c r="S43">
        <v>39.6</v>
      </c>
      <c r="T43">
        <v>12.4</v>
      </c>
    </row>
    <row r="44" spans="1:20" x14ac:dyDescent="0.3">
      <c r="A44" s="44"/>
      <c r="B44" s="120" t="s">
        <v>554</v>
      </c>
      <c r="C44" s="47" t="s">
        <v>254</v>
      </c>
      <c r="D44" s="47"/>
      <c r="E44" s="120" t="s">
        <v>160</v>
      </c>
      <c r="F44" s="122"/>
      <c r="G44" s="122">
        <v>5.13</v>
      </c>
      <c r="H44" s="122"/>
      <c r="I44" s="122"/>
      <c r="J44" s="122"/>
      <c r="N44" s="122">
        <f t="shared" si="0"/>
        <v>5.13</v>
      </c>
      <c r="O44" s="124">
        <f>IF(D44="X",0,IF(E44="X",0,VLOOKUP(E44,'1'!$K$3:$L$16,2,FALSE)))</f>
        <v>210</v>
      </c>
      <c r="P44" s="122">
        <f t="shared" si="1"/>
        <v>1077.3</v>
      </c>
      <c r="R44">
        <v>0</v>
      </c>
      <c r="S44">
        <v>0</v>
      </c>
      <c r="T44">
        <v>9.65</v>
      </c>
    </row>
    <row r="45" spans="1:20" x14ac:dyDescent="0.3">
      <c r="A45" s="44"/>
      <c r="B45" s="120" t="s">
        <v>555</v>
      </c>
      <c r="C45" s="47" t="s">
        <v>274</v>
      </c>
      <c r="D45" s="47"/>
      <c r="E45" s="120" t="s">
        <v>163</v>
      </c>
      <c r="F45" s="122"/>
      <c r="G45" s="122"/>
      <c r="H45" s="122"/>
      <c r="I45" s="122"/>
      <c r="J45" s="122"/>
      <c r="L45">
        <v>7.77</v>
      </c>
      <c r="N45" s="122">
        <f t="shared" si="0"/>
        <v>7.77</v>
      </c>
      <c r="O45" s="124">
        <f>IF(D45="X",0,IF(E45="X",0,VLOOKUP(E45,'1'!$K$3:$L$16,2,FALSE)))</f>
        <v>210</v>
      </c>
      <c r="P45" s="122">
        <f t="shared" si="1"/>
        <v>1631.6999999999998</v>
      </c>
      <c r="R45">
        <v>0</v>
      </c>
      <c r="S45">
        <v>0</v>
      </c>
      <c r="T45">
        <v>0</v>
      </c>
    </row>
    <row r="46" spans="1:20" x14ac:dyDescent="0.3">
      <c r="A46" s="44"/>
      <c r="B46" s="120" t="s">
        <v>556</v>
      </c>
      <c r="C46" s="47" t="s">
        <v>274</v>
      </c>
      <c r="D46" s="47"/>
      <c r="E46" s="120" t="s">
        <v>163</v>
      </c>
      <c r="F46" s="122"/>
      <c r="G46" s="122"/>
      <c r="H46" s="122"/>
      <c r="I46" s="122"/>
      <c r="J46" s="122"/>
      <c r="L46">
        <v>7.77</v>
      </c>
      <c r="N46" s="122">
        <f t="shared" si="0"/>
        <v>7.77</v>
      </c>
      <c r="O46" s="124">
        <f>IF(D46="X",0,IF(E46="X",0,VLOOKUP(E46,'1'!$K$3:$L$16,2,FALSE)))</f>
        <v>210</v>
      </c>
      <c r="P46" s="122">
        <f t="shared" si="1"/>
        <v>1631.6999999999998</v>
      </c>
      <c r="R46">
        <v>0</v>
      </c>
      <c r="S46">
        <v>0</v>
      </c>
      <c r="T46">
        <v>0</v>
      </c>
    </row>
    <row r="47" spans="1:20" x14ac:dyDescent="0.3">
      <c r="A47" s="44"/>
      <c r="B47" s="120" t="s">
        <v>557</v>
      </c>
      <c r="C47" s="47" t="s">
        <v>254</v>
      </c>
      <c r="D47" s="47"/>
      <c r="E47" s="120" t="s">
        <v>160</v>
      </c>
      <c r="F47" s="122"/>
      <c r="G47" s="122">
        <v>5.13</v>
      </c>
      <c r="H47" s="122"/>
      <c r="I47" s="122"/>
      <c r="J47" s="122"/>
      <c r="N47" s="122">
        <f t="shared" si="0"/>
        <v>5.13</v>
      </c>
      <c r="O47" s="124">
        <f>IF(D47="X",0,IF(E47="X",0,VLOOKUP(E47,'1'!$K$3:$L$16,2,FALSE)))</f>
        <v>210</v>
      </c>
      <c r="P47" s="122">
        <f t="shared" si="1"/>
        <v>1077.3</v>
      </c>
      <c r="R47">
        <v>0</v>
      </c>
      <c r="S47">
        <v>0</v>
      </c>
      <c r="T47">
        <v>0</v>
      </c>
    </row>
    <row r="48" spans="1:20" x14ac:dyDescent="0.3">
      <c r="A48" s="44"/>
      <c r="B48" s="120" t="s">
        <v>558</v>
      </c>
      <c r="C48" s="47" t="s">
        <v>295</v>
      </c>
      <c r="D48" s="47"/>
      <c r="E48" s="120" t="s">
        <v>151</v>
      </c>
      <c r="F48" s="122"/>
      <c r="G48" s="122">
        <v>57.68</v>
      </c>
      <c r="H48" s="122"/>
      <c r="I48" s="122"/>
      <c r="J48" s="122"/>
      <c r="N48" s="122">
        <f t="shared" si="0"/>
        <v>57.68</v>
      </c>
      <c r="O48" s="124">
        <f>IF(D48="X",0,IF(E48="X",0,VLOOKUP(E48,'1'!$K$3:$L$16,2,FALSE)))</f>
        <v>210</v>
      </c>
      <c r="P48" s="122">
        <f t="shared" si="1"/>
        <v>12112.8</v>
      </c>
      <c r="R48">
        <v>10.050000000000001</v>
      </c>
      <c r="S48">
        <v>10.050000000000001</v>
      </c>
      <c r="T48">
        <v>1.5</v>
      </c>
    </row>
    <row r="49" spans="1:20" x14ac:dyDescent="0.3">
      <c r="A49" s="44"/>
      <c r="B49" s="120" t="s">
        <v>559</v>
      </c>
      <c r="C49" s="47" t="s">
        <v>295</v>
      </c>
      <c r="D49" s="47"/>
      <c r="E49" s="120" t="s">
        <v>151</v>
      </c>
      <c r="F49" s="122"/>
      <c r="G49" s="122">
        <v>56.62</v>
      </c>
      <c r="H49" s="122"/>
      <c r="I49" s="122"/>
      <c r="J49" s="122"/>
      <c r="N49" s="122">
        <f t="shared" si="0"/>
        <v>56.62</v>
      </c>
      <c r="O49" s="124">
        <f>IF(D49="X",0,IF(E49="X",0,VLOOKUP(E49,'1'!$K$3:$L$16,2,FALSE)))</f>
        <v>210</v>
      </c>
      <c r="P49" s="122">
        <f t="shared" si="1"/>
        <v>11890.199999999999</v>
      </c>
      <c r="R49">
        <v>10.050000000000001</v>
      </c>
      <c r="S49">
        <v>10.050000000000001</v>
      </c>
      <c r="T49">
        <v>1.5</v>
      </c>
    </row>
    <row r="50" spans="1:20" x14ac:dyDescent="0.3">
      <c r="A50" s="44"/>
      <c r="B50" s="120" t="s">
        <v>560</v>
      </c>
      <c r="C50" s="47" t="s">
        <v>295</v>
      </c>
      <c r="D50" s="47"/>
      <c r="E50" s="120" t="s">
        <v>151</v>
      </c>
      <c r="F50" s="122"/>
      <c r="G50" s="122">
        <v>55.01</v>
      </c>
      <c r="H50" s="122"/>
      <c r="I50" s="122"/>
      <c r="J50" s="122"/>
      <c r="N50" s="122">
        <f t="shared" si="0"/>
        <v>55.01</v>
      </c>
      <c r="O50" s="124">
        <f>IF(D50="X",0,IF(E50="X",0,VLOOKUP(E50,'1'!$K$3:$L$16,2,FALSE)))</f>
        <v>210</v>
      </c>
      <c r="P50" s="122">
        <f t="shared" si="1"/>
        <v>11552.1</v>
      </c>
      <c r="R50">
        <v>22.1</v>
      </c>
      <c r="S50">
        <v>22.1</v>
      </c>
      <c r="T50">
        <v>1.5</v>
      </c>
    </row>
    <row r="51" spans="1:20" x14ac:dyDescent="0.3">
      <c r="A51" s="44"/>
      <c r="B51" s="120" t="s">
        <v>561</v>
      </c>
      <c r="C51" s="47" t="s">
        <v>295</v>
      </c>
      <c r="D51" s="47"/>
      <c r="E51" s="120" t="s">
        <v>151</v>
      </c>
      <c r="F51" s="122"/>
      <c r="G51" s="122">
        <v>56.3</v>
      </c>
      <c r="H51" s="122"/>
      <c r="I51" s="122"/>
      <c r="J51" s="122"/>
      <c r="N51" s="122">
        <f t="shared" si="0"/>
        <v>56.3</v>
      </c>
      <c r="O51" s="124">
        <f>IF(D51="X",0,IF(E51="X",0,VLOOKUP(E51,'1'!$K$3:$L$16,2,FALSE)))</f>
        <v>210</v>
      </c>
      <c r="P51" s="122">
        <f t="shared" si="1"/>
        <v>11823</v>
      </c>
      <c r="R51">
        <v>22.1</v>
      </c>
      <c r="S51">
        <v>22.1</v>
      </c>
      <c r="T51">
        <v>1.5</v>
      </c>
    </row>
    <row r="52" spans="1:20" x14ac:dyDescent="0.3">
      <c r="A52" s="44"/>
      <c r="B52" s="120" t="s">
        <v>562</v>
      </c>
      <c r="C52" s="47" t="s">
        <v>563</v>
      </c>
      <c r="D52" s="47"/>
      <c r="E52" s="120" t="s">
        <v>160</v>
      </c>
      <c r="F52" s="122"/>
      <c r="G52" s="122">
        <v>100.77</v>
      </c>
      <c r="H52" s="122"/>
      <c r="I52" s="122"/>
      <c r="J52" s="122"/>
      <c r="N52" s="122">
        <f t="shared" si="0"/>
        <v>100.77</v>
      </c>
      <c r="O52" s="124">
        <f>IF(D52="X",0,IF(E52="X",0,VLOOKUP(E52,'1'!$K$3:$L$16,2,FALSE)))</f>
        <v>210</v>
      </c>
      <c r="P52" s="122">
        <f t="shared" si="1"/>
        <v>21161.7</v>
      </c>
      <c r="R52">
        <v>3.3</v>
      </c>
      <c r="S52">
        <v>3.3</v>
      </c>
      <c r="T52">
        <v>1.5</v>
      </c>
    </row>
    <row r="53" spans="1:20" x14ac:dyDescent="0.3">
      <c r="A53" s="44"/>
      <c r="B53" s="120" t="s">
        <v>564</v>
      </c>
      <c r="C53" s="47" t="s">
        <v>274</v>
      </c>
      <c r="D53" s="47"/>
      <c r="E53" s="120" t="s">
        <v>163</v>
      </c>
      <c r="F53" s="122"/>
      <c r="G53" s="122"/>
      <c r="H53" s="122"/>
      <c r="I53" s="122"/>
      <c r="J53" s="122"/>
      <c r="L53">
        <v>22.46</v>
      </c>
      <c r="N53" s="122">
        <f t="shared" si="0"/>
        <v>22.46</v>
      </c>
      <c r="O53" s="124">
        <f>IF(D53="X",0,IF(E53="X",0,VLOOKUP(E53,'1'!$K$3:$L$16,2,FALSE)))</f>
        <v>210</v>
      </c>
      <c r="P53" s="122">
        <f t="shared" si="1"/>
        <v>4716.6000000000004</v>
      </c>
      <c r="R53">
        <v>0</v>
      </c>
      <c r="S53">
        <v>0</v>
      </c>
      <c r="T53">
        <v>0</v>
      </c>
    </row>
    <row r="54" spans="1:20" x14ac:dyDescent="0.3">
      <c r="A54" s="44"/>
      <c r="B54" s="120" t="s">
        <v>565</v>
      </c>
      <c r="C54" s="47" t="s">
        <v>451</v>
      </c>
      <c r="D54" s="47"/>
      <c r="E54" s="120" t="s">
        <v>160</v>
      </c>
      <c r="F54" s="122"/>
      <c r="G54" s="122">
        <v>21.62</v>
      </c>
      <c r="H54" s="122"/>
      <c r="I54" s="122"/>
      <c r="J54" s="122"/>
      <c r="N54" s="122">
        <f t="shared" si="0"/>
        <v>21.62</v>
      </c>
      <c r="O54" s="124">
        <f>IF(D54="X",0,IF(E54="X",0,VLOOKUP(E54,'1'!$K$3:$L$16,2,FALSE)))</f>
        <v>210</v>
      </c>
      <c r="P54" s="122">
        <f t="shared" si="1"/>
        <v>4540.2</v>
      </c>
      <c r="R54">
        <v>0</v>
      </c>
      <c r="S54">
        <v>0</v>
      </c>
      <c r="T54">
        <v>7.9</v>
      </c>
    </row>
    <row r="55" spans="1:20" x14ac:dyDescent="0.3">
      <c r="A55" s="44"/>
      <c r="B55" s="120" t="s">
        <v>566</v>
      </c>
      <c r="C55" s="47" t="s">
        <v>567</v>
      </c>
      <c r="D55" s="47"/>
      <c r="E55" s="120" t="s">
        <v>153</v>
      </c>
      <c r="F55" s="122"/>
      <c r="G55" s="122">
        <v>22.46</v>
      </c>
      <c r="H55" s="122"/>
      <c r="I55" s="122"/>
      <c r="J55" s="122"/>
      <c r="N55" s="122">
        <f t="shared" si="0"/>
        <v>22.46</v>
      </c>
      <c r="O55" s="124">
        <f>IF(D55="X",0,IF(E55="X",0,VLOOKUP(E55,'1'!$K$3:$L$16,2,FALSE)))</f>
        <v>210</v>
      </c>
      <c r="P55" s="122">
        <f t="shared" si="1"/>
        <v>4716.6000000000004</v>
      </c>
      <c r="R55">
        <v>0</v>
      </c>
      <c r="S55">
        <v>0</v>
      </c>
      <c r="T55">
        <v>0</v>
      </c>
    </row>
    <row r="56" spans="1:20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20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20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20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20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20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20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20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20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3">SUM(F4:F494)</f>
        <v>20</v>
      </c>
      <c r="G495" s="105">
        <f t="shared" si="3"/>
        <v>1667.2900000000002</v>
      </c>
      <c r="H495" s="105">
        <f t="shared" si="3"/>
        <v>0</v>
      </c>
      <c r="I495" s="105">
        <f t="shared" si="3"/>
        <v>0</v>
      </c>
      <c r="J495" s="105">
        <f t="shared" si="3"/>
        <v>15.32</v>
      </c>
      <c r="K495" s="105">
        <f t="shared" si="3"/>
        <v>84.49</v>
      </c>
      <c r="L495" s="105">
        <f t="shared" si="3"/>
        <v>69.97</v>
      </c>
      <c r="M495" s="105">
        <f t="shared" si="3"/>
        <v>0</v>
      </c>
      <c r="N495" s="105">
        <f t="shared" si="3"/>
        <v>1857.0700000000002</v>
      </c>
      <c r="Q495" s="93" t="s">
        <v>307</v>
      </c>
      <c r="R495" s="105">
        <f t="shared" ref="R495:W495" si="4">SUM(R4:R494)</f>
        <v>396.00000000000017</v>
      </c>
      <c r="S495" s="105">
        <f t="shared" si="4"/>
        <v>396.00000000000017</v>
      </c>
      <c r="T495" s="105">
        <f t="shared" si="4"/>
        <v>134.60000000000002</v>
      </c>
      <c r="U495" s="105">
        <f t="shared" si="4"/>
        <v>0</v>
      </c>
      <c r="V495" s="105">
        <f t="shared" si="4"/>
        <v>0</v>
      </c>
      <c r="W495" s="105">
        <f t="shared" si="4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851.20999999999992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851.20999999999992</v>
      </c>
      <c r="O499" s="95"/>
      <c r="P499" s="106" cm="1">
        <f t="array" ref="P499">SUMPRODUCT(--($E$4:$E$494=C499),--($D$4:$D$494=""),$P$4:$P$494)</f>
        <v>178754.1</v>
      </c>
    </row>
    <row r="500" spans="3:16" x14ac:dyDescent="0.3">
      <c r="C500" s="95" t="str">
        <f>IF('1'!K4="", "Vrije categorie",'1'!K4)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158.60000000000002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8.4600000000000009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167.06000000000003</v>
      </c>
      <c r="O500" s="95"/>
      <c r="P500" s="106" cm="1">
        <f t="array" ref="P500">SUMPRODUCT(--($E$4:$E$494=C500),--($D$4:$D$494=""),$P$4:$P$494)</f>
        <v>35082.6</v>
      </c>
    </row>
    <row r="501" spans="3:16" x14ac:dyDescent="0.3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IF('1'!K7="", "Vrije categorie",'1'!K7)</f>
        <v>E</v>
      </c>
      <c r="F503" s="106" cm="1">
        <f t="array" ref="F503">SUMPRODUCT(--($E$4:$E$494=C503),--($D$4:$D$494=""),$F$4:$F$494)</f>
        <v>20</v>
      </c>
      <c r="G503" s="106" cm="1">
        <f t="array" ref="G503">SUMPRODUCT(--($E$4:$E$494=C503),--($D$4:$D$494=""),$G$4:$G$494)</f>
        <v>627.01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647.01</v>
      </c>
      <c r="O503" s="95"/>
      <c r="P503" s="106" cm="1">
        <f t="array" ref="P503">SUMPRODUCT(--($E$4:$E$494=C503),--($D$4:$D$494=""),$P$4:$P$494)</f>
        <v>135872.10000000003</v>
      </c>
    </row>
    <row r="504" spans="3:16" x14ac:dyDescent="0.3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30.47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30.47</v>
      </c>
      <c r="O504" s="95"/>
      <c r="P504" s="106" cm="1">
        <f t="array" ref="P504">SUMPRODUCT(--($E$4:$E$494=C504),--($D$4:$D$494=""),$P$4:$P$494)</f>
        <v>365.64</v>
      </c>
    </row>
    <row r="505" spans="3:16" x14ac:dyDescent="0.3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15.32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61.51</v>
      </c>
      <c r="M505" s="106" cm="1">
        <f t="array" ref="M505">SUMPRODUCT(--($E$4:$E$494=C505),--($D$4:$D$494=""),$M$4:$M$494)</f>
        <v>0</v>
      </c>
      <c r="N505" s="106">
        <f t="shared" si="5"/>
        <v>76.83</v>
      </c>
      <c r="O505" s="95"/>
      <c r="P505" s="106" cm="1">
        <f t="array" ref="P505">SUMPRODUCT(--($E$4:$E$494=C505),--($D$4:$D$494=""),$P$4:$P$494)</f>
        <v>16134.300000000001</v>
      </c>
    </row>
    <row r="506" spans="3:16" x14ac:dyDescent="0.3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84.49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84.49</v>
      </c>
      <c r="O506" s="95"/>
      <c r="P506" s="106" cm="1">
        <f t="array" ref="P506">SUMPRODUCT(--($E$4:$E$494=C506),--($D$4:$D$494=""),$P$4:$P$494)</f>
        <v>17742.899999999998</v>
      </c>
    </row>
    <row r="507" spans="3:16" x14ac:dyDescent="0.3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20</v>
      </c>
      <c r="G512" s="107">
        <f t="shared" ref="G512:M512" si="6">SUM(G499:G511)</f>
        <v>1667.29</v>
      </c>
      <c r="H512" s="107">
        <f t="shared" si="6"/>
        <v>0</v>
      </c>
      <c r="I512" s="107">
        <f t="shared" si="6"/>
        <v>0</v>
      </c>
      <c r="J512" s="107">
        <f t="shared" si="6"/>
        <v>15.32</v>
      </c>
      <c r="K512" s="107">
        <f t="shared" si="6"/>
        <v>84.49</v>
      </c>
      <c r="L512" s="107">
        <f t="shared" si="6"/>
        <v>69.97</v>
      </c>
      <c r="M512" s="107">
        <f t="shared" si="6"/>
        <v>0</v>
      </c>
      <c r="N512" s="107">
        <f t="shared" si="5"/>
        <v>1857.07</v>
      </c>
      <c r="O512" s="107"/>
      <c r="P512" s="107">
        <f>SUM(P499:P511)</f>
        <v>383951.64000000007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3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3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3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3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3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3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3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3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3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x14ac:dyDescent="0.3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x14ac:dyDescent="0.3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" thickTop="1" x14ac:dyDescent="0.3"/>
  </sheetData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14,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'14a'!P499/M3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De Kleine Wereld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'14a'!P500/M4</f>
        <v>#DIV/0!</v>
      </c>
    </row>
    <row r="5" spans="1:14" x14ac:dyDescent="0.3">
      <c r="A5" s="57" t="s">
        <v>154</v>
      </c>
      <c r="B5" s="294" t="str">
        <f>VLOOKUP(H5,'Kosten VSR (her)controles'!A5:E54,4)</f>
        <v>Celebesstraat 35</v>
      </c>
      <c r="C5" s="294"/>
      <c r="D5" s="294"/>
      <c r="E5" s="294"/>
      <c r="F5" s="308" t="s">
        <v>155</v>
      </c>
      <c r="G5" s="308"/>
      <c r="H5" s="53">
        <f>'Kosten VSR (her)controles'!A18</f>
        <v>14</v>
      </c>
      <c r="K5" s="74" t="s">
        <v>156</v>
      </c>
      <c r="L5" s="86">
        <v>210</v>
      </c>
      <c r="M5" s="147"/>
      <c r="N5" s="127" t="e">
        <f>'14a'!P501/M5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14a</v>
      </c>
      <c r="K6" s="74" t="s">
        <v>159</v>
      </c>
      <c r="L6" s="86">
        <v>210</v>
      </c>
      <c r="M6" s="147"/>
      <c r="N6" s="127" t="e">
        <f>'14a'!P502/M6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'14a'!P503/M7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'14a'!P504/M8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'14a'!P505/M9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'14a'!P506/M10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'14a'!P507/M11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'14a'!P508/M12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'14a'!N512</f>
        <v>1007.15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'14a'!P509/M13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'14a'!P512</f>
        <v>211501.49999999997</v>
      </c>
      <c r="E17" s="305" t="s">
        <v>176</v>
      </c>
      <c r="F17" s="305"/>
      <c r="G17" s="84">
        <f>D17/E8</f>
        <v>1007.1499999999999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'14a'!G512</f>
        <v>532.32999999999993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532.32999999999993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532.32999999999993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532.32999999999993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'14a'!F512-E27</f>
        <v>28.04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'14a'!S495</f>
        <v>208.44999999999996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'14a'!R495</f>
        <v>208.44999999999996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'14a'!T495</f>
        <v>74.850000000000009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'14a'!U495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'14a'!V495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'14a'!W495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'14a'!N505</f>
        <v>31.68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workbookViewId="0">
      <selection activeCell="N495" sqref="N495"/>
    </sheetView>
  </sheetViews>
  <sheetFormatPr defaultRowHeight="14.4" x14ac:dyDescent="0.3"/>
  <cols>
    <col min="1" max="1" width="5.44140625" bestFit="1" customWidth="1"/>
    <col min="2" max="2" width="8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'14'!H5</f>
        <v>14</v>
      </c>
      <c r="B1" s="310" t="s">
        <v>152</v>
      </c>
      <c r="C1" s="311"/>
      <c r="D1" s="312" t="str">
        <f>VLOOKUP(A1,'Kosten VSR (her)controles'!A5:J54,3)</f>
        <v>De Kleine Wereld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Celebesstraat 35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540</v>
      </c>
      <c r="M3" s="47" t="s">
        <v>444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377</v>
      </c>
      <c r="C4" s="47" t="s">
        <v>295</v>
      </c>
      <c r="D4" s="47"/>
      <c r="E4" s="120" t="s">
        <v>151</v>
      </c>
      <c r="G4">
        <v>57.15</v>
      </c>
      <c r="N4" s="122">
        <f t="shared" ref="N4:N35" si="0">SUM(F4:M4)</f>
        <v>57.15</v>
      </c>
      <c r="O4" s="124">
        <f>IF(D4="X",0,IF(E4="X",0,VLOOKUP(E4,'14'!$K$3:$L$16,2,FALSE)))</f>
        <v>210</v>
      </c>
      <c r="P4" s="122">
        <f t="shared" ref="P4:P35" si="1">N4*O4</f>
        <v>12001.5</v>
      </c>
      <c r="R4">
        <v>10.75</v>
      </c>
      <c r="S4">
        <v>10.75</v>
      </c>
      <c r="T4">
        <v>0.7</v>
      </c>
    </row>
    <row r="5" spans="1:26" x14ac:dyDescent="0.3">
      <c r="A5" s="44"/>
      <c r="B5" s="120" t="s">
        <v>378</v>
      </c>
      <c r="C5" s="47" t="s">
        <v>246</v>
      </c>
      <c r="D5" s="47"/>
      <c r="E5" s="120" t="s">
        <v>160</v>
      </c>
      <c r="J5">
        <v>58.88</v>
      </c>
      <c r="N5" s="122">
        <f t="shared" si="0"/>
        <v>58.88</v>
      </c>
      <c r="O5" s="124">
        <f>IF(D5="X",0,IF(E5="X",0,VLOOKUP(E5,'14'!$K$3:$L$16,2,FALSE)))</f>
        <v>210</v>
      </c>
      <c r="P5" s="122">
        <f t="shared" si="1"/>
        <v>12364.800000000001</v>
      </c>
      <c r="R5">
        <v>1.3</v>
      </c>
      <c r="S5">
        <v>1.3</v>
      </c>
      <c r="T5">
        <v>1.5</v>
      </c>
    </row>
    <row r="6" spans="1:26" x14ac:dyDescent="0.3">
      <c r="A6" s="44"/>
      <c r="B6" s="120" t="s">
        <v>386</v>
      </c>
      <c r="C6" s="47" t="s">
        <v>568</v>
      </c>
      <c r="D6" s="47"/>
      <c r="E6" s="120" t="s">
        <v>163</v>
      </c>
      <c r="L6">
        <v>8.9499999999999993</v>
      </c>
      <c r="N6" s="122">
        <f t="shared" si="0"/>
        <v>8.9499999999999993</v>
      </c>
      <c r="O6" s="124">
        <f>IF(D6="X",0,IF(E6="X",0,VLOOKUP(E6,'14'!$K$3:$L$16,2,FALSE)))</f>
        <v>210</v>
      </c>
      <c r="P6" s="122">
        <f t="shared" si="1"/>
        <v>1879.4999999999998</v>
      </c>
      <c r="R6">
        <v>0</v>
      </c>
      <c r="S6">
        <v>0</v>
      </c>
      <c r="T6">
        <v>0</v>
      </c>
    </row>
    <row r="7" spans="1:26" x14ac:dyDescent="0.3">
      <c r="A7" s="44"/>
      <c r="B7" s="120" t="s">
        <v>382</v>
      </c>
      <c r="C7" s="47" t="s">
        <v>224</v>
      </c>
      <c r="D7" s="47"/>
      <c r="E7" s="120" t="s">
        <v>160</v>
      </c>
      <c r="F7">
        <v>3.46</v>
      </c>
      <c r="N7" s="122">
        <f t="shared" si="0"/>
        <v>3.46</v>
      </c>
      <c r="O7" s="124">
        <f>IF(D7="X",0,IF(E7="X",0,VLOOKUP(E7,'14'!$K$3:$L$16,2,FALSE)))</f>
        <v>210</v>
      </c>
      <c r="P7" s="122">
        <f t="shared" si="1"/>
        <v>726.6</v>
      </c>
      <c r="R7">
        <v>2.8</v>
      </c>
      <c r="S7">
        <v>2.8</v>
      </c>
      <c r="T7">
        <v>2.8</v>
      </c>
    </row>
    <row r="8" spans="1:26" x14ac:dyDescent="0.3">
      <c r="A8" s="44"/>
      <c r="B8" s="120" t="s">
        <v>374</v>
      </c>
      <c r="C8" s="47" t="s">
        <v>260</v>
      </c>
      <c r="D8" s="47"/>
      <c r="E8" s="120" t="s">
        <v>160</v>
      </c>
      <c r="G8">
        <v>78.72</v>
      </c>
      <c r="N8" s="122">
        <f t="shared" si="0"/>
        <v>78.72</v>
      </c>
      <c r="O8" s="124">
        <f>IF(D8="X",0,IF(E8="X",0,VLOOKUP(E8,'14'!$K$3:$L$16,2,FALSE)))</f>
        <v>210</v>
      </c>
      <c r="P8" s="122">
        <f t="shared" si="1"/>
        <v>16531.2</v>
      </c>
      <c r="R8">
        <v>11.25</v>
      </c>
      <c r="S8">
        <v>11.25</v>
      </c>
      <c r="T8">
        <v>10.1</v>
      </c>
    </row>
    <row r="9" spans="1:26" x14ac:dyDescent="0.3">
      <c r="A9" s="44"/>
      <c r="B9" s="120" t="s">
        <v>569</v>
      </c>
      <c r="C9" s="47" t="s">
        <v>224</v>
      </c>
      <c r="D9" s="47"/>
      <c r="E9" s="120" t="s">
        <v>160</v>
      </c>
      <c r="F9">
        <v>3.37</v>
      </c>
      <c r="N9" s="122">
        <f t="shared" si="0"/>
        <v>3.37</v>
      </c>
      <c r="O9" s="124">
        <f>IF(D9="X",0,IF(E9="X",0,VLOOKUP(E9,'14'!$K$3:$L$16,2,FALSE)))</f>
        <v>210</v>
      </c>
      <c r="P9" s="122">
        <f t="shared" si="1"/>
        <v>707.7</v>
      </c>
      <c r="R9">
        <v>2.6</v>
      </c>
      <c r="S9">
        <v>2.6</v>
      </c>
      <c r="T9">
        <v>2.4</v>
      </c>
    </row>
    <row r="10" spans="1:26" x14ac:dyDescent="0.3">
      <c r="A10" s="44"/>
      <c r="B10" s="120" t="s">
        <v>375</v>
      </c>
      <c r="C10" s="47" t="s">
        <v>295</v>
      </c>
      <c r="D10" s="47"/>
      <c r="E10" s="120" t="s">
        <v>151</v>
      </c>
      <c r="G10">
        <v>51.33</v>
      </c>
      <c r="N10" s="122">
        <f t="shared" si="0"/>
        <v>51.33</v>
      </c>
      <c r="O10" s="124">
        <f>IF(D10="X",0,IF(E10="X",0,VLOOKUP(E10,'14'!$K$3:$L$16,2,FALSE)))</f>
        <v>210</v>
      </c>
      <c r="P10" s="122">
        <f t="shared" si="1"/>
        <v>10779.3</v>
      </c>
      <c r="R10">
        <v>15.4</v>
      </c>
      <c r="S10">
        <v>15.4</v>
      </c>
      <c r="T10">
        <v>3.1</v>
      </c>
    </row>
    <row r="11" spans="1:26" x14ac:dyDescent="0.3">
      <c r="A11" s="44"/>
      <c r="B11" s="120" t="s">
        <v>387</v>
      </c>
      <c r="C11" s="47" t="s">
        <v>246</v>
      </c>
      <c r="D11" s="47"/>
      <c r="E11" s="120" t="s">
        <v>160</v>
      </c>
      <c r="J11">
        <v>16.61</v>
      </c>
      <c r="N11" s="122">
        <f t="shared" si="0"/>
        <v>16.61</v>
      </c>
      <c r="O11" s="124">
        <f>IF(D11="X",0,IF(E11="X",0,VLOOKUP(E11,'14'!$K$3:$L$16,2,FALSE)))</f>
        <v>210</v>
      </c>
      <c r="P11" s="122">
        <f t="shared" si="1"/>
        <v>3488.1</v>
      </c>
      <c r="R11">
        <v>3.5</v>
      </c>
      <c r="S11">
        <v>3.5</v>
      </c>
      <c r="T11">
        <v>1.2</v>
      </c>
    </row>
    <row r="12" spans="1:26" x14ac:dyDescent="0.3">
      <c r="A12" s="44"/>
      <c r="B12" s="120" t="s">
        <v>388</v>
      </c>
      <c r="C12" s="47" t="s">
        <v>568</v>
      </c>
      <c r="D12" s="47"/>
      <c r="E12" s="120" t="s">
        <v>163</v>
      </c>
      <c r="J12">
        <v>6.04</v>
      </c>
      <c r="N12" s="122">
        <f t="shared" si="0"/>
        <v>6.04</v>
      </c>
      <c r="O12" s="124">
        <f>IF(D12="X",0,IF(E12="X",0,VLOOKUP(E12,'14'!$K$3:$L$16,2,FALSE)))</f>
        <v>210</v>
      </c>
      <c r="P12" s="122">
        <f t="shared" si="1"/>
        <v>1268.4000000000001</v>
      </c>
      <c r="R12">
        <v>0</v>
      </c>
      <c r="S12">
        <v>0</v>
      </c>
      <c r="T12">
        <v>2.2000000000000002</v>
      </c>
    </row>
    <row r="13" spans="1:26" x14ac:dyDescent="0.3">
      <c r="A13" s="44"/>
      <c r="B13" s="120" t="s">
        <v>390</v>
      </c>
      <c r="C13" s="47" t="s">
        <v>295</v>
      </c>
      <c r="D13" s="47"/>
      <c r="E13" s="120" t="s">
        <v>151</v>
      </c>
      <c r="G13">
        <v>48.91</v>
      </c>
      <c r="N13" s="122">
        <f t="shared" si="0"/>
        <v>48.91</v>
      </c>
      <c r="O13" s="124">
        <f>IF(D13="X",0,IF(E13="X",0,VLOOKUP(E13,'14'!$K$3:$L$16,2,FALSE)))</f>
        <v>210</v>
      </c>
      <c r="P13" s="122">
        <f t="shared" si="1"/>
        <v>10271.099999999999</v>
      </c>
      <c r="R13">
        <v>15.4</v>
      </c>
      <c r="S13">
        <v>15.4</v>
      </c>
      <c r="T13">
        <v>3.1</v>
      </c>
    </row>
    <row r="14" spans="1:26" x14ac:dyDescent="0.3">
      <c r="A14" s="44"/>
      <c r="B14" s="120" t="s">
        <v>545</v>
      </c>
      <c r="C14" s="47" t="s">
        <v>246</v>
      </c>
      <c r="D14" s="47"/>
      <c r="E14" s="120" t="s">
        <v>160</v>
      </c>
      <c r="J14">
        <v>40.090000000000003</v>
      </c>
      <c r="N14" s="122">
        <f t="shared" si="0"/>
        <v>40.090000000000003</v>
      </c>
      <c r="O14" s="124">
        <f>IF(D14="X",0,IF(E14="X",0,VLOOKUP(E14,'14'!$K$3:$L$16,2,FALSE)))</f>
        <v>210</v>
      </c>
      <c r="P14" s="122">
        <f t="shared" si="1"/>
        <v>8418.9000000000015</v>
      </c>
      <c r="R14">
        <v>0</v>
      </c>
      <c r="S14">
        <v>0</v>
      </c>
      <c r="T14">
        <v>0</v>
      </c>
    </row>
    <row r="15" spans="1:26" x14ac:dyDescent="0.3">
      <c r="A15" s="44"/>
      <c r="B15" s="120" t="s">
        <v>301</v>
      </c>
      <c r="C15" s="47" t="s">
        <v>242</v>
      </c>
      <c r="D15" s="47"/>
      <c r="E15" s="120" t="s">
        <v>153</v>
      </c>
      <c r="G15">
        <v>50.12</v>
      </c>
      <c r="N15" s="122">
        <f t="shared" si="0"/>
        <v>50.12</v>
      </c>
      <c r="O15" s="124">
        <f>IF(D15="X",0,IF(E15="X",0,VLOOKUP(E15,'14'!$K$3:$L$16,2,FALSE)))</f>
        <v>210</v>
      </c>
      <c r="P15" s="122">
        <f t="shared" si="1"/>
        <v>10525.199999999999</v>
      </c>
      <c r="R15">
        <v>9.1</v>
      </c>
      <c r="S15">
        <v>9.1</v>
      </c>
      <c r="T15">
        <v>2.5</v>
      </c>
    </row>
    <row r="16" spans="1:26" x14ac:dyDescent="0.3">
      <c r="A16" s="44"/>
      <c r="B16" s="120" t="s">
        <v>302</v>
      </c>
      <c r="C16" s="47" t="s">
        <v>224</v>
      </c>
      <c r="D16" s="47"/>
      <c r="E16" s="120" t="s">
        <v>160</v>
      </c>
      <c r="F16">
        <v>7.43</v>
      </c>
      <c r="N16" s="122">
        <f t="shared" si="0"/>
        <v>7.43</v>
      </c>
      <c r="O16" s="124">
        <f>IF(D16="X",0,IF(E16="X",0,VLOOKUP(E16,'14'!$K$3:$L$16,2,FALSE)))</f>
        <v>210</v>
      </c>
      <c r="P16" s="122">
        <f t="shared" si="1"/>
        <v>1560.3</v>
      </c>
      <c r="R16">
        <v>4.3</v>
      </c>
      <c r="S16">
        <v>4.3</v>
      </c>
      <c r="T16">
        <v>6.2</v>
      </c>
    </row>
    <row r="17" spans="1:20" x14ac:dyDescent="0.3">
      <c r="A17" s="44"/>
      <c r="B17" s="120" t="s">
        <v>570</v>
      </c>
      <c r="C17" s="47" t="s">
        <v>246</v>
      </c>
      <c r="D17" s="47"/>
      <c r="E17" s="120" t="s">
        <v>160</v>
      </c>
      <c r="J17">
        <v>34.619999999999997</v>
      </c>
      <c r="N17" s="122">
        <f t="shared" si="0"/>
        <v>34.619999999999997</v>
      </c>
      <c r="O17" s="124">
        <f>IF(D17="X",0,IF(E17="X",0,VLOOKUP(E17,'14'!$K$3:$L$16,2,FALSE)))</f>
        <v>210</v>
      </c>
      <c r="P17" s="122">
        <f t="shared" si="1"/>
        <v>7270.2</v>
      </c>
      <c r="R17">
        <v>2.8</v>
      </c>
      <c r="S17">
        <v>2.8</v>
      </c>
      <c r="T17">
        <v>1.5</v>
      </c>
    </row>
    <row r="18" spans="1:20" x14ac:dyDescent="0.3">
      <c r="A18" s="44"/>
      <c r="B18" s="120" t="s">
        <v>571</v>
      </c>
      <c r="C18" s="47" t="s">
        <v>334</v>
      </c>
      <c r="D18" s="47"/>
      <c r="E18" s="120" t="s">
        <v>153</v>
      </c>
      <c r="G18">
        <v>11.34</v>
      </c>
      <c r="N18" s="122">
        <f t="shared" si="0"/>
        <v>11.34</v>
      </c>
      <c r="O18" s="124">
        <f>IF(D18="X",0,IF(E18="X",0,VLOOKUP(E18,'14'!$K$3:$L$16,2,FALSE)))</f>
        <v>210</v>
      </c>
      <c r="P18" s="122">
        <f t="shared" si="1"/>
        <v>2381.4</v>
      </c>
      <c r="R18">
        <v>3.35</v>
      </c>
      <c r="S18">
        <v>3.35</v>
      </c>
      <c r="T18">
        <v>9.1</v>
      </c>
    </row>
    <row r="19" spans="1:20" x14ac:dyDescent="0.3">
      <c r="A19" s="44"/>
      <c r="B19" s="120" t="s">
        <v>572</v>
      </c>
      <c r="C19" s="47" t="s">
        <v>303</v>
      </c>
      <c r="D19" s="47"/>
      <c r="E19" s="120" t="s">
        <v>250</v>
      </c>
      <c r="J19">
        <v>4.38</v>
      </c>
      <c r="N19" s="122">
        <f t="shared" si="0"/>
        <v>4.38</v>
      </c>
      <c r="O19" s="124">
        <f>IF(D19="X",0,IF(E19="X",0,VLOOKUP(E19,'14'!$K$3:$L$16,2,FALSE)))</f>
        <v>0</v>
      </c>
      <c r="P19" s="122">
        <f t="shared" si="1"/>
        <v>0</v>
      </c>
      <c r="R19">
        <v>0</v>
      </c>
      <c r="S19">
        <v>0</v>
      </c>
      <c r="T19">
        <v>0</v>
      </c>
    </row>
    <row r="20" spans="1:20" x14ac:dyDescent="0.3">
      <c r="A20" s="44"/>
      <c r="B20" s="120" t="s">
        <v>573</v>
      </c>
      <c r="C20" s="47" t="s">
        <v>568</v>
      </c>
      <c r="D20" s="47"/>
      <c r="E20" s="120" t="s">
        <v>163</v>
      </c>
      <c r="J20">
        <v>3.94</v>
      </c>
      <c r="N20" s="122">
        <f t="shared" si="0"/>
        <v>3.94</v>
      </c>
      <c r="O20" s="124">
        <f>IF(D20="X",0,IF(E20="X",0,VLOOKUP(E20,'14'!$K$3:$L$16,2,FALSE)))</f>
        <v>210</v>
      </c>
      <c r="P20" s="122">
        <f t="shared" si="1"/>
        <v>827.4</v>
      </c>
      <c r="R20">
        <v>2.1</v>
      </c>
      <c r="S20">
        <v>2.1</v>
      </c>
      <c r="T20">
        <v>0</v>
      </c>
    </row>
    <row r="21" spans="1:20" x14ac:dyDescent="0.3">
      <c r="A21" s="44"/>
      <c r="B21" s="120" t="s">
        <v>574</v>
      </c>
      <c r="C21" s="47" t="s">
        <v>224</v>
      </c>
      <c r="D21" s="47"/>
      <c r="E21" s="120" t="s">
        <v>160</v>
      </c>
      <c r="J21">
        <v>11.11</v>
      </c>
      <c r="N21" s="122">
        <f t="shared" si="0"/>
        <v>11.11</v>
      </c>
      <c r="O21" s="124">
        <f>IF(D21="X",0,IF(E21="X",0,VLOOKUP(E21,'14'!$K$3:$L$16,2,FALSE)))</f>
        <v>210</v>
      </c>
      <c r="P21" s="122">
        <f t="shared" si="1"/>
        <v>2333.1</v>
      </c>
      <c r="R21">
        <v>2.95</v>
      </c>
      <c r="S21">
        <v>2.95</v>
      </c>
      <c r="T21">
        <v>0</v>
      </c>
    </row>
    <row r="22" spans="1:20" x14ac:dyDescent="0.3">
      <c r="A22" s="44"/>
      <c r="B22" s="120" t="s">
        <v>575</v>
      </c>
      <c r="C22" s="47" t="s">
        <v>576</v>
      </c>
      <c r="D22" s="47"/>
      <c r="E22" s="120" t="s">
        <v>160</v>
      </c>
      <c r="J22">
        <v>17.3</v>
      </c>
      <c r="N22" s="122">
        <f t="shared" si="0"/>
        <v>17.3</v>
      </c>
      <c r="O22" s="124">
        <f>IF(D22="X",0,IF(E22="X",0,VLOOKUP(E22,'14'!$K$3:$L$16,2,FALSE)))</f>
        <v>210</v>
      </c>
      <c r="P22" s="122">
        <f t="shared" si="1"/>
        <v>3633</v>
      </c>
      <c r="R22">
        <v>2.1</v>
      </c>
      <c r="S22">
        <v>2.1</v>
      </c>
      <c r="T22">
        <v>2</v>
      </c>
    </row>
    <row r="23" spans="1:20" x14ac:dyDescent="0.3">
      <c r="A23" s="44"/>
      <c r="B23" s="120" t="s">
        <v>577</v>
      </c>
      <c r="C23" s="47" t="s">
        <v>576</v>
      </c>
      <c r="D23" s="47"/>
      <c r="E23" s="120" t="s">
        <v>160</v>
      </c>
      <c r="J23">
        <v>14.63</v>
      </c>
      <c r="N23" s="122">
        <f t="shared" si="0"/>
        <v>14.63</v>
      </c>
      <c r="O23" s="124">
        <f>IF(D23="X",0,IF(E23="X",0,VLOOKUP(E23,'14'!$K$3:$L$16,2,FALSE)))</f>
        <v>210</v>
      </c>
      <c r="P23" s="122">
        <f t="shared" si="1"/>
        <v>3072.3</v>
      </c>
      <c r="R23">
        <v>2.1</v>
      </c>
      <c r="S23">
        <v>2.1</v>
      </c>
      <c r="T23">
        <v>2</v>
      </c>
    </row>
    <row r="24" spans="1:20" x14ac:dyDescent="0.3">
      <c r="A24" s="44"/>
      <c r="B24" s="120" t="s">
        <v>488</v>
      </c>
      <c r="C24" s="47" t="s">
        <v>578</v>
      </c>
      <c r="D24" s="47"/>
      <c r="E24" s="120" t="s">
        <v>167</v>
      </c>
      <c r="K24">
        <v>133.9</v>
      </c>
      <c r="N24" s="122">
        <f>SUM(F24:L24)</f>
        <v>133.9</v>
      </c>
      <c r="O24" s="124">
        <f>IF(D24="X",0,IF(E24="X",0,VLOOKUP(E24,'14'!$K$3:$L$16,2,FALSE)))</f>
        <v>210</v>
      </c>
      <c r="P24" s="122">
        <f t="shared" si="1"/>
        <v>28119</v>
      </c>
      <c r="R24">
        <v>42</v>
      </c>
      <c r="S24">
        <v>42</v>
      </c>
      <c r="T24">
        <v>0</v>
      </c>
    </row>
    <row r="25" spans="1:20" x14ac:dyDescent="0.3">
      <c r="A25" s="44"/>
      <c r="B25" s="120" t="s">
        <v>502</v>
      </c>
      <c r="C25" s="47" t="s">
        <v>248</v>
      </c>
      <c r="D25" s="47"/>
      <c r="E25" s="120" t="s">
        <v>167</v>
      </c>
      <c r="K25">
        <v>32.44</v>
      </c>
      <c r="N25" s="122">
        <f>SUM(F25:L25)</f>
        <v>32.44</v>
      </c>
      <c r="O25" s="124">
        <f>IF(D25="X",0,IF(E25="X",0,VLOOKUP(E25,'14'!$K$3:$L$16,2,FALSE)))</f>
        <v>210</v>
      </c>
      <c r="P25" s="122">
        <f t="shared" si="1"/>
        <v>6812.4</v>
      </c>
      <c r="R25">
        <v>0.9</v>
      </c>
      <c r="S25">
        <v>0.9</v>
      </c>
      <c r="T25">
        <v>0</v>
      </c>
    </row>
    <row r="26" spans="1:20" x14ac:dyDescent="0.3">
      <c r="A26" s="44"/>
      <c r="B26" s="120" t="s">
        <v>415</v>
      </c>
      <c r="C26" s="47" t="s">
        <v>568</v>
      </c>
      <c r="D26" s="47"/>
      <c r="E26" s="120" t="s">
        <v>163</v>
      </c>
      <c r="G26">
        <v>12.75</v>
      </c>
      <c r="N26" s="122">
        <f t="shared" si="0"/>
        <v>12.75</v>
      </c>
      <c r="O26" s="124">
        <f>IF(D26="X",0,IF(E26="X",0,VLOOKUP(E26,'14'!$K$3:$L$16,2,FALSE)))</f>
        <v>210</v>
      </c>
      <c r="P26" s="122">
        <f t="shared" si="1"/>
        <v>2677.5</v>
      </c>
      <c r="R26">
        <v>3.75</v>
      </c>
      <c r="S26">
        <v>3.75</v>
      </c>
      <c r="T26">
        <v>0.75</v>
      </c>
    </row>
    <row r="27" spans="1:20" x14ac:dyDescent="0.3">
      <c r="A27" s="44"/>
      <c r="B27" s="120" t="s">
        <v>417</v>
      </c>
      <c r="C27" s="47" t="s">
        <v>246</v>
      </c>
      <c r="D27" s="47"/>
      <c r="E27" s="120" t="s">
        <v>160</v>
      </c>
      <c r="G27">
        <v>9.49</v>
      </c>
      <c r="N27" s="122">
        <f t="shared" si="0"/>
        <v>9.49</v>
      </c>
      <c r="O27" s="124">
        <f>IF(D27="X",0,IF(E27="X",0,VLOOKUP(E27,'14'!$K$3:$L$16,2,FALSE)))</f>
        <v>210</v>
      </c>
      <c r="P27" s="122">
        <f t="shared" si="1"/>
        <v>1992.9</v>
      </c>
      <c r="R27">
        <v>8.75</v>
      </c>
      <c r="S27">
        <v>8.75</v>
      </c>
      <c r="T27">
        <v>13.45</v>
      </c>
    </row>
    <row r="28" spans="1:20" x14ac:dyDescent="0.3">
      <c r="A28" s="44"/>
      <c r="B28" s="120" t="s">
        <v>421</v>
      </c>
      <c r="C28" s="47" t="s">
        <v>295</v>
      </c>
      <c r="D28" s="47"/>
      <c r="E28" s="120" t="s">
        <v>151</v>
      </c>
      <c r="G28">
        <v>50.32</v>
      </c>
      <c r="N28" s="122">
        <f t="shared" si="0"/>
        <v>50.32</v>
      </c>
      <c r="O28" s="124">
        <f>IF(D28="X",0,IF(E28="X",0,VLOOKUP(E28,'14'!$K$3:$L$16,2,FALSE)))</f>
        <v>210</v>
      </c>
      <c r="P28" s="122">
        <f t="shared" si="1"/>
        <v>10567.2</v>
      </c>
      <c r="R28">
        <v>11.75</v>
      </c>
      <c r="S28">
        <v>11.75</v>
      </c>
      <c r="T28">
        <v>0.75</v>
      </c>
    </row>
    <row r="29" spans="1:20" x14ac:dyDescent="0.3">
      <c r="A29" s="44"/>
      <c r="B29" s="120" t="s">
        <v>423</v>
      </c>
      <c r="C29" s="47" t="s">
        <v>246</v>
      </c>
      <c r="D29" s="47"/>
      <c r="E29" s="120" t="s">
        <v>160</v>
      </c>
      <c r="J29">
        <v>21.42</v>
      </c>
      <c r="N29" s="122">
        <f t="shared" si="0"/>
        <v>21.42</v>
      </c>
      <c r="O29" s="124">
        <f>IF(D29="X",0,IF(E29="X",0,VLOOKUP(E29,'14'!$K$3:$L$16,2,FALSE)))</f>
        <v>210</v>
      </c>
      <c r="P29" s="122">
        <f t="shared" si="1"/>
        <v>4498.2000000000007</v>
      </c>
      <c r="R29">
        <v>1.8</v>
      </c>
      <c r="S29">
        <v>1.8</v>
      </c>
      <c r="T29">
        <v>0</v>
      </c>
    </row>
    <row r="30" spans="1:20" x14ac:dyDescent="0.3">
      <c r="A30" s="44"/>
      <c r="B30" s="120" t="s">
        <v>419</v>
      </c>
      <c r="C30" s="47" t="s">
        <v>246</v>
      </c>
      <c r="D30" s="47"/>
      <c r="E30" s="120" t="s">
        <v>160</v>
      </c>
      <c r="G30">
        <v>11.9</v>
      </c>
      <c r="J30">
        <v>46.85</v>
      </c>
      <c r="N30" s="122">
        <f t="shared" si="0"/>
        <v>58.75</v>
      </c>
      <c r="O30" s="124">
        <f>IF(D30="X",0,IF(E30="X",0,VLOOKUP(E30,'14'!$K$3:$L$16,2,FALSE)))</f>
        <v>210</v>
      </c>
      <c r="P30" s="122">
        <f t="shared" si="1"/>
        <v>12337.5</v>
      </c>
      <c r="R30">
        <v>3.6</v>
      </c>
      <c r="S30">
        <v>3.6</v>
      </c>
      <c r="T30">
        <v>0</v>
      </c>
    </row>
    <row r="31" spans="1:20" hidden="1" x14ac:dyDescent="0.3">
      <c r="A31" s="44"/>
      <c r="B31" s="120"/>
      <c r="C31" s="47"/>
      <c r="D31" s="47"/>
      <c r="E31" s="120"/>
      <c r="N31" s="122"/>
      <c r="O31" s="124"/>
      <c r="P31" s="122"/>
    </row>
    <row r="32" spans="1:20" x14ac:dyDescent="0.3">
      <c r="A32" s="44"/>
      <c r="B32" s="120" t="s">
        <v>425</v>
      </c>
      <c r="C32" s="47" t="s">
        <v>295</v>
      </c>
      <c r="D32" s="47"/>
      <c r="E32" s="120" t="s">
        <v>151</v>
      </c>
      <c r="G32">
        <v>50.1</v>
      </c>
      <c r="N32" s="122">
        <f t="shared" si="0"/>
        <v>50.1</v>
      </c>
      <c r="O32" s="124">
        <f>IF(D32="X",0,IF(E32="X",0,VLOOKUP(E32,'14'!$K$3:$L$16,2,FALSE)))</f>
        <v>210</v>
      </c>
      <c r="P32" s="122">
        <f t="shared" si="1"/>
        <v>10521</v>
      </c>
      <c r="R32">
        <v>11.75</v>
      </c>
      <c r="S32">
        <v>11.75</v>
      </c>
      <c r="T32">
        <v>0.75</v>
      </c>
    </row>
    <row r="33" spans="1:26" x14ac:dyDescent="0.3">
      <c r="A33" s="44"/>
      <c r="B33" s="120" t="s">
        <v>429</v>
      </c>
      <c r="C33" s="47" t="s">
        <v>295</v>
      </c>
      <c r="D33" s="47"/>
      <c r="E33" s="120" t="s">
        <v>151</v>
      </c>
      <c r="G33">
        <v>48.87</v>
      </c>
      <c r="N33" s="122">
        <f t="shared" si="0"/>
        <v>48.87</v>
      </c>
      <c r="O33" s="124">
        <f>IF(D33="X",0,IF(E33="X",0,VLOOKUP(E33,'14'!$K$3:$L$16,2,FALSE)))</f>
        <v>210</v>
      </c>
      <c r="P33" s="122">
        <f t="shared" si="1"/>
        <v>10262.699999999999</v>
      </c>
      <c r="R33">
        <v>11.75</v>
      </c>
      <c r="S33">
        <v>11.75</v>
      </c>
      <c r="T33">
        <v>0.75</v>
      </c>
    </row>
    <row r="34" spans="1:26" x14ac:dyDescent="0.3">
      <c r="A34" s="44"/>
      <c r="B34" s="120" t="s">
        <v>431</v>
      </c>
      <c r="C34" s="47" t="s">
        <v>295</v>
      </c>
      <c r="D34" s="47"/>
      <c r="E34" s="120" t="s">
        <v>151</v>
      </c>
      <c r="G34">
        <v>51.33</v>
      </c>
      <c r="N34" s="122">
        <f t="shared" si="0"/>
        <v>51.33</v>
      </c>
      <c r="O34" s="124">
        <f>IF(D34="X",0,IF(E34="X",0,VLOOKUP(E34,'14'!$K$3:$L$16,2,FALSE)))</f>
        <v>210</v>
      </c>
      <c r="P34" s="122">
        <f t="shared" si="1"/>
        <v>10779.3</v>
      </c>
      <c r="R34">
        <v>11.75</v>
      </c>
      <c r="S34">
        <v>11.75</v>
      </c>
      <c r="T34">
        <v>0.75</v>
      </c>
    </row>
    <row r="35" spans="1:26" x14ac:dyDescent="0.3">
      <c r="A35" s="44"/>
      <c r="B35" s="120" t="s">
        <v>546</v>
      </c>
      <c r="C35" s="47" t="s">
        <v>280</v>
      </c>
      <c r="D35" s="47"/>
      <c r="E35" s="120" t="s">
        <v>153</v>
      </c>
      <c r="F35">
        <v>13.78</v>
      </c>
      <c r="N35" s="122">
        <f t="shared" si="0"/>
        <v>13.78</v>
      </c>
      <c r="O35" s="124">
        <f>IF(D35="X",0,IF(E35="X",0,VLOOKUP(E35,'14'!$K$3:$L$16,2,FALSE)))</f>
        <v>210</v>
      </c>
      <c r="P35" s="122">
        <f t="shared" si="1"/>
        <v>2893.7999999999997</v>
      </c>
      <c r="R35">
        <v>8.85</v>
      </c>
      <c r="S35">
        <v>8.85</v>
      </c>
      <c r="T35">
        <v>7.25</v>
      </c>
    </row>
    <row r="36" spans="1:26" hidden="1" x14ac:dyDescent="0.3">
      <c r="X36"/>
      <c r="Y36"/>
      <c r="Z36"/>
    </row>
    <row r="37" spans="1:26" hidden="1" x14ac:dyDescent="0.3">
      <c r="X37"/>
      <c r="Y37"/>
      <c r="Z37"/>
    </row>
    <row r="38" spans="1:26" hidden="1" x14ac:dyDescent="0.3">
      <c r="X38"/>
      <c r="Y38"/>
      <c r="Z38"/>
    </row>
    <row r="39" spans="1:26" hidden="1" x14ac:dyDescent="0.3">
      <c r="X39"/>
      <c r="Y39"/>
      <c r="Z39"/>
    </row>
    <row r="40" spans="1:26" hidden="1" x14ac:dyDescent="0.3">
      <c r="X40"/>
      <c r="Y40"/>
      <c r="Z40"/>
    </row>
    <row r="41" spans="1:26" hidden="1" x14ac:dyDescent="0.3">
      <c r="X41"/>
      <c r="Y41"/>
      <c r="Z41"/>
    </row>
    <row r="42" spans="1:26" hidden="1" x14ac:dyDescent="0.3">
      <c r="X42"/>
      <c r="Y42"/>
      <c r="Z42"/>
    </row>
    <row r="43" spans="1:26" hidden="1" x14ac:dyDescent="0.3">
      <c r="X43"/>
      <c r="Y43"/>
      <c r="Z43"/>
    </row>
    <row r="44" spans="1:26" hidden="1" x14ac:dyDescent="0.3">
      <c r="X44"/>
      <c r="Y44"/>
      <c r="Z44"/>
    </row>
    <row r="45" spans="1:26" hidden="1" x14ac:dyDescent="0.3">
      <c r="X45"/>
      <c r="Y45"/>
      <c r="Z45"/>
    </row>
    <row r="46" spans="1:26" hidden="1" x14ac:dyDescent="0.3">
      <c r="X46"/>
      <c r="Y46"/>
      <c r="Z46"/>
    </row>
    <row r="47" spans="1:26" hidden="1" x14ac:dyDescent="0.3">
      <c r="X47"/>
      <c r="Y47"/>
      <c r="Z47"/>
    </row>
    <row r="48" spans="1:26" hidden="1" x14ac:dyDescent="0.3">
      <c r="X48"/>
      <c r="Y48"/>
      <c r="Z48"/>
    </row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  <row r="63" customFormat="1" hidden="1" x14ac:dyDescent="0.3"/>
    <row r="64" customFormat="1" hidden="1" x14ac:dyDescent="0.3"/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  <row r="87" customFormat="1" hidden="1" x14ac:dyDescent="0.3"/>
    <row r="88" customFormat="1" hidden="1" x14ac:dyDescent="0.3"/>
    <row r="89" customFormat="1" hidden="1" x14ac:dyDescent="0.3"/>
    <row r="90" customFormat="1" hidden="1" x14ac:dyDescent="0.3"/>
    <row r="91" customFormat="1" hidden="1" x14ac:dyDescent="0.3"/>
    <row r="92" customFormat="1" hidden="1" x14ac:dyDescent="0.3"/>
    <row r="93" customFormat="1" hidden="1" x14ac:dyDescent="0.3"/>
    <row r="94" customFormat="1" hidden="1" x14ac:dyDescent="0.3"/>
    <row r="95" customFormat="1" hidden="1" x14ac:dyDescent="0.3"/>
    <row r="96" customFormat="1" hidden="1" x14ac:dyDescent="0.3"/>
    <row r="97" customFormat="1" hidden="1" x14ac:dyDescent="0.3"/>
    <row r="98" customFormat="1" hidden="1" x14ac:dyDescent="0.3"/>
    <row r="99" customFormat="1" hidden="1" x14ac:dyDescent="0.3"/>
    <row r="100" customFormat="1" hidden="1" x14ac:dyDescent="0.3"/>
    <row r="101" customFormat="1" hidden="1" x14ac:dyDescent="0.3"/>
    <row r="102" customFormat="1" hidden="1" x14ac:dyDescent="0.3"/>
    <row r="103" customFormat="1" hidden="1" x14ac:dyDescent="0.3"/>
    <row r="104" customFormat="1" hidden="1" x14ac:dyDescent="0.3"/>
    <row r="105" customFormat="1" hidden="1" x14ac:dyDescent="0.3"/>
    <row r="106" customFormat="1" hidden="1" x14ac:dyDescent="0.3"/>
    <row r="107" customFormat="1" hidden="1" x14ac:dyDescent="0.3"/>
    <row r="108" customFormat="1" hidden="1" x14ac:dyDescent="0.3"/>
    <row r="109" customFormat="1" hidden="1" x14ac:dyDescent="0.3"/>
    <row r="110" customFormat="1" hidden="1" x14ac:dyDescent="0.3"/>
    <row r="111" customFormat="1" hidden="1" x14ac:dyDescent="0.3"/>
    <row r="112" customFormat="1" hidden="1" x14ac:dyDescent="0.3"/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  <row r="123" customFormat="1" hidden="1" x14ac:dyDescent="0.3"/>
    <row r="124" customFormat="1" hidden="1" x14ac:dyDescent="0.3"/>
    <row r="125" customFormat="1" hidden="1" x14ac:dyDescent="0.3"/>
    <row r="126" customFormat="1" hidden="1" x14ac:dyDescent="0.3"/>
    <row r="127" customFormat="1" hidden="1" x14ac:dyDescent="0.3"/>
    <row r="128" customFormat="1" hidden="1" x14ac:dyDescent="0.3"/>
    <row r="129" customFormat="1" hidden="1" x14ac:dyDescent="0.3"/>
    <row r="130" customFormat="1" hidden="1" x14ac:dyDescent="0.3"/>
    <row r="131" customFormat="1" hidden="1" x14ac:dyDescent="0.3"/>
    <row r="132" customFormat="1" hidden="1" x14ac:dyDescent="0.3"/>
    <row r="133" customFormat="1" hidden="1" x14ac:dyDescent="0.3"/>
    <row r="134" customFormat="1" hidden="1" x14ac:dyDescent="0.3"/>
    <row r="135" customFormat="1" hidden="1" x14ac:dyDescent="0.3"/>
    <row r="136" customFormat="1" hidden="1" x14ac:dyDescent="0.3"/>
    <row r="137" customFormat="1" hidden="1" x14ac:dyDescent="0.3"/>
    <row r="138" customFormat="1" hidden="1" x14ac:dyDescent="0.3"/>
    <row r="139" customFormat="1" hidden="1" x14ac:dyDescent="0.3"/>
    <row r="140" customFormat="1" hidden="1" x14ac:dyDescent="0.3"/>
    <row r="141" customFormat="1" hidden="1" x14ac:dyDescent="0.3"/>
    <row r="142" customFormat="1" hidden="1" x14ac:dyDescent="0.3"/>
    <row r="143" customFormat="1" hidden="1" x14ac:dyDescent="0.3"/>
    <row r="144" customFormat="1" hidden="1" x14ac:dyDescent="0.3"/>
    <row r="145" customFormat="1" hidden="1" x14ac:dyDescent="0.3"/>
    <row r="146" customFormat="1" hidden="1" x14ac:dyDescent="0.3"/>
    <row r="147" customFormat="1" hidden="1" x14ac:dyDescent="0.3"/>
    <row r="148" customFormat="1" hidden="1" x14ac:dyDescent="0.3"/>
    <row r="149" customFormat="1" hidden="1" x14ac:dyDescent="0.3"/>
    <row r="150" customFormat="1" hidden="1" x14ac:dyDescent="0.3"/>
    <row r="151" customFormat="1" hidden="1" x14ac:dyDescent="0.3"/>
    <row r="152" customFormat="1" hidden="1" x14ac:dyDescent="0.3"/>
    <row r="153" customFormat="1" hidden="1" x14ac:dyDescent="0.3"/>
    <row r="154" customFormat="1" hidden="1" x14ac:dyDescent="0.3"/>
    <row r="155" customFormat="1" hidden="1" x14ac:dyDescent="0.3"/>
    <row r="156" customFormat="1" hidden="1" x14ac:dyDescent="0.3"/>
    <row r="157" customFormat="1" hidden="1" x14ac:dyDescent="0.3"/>
    <row r="158" customFormat="1" hidden="1" x14ac:dyDescent="0.3"/>
    <row r="159" customFormat="1" hidden="1" x14ac:dyDescent="0.3"/>
    <row r="160" customFormat="1" hidden="1" x14ac:dyDescent="0.3"/>
    <row r="161" customFormat="1" hidden="1" x14ac:dyDescent="0.3"/>
    <row r="162" customFormat="1" hidden="1" x14ac:dyDescent="0.3"/>
    <row r="163" customFormat="1" hidden="1" x14ac:dyDescent="0.3"/>
    <row r="164" customFormat="1" hidden="1" x14ac:dyDescent="0.3"/>
    <row r="165" customFormat="1" hidden="1" x14ac:dyDescent="0.3"/>
    <row r="166" customFormat="1" hidden="1" x14ac:dyDescent="0.3"/>
    <row r="167" customFormat="1" hidden="1" x14ac:dyDescent="0.3"/>
    <row r="168" customFormat="1" hidden="1" x14ac:dyDescent="0.3"/>
    <row r="169" customFormat="1" hidden="1" x14ac:dyDescent="0.3"/>
    <row r="170" customFormat="1" hidden="1" x14ac:dyDescent="0.3"/>
    <row r="171" customFormat="1" hidden="1" x14ac:dyDescent="0.3"/>
    <row r="172" customFormat="1" hidden="1" x14ac:dyDescent="0.3"/>
    <row r="173" customFormat="1" hidden="1" x14ac:dyDescent="0.3"/>
    <row r="174" customFormat="1" hidden="1" x14ac:dyDescent="0.3"/>
    <row r="175" customFormat="1" hidden="1" x14ac:dyDescent="0.3"/>
    <row r="176" customFormat="1" hidden="1" x14ac:dyDescent="0.3"/>
    <row r="177" customFormat="1" hidden="1" x14ac:dyDescent="0.3"/>
    <row r="178" customFormat="1" hidden="1" x14ac:dyDescent="0.3"/>
    <row r="179" customFormat="1" hidden="1" x14ac:dyDescent="0.3"/>
    <row r="180" customFormat="1" hidden="1" x14ac:dyDescent="0.3"/>
    <row r="181" customFormat="1" hidden="1" x14ac:dyDescent="0.3"/>
    <row r="182" customFormat="1" hidden="1" x14ac:dyDescent="0.3"/>
    <row r="183" customFormat="1" hidden="1" x14ac:dyDescent="0.3"/>
    <row r="184" customFormat="1" hidden="1" x14ac:dyDescent="0.3"/>
    <row r="185" customFormat="1" hidden="1" x14ac:dyDescent="0.3"/>
    <row r="186" customFormat="1" hidden="1" x14ac:dyDescent="0.3"/>
    <row r="187" customFormat="1" hidden="1" x14ac:dyDescent="0.3"/>
    <row r="188" customFormat="1" hidden="1" x14ac:dyDescent="0.3"/>
    <row r="189" customFormat="1" hidden="1" x14ac:dyDescent="0.3"/>
    <row r="190" customFormat="1" hidden="1" x14ac:dyDescent="0.3"/>
    <row r="191" customFormat="1" hidden="1" x14ac:dyDescent="0.3"/>
    <row r="192" customFormat="1" hidden="1" x14ac:dyDescent="0.3"/>
    <row r="193" customFormat="1" hidden="1" x14ac:dyDescent="0.3"/>
    <row r="194" customFormat="1" hidden="1" x14ac:dyDescent="0.3"/>
    <row r="195" customFormat="1" hidden="1" x14ac:dyDescent="0.3"/>
    <row r="196" customFormat="1" hidden="1" x14ac:dyDescent="0.3"/>
    <row r="197" customFormat="1" hidden="1" x14ac:dyDescent="0.3"/>
    <row r="198" customFormat="1" hidden="1" x14ac:dyDescent="0.3"/>
    <row r="199" customFormat="1" hidden="1" x14ac:dyDescent="0.3"/>
    <row r="200" customFormat="1" hidden="1" x14ac:dyDescent="0.3"/>
    <row r="201" customFormat="1" hidden="1" x14ac:dyDescent="0.3"/>
    <row r="202" customFormat="1" hidden="1" x14ac:dyDescent="0.3"/>
    <row r="203" customFormat="1" hidden="1" x14ac:dyDescent="0.3"/>
    <row r="204" customFormat="1" hidden="1" x14ac:dyDescent="0.3"/>
    <row r="205" customFormat="1" hidden="1" x14ac:dyDescent="0.3"/>
    <row r="206" customFormat="1" hidden="1" x14ac:dyDescent="0.3"/>
    <row r="207" customFormat="1" hidden="1" x14ac:dyDescent="0.3"/>
    <row r="208" customFormat="1" hidden="1" x14ac:dyDescent="0.3"/>
    <row r="209" customFormat="1" hidden="1" x14ac:dyDescent="0.3"/>
    <row r="210" customFormat="1" hidden="1" x14ac:dyDescent="0.3"/>
    <row r="211" customFormat="1" hidden="1" x14ac:dyDescent="0.3"/>
    <row r="212" customFormat="1" hidden="1" x14ac:dyDescent="0.3"/>
    <row r="213" customFormat="1" hidden="1" x14ac:dyDescent="0.3"/>
    <row r="214" customFormat="1" hidden="1" x14ac:dyDescent="0.3"/>
    <row r="215" customFormat="1" hidden="1" x14ac:dyDescent="0.3"/>
    <row r="216" customFormat="1" hidden="1" x14ac:dyDescent="0.3"/>
    <row r="217" customFormat="1" hidden="1" x14ac:dyDescent="0.3"/>
    <row r="218" customFormat="1" hidden="1" x14ac:dyDescent="0.3"/>
    <row r="219" customFormat="1" hidden="1" x14ac:dyDescent="0.3"/>
    <row r="220" customFormat="1" hidden="1" x14ac:dyDescent="0.3"/>
    <row r="221" customFormat="1" hidden="1" x14ac:dyDescent="0.3"/>
    <row r="222" customFormat="1" hidden="1" x14ac:dyDescent="0.3"/>
    <row r="223" customFormat="1" hidden="1" x14ac:dyDescent="0.3"/>
    <row r="224" customFormat="1" hidden="1" x14ac:dyDescent="0.3"/>
    <row r="225" customFormat="1" hidden="1" x14ac:dyDescent="0.3"/>
    <row r="226" customFormat="1" hidden="1" x14ac:dyDescent="0.3"/>
    <row r="227" customFormat="1" hidden="1" x14ac:dyDescent="0.3"/>
    <row r="228" customFormat="1" hidden="1" x14ac:dyDescent="0.3"/>
    <row r="229" customFormat="1" hidden="1" x14ac:dyDescent="0.3"/>
    <row r="230" customFormat="1" hidden="1" x14ac:dyDescent="0.3"/>
    <row r="231" customFormat="1" hidden="1" x14ac:dyDescent="0.3"/>
    <row r="232" customFormat="1" hidden="1" x14ac:dyDescent="0.3"/>
    <row r="233" customFormat="1" hidden="1" x14ac:dyDescent="0.3"/>
    <row r="234" customFormat="1" hidden="1" x14ac:dyDescent="0.3"/>
    <row r="235" customFormat="1" hidden="1" x14ac:dyDescent="0.3"/>
    <row r="236" customFormat="1" hidden="1" x14ac:dyDescent="0.3"/>
    <row r="237" customFormat="1" hidden="1" x14ac:dyDescent="0.3"/>
    <row r="238" customFormat="1" hidden="1" x14ac:dyDescent="0.3"/>
    <row r="239" customFormat="1" hidden="1" x14ac:dyDescent="0.3"/>
    <row r="240" customFormat="1" hidden="1" x14ac:dyDescent="0.3"/>
    <row r="241" customFormat="1" hidden="1" x14ac:dyDescent="0.3"/>
    <row r="242" customFormat="1" hidden="1" x14ac:dyDescent="0.3"/>
    <row r="243" customFormat="1" hidden="1" x14ac:dyDescent="0.3"/>
    <row r="244" customFormat="1" hidden="1" x14ac:dyDescent="0.3"/>
    <row r="245" customFormat="1" hidden="1" x14ac:dyDescent="0.3"/>
    <row r="246" customFormat="1" hidden="1" x14ac:dyDescent="0.3"/>
    <row r="247" customFormat="1" hidden="1" x14ac:dyDescent="0.3"/>
    <row r="248" customFormat="1" hidden="1" x14ac:dyDescent="0.3"/>
    <row r="249" customFormat="1" hidden="1" x14ac:dyDescent="0.3"/>
    <row r="250" customFormat="1" hidden="1" x14ac:dyDescent="0.3"/>
    <row r="251" customFormat="1" hidden="1" x14ac:dyDescent="0.3"/>
    <row r="252" customFormat="1" hidden="1" x14ac:dyDescent="0.3"/>
    <row r="253" customFormat="1" hidden="1" x14ac:dyDescent="0.3"/>
    <row r="254" customFormat="1" hidden="1" x14ac:dyDescent="0.3"/>
    <row r="255" customFormat="1" hidden="1" x14ac:dyDescent="0.3"/>
    <row r="256" customFormat="1" hidden="1" x14ac:dyDescent="0.3"/>
    <row r="257" customFormat="1" hidden="1" x14ac:dyDescent="0.3"/>
    <row r="258" customFormat="1" hidden="1" x14ac:dyDescent="0.3"/>
    <row r="259" customFormat="1" hidden="1" x14ac:dyDescent="0.3"/>
    <row r="260" customFormat="1" hidden="1" x14ac:dyDescent="0.3"/>
    <row r="261" customFormat="1" hidden="1" x14ac:dyDescent="0.3"/>
    <row r="262" customFormat="1" hidden="1" x14ac:dyDescent="0.3"/>
    <row r="263" customFormat="1" hidden="1" x14ac:dyDescent="0.3"/>
    <row r="264" customFormat="1" hidden="1" x14ac:dyDescent="0.3"/>
    <row r="265" customFormat="1" hidden="1" x14ac:dyDescent="0.3"/>
    <row r="266" customFormat="1" hidden="1" x14ac:dyDescent="0.3"/>
    <row r="267" customFormat="1" hidden="1" x14ac:dyDescent="0.3"/>
    <row r="268" customFormat="1" hidden="1" x14ac:dyDescent="0.3"/>
    <row r="269" customFormat="1" hidden="1" x14ac:dyDescent="0.3"/>
    <row r="270" customFormat="1" hidden="1" x14ac:dyDescent="0.3"/>
    <row r="271" customFormat="1" hidden="1" x14ac:dyDescent="0.3"/>
    <row r="272" customFormat="1" hidden="1" x14ac:dyDescent="0.3"/>
    <row r="273" customFormat="1" hidden="1" x14ac:dyDescent="0.3"/>
    <row r="274" customFormat="1" hidden="1" x14ac:dyDescent="0.3"/>
    <row r="275" customFormat="1" hidden="1" x14ac:dyDescent="0.3"/>
    <row r="276" customFormat="1" hidden="1" x14ac:dyDescent="0.3"/>
    <row r="277" customFormat="1" hidden="1" x14ac:dyDescent="0.3"/>
    <row r="278" customFormat="1" hidden="1" x14ac:dyDescent="0.3"/>
    <row r="279" customFormat="1" hidden="1" x14ac:dyDescent="0.3"/>
    <row r="280" customFormat="1" hidden="1" x14ac:dyDescent="0.3"/>
    <row r="281" customFormat="1" hidden="1" x14ac:dyDescent="0.3"/>
    <row r="282" customFormat="1" hidden="1" x14ac:dyDescent="0.3"/>
    <row r="283" customFormat="1" hidden="1" x14ac:dyDescent="0.3"/>
    <row r="284" customFormat="1" hidden="1" x14ac:dyDescent="0.3"/>
    <row r="285" customFormat="1" hidden="1" x14ac:dyDescent="0.3"/>
    <row r="286" customFormat="1" hidden="1" x14ac:dyDescent="0.3"/>
    <row r="287" customFormat="1" hidden="1" x14ac:dyDescent="0.3"/>
    <row r="288" customFormat="1" hidden="1" x14ac:dyDescent="0.3"/>
    <row r="289" customFormat="1" hidden="1" x14ac:dyDescent="0.3"/>
    <row r="290" customFormat="1" hidden="1" x14ac:dyDescent="0.3"/>
    <row r="291" customFormat="1" hidden="1" x14ac:dyDescent="0.3"/>
    <row r="292" customFormat="1" hidden="1" x14ac:dyDescent="0.3"/>
    <row r="293" customFormat="1" hidden="1" x14ac:dyDescent="0.3"/>
    <row r="294" customFormat="1" hidden="1" x14ac:dyDescent="0.3"/>
    <row r="295" customFormat="1" hidden="1" x14ac:dyDescent="0.3"/>
    <row r="296" customFormat="1" hidden="1" x14ac:dyDescent="0.3"/>
    <row r="297" customFormat="1" hidden="1" x14ac:dyDescent="0.3"/>
    <row r="298" customFormat="1" hidden="1" x14ac:dyDescent="0.3"/>
    <row r="299" customFormat="1" hidden="1" x14ac:dyDescent="0.3"/>
    <row r="300" customFormat="1" hidden="1" x14ac:dyDescent="0.3"/>
    <row r="301" customFormat="1" hidden="1" x14ac:dyDescent="0.3"/>
    <row r="302" customFormat="1" hidden="1" x14ac:dyDescent="0.3"/>
    <row r="303" customFormat="1" hidden="1" x14ac:dyDescent="0.3"/>
    <row r="304" customFormat="1" hidden="1" x14ac:dyDescent="0.3"/>
    <row r="305" customFormat="1" hidden="1" x14ac:dyDescent="0.3"/>
    <row r="306" customFormat="1" hidden="1" x14ac:dyDescent="0.3"/>
    <row r="307" customFormat="1" hidden="1" x14ac:dyDescent="0.3"/>
    <row r="308" customFormat="1" hidden="1" x14ac:dyDescent="0.3"/>
    <row r="309" customFormat="1" hidden="1" x14ac:dyDescent="0.3"/>
    <row r="310" customFormat="1" hidden="1" x14ac:dyDescent="0.3"/>
    <row r="311" customFormat="1" hidden="1" x14ac:dyDescent="0.3"/>
    <row r="312" customFormat="1" hidden="1" x14ac:dyDescent="0.3"/>
    <row r="313" customFormat="1" hidden="1" x14ac:dyDescent="0.3"/>
    <row r="314" customFormat="1" hidden="1" x14ac:dyDescent="0.3"/>
    <row r="315" customFormat="1" hidden="1" x14ac:dyDescent="0.3"/>
    <row r="316" customFormat="1" hidden="1" x14ac:dyDescent="0.3"/>
    <row r="317" customFormat="1" hidden="1" x14ac:dyDescent="0.3"/>
    <row r="318" customFormat="1" hidden="1" x14ac:dyDescent="0.3"/>
    <row r="319" customFormat="1" hidden="1" x14ac:dyDescent="0.3"/>
    <row r="320" customFormat="1" hidden="1" x14ac:dyDescent="0.3"/>
    <row r="321" customFormat="1" hidden="1" x14ac:dyDescent="0.3"/>
    <row r="322" customFormat="1" hidden="1" x14ac:dyDescent="0.3"/>
    <row r="323" customFormat="1" hidden="1" x14ac:dyDescent="0.3"/>
    <row r="324" customFormat="1" hidden="1" x14ac:dyDescent="0.3"/>
    <row r="325" customFormat="1" hidden="1" x14ac:dyDescent="0.3"/>
    <row r="326" customFormat="1" hidden="1" x14ac:dyDescent="0.3"/>
    <row r="327" customFormat="1" hidden="1" x14ac:dyDescent="0.3"/>
    <row r="328" customFormat="1" hidden="1" x14ac:dyDescent="0.3"/>
    <row r="329" customFormat="1" hidden="1" x14ac:dyDescent="0.3"/>
    <row r="330" customFormat="1" hidden="1" x14ac:dyDescent="0.3"/>
    <row r="331" customFormat="1" hidden="1" x14ac:dyDescent="0.3"/>
    <row r="332" customFormat="1" hidden="1" x14ac:dyDescent="0.3"/>
    <row r="333" customFormat="1" hidden="1" x14ac:dyDescent="0.3"/>
    <row r="334" customFormat="1" hidden="1" x14ac:dyDescent="0.3"/>
    <row r="335" customFormat="1" hidden="1" x14ac:dyDescent="0.3"/>
    <row r="336" customFormat="1" hidden="1" x14ac:dyDescent="0.3"/>
    <row r="337" customFormat="1" hidden="1" x14ac:dyDescent="0.3"/>
    <row r="338" customFormat="1" hidden="1" x14ac:dyDescent="0.3"/>
    <row r="339" customFormat="1" hidden="1" x14ac:dyDescent="0.3"/>
    <row r="340" customFormat="1" hidden="1" x14ac:dyDescent="0.3"/>
    <row r="341" customFormat="1" hidden="1" x14ac:dyDescent="0.3"/>
    <row r="342" customFormat="1" hidden="1" x14ac:dyDescent="0.3"/>
    <row r="343" customFormat="1" hidden="1" x14ac:dyDescent="0.3"/>
    <row r="344" customFormat="1" hidden="1" x14ac:dyDescent="0.3"/>
    <row r="345" customFormat="1" hidden="1" x14ac:dyDescent="0.3"/>
    <row r="346" customFormat="1" hidden="1" x14ac:dyDescent="0.3"/>
    <row r="347" customFormat="1" hidden="1" x14ac:dyDescent="0.3"/>
    <row r="348" customFormat="1" hidden="1" x14ac:dyDescent="0.3"/>
    <row r="349" customFormat="1" hidden="1" x14ac:dyDescent="0.3"/>
    <row r="350" customFormat="1" hidden="1" x14ac:dyDescent="0.3"/>
    <row r="351" customFormat="1" hidden="1" x14ac:dyDescent="0.3"/>
    <row r="352" customFormat="1" hidden="1" x14ac:dyDescent="0.3"/>
    <row r="353" customFormat="1" hidden="1" x14ac:dyDescent="0.3"/>
    <row r="354" customFormat="1" hidden="1" x14ac:dyDescent="0.3"/>
    <row r="355" customFormat="1" hidden="1" x14ac:dyDescent="0.3"/>
    <row r="356" customFormat="1" hidden="1" x14ac:dyDescent="0.3"/>
    <row r="357" customFormat="1" hidden="1" x14ac:dyDescent="0.3"/>
    <row r="358" customFormat="1" hidden="1" x14ac:dyDescent="0.3"/>
    <row r="359" customFormat="1" hidden="1" x14ac:dyDescent="0.3"/>
    <row r="360" customFormat="1" hidden="1" x14ac:dyDescent="0.3"/>
    <row r="361" customFormat="1" hidden="1" x14ac:dyDescent="0.3"/>
    <row r="362" customFormat="1" hidden="1" x14ac:dyDescent="0.3"/>
    <row r="363" customFormat="1" hidden="1" x14ac:dyDescent="0.3"/>
    <row r="364" customFormat="1" hidden="1" x14ac:dyDescent="0.3"/>
    <row r="365" customFormat="1" hidden="1" x14ac:dyDescent="0.3"/>
    <row r="366" customFormat="1" hidden="1" x14ac:dyDescent="0.3"/>
    <row r="367" customFormat="1" hidden="1" x14ac:dyDescent="0.3"/>
    <row r="368" customFormat="1" hidden="1" x14ac:dyDescent="0.3"/>
    <row r="369" customFormat="1" hidden="1" x14ac:dyDescent="0.3"/>
    <row r="370" customFormat="1" hidden="1" x14ac:dyDescent="0.3"/>
    <row r="371" customFormat="1" hidden="1" x14ac:dyDescent="0.3"/>
    <row r="372" customFormat="1" hidden="1" x14ac:dyDescent="0.3"/>
    <row r="373" customFormat="1" hidden="1" x14ac:dyDescent="0.3"/>
    <row r="374" customFormat="1" hidden="1" x14ac:dyDescent="0.3"/>
    <row r="375" customFormat="1" hidden="1" x14ac:dyDescent="0.3"/>
    <row r="376" customFormat="1" hidden="1" x14ac:dyDescent="0.3"/>
    <row r="377" customFormat="1" hidden="1" x14ac:dyDescent="0.3"/>
    <row r="378" customFormat="1" hidden="1" x14ac:dyDescent="0.3"/>
    <row r="379" customFormat="1" hidden="1" x14ac:dyDescent="0.3"/>
    <row r="380" customFormat="1" hidden="1" x14ac:dyDescent="0.3"/>
    <row r="381" customFormat="1" hidden="1" x14ac:dyDescent="0.3"/>
    <row r="382" customFormat="1" hidden="1" x14ac:dyDescent="0.3"/>
    <row r="383" customFormat="1" hidden="1" x14ac:dyDescent="0.3"/>
    <row r="384" customFormat="1" hidden="1" x14ac:dyDescent="0.3"/>
    <row r="385" customFormat="1" hidden="1" x14ac:dyDescent="0.3"/>
    <row r="386" customFormat="1" hidden="1" x14ac:dyDescent="0.3"/>
    <row r="387" customFormat="1" hidden="1" x14ac:dyDescent="0.3"/>
    <row r="388" customFormat="1" hidden="1" x14ac:dyDescent="0.3"/>
    <row r="389" customFormat="1" hidden="1" x14ac:dyDescent="0.3"/>
    <row r="390" customFormat="1" hidden="1" x14ac:dyDescent="0.3"/>
    <row r="391" customFormat="1" hidden="1" x14ac:dyDescent="0.3"/>
    <row r="392" customFormat="1" hidden="1" x14ac:dyDescent="0.3"/>
    <row r="393" customFormat="1" hidden="1" x14ac:dyDescent="0.3"/>
    <row r="394" customFormat="1" hidden="1" x14ac:dyDescent="0.3"/>
    <row r="395" customFormat="1" hidden="1" x14ac:dyDescent="0.3"/>
    <row r="396" customFormat="1" hidden="1" x14ac:dyDescent="0.3"/>
    <row r="397" customFormat="1" hidden="1" x14ac:dyDescent="0.3"/>
    <row r="398" customFormat="1" hidden="1" x14ac:dyDescent="0.3"/>
    <row r="399" customFormat="1" hidden="1" x14ac:dyDescent="0.3"/>
    <row r="400" customFormat="1" hidden="1" x14ac:dyDescent="0.3"/>
    <row r="401" customFormat="1" hidden="1" x14ac:dyDescent="0.3"/>
    <row r="402" customFormat="1" hidden="1" x14ac:dyDescent="0.3"/>
    <row r="403" customFormat="1" hidden="1" x14ac:dyDescent="0.3"/>
    <row r="404" customFormat="1" hidden="1" x14ac:dyDescent="0.3"/>
    <row r="405" customFormat="1" hidden="1" x14ac:dyDescent="0.3"/>
    <row r="406" customFormat="1" hidden="1" x14ac:dyDescent="0.3"/>
    <row r="407" customFormat="1" hidden="1" x14ac:dyDescent="0.3"/>
    <row r="408" customFormat="1" hidden="1" x14ac:dyDescent="0.3"/>
    <row r="409" customFormat="1" hidden="1" x14ac:dyDescent="0.3"/>
    <row r="410" customFormat="1" hidden="1" x14ac:dyDescent="0.3"/>
    <row r="411" customFormat="1" hidden="1" x14ac:dyDescent="0.3"/>
    <row r="412" customFormat="1" hidden="1" x14ac:dyDescent="0.3"/>
    <row r="413" customFormat="1" hidden="1" x14ac:dyDescent="0.3"/>
    <row r="414" customFormat="1" hidden="1" x14ac:dyDescent="0.3"/>
    <row r="415" customFormat="1" hidden="1" x14ac:dyDescent="0.3"/>
    <row r="416" customFormat="1" hidden="1" x14ac:dyDescent="0.3"/>
    <row r="417" customFormat="1" hidden="1" x14ac:dyDescent="0.3"/>
    <row r="418" customFormat="1" hidden="1" x14ac:dyDescent="0.3"/>
    <row r="419" customFormat="1" hidden="1" x14ac:dyDescent="0.3"/>
    <row r="420" customFormat="1" hidden="1" x14ac:dyDescent="0.3"/>
    <row r="421" customFormat="1" hidden="1" x14ac:dyDescent="0.3"/>
    <row r="422" customFormat="1" hidden="1" x14ac:dyDescent="0.3"/>
    <row r="423" customFormat="1" hidden="1" x14ac:dyDescent="0.3"/>
    <row r="424" customFormat="1" hidden="1" x14ac:dyDescent="0.3"/>
    <row r="425" customFormat="1" hidden="1" x14ac:dyDescent="0.3"/>
    <row r="426" customFormat="1" hidden="1" x14ac:dyDescent="0.3"/>
    <row r="427" customFormat="1" hidden="1" x14ac:dyDescent="0.3"/>
    <row r="428" customFormat="1" hidden="1" x14ac:dyDescent="0.3"/>
    <row r="429" customFormat="1" hidden="1" x14ac:dyDescent="0.3"/>
    <row r="430" customFormat="1" hidden="1" x14ac:dyDescent="0.3"/>
    <row r="431" customFormat="1" hidden="1" x14ac:dyDescent="0.3"/>
    <row r="432" customFormat="1" hidden="1" x14ac:dyDescent="0.3"/>
    <row r="433" customFormat="1" hidden="1" x14ac:dyDescent="0.3"/>
    <row r="434" customFormat="1" hidden="1" x14ac:dyDescent="0.3"/>
    <row r="435" customFormat="1" hidden="1" x14ac:dyDescent="0.3"/>
    <row r="436" customFormat="1" hidden="1" x14ac:dyDescent="0.3"/>
    <row r="437" customFormat="1" hidden="1" x14ac:dyDescent="0.3"/>
    <row r="438" customFormat="1" hidden="1" x14ac:dyDescent="0.3"/>
    <row r="439" customFormat="1" hidden="1" x14ac:dyDescent="0.3"/>
    <row r="440" customFormat="1" hidden="1" x14ac:dyDescent="0.3"/>
    <row r="441" customFormat="1" hidden="1" x14ac:dyDescent="0.3"/>
    <row r="442" customFormat="1" hidden="1" x14ac:dyDescent="0.3"/>
    <row r="443" customFormat="1" hidden="1" x14ac:dyDescent="0.3"/>
    <row r="444" customFormat="1" hidden="1" x14ac:dyDescent="0.3"/>
    <row r="445" customFormat="1" hidden="1" x14ac:dyDescent="0.3"/>
    <row r="446" customFormat="1" hidden="1" x14ac:dyDescent="0.3"/>
    <row r="447" customFormat="1" hidden="1" x14ac:dyDescent="0.3"/>
    <row r="448" customFormat="1" hidden="1" x14ac:dyDescent="0.3"/>
    <row r="449" customFormat="1" hidden="1" x14ac:dyDescent="0.3"/>
    <row r="450" customFormat="1" hidden="1" x14ac:dyDescent="0.3"/>
    <row r="451" customFormat="1" hidden="1" x14ac:dyDescent="0.3"/>
    <row r="452" customFormat="1" hidden="1" x14ac:dyDescent="0.3"/>
    <row r="453" customFormat="1" hidden="1" x14ac:dyDescent="0.3"/>
    <row r="454" customFormat="1" hidden="1" x14ac:dyDescent="0.3"/>
    <row r="455" customFormat="1" hidden="1" x14ac:dyDescent="0.3"/>
    <row r="456" customFormat="1" hidden="1" x14ac:dyDescent="0.3"/>
    <row r="457" customFormat="1" hidden="1" x14ac:dyDescent="0.3"/>
    <row r="458" customFormat="1" hidden="1" x14ac:dyDescent="0.3"/>
    <row r="459" customFormat="1" hidden="1" x14ac:dyDescent="0.3"/>
    <row r="460" customFormat="1" hidden="1" x14ac:dyDescent="0.3"/>
    <row r="461" customFormat="1" hidden="1" x14ac:dyDescent="0.3"/>
    <row r="462" customFormat="1" hidden="1" x14ac:dyDescent="0.3"/>
    <row r="463" customFormat="1" hidden="1" x14ac:dyDescent="0.3"/>
    <row r="464" customFormat="1" hidden="1" x14ac:dyDescent="0.3"/>
    <row r="465" customFormat="1" hidden="1" x14ac:dyDescent="0.3"/>
    <row r="466" customFormat="1" hidden="1" x14ac:dyDescent="0.3"/>
    <row r="467" customFormat="1" hidden="1" x14ac:dyDescent="0.3"/>
    <row r="468" customFormat="1" hidden="1" x14ac:dyDescent="0.3"/>
    <row r="469" customFormat="1" hidden="1" x14ac:dyDescent="0.3"/>
    <row r="470" customFormat="1" hidden="1" x14ac:dyDescent="0.3"/>
    <row r="471" customFormat="1" hidden="1" x14ac:dyDescent="0.3"/>
    <row r="472" customFormat="1" hidden="1" x14ac:dyDescent="0.3"/>
    <row r="473" customFormat="1" hidden="1" x14ac:dyDescent="0.3"/>
    <row r="474" customFormat="1" hidden="1" x14ac:dyDescent="0.3"/>
    <row r="475" customFormat="1" hidden="1" x14ac:dyDescent="0.3"/>
    <row r="476" customFormat="1" hidden="1" x14ac:dyDescent="0.3"/>
    <row r="477" customFormat="1" hidden="1" x14ac:dyDescent="0.3"/>
    <row r="478" customFormat="1" hidden="1" x14ac:dyDescent="0.3"/>
    <row r="479" customFormat="1" hidden="1" x14ac:dyDescent="0.3"/>
    <row r="480" customFormat="1" hidden="1" x14ac:dyDescent="0.3"/>
    <row r="481" spans="3:26" hidden="1" x14ac:dyDescent="0.3">
      <c r="X481"/>
      <c r="Y481"/>
      <c r="Z481"/>
    </row>
    <row r="482" spans="3:26" hidden="1" x14ac:dyDescent="0.3">
      <c r="X482"/>
      <c r="Y482"/>
      <c r="Z482"/>
    </row>
    <row r="483" spans="3:26" hidden="1" x14ac:dyDescent="0.3">
      <c r="X483"/>
      <c r="Y483"/>
      <c r="Z483"/>
    </row>
    <row r="484" spans="3:26" hidden="1" x14ac:dyDescent="0.3">
      <c r="X484"/>
      <c r="Y484"/>
      <c r="Z484"/>
    </row>
    <row r="485" spans="3:26" hidden="1" x14ac:dyDescent="0.3">
      <c r="X485"/>
      <c r="Y485"/>
      <c r="Z485"/>
    </row>
    <row r="486" spans="3:26" hidden="1" x14ac:dyDescent="0.3">
      <c r="X486"/>
      <c r="Y486"/>
      <c r="Z486"/>
    </row>
    <row r="487" spans="3:26" hidden="1" x14ac:dyDescent="0.3">
      <c r="X487"/>
      <c r="Y487"/>
      <c r="Z487"/>
    </row>
    <row r="488" spans="3:26" hidden="1" x14ac:dyDescent="0.3">
      <c r="X488"/>
      <c r="Y488"/>
      <c r="Z488"/>
    </row>
    <row r="489" spans="3:26" hidden="1" x14ac:dyDescent="0.3">
      <c r="X489"/>
      <c r="Y489"/>
      <c r="Z489"/>
    </row>
    <row r="490" spans="3:26" hidden="1" x14ac:dyDescent="0.3">
      <c r="X490"/>
      <c r="Y490"/>
      <c r="Z490"/>
    </row>
    <row r="491" spans="3:26" hidden="1" x14ac:dyDescent="0.3">
      <c r="X491"/>
      <c r="Y491"/>
      <c r="Z491"/>
    </row>
    <row r="492" spans="3:26" hidden="1" x14ac:dyDescent="0.3">
      <c r="X492"/>
      <c r="Y492"/>
      <c r="Z492"/>
    </row>
    <row r="493" spans="3:26" hidden="1" x14ac:dyDescent="0.3">
      <c r="X493"/>
      <c r="Y493"/>
      <c r="Z493"/>
    </row>
    <row r="494" spans="3:26" hidden="1" x14ac:dyDescent="0.3">
      <c r="X494"/>
      <c r="Y494"/>
      <c r="Z494"/>
    </row>
    <row r="495" spans="3:26" ht="15" thickBot="1" x14ac:dyDescent="0.35">
      <c r="C495" s="123" t="s">
        <v>306</v>
      </c>
      <c r="D495" s="93"/>
      <c r="E495" s="93"/>
      <c r="F495" s="105">
        <f t="shared" ref="F495:N495" si="2">SUM(F4:F494)</f>
        <v>28.04</v>
      </c>
      <c r="G495" s="105">
        <f t="shared" si="2"/>
        <v>532.32999999999993</v>
      </c>
      <c r="H495" s="105">
        <f t="shared" si="2"/>
        <v>0</v>
      </c>
      <c r="I495" s="105">
        <f t="shared" si="2"/>
        <v>0</v>
      </c>
      <c r="J495" s="105">
        <f t="shared" si="2"/>
        <v>275.87000000000006</v>
      </c>
      <c r="K495" s="105">
        <f t="shared" si="2"/>
        <v>166.34</v>
      </c>
      <c r="L495" s="105">
        <f t="shared" si="2"/>
        <v>8.9499999999999993</v>
      </c>
      <c r="M495" s="105">
        <f t="shared" si="2"/>
        <v>0</v>
      </c>
      <c r="N495" s="105">
        <f t="shared" si="2"/>
        <v>1011.5300000000001</v>
      </c>
      <c r="Q495" s="93" t="s">
        <v>307</v>
      </c>
      <c r="R495" s="105">
        <f t="shared" ref="R495:W495" si="3">SUM(R4:R494)</f>
        <v>208.44999999999996</v>
      </c>
      <c r="S495" s="105">
        <f t="shared" si="3"/>
        <v>208.44999999999996</v>
      </c>
      <c r="T495" s="105">
        <f t="shared" si="3"/>
        <v>74.850000000000009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6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358.01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358.01</v>
      </c>
      <c r="O499" s="95"/>
      <c r="P499" s="106" cm="1">
        <f t="array" ref="P499">SUMPRODUCT(--($E$4:$E$494=C499),--($D$4:$D$494=""),$P$4:$P$494)</f>
        <v>75182.099999999991</v>
      </c>
    </row>
    <row r="500" spans="3:16" x14ac:dyDescent="0.3">
      <c r="C500" s="95" t="str">
        <f>IF('14'!K4="", "Vrije categorie",'14'!K4)</f>
        <v>B</v>
      </c>
      <c r="F500" s="106" cm="1">
        <f t="array" ref="F500">SUMPRODUCT(--($E$4:$E$494=C500),--($D$4:$D$494=""),$F$4:$F$494)</f>
        <v>13.78</v>
      </c>
      <c r="G500" s="106" cm="1">
        <f t="array" ref="G500">SUMPRODUCT(--($E$4:$E$494=C500),--($D$4:$D$494=""),$G$4:$G$494)</f>
        <v>61.459999999999994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75.239999999999995</v>
      </c>
      <c r="O500" s="95"/>
      <c r="P500" s="106" cm="1">
        <f t="array" ref="P500">SUMPRODUCT(--($E$4:$E$494=C500),--($D$4:$D$494=""),$P$4:$P$494)</f>
        <v>15800.399999999998</v>
      </c>
    </row>
    <row r="501" spans="3:16" x14ac:dyDescent="0.3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IF('14'!K7="", "Vrije categorie",'14'!K7)</f>
        <v>E</v>
      </c>
      <c r="F503" s="106" cm="1">
        <f t="array" ref="F503">SUMPRODUCT(--($E$4:$E$494=C503),--($D$4:$D$494=""),$F$4:$F$494)</f>
        <v>14.26</v>
      </c>
      <c r="G503" s="106" cm="1">
        <f t="array" ref="G503">SUMPRODUCT(--($E$4:$E$494=C503),--($D$4:$D$494=""),$G$4:$G$494)</f>
        <v>100.11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261.51000000000005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375.88000000000005</v>
      </c>
      <c r="O503" s="95"/>
      <c r="P503" s="106" cm="1">
        <f t="array" ref="P503">SUMPRODUCT(--($E$4:$E$494=C503),--($D$4:$D$494=""),$P$4:$P$494)</f>
        <v>78934.8</v>
      </c>
    </row>
    <row r="504" spans="3:16" x14ac:dyDescent="0.3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12.75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9.98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8.9499999999999993</v>
      </c>
      <c r="M505" s="106" cm="1">
        <f t="array" ref="M505">SUMPRODUCT(--($E$4:$E$494=C505),--($D$4:$D$494=""),$M$4:$M$494)</f>
        <v>0</v>
      </c>
      <c r="N505" s="106">
        <f t="shared" si="4"/>
        <v>31.68</v>
      </c>
      <c r="O505" s="95"/>
      <c r="P505" s="106" cm="1">
        <f t="array" ref="P505">SUMPRODUCT(--($E$4:$E$494=C505),--($D$4:$D$494=""),$P$4:$P$494)</f>
        <v>6652.7999999999993</v>
      </c>
    </row>
    <row r="506" spans="3:16" x14ac:dyDescent="0.3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166.34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166.34</v>
      </c>
      <c r="O507" s="95"/>
      <c r="P507" s="106" cm="1">
        <f t="array" ref="P507">SUMPRODUCT(--($E$4:$E$494=C507),--($D$4:$D$494=""),$P$4:$P$494)</f>
        <v>34931.4</v>
      </c>
    </row>
    <row r="508" spans="3:16" x14ac:dyDescent="0.3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28.04</v>
      </c>
      <c r="G512" s="107">
        <f t="shared" ref="G512:M512" si="5">SUM(G499:G511)</f>
        <v>532.32999999999993</v>
      </c>
      <c r="H512" s="107">
        <f t="shared" si="5"/>
        <v>0</v>
      </c>
      <c r="I512" s="107">
        <f t="shared" si="5"/>
        <v>0</v>
      </c>
      <c r="J512" s="107">
        <f t="shared" si="5"/>
        <v>271.49000000000007</v>
      </c>
      <c r="K512" s="107">
        <f t="shared" si="5"/>
        <v>166.34</v>
      </c>
      <c r="L512" s="107">
        <f t="shared" si="5"/>
        <v>8.9499999999999993</v>
      </c>
      <c r="M512" s="107">
        <f t="shared" si="5"/>
        <v>0</v>
      </c>
      <c r="N512" s="107">
        <f t="shared" si="4"/>
        <v>1007.15</v>
      </c>
      <c r="O512" s="107"/>
      <c r="P512" s="107">
        <f>SUM(P499:P511)</f>
        <v>211501.49999999997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4.38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15,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'15a'!P499/M3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De Hoeksteen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'15a'!P500/M4</f>
        <v>#DIV/0!</v>
      </c>
    </row>
    <row r="5" spans="1:14" x14ac:dyDescent="0.3">
      <c r="A5" s="57" t="s">
        <v>154</v>
      </c>
      <c r="B5" s="294" t="str">
        <f>VLOOKUP(H5,'Kosten VSR (her)controles'!A5:E54,4)</f>
        <v>Siersteenlaan 480-1</v>
      </c>
      <c r="C5" s="294"/>
      <c r="D5" s="294"/>
      <c r="E5" s="294"/>
      <c r="F5" s="308" t="s">
        <v>155</v>
      </c>
      <c r="G5" s="308"/>
      <c r="H5" s="53">
        <f>'Kosten VSR (her)controles'!A19</f>
        <v>15</v>
      </c>
      <c r="K5" s="74" t="s">
        <v>156</v>
      </c>
      <c r="L5" s="86">
        <v>210</v>
      </c>
      <c r="M5" s="147"/>
      <c r="N5" s="127" t="e">
        <f>'15a'!P501/M5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15a</v>
      </c>
      <c r="K6" s="74" t="s">
        <v>159</v>
      </c>
      <c r="L6" s="86">
        <v>210</v>
      </c>
      <c r="M6" s="147"/>
      <c r="N6" s="127" t="e">
        <f>'15a'!P502/M6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'15a'!P503/M7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'15a'!P504/M8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'15a'!P505/M9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'15a'!P506/M10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'15a'!P507/M11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'15a'!P508/M12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'15a'!N512</f>
        <v>1502.3999999999999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'15a'!P509/M13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'15a'!P512</f>
        <v>315504</v>
      </c>
      <c r="E17" s="305" t="s">
        <v>176</v>
      </c>
      <c r="F17" s="305"/>
      <c r="G17" s="84">
        <f>D17/E8</f>
        <v>1502.4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'15a'!G512</f>
        <v>1308.1999999999998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1308.1999999999998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1308.1999999999998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1308.1999999999998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'15a'!F512-E27</f>
        <v>25.42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'15a'!S495</f>
        <v>412.9500000000001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'15a'!R495</f>
        <v>293.75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'15a'!T495</f>
        <v>101.36000000000003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'15a'!U495</f>
        <v>11.95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'15a'!V495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'15a'!W495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'15a'!N505</f>
        <v>93.84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workbookViewId="0">
      <selection activeCell="M495" sqref="M495:N495"/>
    </sheetView>
  </sheetViews>
  <sheetFormatPr defaultRowHeight="14.4" x14ac:dyDescent="0.3"/>
  <cols>
    <col min="1" max="1" width="5.44140625" bestFit="1" customWidth="1"/>
    <col min="2" max="2" width="4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'15'!H5</f>
        <v>15</v>
      </c>
      <c r="B1" s="310" t="s">
        <v>152</v>
      </c>
      <c r="C1" s="311"/>
      <c r="D1" s="312" t="str">
        <f>VLOOKUP(A1,'Kosten VSR (her)controles'!A5:J54,3)</f>
        <v>De Hoeksteen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Siersteenlaan 480-1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540</v>
      </c>
      <c r="M3" s="47" t="s">
        <v>579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374</v>
      </c>
      <c r="C4" s="47" t="s">
        <v>334</v>
      </c>
      <c r="D4" s="47"/>
      <c r="E4" s="120" t="s">
        <v>153</v>
      </c>
      <c r="F4" s="122">
        <v>25.42</v>
      </c>
      <c r="G4" s="122"/>
      <c r="H4" s="122"/>
      <c r="I4" s="122"/>
      <c r="J4" s="122"/>
      <c r="N4" s="122">
        <f t="shared" ref="N4:N35" si="0">SUM(F4:M4)</f>
        <v>25.42</v>
      </c>
      <c r="O4" s="124">
        <f>IF(D4="X",0,IF(E4="X",0,VLOOKUP(E4,'15'!$K$3:$L$16,2,FALSE)))</f>
        <v>210</v>
      </c>
      <c r="P4" s="122">
        <f t="shared" ref="P4:P35" si="1">N4*O4</f>
        <v>5338.2000000000007</v>
      </c>
      <c r="R4">
        <v>6.45</v>
      </c>
      <c r="S4">
        <v>6.45</v>
      </c>
      <c r="T4">
        <v>4.4000000000000004</v>
      </c>
    </row>
    <row r="5" spans="1:26" x14ac:dyDescent="0.3">
      <c r="A5" s="44"/>
      <c r="B5" s="120" t="s">
        <v>542</v>
      </c>
      <c r="C5" s="47" t="s">
        <v>295</v>
      </c>
      <c r="D5" s="47"/>
      <c r="E5" s="120" t="s">
        <v>151</v>
      </c>
      <c r="F5" s="122"/>
      <c r="G5" s="122">
        <v>48.93</v>
      </c>
      <c r="H5" s="122"/>
      <c r="I5" s="122"/>
      <c r="J5" s="122"/>
      <c r="N5" s="122">
        <f t="shared" si="0"/>
        <v>48.93</v>
      </c>
      <c r="O5" s="124">
        <f>IF(D5="X",0,IF(E5="X",0,VLOOKUP(E5,'15'!$K$3:$L$16,2,FALSE)))</f>
        <v>210</v>
      </c>
      <c r="P5" s="122">
        <f t="shared" si="1"/>
        <v>10275.299999999999</v>
      </c>
      <c r="R5">
        <v>15.4</v>
      </c>
      <c r="S5">
        <v>15.4</v>
      </c>
      <c r="T5">
        <v>6.46</v>
      </c>
    </row>
    <row r="6" spans="1:26" x14ac:dyDescent="0.3">
      <c r="A6" s="44"/>
      <c r="B6" s="120" t="s">
        <v>569</v>
      </c>
      <c r="C6" s="47" t="s">
        <v>295</v>
      </c>
      <c r="D6" s="47"/>
      <c r="E6" s="120" t="s">
        <v>151</v>
      </c>
      <c r="F6" s="122"/>
      <c r="G6" s="122">
        <v>57.81</v>
      </c>
      <c r="H6" s="122"/>
      <c r="I6" s="122"/>
      <c r="J6" s="122"/>
      <c r="N6" s="122">
        <f t="shared" si="0"/>
        <v>57.81</v>
      </c>
      <c r="O6" s="124">
        <f>IF(D6="X",0,IF(E6="X",0,VLOOKUP(E6,'15'!$K$3:$L$16,2,FALSE)))</f>
        <v>210</v>
      </c>
      <c r="P6" s="122">
        <f t="shared" si="1"/>
        <v>12140.1</v>
      </c>
      <c r="R6">
        <v>15.4</v>
      </c>
      <c r="S6">
        <v>15.4</v>
      </c>
      <c r="T6">
        <v>6.45</v>
      </c>
    </row>
    <row r="7" spans="1:26" x14ac:dyDescent="0.3">
      <c r="A7" s="44"/>
      <c r="B7" s="120" t="s">
        <v>387</v>
      </c>
      <c r="C7" s="47" t="s">
        <v>280</v>
      </c>
      <c r="D7" s="47"/>
      <c r="E7" s="120" t="s">
        <v>153</v>
      </c>
      <c r="F7" s="122"/>
      <c r="G7" s="122">
        <v>12.53</v>
      </c>
      <c r="H7" s="122"/>
      <c r="I7" s="122"/>
      <c r="J7" s="122"/>
      <c r="N7" s="122">
        <f t="shared" si="0"/>
        <v>12.53</v>
      </c>
      <c r="O7" s="124">
        <f>IF(D7="X",0,IF(E7="X",0,VLOOKUP(E7,'15'!$K$3:$L$16,2,FALSE)))</f>
        <v>210</v>
      </c>
      <c r="P7" s="122">
        <f t="shared" si="1"/>
        <v>2631.2999999999997</v>
      </c>
      <c r="R7">
        <v>0</v>
      </c>
      <c r="S7">
        <v>0</v>
      </c>
      <c r="T7">
        <v>0</v>
      </c>
    </row>
    <row r="8" spans="1:26" x14ac:dyDescent="0.3">
      <c r="A8" s="44"/>
      <c r="B8" s="120" t="s">
        <v>388</v>
      </c>
      <c r="C8" s="47" t="s">
        <v>451</v>
      </c>
      <c r="D8" s="47"/>
      <c r="E8" s="120" t="s">
        <v>160</v>
      </c>
      <c r="F8" s="122"/>
      <c r="G8" s="122">
        <v>146.5</v>
      </c>
      <c r="H8" s="122"/>
      <c r="I8" s="122"/>
      <c r="J8" s="122"/>
      <c r="N8" s="122">
        <f t="shared" si="0"/>
        <v>146.5</v>
      </c>
      <c r="O8" s="124">
        <f>IF(D8="X",0,IF(E8="X",0,VLOOKUP(E8,'15'!$K$3:$L$16,2,FALSE)))</f>
        <v>210</v>
      </c>
      <c r="P8" s="122">
        <f t="shared" si="1"/>
        <v>30765</v>
      </c>
      <c r="R8">
        <v>6.45</v>
      </c>
      <c r="S8">
        <v>6.45</v>
      </c>
      <c r="T8">
        <v>4.4000000000000004</v>
      </c>
    </row>
    <row r="9" spans="1:26" x14ac:dyDescent="0.3">
      <c r="A9" s="44"/>
      <c r="B9" s="120" t="s">
        <v>300</v>
      </c>
      <c r="C9" s="47" t="s">
        <v>251</v>
      </c>
      <c r="D9" s="47"/>
      <c r="E9" s="120" t="s">
        <v>163</v>
      </c>
      <c r="F9" s="122"/>
      <c r="G9" s="122"/>
      <c r="H9" s="122"/>
      <c r="I9" s="122"/>
      <c r="J9" s="122"/>
      <c r="L9">
        <v>11.69</v>
      </c>
      <c r="N9" s="122">
        <f t="shared" si="0"/>
        <v>11.69</v>
      </c>
      <c r="O9" s="124">
        <f>IF(D9="X",0,IF(E9="X",0,VLOOKUP(E9,'15'!$K$3:$L$16,2,FALSE)))</f>
        <v>210</v>
      </c>
      <c r="P9" s="122">
        <f t="shared" si="1"/>
        <v>2454.9</v>
      </c>
      <c r="R9">
        <v>17.25</v>
      </c>
      <c r="S9">
        <v>17.25</v>
      </c>
      <c r="T9">
        <v>8.85</v>
      </c>
    </row>
    <row r="10" spans="1:26" x14ac:dyDescent="0.3">
      <c r="A10" s="44"/>
      <c r="B10" s="120" t="s">
        <v>545</v>
      </c>
      <c r="C10" s="47" t="s">
        <v>251</v>
      </c>
      <c r="D10" s="47"/>
      <c r="E10" s="120" t="s">
        <v>163</v>
      </c>
      <c r="F10" s="122"/>
      <c r="G10" s="122"/>
      <c r="H10" s="122"/>
      <c r="I10" s="122"/>
      <c r="J10" s="122"/>
      <c r="L10">
        <v>11.69</v>
      </c>
      <c r="N10" s="122">
        <f t="shared" si="0"/>
        <v>11.69</v>
      </c>
      <c r="O10" s="124">
        <f>IF(D10="X",0,IF(E10="X",0,VLOOKUP(E10,'15'!$K$3:$L$16,2,FALSE)))</f>
        <v>210</v>
      </c>
      <c r="P10" s="122">
        <f t="shared" si="1"/>
        <v>2454.9</v>
      </c>
      <c r="R10">
        <v>0</v>
      </c>
      <c r="S10">
        <v>0</v>
      </c>
      <c r="T10">
        <v>0</v>
      </c>
    </row>
    <row r="11" spans="1:26" x14ac:dyDescent="0.3">
      <c r="A11" s="44"/>
      <c r="B11" s="120" t="s">
        <v>580</v>
      </c>
      <c r="C11" s="47" t="s">
        <v>295</v>
      </c>
      <c r="D11" s="47"/>
      <c r="E11" s="120" t="s">
        <v>151</v>
      </c>
      <c r="F11" s="122"/>
      <c r="G11" s="122">
        <v>53.83</v>
      </c>
      <c r="H11" s="122"/>
      <c r="I11" s="122"/>
      <c r="J11" s="122"/>
      <c r="N11" s="122">
        <f t="shared" si="0"/>
        <v>53.83</v>
      </c>
      <c r="O11" s="124">
        <f>IF(D11="X",0,IF(E11="X",0,VLOOKUP(E11,'15'!$K$3:$L$16,2,FALSE)))</f>
        <v>210</v>
      </c>
      <c r="P11" s="122">
        <f t="shared" si="1"/>
        <v>11304.3</v>
      </c>
      <c r="R11">
        <v>0</v>
      </c>
      <c r="S11">
        <v>0</v>
      </c>
      <c r="T11">
        <v>0</v>
      </c>
    </row>
    <row r="12" spans="1:26" x14ac:dyDescent="0.3">
      <c r="A12" s="44"/>
      <c r="B12" s="120" t="s">
        <v>301</v>
      </c>
      <c r="C12" s="47" t="s">
        <v>295</v>
      </c>
      <c r="D12" s="47"/>
      <c r="E12" s="120" t="s">
        <v>151</v>
      </c>
      <c r="F12" s="122"/>
      <c r="G12" s="122">
        <v>51.94</v>
      </c>
      <c r="H12" s="122"/>
      <c r="I12" s="122"/>
      <c r="J12" s="122"/>
      <c r="N12" s="122">
        <f t="shared" si="0"/>
        <v>51.94</v>
      </c>
      <c r="O12" s="124">
        <f>IF(D12="X",0,IF(E12="X",0,VLOOKUP(E12,'15'!$K$3:$L$16,2,FALSE)))</f>
        <v>210</v>
      </c>
      <c r="P12" s="122">
        <f t="shared" si="1"/>
        <v>10907.4</v>
      </c>
      <c r="R12">
        <v>0</v>
      </c>
      <c r="S12">
        <v>0</v>
      </c>
      <c r="T12">
        <v>1.5</v>
      </c>
    </row>
    <row r="13" spans="1:26" x14ac:dyDescent="0.3">
      <c r="A13" s="44"/>
      <c r="B13" s="120" t="s">
        <v>302</v>
      </c>
      <c r="C13" s="47" t="s">
        <v>280</v>
      </c>
      <c r="D13" s="47"/>
      <c r="E13" s="120" t="s">
        <v>153</v>
      </c>
      <c r="F13" s="122"/>
      <c r="G13" s="122">
        <v>8.94</v>
      </c>
      <c r="H13" s="122"/>
      <c r="I13" s="122"/>
      <c r="J13" s="122"/>
      <c r="N13" s="122">
        <f t="shared" si="0"/>
        <v>8.94</v>
      </c>
      <c r="O13" s="124">
        <f>IF(D13="X",0,IF(E13="X",0,VLOOKUP(E13,'15'!$K$3:$L$16,2,FALSE)))</f>
        <v>210</v>
      </c>
      <c r="P13" s="122">
        <f t="shared" si="1"/>
        <v>1877.3999999999999</v>
      </c>
      <c r="R13">
        <v>0</v>
      </c>
      <c r="S13">
        <v>0</v>
      </c>
      <c r="T13">
        <v>1.5</v>
      </c>
    </row>
    <row r="14" spans="1:26" x14ac:dyDescent="0.3">
      <c r="A14" s="44"/>
      <c r="B14" s="120" t="s">
        <v>304</v>
      </c>
      <c r="C14" s="47" t="s">
        <v>581</v>
      </c>
      <c r="D14" s="47"/>
      <c r="E14" s="120" t="s">
        <v>167</v>
      </c>
      <c r="F14" s="122"/>
      <c r="G14" s="122"/>
      <c r="H14" s="122"/>
      <c r="I14" s="122"/>
      <c r="J14" s="122"/>
      <c r="M14">
        <v>77.430000000000007</v>
      </c>
      <c r="N14" s="122">
        <f t="shared" si="0"/>
        <v>77.430000000000007</v>
      </c>
      <c r="O14" s="124">
        <f>IF(D14="X",0,IF(E14="X",0,VLOOKUP(E14,'15'!$K$3:$L$16,2,FALSE)))</f>
        <v>210</v>
      </c>
      <c r="P14" s="122">
        <f t="shared" si="1"/>
        <v>16260.300000000001</v>
      </c>
      <c r="R14">
        <v>15.4</v>
      </c>
      <c r="S14">
        <v>15.4</v>
      </c>
      <c r="T14">
        <v>6.45</v>
      </c>
    </row>
    <row r="15" spans="1:26" x14ac:dyDescent="0.3">
      <c r="A15" s="44"/>
      <c r="B15" s="120" t="s">
        <v>570</v>
      </c>
      <c r="C15" s="47" t="s">
        <v>582</v>
      </c>
      <c r="D15" s="47"/>
      <c r="E15" s="120" t="s">
        <v>156</v>
      </c>
      <c r="F15" s="122"/>
      <c r="G15" s="122">
        <v>55.78</v>
      </c>
      <c r="H15" s="122"/>
      <c r="I15" s="122"/>
      <c r="J15" s="122"/>
      <c r="N15" s="122">
        <f t="shared" si="0"/>
        <v>55.78</v>
      </c>
      <c r="O15" s="124">
        <f>IF(D15="X",0,IF(E15="X",0,VLOOKUP(E15,'15'!$K$3:$L$16,2,FALSE)))</f>
        <v>210</v>
      </c>
      <c r="P15" s="122">
        <f t="shared" si="1"/>
        <v>11713.800000000001</v>
      </c>
      <c r="R15">
        <v>15.4</v>
      </c>
      <c r="S15">
        <v>15.4</v>
      </c>
      <c r="T15">
        <v>6.45</v>
      </c>
    </row>
    <row r="16" spans="1:26" x14ac:dyDescent="0.3">
      <c r="A16" s="44"/>
      <c r="B16" s="120" t="s">
        <v>380</v>
      </c>
      <c r="C16" s="47" t="s">
        <v>582</v>
      </c>
      <c r="D16" s="47"/>
      <c r="E16" s="120" t="s">
        <v>156</v>
      </c>
      <c r="F16" s="122"/>
      <c r="G16" s="122">
        <v>62.1</v>
      </c>
      <c r="H16" s="122"/>
      <c r="I16" s="122"/>
      <c r="J16" s="122"/>
      <c r="N16" s="122">
        <f t="shared" si="0"/>
        <v>62.1</v>
      </c>
      <c r="O16" s="124">
        <f>IF(D16="X",0,IF(E16="X",0,VLOOKUP(E16,'15'!$K$3:$L$16,2,FALSE)))</f>
        <v>210</v>
      </c>
      <c r="P16" s="122">
        <f t="shared" si="1"/>
        <v>13041</v>
      </c>
      <c r="R16">
        <v>2.2000000000000002</v>
      </c>
      <c r="S16">
        <v>2.2000000000000002</v>
      </c>
      <c r="T16">
        <v>1.5</v>
      </c>
    </row>
    <row r="17" spans="1:20" x14ac:dyDescent="0.3">
      <c r="A17" s="44"/>
      <c r="B17" s="120" t="s">
        <v>583</v>
      </c>
      <c r="C17" s="47" t="s">
        <v>224</v>
      </c>
      <c r="D17" s="47"/>
      <c r="E17" s="120" t="s">
        <v>160</v>
      </c>
      <c r="F17" s="122"/>
      <c r="G17" s="122">
        <v>10.6</v>
      </c>
      <c r="H17" s="122"/>
      <c r="I17" s="122"/>
      <c r="J17" s="122"/>
      <c r="N17" s="122">
        <f t="shared" si="0"/>
        <v>10.6</v>
      </c>
      <c r="O17" s="124">
        <f>IF(D17="X",0,IF(E17="X",0,VLOOKUP(E17,'15'!$K$3:$L$16,2,FALSE)))</f>
        <v>210</v>
      </c>
      <c r="P17" s="122">
        <f t="shared" si="1"/>
        <v>2226</v>
      </c>
      <c r="R17">
        <v>32.1</v>
      </c>
      <c r="S17">
        <v>32.1</v>
      </c>
      <c r="T17">
        <v>18.100000000000001</v>
      </c>
    </row>
    <row r="18" spans="1:20" x14ac:dyDescent="0.3">
      <c r="A18" s="44"/>
      <c r="B18" s="120" t="s">
        <v>417</v>
      </c>
      <c r="C18" s="47" t="s">
        <v>295</v>
      </c>
      <c r="D18" s="47"/>
      <c r="E18" s="120" t="s">
        <v>151</v>
      </c>
      <c r="F18" s="122"/>
      <c r="G18" s="122">
        <v>49.03</v>
      </c>
      <c r="H18" s="122"/>
      <c r="I18" s="122"/>
      <c r="J18" s="122"/>
      <c r="N18" s="122">
        <f t="shared" si="0"/>
        <v>49.03</v>
      </c>
      <c r="O18" s="124">
        <f>IF(D18="X",0,IF(E18="X",0,VLOOKUP(E18,'15'!$K$3:$L$16,2,FALSE)))</f>
        <v>210</v>
      </c>
      <c r="P18" s="122">
        <f t="shared" si="1"/>
        <v>10296.300000000001</v>
      </c>
      <c r="R18">
        <v>10.1</v>
      </c>
      <c r="S18">
        <v>10.1</v>
      </c>
      <c r="T18">
        <v>1.5</v>
      </c>
    </row>
    <row r="19" spans="1:20" x14ac:dyDescent="0.3">
      <c r="A19" s="44"/>
      <c r="B19" s="120" t="s">
        <v>421</v>
      </c>
      <c r="C19" s="47" t="s">
        <v>295</v>
      </c>
      <c r="D19" s="47"/>
      <c r="E19" s="120" t="s">
        <v>151</v>
      </c>
      <c r="F19" s="122"/>
      <c r="G19" s="122">
        <v>57.83</v>
      </c>
      <c r="H19" s="122"/>
      <c r="I19" s="122"/>
      <c r="J19" s="122"/>
      <c r="N19" s="122">
        <f t="shared" si="0"/>
        <v>57.83</v>
      </c>
      <c r="O19" s="124">
        <f>IF(D19="X",0,IF(E19="X",0,VLOOKUP(E19,'15'!$K$3:$L$16,2,FALSE)))</f>
        <v>210</v>
      </c>
      <c r="P19" s="122">
        <f t="shared" si="1"/>
        <v>12144.3</v>
      </c>
      <c r="R19">
        <v>10.1</v>
      </c>
      <c r="S19">
        <v>10.1</v>
      </c>
      <c r="T19">
        <v>1.5</v>
      </c>
    </row>
    <row r="20" spans="1:20" x14ac:dyDescent="0.3">
      <c r="A20" s="44"/>
      <c r="B20" s="120" t="s">
        <v>423</v>
      </c>
      <c r="C20" s="47" t="s">
        <v>246</v>
      </c>
      <c r="D20" s="47"/>
      <c r="E20" s="120" t="s">
        <v>160</v>
      </c>
      <c r="F20" s="122"/>
      <c r="G20" s="122">
        <v>130.77000000000001</v>
      </c>
      <c r="H20" s="122"/>
      <c r="I20" s="122"/>
      <c r="J20" s="122"/>
      <c r="N20" s="122">
        <f t="shared" si="0"/>
        <v>130.77000000000001</v>
      </c>
      <c r="O20" s="124">
        <f>IF(D20="X",0,IF(E20="X",0,VLOOKUP(E20,'15'!$K$3:$L$16,2,FALSE)))</f>
        <v>210</v>
      </c>
      <c r="P20" s="122">
        <f t="shared" si="1"/>
        <v>27461.7</v>
      </c>
      <c r="R20">
        <v>8.4499999999999993</v>
      </c>
      <c r="S20">
        <v>8.4499999999999993</v>
      </c>
      <c r="T20">
        <v>6.5</v>
      </c>
    </row>
    <row r="21" spans="1:20" x14ac:dyDescent="0.3">
      <c r="A21" s="44"/>
      <c r="B21" s="120" t="s">
        <v>427</v>
      </c>
      <c r="C21" s="47" t="s">
        <v>251</v>
      </c>
      <c r="D21" s="47"/>
      <c r="E21" s="120" t="s">
        <v>163</v>
      </c>
      <c r="F21" s="122"/>
      <c r="G21" s="122"/>
      <c r="H21" s="122"/>
      <c r="I21" s="122"/>
      <c r="J21" s="122"/>
      <c r="L21">
        <v>23.71</v>
      </c>
      <c r="N21" s="122">
        <f t="shared" si="0"/>
        <v>23.71</v>
      </c>
      <c r="O21" s="124">
        <f>IF(D21="X",0,IF(E21="X",0,VLOOKUP(E21,'15'!$K$3:$L$16,2,FALSE)))</f>
        <v>210</v>
      </c>
      <c r="P21" s="122">
        <f t="shared" si="1"/>
        <v>4979.1000000000004</v>
      </c>
      <c r="R21">
        <v>0</v>
      </c>
      <c r="S21">
        <v>0</v>
      </c>
      <c r="T21">
        <v>0</v>
      </c>
    </row>
    <row r="22" spans="1:20" x14ac:dyDescent="0.3">
      <c r="A22" s="44"/>
      <c r="B22" s="120" t="s">
        <v>429</v>
      </c>
      <c r="C22" s="47" t="s">
        <v>251</v>
      </c>
      <c r="D22" s="47"/>
      <c r="E22" s="120" t="s">
        <v>163</v>
      </c>
      <c r="F22" s="122"/>
      <c r="G22" s="122"/>
      <c r="H22" s="122"/>
      <c r="I22" s="122"/>
      <c r="J22" s="122"/>
      <c r="L22">
        <v>23.71</v>
      </c>
      <c r="N22" s="122">
        <f t="shared" si="0"/>
        <v>23.71</v>
      </c>
      <c r="O22" s="124">
        <f>IF(D22="X",0,IF(E22="X",0,VLOOKUP(E22,'15'!$K$3:$L$16,2,FALSE)))</f>
        <v>210</v>
      </c>
      <c r="P22" s="122">
        <f t="shared" si="1"/>
        <v>4979.1000000000004</v>
      </c>
      <c r="R22">
        <v>22.1</v>
      </c>
      <c r="S22">
        <v>22.1</v>
      </c>
      <c r="T22">
        <v>4.2</v>
      </c>
    </row>
    <row r="23" spans="1:20" x14ac:dyDescent="0.3">
      <c r="A23" s="44"/>
      <c r="B23" s="120" t="s">
        <v>393</v>
      </c>
      <c r="C23" s="47" t="s">
        <v>295</v>
      </c>
      <c r="D23" s="47"/>
      <c r="E23" s="120" t="s">
        <v>151</v>
      </c>
      <c r="F23" s="122"/>
      <c r="G23" s="122">
        <v>53.88</v>
      </c>
      <c r="H23" s="122"/>
      <c r="I23" s="122"/>
      <c r="J23" s="122"/>
      <c r="N23" s="122">
        <f t="shared" si="0"/>
        <v>53.88</v>
      </c>
      <c r="O23" s="124">
        <f>IF(D23="X",0,IF(E23="X",0,VLOOKUP(E23,'15'!$K$3:$L$16,2,FALSE)))</f>
        <v>210</v>
      </c>
      <c r="P23" s="122">
        <f t="shared" si="1"/>
        <v>11314.800000000001</v>
      </c>
      <c r="R23">
        <v>22.1</v>
      </c>
      <c r="S23">
        <v>22.1</v>
      </c>
      <c r="T23">
        <v>4.2</v>
      </c>
    </row>
    <row r="24" spans="1:20" x14ac:dyDescent="0.3">
      <c r="A24" s="44"/>
      <c r="B24" s="120" t="s">
        <v>584</v>
      </c>
      <c r="C24" s="47" t="s">
        <v>295</v>
      </c>
      <c r="D24" s="47"/>
      <c r="E24" s="120" t="s">
        <v>151</v>
      </c>
      <c r="F24" s="122"/>
      <c r="G24" s="122">
        <v>51.97</v>
      </c>
      <c r="H24" s="122"/>
      <c r="I24" s="122"/>
      <c r="J24" s="122"/>
      <c r="N24" s="122">
        <f t="shared" si="0"/>
        <v>51.97</v>
      </c>
      <c r="O24" s="124">
        <f>IF(D24="X",0,IF(E24="X",0,VLOOKUP(E24,'15'!$K$3:$L$16,2,FALSE)))</f>
        <v>210</v>
      </c>
      <c r="P24" s="122">
        <f t="shared" si="1"/>
        <v>10913.699999999999</v>
      </c>
      <c r="R24">
        <v>0</v>
      </c>
      <c r="S24">
        <v>0</v>
      </c>
      <c r="T24">
        <v>0</v>
      </c>
    </row>
    <row r="25" spans="1:20" x14ac:dyDescent="0.3">
      <c r="A25" s="44"/>
      <c r="B25" s="120" t="s">
        <v>431</v>
      </c>
      <c r="C25" s="47" t="s">
        <v>280</v>
      </c>
      <c r="D25" s="47"/>
      <c r="E25" s="120" t="s">
        <v>153</v>
      </c>
      <c r="F25" s="122"/>
      <c r="G25" s="122">
        <v>11.07</v>
      </c>
      <c r="H25" s="122"/>
      <c r="I25" s="122"/>
      <c r="J25" s="122"/>
      <c r="N25" s="122">
        <f t="shared" si="0"/>
        <v>11.07</v>
      </c>
      <c r="O25" s="124">
        <f>IF(D25="X",0,IF(E25="X",0,VLOOKUP(E25,'15'!$K$3:$L$16,2,FALSE)))</f>
        <v>210</v>
      </c>
      <c r="P25" s="122">
        <f t="shared" si="1"/>
        <v>2324.7000000000003</v>
      </c>
      <c r="R25">
        <v>0</v>
      </c>
      <c r="S25">
        <v>0</v>
      </c>
      <c r="T25">
        <v>0</v>
      </c>
    </row>
    <row r="26" spans="1:20" x14ac:dyDescent="0.3">
      <c r="A26" s="44"/>
      <c r="B26" s="120" t="s">
        <v>546</v>
      </c>
      <c r="C26" s="47" t="s">
        <v>251</v>
      </c>
      <c r="D26" s="47"/>
      <c r="E26" s="120" t="s">
        <v>163</v>
      </c>
      <c r="F26" s="122"/>
      <c r="G26" s="122">
        <v>2.4900000000000002</v>
      </c>
      <c r="H26" s="122"/>
      <c r="I26" s="122"/>
      <c r="J26" s="122"/>
      <c r="N26" s="122">
        <f t="shared" si="0"/>
        <v>2.4900000000000002</v>
      </c>
      <c r="O26" s="124">
        <f>IF(D26="X",0,IF(E26="X",0,VLOOKUP(E26,'15'!$K$3:$L$16,2,FALSE)))</f>
        <v>210</v>
      </c>
      <c r="P26" s="122">
        <f t="shared" si="1"/>
        <v>522.90000000000009</v>
      </c>
      <c r="R26">
        <v>0</v>
      </c>
      <c r="S26">
        <v>0</v>
      </c>
      <c r="T26">
        <v>0</v>
      </c>
    </row>
    <row r="27" spans="1:20" x14ac:dyDescent="0.3">
      <c r="A27" s="44"/>
      <c r="B27" s="120" t="s">
        <v>396</v>
      </c>
      <c r="C27" s="47" t="s">
        <v>251</v>
      </c>
      <c r="D27" s="47"/>
      <c r="E27" s="120" t="s">
        <v>163</v>
      </c>
      <c r="F27" s="122"/>
      <c r="G27" s="122"/>
      <c r="H27" s="122"/>
      <c r="I27" s="122"/>
      <c r="J27" s="122"/>
      <c r="L27">
        <v>9.33</v>
      </c>
      <c r="N27" s="122">
        <f t="shared" si="0"/>
        <v>9.33</v>
      </c>
      <c r="O27" s="124">
        <f>IF(D27="X",0,IF(E27="X",0,VLOOKUP(E27,'15'!$K$3:$L$16,2,FALSE)))</f>
        <v>210</v>
      </c>
      <c r="P27" s="122">
        <f t="shared" si="1"/>
        <v>1959.3</v>
      </c>
      <c r="R27">
        <v>0</v>
      </c>
      <c r="S27">
        <v>0</v>
      </c>
      <c r="T27">
        <v>2.2000000000000002</v>
      </c>
    </row>
    <row r="28" spans="1:20" x14ac:dyDescent="0.3">
      <c r="A28" s="44"/>
      <c r="B28" s="120" t="s">
        <v>399</v>
      </c>
      <c r="C28" s="47" t="s">
        <v>295</v>
      </c>
      <c r="D28" s="47"/>
      <c r="E28" s="120" t="s">
        <v>151</v>
      </c>
      <c r="F28" s="122"/>
      <c r="G28" s="122">
        <v>57.64</v>
      </c>
      <c r="H28" s="122"/>
      <c r="I28" s="122"/>
      <c r="J28" s="122"/>
      <c r="N28" s="122">
        <f t="shared" si="0"/>
        <v>57.64</v>
      </c>
      <c r="O28" s="124">
        <f>IF(D28="X",0,IF(E28="X",0,VLOOKUP(E28,'15'!$K$3:$L$16,2,FALSE)))</f>
        <v>210</v>
      </c>
      <c r="P28" s="122">
        <f t="shared" si="1"/>
        <v>12104.4</v>
      </c>
      <c r="R28">
        <v>0</v>
      </c>
      <c r="S28">
        <v>0</v>
      </c>
      <c r="T28">
        <v>2.2000000000000002</v>
      </c>
    </row>
    <row r="29" spans="1:20" x14ac:dyDescent="0.3">
      <c r="A29" s="44"/>
      <c r="B29" s="120" t="s">
        <v>585</v>
      </c>
      <c r="C29" s="47" t="s">
        <v>295</v>
      </c>
      <c r="D29" s="47"/>
      <c r="E29" s="120" t="s">
        <v>151</v>
      </c>
      <c r="F29" s="122"/>
      <c r="G29" s="122">
        <v>55.72</v>
      </c>
      <c r="H29" s="122"/>
      <c r="I29" s="122"/>
      <c r="J29" s="122"/>
      <c r="N29" s="122">
        <f t="shared" si="0"/>
        <v>55.72</v>
      </c>
      <c r="O29" s="124">
        <f>IF(D29="X",0,IF(E29="X",0,VLOOKUP(E29,'15'!$K$3:$L$16,2,FALSE)))</f>
        <v>210</v>
      </c>
      <c r="P29" s="122">
        <f t="shared" si="1"/>
        <v>11701.199999999999</v>
      </c>
      <c r="R29">
        <v>22.1</v>
      </c>
      <c r="S29">
        <v>22.1</v>
      </c>
      <c r="T29">
        <v>2.2000000000000002</v>
      </c>
    </row>
    <row r="30" spans="1:20" x14ac:dyDescent="0.3">
      <c r="A30" s="44"/>
      <c r="B30" s="120" t="s">
        <v>586</v>
      </c>
      <c r="C30" s="47" t="s">
        <v>246</v>
      </c>
      <c r="D30" s="47"/>
      <c r="E30" s="120" t="s">
        <v>160</v>
      </c>
      <c r="F30" s="122"/>
      <c r="G30" s="122">
        <v>97.58</v>
      </c>
      <c r="H30" s="122"/>
      <c r="I30" s="122"/>
      <c r="J30" s="122"/>
      <c r="N30" s="122">
        <f t="shared" si="0"/>
        <v>97.58</v>
      </c>
      <c r="O30" s="124">
        <f>IF(D30="X",0,IF(E30="X",0,VLOOKUP(E30,'15'!$K$3:$L$16,2,FALSE)))</f>
        <v>210</v>
      </c>
      <c r="P30" s="122">
        <f t="shared" si="1"/>
        <v>20491.8</v>
      </c>
      <c r="R30">
        <v>22.1</v>
      </c>
      <c r="S30">
        <v>22.1</v>
      </c>
      <c r="T30">
        <v>2.2000000000000002</v>
      </c>
    </row>
    <row r="31" spans="1:20" x14ac:dyDescent="0.3">
      <c r="A31" s="44"/>
      <c r="B31" s="120" t="s">
        <v>403</v>
      </c>
      <c r="C31" s="47" t="s">
        <v>295</v>
      </c>
      <c r="D31" s="47"/>
      <c r="E31" s="120" t="s">
        <v>151</v>
      </c>
      <c r="F31" s="122"/>
      <c r="G31" s="122">
        <v>56.05</v>
      </c>
      <c r="H31" s="122"/>
      <c r="I31" s="122"/>
      <c r="J31" s="122"/>
      <c r="N31" s="122">
        <f t="shared" si="0"/>
        <v>56.05</v>
      </c>
      <c r="O31" s="124">
        <f>IF(D31="X",0,IF(E31="X",0,VLOOKUP(E31,'15'!$K$3:$L$16,2,FALSE)))</f>
        <v>210</v>
      </c>
      <c r="P31" s="122">
        <f t="shared" si="1"/>
        <v>11770.5</v>
      </c>
      <c r="R31">
        <v>6.45</v>
      </c>
      <c r="S31">
        <v>6.45</v>
      </c>
      <c r="T31">
        <v>4.2</v>
      </c>
    </row>
    <row r="32" spans="1:20" x14ac:dyDescent="0.3">
      <c r="A32" s="44"/>
      <c r="B32" s="120" t="s">
        <v>405</v>
      </c>
      <c r="C32" s="47" t="s">
        <v>295</v>
      </c>
      <c r="D32" s="47"/>
      <c r="E32" s="120" t="s">
        <v>151</v>
      </c>
      <c r="F32" s="122"/>
      <c r="G32" s="122">
        <v>61.45</v>
      </c>
      <c r="H32" s="122"/>
      <c r="I32" s="122"/>
      <c r="J32" s="122"/>
      <c r="N32" s="122">
        <f t="shared" si="0"/>
        <v>61.45</v>
      </c>
      <c r="O32" s="124">
        <f>IF(D32="X",0,IF(E32="X",0,VLOOKUP(E32,'15'!$K$3:$L$16,2,FALSE)))</f>
        <v>210</v>
      </c>
      <c r="P32" s="122">
        <f t="shared" si="1"/>
        <v>12904.5</v>
      </c>
      <c r="R32">
        <v>0</v>
      </c>
      <c r="S32">
        <v>0</v>
      </c>
      <c r="T32">
        <v>0</v>
      </c>
    </row>
    <row r="33" spans="1:21" x14ac:dyDescent="0.3">
      <c r="A33" s="44"/>
      <c r="B33" s="120" t="s">
        <v>409</v>
      </c>
      <c r="C33" s="47" t="s">
        <v>295</v>
      </c>
      <c r="D33" s="47"/>
      <c r="E33" s="120" t="s">
        <v>151</v>
      </c>
      <c r="F33" s="122"/>
      <c r="G33" s="122">
        <v>56.12</v>
      </c>
      <c r="H33" s="122"/>
      <c r="I33" s="122"/>
      <c r="J33" s="122"/>
      <c r="N33" s="122">
        <f t="shared" si="0"/>
        <v>56.12</v>
      </c>
      <c r="O33" s="124">
        <f>IF(D33="X",0,IF(E33="X",0,VLOOKUP(E33,'15'!$K$3:$L$16,2,FALSE)))</f>
        <v>210</v>
      </c>
      <c r="P33" s="122">
        <f t="shared" si="1"/>
        <v>11785.199999999999</v>
      </c>
      <c r="R33">
        <v>0</v>
      </c>
      <c r="S33">
        <v>0</v>
      </c>
      <c r="T33">
        <v>0</v>
      </c>
    </row>
    <row r="34" spans="1:21" x14ac:dyDescent="0.3">
      <c r="A34" s="44"/>
      <c r="B34" s="120" t="s">
        <v>411</v>
      </c>
      <c r="C34" s="47" t="s">
        <v>295</v>
      </c>
      <c r="D34" s="47"/>
      <c r="E34" s="120" t="s">
        <v>151</v>
      </c>
      <c r="F34" s="122"/>
      <c r="G34" s="122">
        <v>57.64</v>
      </c>
      <c r="H34" s="122"/>
      <c r="I34" s="122"/>
      <c r="J34" s="122"/>
      <c r="N34" s="122">
        <f t="shared" si="0"/>
        <v>57.64</v>
      </c>
      <c r="O34" s="124">
        <f>IF(D34="X",0,IF(E34="X",0,VLOOKUP(E34,'15'!$K$3:$L$16,2,FALSE)))</f>
        <v>210</v>
      </c>
      <c r="P34" s="122">
        <f t="shared" si="1"/>
        <v>12104.4</v>
      </c>
      <c r="R34">
        <v>22.1</v>
      </c>
      <c r="S34">
        <v>22.1</v>
      </c>
      <c r="T34">
        <v>2.2000000000000002</v>
      </c>
    </row>
    <row r="35" spans="1:21" x14ac:dyDescent="0.3">
      <c r="A35" s="44"/>
      <c r="B35" s="120" t="s">
        <v>413</v>
      </c>
      <c r="C35" s="47" t="s">
        <v>251</v>
      </c>
      <c r="D35" s="47"/>
      <c r="E35" s="120" t="s">
        <v>163</v>
      </c>
      <c r="F35" s="122"/>
      <c r="G35" s="122"/>
      <c r="H35" s="122"/>
      <c r="I35" s="122"/>
      <c r="J35" s="122"/>
      <c r="L35">
        <v>11.22</v>
      </c>
      <c r="N35" s="122">
        <f t="shared" si="0"/>
        <v>11.22</v>
      </c>
      <c r="O35" s="124">
        <f>IF(D35="X",0,IF(E35="X",0,VLOOKUP(E35,'15'!$K$3:$L$16,2,FALSE)))</f>
        <v>210</v>
      </c>
      <c r="P35" s="122">
        <f t="shared" si="1"/>
        <v>2356.2000000000003</v>
      </c>
      <c r="R35">
        <v>22.1</v>
      </c>
      <c r="S35">
        <v>22.1</v>
      </c>
      <c r="T35">
        <v>2.2000000000000002</v>
      </c>
    </row>
    <row r="36" spans="1:21" ht="14.4" hidden="1" customHeight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  <c r="S36">
        <v>30.8</v>
      </c>
      <c r="U36">
        <v>1.65</v>
      </c>
    </row>
    <row r="37" spans="1:21" ht="14.4" hidden="1" customHeight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  <c r="S37">
        <v>22.1</v>
      </c>
      <c r="U37">
        <v>2.2000000000000002</v>
      </c>
    </row>
    <row r="38" spans="1:21" ht="14.4" hidden="1" customHeight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  <c r="S38">
        <v>22.1</v>
      </c>
      <c r="U38">
        <v>2.2000000000000002</v>
      </c>
    </row>
    <row r="39" spans="1:21" ht="14.4" hidden="1" customHeight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  <c r="S39">
        <v>0</v>
      </c>
      <c r="U39">
        <v>0</v>
      </c>
    </row>
    <row r="40" spans="1:21" ht="14.4" hidden="1" customHeight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  <c r="S40">
        <v>0</v>
      </c>
      <c r="U40">
        <v>0</v>
      </c>
    </row>
    <row r="41" spans="1:21" ht="14.4" hidden="1" customHeight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  <c r="S41">
        <v>22.1</v>
      </c>
      <c r="U41">
        <v>2.2000000000000002</v>
      </c>
    </row>
    <row r="42" spans="1:21" ht="14.4" hidden="1" customHeight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  <c r="S42">
        <v>22.1</v>
      </c>
      <c r="U42">
        <v>2.2000000000000002</v>
      </c>
    </row>
    <row r="43" spans="1:21" ht="14.4" hidden="1" customHeight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  <c r="S43">
        <v>0</v>
      </c>
      <c r="U43">
        <v>1.5</v>
      </c>
    </row>
    <row r="44" spans="1:21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21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21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21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21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2">SUM(F4:F494)</f>
        <v>25.42</v>
      </c>
      <c r="G495" s="105">
        <f t="shared" si="2"/>
        <v>1308.2</v>
      </c>
      <c r="H495" s="105">
        <f t="shared" si="2"/>
        <v>0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 t="shared" si="2"/>
        <v>91.350000000000009</v>
      </c>
      <c r="M495" s="105">
        <f t="shared" si="2"/>
        <v>77.430000000000007</v>
      </c>
      <c r="N495" s="105">
        <f t="shared" si="2"/>
        <v>1502.4</v>
      </c>
      <c r="Q495" s="93" t="s">
        <v>307</v>
      </c>
      <c r="R495" s="105">
        <f t="shared" ref="R495:W495" si="3">SUM(R4:R494)</f>
        <v>293.75</v>
      </c>
      <c r="S495" s="105">
        <f t="shared" si="3"/>
        <v>412.9500000000001</v>
      </c>
      <c r="T495" s="105">
        <f>SUM(T4:T494)</f>
        <v>101.36000000000003</v>
      </c>
      <c r="U495" s="105">
        <f t="shared" si="3"/>
        <v>11.95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769.83999999999992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769.83999999999992</v>
      </c>
      <c r="O499" s="95"/>
      <c r="P499" s="106" cm="1">
        <f t="array" ref="P499">SUMPRODUCT(--($E$4:$E$494=C499),--($D$4:$D$494=""),$P$4:$P$494)</f>
        <v>161666.4</v>
      </c>
    </row>
    <row r="500" spans="3:16" x14ac:dyDescent="0.3">
      <c r="C500" s="95" t="str">
        <f>IF('15'!K4="", "Vrije categorie",'15'!K4)</f>
        <v>B</v>
      </c>
      <c r="F500" s="106" cm="1">
        <f t="array" ref="F500">SUMPRODUCT(--($E$4:$E$494=C500),--($D$4:$D$494=""),$F$4:$F$494)</f>
        <v>25.42</v>
      </c>
      <c r="G500" s="106" cm="1">
        <f t="array" ref="G500">SUMPRODUCT(--($E$4:$E$494=C500),--($D$4:$D$494=""),$G$4:$G$494)</f>
        <v>32.54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57.96</v>
      </c>
      <c r="O500" s="95"/>
      <c r="P500" s="106" cm="1">
        <f t="array" ref="P500">SUMPRODUCT(--($E$4:$E$494=C500),--($D$4:$D$494=""),$P$4:$P$494)</f>
        <v>12171.6</v>
      </c>
    </row>
    <row r="501" spans="3:16" x14ac:dyDescent="0.3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117.88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117.88</v>
      </c>
      <c r="O501" s="95"/>
      <c r="P501" s="106" cm="1">
        <f t="array" ref="P501">SUMPRODUCT(--($E$4:$E$494=C501),--($D$4:$D$494=""),$P$4:$P$494)</f>
        <v>24754.800000000003</v>
      </c>
    </row>
    <row r="502" spans="3:16" x14ac:dyDescent="0.3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IF('15'!K7="", "Vrije categorie",'15'!K7)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385.45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385.45</v>
      </c>
      <c r="O503" s="95"/>
      <c r="P503" s="106" cm="1">
        <f t="array" ref="P503">SUMPRODUCT(--($E$4:$E$494=C503),--($D$4:$D$494=""),$P$4:$P$494)</f>
        <v>80944.5</v>
      </c>
    </row>
    <row r="504" spans="3:16" x14ac:dyDescent="0.3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2.4900000000000002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91.350000000000009</v>
      </c>
      <c r="M505" s="106" cm="1">
        <f t="array" ref="M505">SUMPRODUCT(--($E$4:$E$494=C505),--($D$4:$D$494=""),$M$4:$M$494)</f>
        <v>0</v>
      </c>
      <c r="N505" s="106">
        <f t="shared" si="4"/>
        <v>93.84</v>
      </c>
      <c r="O505" s="95"/>
      <c r="P505" s="106" cm="1">
        <f t="array" ref="P505">SUMPRODUCT(--($E$4:$E$494=C505),--($D$4:$D$494=""),$P$4:$P$494)</f>
        <v>19706.400000000001</v>
      </c>
    </row>
    <row r="506" spans="3:16" x14ac:dyDescent="0.3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77.430000000000007</v>
      </c>
      <c r="N507" s="106">
        <f t="shared" si="4"/>
        <v>77.430000000000007</v>
      </c>
      <c r="O507" s="95"/>
      <c r="P507" s="106" cm="1">
        <f t="array" ref="P507">SUMPRODUCT(--($E$4:$E$494=C507),--($D$4:$D$494=""),$P$4:$P$494)</f>
        <v>16260.300000000001</v>
      </c>
    </row>
    <row r="508" spans="3:16" x14ac:dyDescent="0.3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IF('15'!K14="", "Vrije categorie",'15'!K14)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25.42</v>
      </c>
      <c r="G512" s="107">
        <f t="shared" ref="G512:M512" si="5">SUM(G499:G511)</f>
        <v>1308.1999999999998</v>
      </c>
      <c r="H512" s="107">
        <f t="shared" si="5"/>
        <v>0</v>
      </c>
      <c r="I512" s="107">
        <f t="shared" si="5"/>
        <v>0</v>
      </c>
      <c r="J512" s="107">
        <f t="shared" si="5"/>
        <v>0</v>
      </c>
      <c r="K512" s="107">
        <f t="shared" si="5"/>
        <v>0</v>
      </c>
      <c r="L512" s="107">
        <f t="shared" si="5"/>
        <v>91.350000000000009</v>
      </c>
      <c r="M512" s="107">
        <f t="shared" si="5"/>
        <v>77.430000000000007</v>
      </c>
      <c r="N512" s="107">
        <f t="shared" si="4"/>
        <v>1502.3999999999999</v>
      </c>
      <c r="O512" s="107"/>
      <c r="P512" s="107">
        <f>SUM(P499:P511)</f>
        <v>315504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topLeftCell="A6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16,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>
        <v>210</v>
      </c>
      <c r="M3" s="146"/>
      <c r="N3" s="126" t="e">
        <f>'16a'!P499/M3</f>
        <v>#DIV/0!</v>
      </c>
    </row>
    <row r="4" spans="1:14" x14ac:dyDescent="0.3">
      <c r="A4" s="56" t="s">
        <v>152</v>
      </c>
      <c r="B4" s="293" t="str">
        <f>VLOOKUP(H5,'Kosten VSR (her)controles'!A5:E54,3)</f>
        <v>t Kompas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'16a'!P500/M4</f>
        <v>#DIV/0!</v>
      </c>
    </row>
    <row r="5" spans="1:14" x14ac:dyDescent="0.3">
      <c r="A5" s="57" t="s">
        <v>154</v>
      </c>
      <c r="B5" s="294" t="str">
        <f>VLOOKUP(H5,'Kosten VSR (her)controles'!A5:E54,4)</f>
        <v>Valreep 67-69</v>
      </c>
      <c r="C5" s="294"/>
      <c r="D5" s="294"/>
      <c r="E5" s="294"/>
      <c r="F5" s="308" t="s">
        <v>155</v>
      </c>
      <c r="G5" s="308"/>
      <c r="H5" s="53">
        <f>'Kosten VSR (her)controles'!A20</f>
        <v>16</v>
      </c>
      <c r="K5" s="74" t="s">
        <v>156</v>
      </c>
      <c r="L5" s="86">
        <v>210</v>
      </c>
      <c r="M5" s="147"/>
      <c r="N5" s="127" t="e">
        <f>'16a'!P501/M5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16a</v>
      </c>
      <c r="K6" s="74" t="s">
        <v>159</v>
      </c>
      <c r="L6" s="86">
        <v>210</v>
      </c>
      <c r="M6" s="147"/>
      <c r="N6" s="127" t="e">
        <f>'16a'!P502/M6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'16a'!P503/M7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'16a'!P504/M8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'16a'!P505/M9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'16a'!P506/M10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'16a'!P507/M11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'16a'!P508/M12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'16a'!N512</f>
        <v>1978.5399999999995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'16a'!P509/M13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'16a'!P512</f>
        <v>415493.39999999997</v>
      </c>
      <c r="E17" s="305" t="s">
        <v>176</v>
      </c>
      <c r="F17" s="305"/>
      <c r="G17" s="84">
        <f>D17/E8</f>
        <v>1978.5399999999997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'16a'!G512</f>
        <v>0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'16a'!F512-E27</f>
        <v>53.980000000000004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'16a'!S495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'16a'!R495</f>
        <v>0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'16a'!T495</f>
        <v>0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'16a'!U495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'16a'!V495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'16a'!W495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'16a'!N505</f>
        <v>81.53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topLeftCell="A24" workbookViewId="0">
      <selection activeCell="M495" sqref="M495:N495"/>
    </sheetView>
  </sheetViews>
  <sheetFormatPr defaultRowHeight="14.4" x14ac:dyDescent="0.3"/>
  <cols>
    <col min="1" max="1" width="5.44140625" bestFit="1" customWidth="1"/>
    <col min="2" max="2" width="5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'16'!H5</f>
        <v>16</v>
      </c>
      <c r="B1" s="310" t="s">
        <v>152</v>
      </c>
      <c r="C1" s="311"/>
      <c r="D1" s="312" t="str">
        <f>VLOOKUP(A1,'Kosten VSR (her)controles'!A5:J54,3)</f>
        <v>t Kompas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Valreep 67-69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376</v>
      </c>
      <c r="C4" s="47" t="s">
        <v>295</v>
      </c>
      <c r="D4" s="47"/>
      <c r="E4" s="120" t="s">
        <v>151</v>
      </c>
      <c r="F4" s="122"/>
      <c r="G4" s="122"/>
      <c r="H4" s="122">
        <v>56.2</v>
      </c>
      <c r="I4" s="122"/>
      <c r="J4" s="122"/>
      <c r="N4" s="122">
        <f t="shared" ref="N4:N50" si="0">SUM(F4:M4)</f>
        <v>56.2</v>
      </c>
      <c r="O4" s="124">
        <f>IF(D4="X",0,IF(E4="X",0,VLOOKUP(E4,'16'!$K$3:$L$16,2,FALSE)))</f>
        <v>210</v>
      </c>
      <c r="P4" s="122">
        <f t="shared" ref="P4:P50" si="1">N4*O4</f>
        <v>11802</v>
      </c>
    </row>
    <row r="5" spans="1:26" x14ac:dyDescent="0.3">
      <c r="A5" s="44"/>
      <c r="B5" s="120" t="s">
        <v>377</v>
      </c>
      <c r="C5" s="47" t="s">
        <v>295</v>
      </c>
      <c r="D5" s="47"/>
      <c r="E5" s="120" t="s">
        <v>151</v>
      </c>
      <c r="F5" s="122"/>
      <c r="G5" s="122"/>
      <c r="H5" s="122">
        <v>56.24</v>
      </c>
      <c r="I5" s="122"/>
      <c r="J5" s="122"/>
      <c r="N5" s="122">
        <f t="shared" si="0"/>
        <v>56.24</v>
      </c>
      <c r="O5" s="124">
        <f>IF(D5="X",0,IF(E5="X",0,VLOOKUP(E5,'16'!$K$3:$L$16,2,FALSE)))</f>
        <v>210</v>
      </c>
      <c r="P5" s="122">
        <f t="shared" si="1"/>
        <v>11810.4</v>
      </c>
    </row>
    <row r="6" spans="1:26" x14ac:dyDescent="0.3">
      <c r="A6" s="44"/>
      <c r="B6" s="120" t="s">
        <v>378</v>
      </c>
      <c r="C6" s="47" t="s">
        <v>295</v>
      </c>
      <c r="D6" s="47"/>
      <c r="E6" s="120" t="s">
        <v>151</v>
      </c>
      <c r="F6" s="122"/>
      <c r="G6" s="122"/>
      <c r="H6" s="122">
        <v>56.25</v>
      </c>
      <c r="I6" s="122"/>
      <c r="J6" s="122"/>
      <c r="N6" s="122">
        <f t="shared" si="0"/>
        <v>56.25</v>
      </c>
      <c r="O6" s="124">
        <f>IF(D6="X",0,IF(E6="X",0,VLOOKUP(E6,'16'!$K$3:$L$16,2,FALSE)))</f>
        <v>210</v>
      </c>
      <c r="P6" s="122">
        <f t="shared" si="1"/>
        <v>11812.5</v>
      </c>
    </row>
    <row r="7" spans="1:26" x14ac:dyDescent="0.3">
      <c r="A7" s="44"/>
      <c r="B7" s="120" t="s">
        <v>386</v>
      </c>
      <c r="C7" s="47" t="s">
        <v>246</v>
      </c>
      <c r="D7" s="47"/>
      <c r="E7" s="120" t="s">
        <v>160</v>
      </c>
      <c r="F7" s="122"/>
      <c r="G7" s="122"/>
      <c r="H7" s="122">
        <v>27.67</v>
      </c>
      <c r="I7" s="122"/>
      <c r="J7" s="122"/>
      <c r="N7" s="122">
        <f t="shared" si="0"/>
        <v>27.67</v>
      </c>
      <c r="O7" s="124">
        <f>IF(D7="X",0,IF(E7="X",0,VLOOKUP(E7,'16'!$K$3:$L$16,2,FALSE)))</f>
        <v>210</v>
      </c>
      <c r="P7" s="122">
        <f t="shared" si="1"/>
        <v>5810.7000000000007</v>
      </c>
    </row>
    <row r="8" spans="1:26" x14ac:dyDescent="0.3">
      <c r="A8" s="44"/>
      <c r="B8" s="120" t="s">
        <v>384</v>
      </c>
      <c r="C8" s="47" t="s">
        <v>246</v>
      </c>
      <c r="D8" s="47"/>
      <c r="E8" s="120" t="s">
        <v>160</v>
      </c>
      <c r="F8" s="122">
        <v>13.84</v>
      </c>
      <c r="G8" s="122"/>
      <c r="H8" s="122"/>
      <c r="I8" s="122"/>
      <c r="J8" s="122"/>
      <c r="N8" s="122">
        <f t="shared" si="0"/>
        <v>13.84</v>
      </c>
      <c r="O8" s="124">
        <f>IF(D8="X",0,IF(E8="X",0,VLOOKUP(E8,'16'!$K$3:$L$16,2,FALSE)))</f>
        <v>210</v>
      </c>
      <c r="P8" s="122">
        <f t="shared" si="1"/>
        <v>2906.4</v>
      </c>
    </row>
    <row r="9" spans="1:26" x14ac:dyDescent="0.3">
      <c r="A9" s="44"/>
      <c r="B9" s="120" t="s">
        <v>384</v>
      </c>
      <c r="C9" s="47" t="s">
        <v>246</v>
      </c>
      <c r="D9" s="47"/>
      <c r="E9" s="120" t="s">
        <v>160</v>
      </c>
      <c r="F9" s="122"/>
      <c r="G9" s="122"/>
      <c r="H9" s="122">
        <v>62.42</v>
      </c>
      <c r="I9" s="122"/>
      <c r="J9" s="122"/>
      <c r="N9" s="122">
        <f t="shared" si="0"/>
        <v>62.42</v>
      </c>
      <c r="O9" s="124">
        <f>IF(D9="X",0,IF(E9="X",0,VLOOKUP(E9,'16'!$K$3:$L$16,2,FALSE)))</f>
        <v>210</v>
      </c>
      <c r="P9" s="122">
        <f t="shared" si="1"/>
        <v>13108.2</v>
      </c>
    </row>
    <row r="10" spans="1:26" x14ac:dyDescent="0.3">
      <c r="A10" s="44"/>
      <c r="B10" s="120" t="s">
        <v>384</v>
      </c>
      <c r="C10" s="47" t="s">
        <v>246</v>
      </c>
      <c r="D10" s="47"/>
      <c r="E10" s="120" t="s">
        <v>160</v>
      </c>
      <c r="F10" s="122">
        <v>6.83</v>
      </c>
      <c r="G10" s="122"/>
      <c r="H10" s="122"/>
      <c r="I10" s="122"/>
      <c r="J10" s="122"/>
      <c r="N10" s="122">
        <f t="shared" si="0"/>
        <v>6.83</v>
      </c>
      <c r="O10" s="124">
        <f>IF(D10="X",0,IF(E10="X",0,VLOOKUP(E10,'16'!$K$3:$L$16,2,FALSE)))</f>
        <v>210</v>
      </c>
      <c r="P10" s="122">
        <f t="shared" si="1"/>
        <v>1434.3</v>
      </c>
    </row>
    <row r="11" spans="1:26" x14ac:dyDescent="0.3">
      <c r="A11" s="44"/>
      <c r="B11" s="120" t="s">
        <v>383</v>
      </c>
      <c r="C11" s="47" t="s">
        <v>268</v>
      </c>
      <c r="D11" s="47"/>
      <c r="E11" s="120" t="s">
        <v>165</v>
      </c>
      <c r="F11" s="122"/>
      <c r="G11" s="122"/>
      <c r="H11" s="122">
        <v>95.55</v>
      </c>
      <c r="I11" s="122"/>
      <c r="J11" s="122"/>
      <c r="N11" s="122">
        <f t="shared" si="0"/>
        <v>95.55</v>
      </c>
      <c r="O11" s="124">
        <f>IF(D11="X",0,IF(E11="X",0,VLOOKUP(E11,'16'!$K$3:$L$16,2,FALSE)))</f>
        <v>210</v>
      </c>
      <c r="P11" s="122">
        <f t="shared" si="1"/>
        <v>20065.5</v>
      </c>
    </row>
    <row r="12" spans="1:26" x14ac:dyDescent="0.3">
      <c r="A12" s="44"/>
      <c r="B12" s="120" t="s">
        <v>382</v>
      </c>
      <c r="C12" s="47" t="s">
        <v>295</v>
      </c>
      <c r="D12" s="47"/>
      <c r="E12" s="120" t="s">
        <v>151</v>
      </c>
      <c r="F12" s="122"/>
      <c r="G12" s="122"/>
      <c r="H12" s="122">
        <v>56.25</v>
      </c>
      <c r="I12" s="122"/>
      <c r="J12" s="122"/>
      <c r="N12" s="122">
        <f t="shared" si="0"/>
        <v>56.25</v>
      </c>
      <c r="O12" s="124">
        <f>IF(D12="X",0,IF(E12="X",0,VLOOKUP(E12,'16'!$K$3:$L$16,2,FALSE)))</f>
        <v>210</v>
      </c>
      <c r="P12" s="122">
        <f t="shared" si="1"/>
        <v>11812.5</v>
      </c>
    </row>
    <row r="13" spans="1:26" x14ac:dyDescent="0.3">
      <c r="A13" s="44"/>
      <c r="B13" s="120" t="s">
        <v>374</v>
      </c>
      <c r="C13" s="47" t="s">
        <v>295</v>
      </c>
      <c r="D13" s="47"/>
      <c r="E13" s="120" t="s">
        <v>151</v>
      </c>
      <c r="F13" s="122"/>
      <c r="G13" s="122"/>
      <c r="H13" s="122">
        <v>56.25</v>
      </c>
      <c r="I13" s="122"/>
      <c r="J13" s="122"/>
      <c r="N13" s="122">
        <f t="shared" si="0"/>
        <v>56.25</v>
      </c>
      <c r="O13" s="124">
        <f>IF(D13="X",0,IF(E13="X",0,VLOOKUP(E13,'16'!$K$3:$L$16,2,FALSE)))</f>
        <v>210</v>
      </c>
      <c r="P13" s="122">
        <f t="shared" si="1"/>
        <v>11812.5</v>
      </c>
    </row>
    <row r="14" spans="1:26" x14ac:dyDescent="0.3">
      <c r="A14" s="44"/>
      <c r="B14" s="120" t="s">
        <v>542</v>
      </c>
      <c r="C14" s="47" t="s">
        <v>295</v>
      </c>
      <c r="D14" s="47"/>
      <c r="E14" s="120" t="s">
        <v>151</v>
      </c>
      <c r="F14" s="122"/>
      <c r="G14" s="122"/>
      <c r="H14" s="122">
        <v>71.25</v>
      </c>
      <c r="I14" s="122"/>
      <c r="J14" s="122"/>
      <c r="N14" s="122">
        <f t="shared" si="0"/>
        <v>71.25</v>
      </c>
      <c r="O14" s="124">
        <f>IF(D14="X",0,IF(E14="X",0,VLOOKUP(E14,'16'!$K$3:$L$16,2,FALSE)))</f>
        <v>210</v>
      </c>
      <c r="P14" s="122">
        <f t="shared" si="1"/>
        <v>14962.5</v>
      </c>
    </row>
    <row r="15" spans="1:26" x14ac:dyDescent="0.3">
      <c r="A15" s="44"/>
      <c r="B15" s="120" t="s">
        <v>569</v>
      </c>
      <c r="C15" s="47" t="s">
        <v>295</v>
      </c>
      <c r="D15" s="47"/>
      <c r="E15" s="120" t="s">
        <v>151</v>
      </c>
      <c r="F15" s="122"/>
      <c r="G15" s="122"/>
      <c r="H15" s="122">
        <v>56.25</v>
      </c>
      <c r="I15" s="122"/>
      <c r="J15" s="122"/>
      <c r="N15" s="122">
        <f t="shared" si="0"/>
        <v>56.25</v>
      </c>
      <c r="O15" s="124">
        <f>IF(D15="X",0,IF(E15="X",0,VLOOKUP(E15,'16'!$K$3:$L$16,2,FALSE)))</f>
        <v>210</v>
      </c>
      <c r="P15" s="122">
        <f t="shared" si="1"/>
        <v>11812.5</v>
      </c>
    </row>
    <row r="16" spans="1:26" x14ac:dyDescent="0.3">
      <c r="A16" s="44"/>
      <c r="B16" s="120" t="s">
        <v>388</v>
      </c>
      <c r="C16" s="47" t="s">
        <v>295</v>
      </c>
      <c r="D16" s="47"/>
      <c r="E16" s="120" t="s">
        <v>151</v>
      </c>
      <c r="F16" s="122"/>
      <c r="G16" s="122"/>
      <c r="H16" s="122">
        <v>56.82</v>
      </c>
      <c r="I16" s="122"/>
      <c r="J16" s="122"/>
      <c r="N16" s="122">
        <f t="shared" si="0"/>
        <v>56.82</v>
      </c>
      <c r="O16" s="124">
        <f>IF(D16="X",0,IF(E16="X",0,VLOOKUP(E16,'16'!$K$3:$L$16,2,FALSE)))</f>
        <v>210</v>
      </c>
      <c r="P16" s="122">
        <f t="shared" si="1"/>
        <v>11932.2</v>
      </c>
    </row>
    <row r="17" spans="1:16" x14ac:dyDescent="0.3">
      <c r="A17" s="44"/>
      <c r="B17" s="120" t="s">
        <v>389</v>
      </c>
      <c r="C17" s="47" t="s">
        <v>246</v>
      </c>
      <c r="D17" s="47"/>
      <c r="E17" s="120" t="s">
        <v>160</v>
      </c>
      <c r="F17" s="122"/>
      <c r="G17" s="122"/>
      <c r="H17" s="122">
        <v>8.26</v>
      </c>
      <c r="I17" s="122"/>
      <c r="J17" s="122"/>
      <c r="N17" s="122">
        <f t="shared" si="0"/>
        <v>8.26</v>
      </c>
      <c r="O17" s="124">
        <f>IF(D17="X",0,IF(E17="X",0,VLOOKUP(E17,'16'!$K$3:$L$16,2,FALSE)))</f>
        <v>210</v>
      </c>
      <c r="P17" s="122">
        <f t="shared" si="1"/>
        <v>1734.6</v>
      </c>
    </row>
    <row r="18" spans="1:16" x14ac:dyDescent="0.3">
      <c r="A18" s="44"/>
      <c r="B18" s="120" t="s">
        <v>390</v>
      </c>
      <c r="C18" s="47" t="s">
        <v>587</v>
      </c>
      <c r="D18" s="47"/>
      <c r="E18" s="120" t="s">
        <v>153</v>
      </c>
      <c r="F18" s="122"/>
      <c r="G18" s="122"/>
      <c r="H18" s="122">
        <v>9.76</v>
      </c>
      <c r="I18" s="122"/>
      <c r="J18" s="122"/>
      <c r="N18" s="122">
        <f t="shared" si="0"/>
        <v>9.76</v>
      </c>
      <c r="O18" s="124">
        <f>IF(D18="X",0,IF(E18="X",0,VLOOKUP(E18,'16'!$K$3:$L$16,2,FALSE)))</f>
        <v>210</v>
      </c>
      <c r="P18" s="122">
        <f t="shared" si="1"/>
        <v>2049.6</v>
      </c>
    </row>
    <row r="19" spans="1:16" x14ac:dyDescent="0.3">
      <c r="A19" s="44"/>
      <c r="B19" s="120" t="s">
        <v>300</v>
      </c>
      <c r="C19" s="47" t="s">
        <v>295</v>
      </c>
      <c r="D19" s="47"/>
      <c r="E19" s="120" t="s">
        <v>151</v>
      </c>
      <c r="F19" s="122"/>
      <c r="G19" s="122"/>
      <c r="H19" s="122">
        <v>55.86</v>
      </c>
      <c r="I19" s="122"/>
      <c r="J19" s="122"/>
      <c r="N19" s="122">
        <f t="shared" si="0"/>
        <v>55.86</v>
      </c>
      <c r="O19" s="124">
        <f>IF(D19="X",0,IF(E19="X",0,VLOOKUP(E19,'16'!$K$3:$L$16,2,FALSE)))</f>
        <v>210</v>
      </c>
      <c r="P19" s="122">
        <f t="shared" si="1"/>
        <v>11730.6</v>
      </c>
    </row>
    <row r="20" spans="1:16" x14ac:dyDescent="0.3">
      <c r="A20" s="44"/>
      <c r="B20" s="120" t="s">
        <v>588</v>
      </c>
      <c r="C20" s="47" t="s">
        <v>246</v>
      </c>
      <c r="D20" s="47"/>
      <c r="E20" s="120" t="s">
        <v>160</v>
      </c>
      <c r="F20" s="122"/>
      <c r="G20" s="122"/>
      <c r="H20" s="122">
        <v>234.98</v>
      </c>
      <c r="I20" s="122"/>
      <c r="J20" s="122"/>
      <c r="N20" s="122">
        <f t="shared" si="0"/>
        <v>234.98</v>
      </c>
      <c r="O20" s="124">
        <f>IF(D20="X",0,IF(E20="X",0,VLOOKUP(E20,'16'!$K$3:$L$16,2,FALSE)))</f>
        <v>210</v>
      </c>
      <c r="P20" s="122">
        <f t="shared" si="1"/>
        <v>49345.799999999996</v>
      </c>
    </row>
    <row r="21" spans="1:16" x14ac:dyDescent="0.3">
      <c r="A21" s="44"/>
      <c r="B21" s="120" t="s">
        <v>545</v>
      </c>
      <c r="C21" s="47" t="s">
        <v>224</v>
      </c>
      <c r="D21" s="47"/>
      <c r="E21" s="120" t="s">
        <v>160</v>
      </c>
      <c r="F21" s="122">
        <v>22.37</v>
      </c>
      <c r="G21" s="122"/>
      <c r="H21" s="122"/>
      <c r="I21" s="122"/>
      <c r="J21" s="122"/>
      <c r="N21" s="122">
        <f t="shared" si="0"/>
        <v>22.37</v>
      </c>
      <c r="O21" s="124">
        <f>IF(D21="X",0,IF(E21="X",0,VLOOKUP(E21,'16'!$K$3:$L$16,2,FALSE)))</f>
        <v>210</v>
      </c>
      <c r="P21" s="122">
        <f t="shared" si="1"/>
        <v>4697.7</v>
      </c>
    </row>
    <row r="22" spans="1:16" x14ac:dyDescent="0.3">
      <c r="A22" s="44"/>
      <c r="B22" s="120" t="s">
        <v>580</v>
      </c>
      <c r="C22" s="47" t="s">
        <v>295</v>
      </c>
      <c r="D22" s="47"/>
      <c r="E22" s="120" t="s">
        <v>151</v>
      </c>
      <c r="F22" s="122"/>
      <c r="G22" s="122"/>
      <c r="H22" s="122">
        <v>57.38</v>
      </c>
      <c r="I22" s="122"/>
      <c r="J22" s="122"/>
      <c r="N22" s="122">
        <f t="shared" si="0"/>
        <v>57.38</v>
      </c>
      <c r="O22" s="124">
        <f>IF(D22="X",0,IF(E22="X",0,VLOOKUP(E22,'16'!$K$3:$L$16,2,FALSE)))</f>
        <v>210</v>
      </c>
      <c r="P22" s="122">
        <f t="shared" si="1"/>
        <v>12049.800000000001</v>
      </c>
    </row>
    <row r="23" spans="1:16" x14ac:dyDescent="0.3">
      <c r="A23" s="44"/>
      <c r="B23" s="120" t="s">
        <v>301</v>
      </c>
      <c r="C23" s="47" t="s">
        <v>295</v>
      </c>
      <c r="D23" s="47"/>
      <c r="E23" s="120" t="s">
        <v>151</v>
      </c>
      <c r="F23" s="122"/>
      <c r="G23" s="122"/>
      <c r="H23" s="122">
        <v>57.12</v>
      </c>
      <c r="I23" s="122"/>
      <c r="J23" s="122"/>
      <c r="N23" s="122">
        <f t="shared" si="0"/>
        <v>57.12</v>
      </c>
      <c r="O23" s="124">
        <f>IF(D23="X",0,IF(E23="X",0,VLOOKUP(E23,'16'!$K$3:$L$16,2,FALSE)))</f>
        <v>210</v>
      </c>
      <c r="P23" s="122">
        <f t="shared" si="1"/>
        <v>11995.199999999999</v>
      </c>
    </row>
    <row r="24" spans="1:16" x14ac:dyDescent="0.3">
      <c r="A24" s="44"/>
      <c r="B24" s="120" t="s">
        <v>302</v>
      </c>
      <c r="C24" s="47" t="s">
        <v>433</v>
      </c>
      <c r="D24" s="47"/>
      <c r="E24" s="120" t="s">
        <v>153</v>
      </c>
      <c r="F24" s="122"/>
      <c r="G24" s="122"/>
      <c r="H24" s="122">
        <v>15.17</v>
      </c>
      <c r="I24" s="122"/>
      <c r="J24" s="122"/>
      <c r="N24" s="122">
        <f t="shared" si="0"/>
        <v>15.17</v>
      </c>
      <c r="O24" s="124">
        <f>IF(D24="X",0,IF(E24="X",0,VLOOKUP(E24,'16'!$K$3:$L$16,2,FALSE)))</f>
        <v>210</v>
      </c>
      <c r="P24" s="122">
        <f t="shared" si="1"/>
        <v>3185.7</v>
      </c>
    </row>
    <row r="25" spans="1:16" x14ac:dyDescent="0.3">
      <c r="A25" s="44"/>
      <c r="B25" s="120" t="s">
        <v>304</v>
      </c>
      <c r="C25" s="47" t="s">
        <v>246</v>
      </c>
      <c r="D25" s="47"/>
      <c r="E25" s="120" t="s">
        <v>160</v>
      </c>
      <c r="F25" s="122"/>
      <c r="G25" s="122"/>
      <c r="H25" s="122">
        <v>35.9</v>
      </c>
      <c r="I25" s="122"/>
      <c r="J25" s="122"/>
      <c r="N25" s="122">
        <f t="shared" si="0"/>
        <v>35.9</v>
      </c>
      <c r="O25" s="124">
        <f>IF(D25="X",0,IF(E25="X",0,VLOOKUP(E25,'16'!$K$3:$L$16,2,FALSE)))</f>
        <v>210</v>
      </c>
      <c r="P25" s="122">
        <f t="shared" si="1"/>
        <v>7539</v>
      </c>
    </row>
    <row r="26" spans="1:16" x14ac:dyDescent="0.3">
      <c r="A26" s="44"/>
      <c r="B26" s="120" t="s">
        <v>589</v>
      </c>
      <c r="C26" s="47" t="s">
        <v>224</v>
      </c>
      <c r="D26" s="47"/>
      <c r="E26" s="120" t="s">
        <v>160</v>
      </c>
      <c r="F26" s="122">
        <v>5.07</v>
      </c>
      <c r="G26" s="122"/>
      <c r="H26" s="122"/>
      <c r="I26" s="122"/>
      <c r="J26" s="122"/>
      <c r="N26" s="122">
        <f t="shared" si="0"/>
        <v>5.07</v>
      </c>
      <c r="O26" s="124">
        <f>IF(D26="X",0,IF(E26="X",0,VLOOKUP(E26,'16'!$K$3:$L$16,2,FALSE)))</f>
        <v>210</v>
      </c>
      <c r="P26" s="122">
        <f t="shared" si="1"/>
        <v>1064.7</v>
      </c>
    </row>
    <row r="27" spans="1:16" x14ac:dyDescent="0.3">
      <c r="A27" s="44"/>
      <c r="B27" s="120" t="s">
        <v>570</v>
      </c>
      <c r="C27" s="47" t="s">
        <v>295</v>
      </c>
      <c r="D27" s="47"/>
      <c r="E27" s="120" t="s">
        <v>151</v>
      </c>
      <c r="F27" s="122"/>
      <c r="G27" s="122"/>
      <c r="H27" s="122">
        <v>42.79</v>
      </c>
      <c r="I27" s="122"/>
      <c r="J27" s="122"/>
      <c r="N27" s="122">
        <f t="shared" si="0"/>
        <v>42.79</v>
      </c>
      <c r="O27" s="124">
        <f>IF(D27="X",0,IF(E27="X",0,VLOOKUP(E27,'16'!$K$3:$L$16,2,FALSE)))</f>
        <v>210</v>
      </c>
      <c r="P27" s="122">
        <f t="shared" si="1"/>
        <v>8985.9</v>
      </c>
    </row>
    <row r="28" spans="1:16" x14ac:dyDescent="0.3">
      <c r="A28" s="44"/>
      <c r="B28" s="120" t="s">
        <v>380</v>
      </c>
      <c r="C28" s="47" t="s">
        <v>590</v>
      </c>
      <c r="D28" s="47"/>
      <c r="E28" s="120" t="s">
        <v>153</v>
      </c>
      <c r="F28" s="122"/>
      <c r="G28" s="122"/>
      <c r="H28" s="122">
        <v>57.25</v>
      </c>
      <c r="I28" s="122"/>
      <c r="J28" s="122"/>
      <c r="N28" s="122">
        <f t="shared" si="0"/>
        <v>57.25</v>
      </c>
      <c r="O28" s="124">
        <f>IF(D28="X",0,IF(E28="X",0,VLOOKUP(E28,'16'!$K$3:$L$16,2,FALSE)))</f>
        <v>210</v>
      </c>
      <c r="P28" s="122">
        <f t="shared" si="1"/>
        <v>12022.5</v>
      </c>
    </row>
    <row r="29" spans="1:16" x14ac:dyDescent="0.3">
      <c r="A29" s="44"/>
      <c r="B29" s="120" t="s">
        <v>583</v>
      </c>
      <c r="C29" s="47" t="s">
        <v>295</v>
      </c>
      <c r="D29" s="47"/>
      <c r="E29" s="120" t="s">
        <v>151</v>
      </c>
      <c r="F29" s="122"/>
      <c r="G29" s="122"/>
      <c r="H29" s="122">
        <v>56.8</v>
      </c>
      <c r="I29" s="122"/>
      <c r="J29" s="122"/>
      <c r="N29" s="122">
        <f t="shared" si="0"/>
        <v>56.8</v>
      </c>
      <c r="O29" s="124">
        <f>IF(D29="X",0,IF(E29="X",0,VLOOKUP(E29,'16'!$K$3:$L$16,2,FALSE)))</f>
        <v>210</v>
      </c>
      <c r="P29" s="122">
        <f t="shared" si="1"/>
        <v>11928</v>
      </c>
    </row>
    <row r="30" spans="1:16" x14ac:dyDescent="0.3">
      <c r="A30" s="44"/>
      <c r="B30" s="120" t="s">
        <v>572</v>
      </c>
      <c r="C30" s="47" t="s">
        <v>295</v>
      </c>
      <c r="D30" s="47"/>
      <c r="E30" s="120" t="s">
        <v>151</v>
      </c>
      <c r="F30" s="122"/>
      <c r="G30" s="122"/>
      <c r="H30" s="122">
        <v>56.8</v>
      </c>
      <c r="I30" s="122"/>
      <c r="J30" s="122"/>
      <c r="N30" s="122">
        <f t="shared" si="0"/>
        <v>56.8</v>
      </c>
      <c r="O30" s="124">
        <f>IF(D30="X",0,IF(E30="X",0,VLOOKUP(E30,'16'!$K$3:$L$16,2,FALSE)))</f>
        <v>210</v>
      </c>
      <c r="P30" s="122">
        <f t="shared" si="1"/>
        <v>11928</v>
      </c>
    </row>
    <row r="31" spans="1:16" x14ac:dyDescent="0.3">
      <c r="A31" s="44"/>
      <c r="B31" s="120" t="s">
        <v>573</v>
      </c>
      <c r="C31" s="47" t="s">
        <v>295</v>
      </c>
      <c r="D31" s="47"/>
      <c r="E31" s="120" t="s">
        <v>151</v>
      </c>
      <c r="F31" s="122"/>
      <c r="G31" s="122"/>
      <c r="H31" s="122">
        <v>71.94</v>
      </c>
      <c r="I31" s="122"/>
      <c r="J31" s="122"/>
      <c r="N31" s="122">
        <f t="shared" si="0"/>
        <v>71.94</v>
      </c>
      <c r="O31" s="124">
        <f>IF(D31="X",0,IF(E31="X",0,VLOOKUP(E31,'16'!$K$3:$L$16,2,FALSE)))</f>
        <v>210</v>
      </c>
      <c r="P31" s="122">
        <f t="shared" si="1"/>
        <v>15107.4</v>
      </c>
    </row>
    <row r="32" spans="1:16" x14ac:dyDescent="0.3">
      <c r="A32" s="44"/>
      <c r="B32" s="120" t="s">
        <v>574</v>
      </c>
      <c r="C32" s="47" t="s">
        <v>295</v>
      </c>
      <c r="D32" s="47"/>
      <c r="E32" s="120" t="s">
        <v>151</v>
      </c>
      <c r="F32" s="122"/>
      <c r="G32" s="122"/>
      <c r="H32" s="122">
        <v>57.89</v>
      </c>
      <c r="I32" s="122"/>
      <c r="J32" s="122"/>
      <c r="N32" s="122">
        <f t="shared" si="0"/>
        <v>57.89</v>
      </c>
      <c r="O32" s="124">
        <f>IF(D32="X",0,IF(E32="X",0,VLOOKUP(E32,'16'!$K$3:$L$16,2,FALSE)))</f>
        <v>210</v>
      </c>
      <c r="P32" s="122">
        <f t="shared" si="1"/>
        <v>12156.9</v>
      </c>
    </row>
    <row r="33" spans="1:16" x14ac:dyDescent="0.3">
      <c r="A33" s="44"/>
      <c r="B33" s="120" t="s">
        <v>575</v>
      </c>
      <c r="C33" s="47" t="s">
        <v>246</v>
      </c>
      <c r="D33" s="47"/>
      <c r="E33" s="120" t="s">
        <v>160</v>
      </c>
      <c r="F33" s="122"/>
      <c r="G33" s="122"/>
      <c r="H33" s="122">
        <v>137.25</v>
      </c>
      <c r="I33" s="122"/>
      <c r="J33" s="122"/>
      <c r="N33" s="122">
        <f t="shared" si="0"/>
        <v>137.25</v>
      </c>
      <c r="O33" s="124">
        <f>IF(D33="X",0,IF(E33="X",0,VLOOKUP(E33,'16'!$K$3:$L$16,2,FALSE)))</f>
        <v>210</v>
      </c>
      <c r="P33" s="122">
        <f t="shared" si="1"/>
        <v>28822.5</v>
      </c>
    </row>
    <row r="34" spans="1:16" x14ac:dyDescent="0.3">
      <c r="A34" s="44"/>
      <c r="B34" s="120" t="s">
        <v>577</v>
      </c>
      <c r="C34" s="47" t="s">
        <v>334</v>
      </c>
      <c r="D34" s="47"/>
      <c r="E34" s="120" t="s">
        <v>153</v>
      </c>
      <c r="F34" s="122"/>
      <c r="G34" s="122"/>
      <c r="H34" s="122">
        <v>21.02</v>
      </c>
      <c r="I34" s="122"/>
      <c r="J34" s="122"/>
      <c r="N34" s="122">
        <f t="shared" si="0"/>
        <v>21.02</v>
      </c>
      <c r="O34" s="124">
        <f>IF(D34="X",0,IF(E34="X",0,VLOOKUP(E34,'16'!$K$3:$L$16,2,FALSE)))</f>
        <v>210</v>
      </c>
      <c r="P34" s="122">
        <f t="shared" si="1"/>
        <v>4414.2</v>
      </c>
    </row>
    <row r="35" spans="1:16" x14ac:dyDescent="0.3">
      <c r="A35" s="44"/>
      <c r="B35" s="120" t="s">
        <v>502</v>
      </c>
      <c r="C35" s="47" t="s">
        <v>295</v>
      </c>
      <c r="D35" s="47"/>
      <c r="E35" s="120" t="s">
        <v>151</v>
      </c>
      <c r="F35" s="122"/>
      <c r="G35" s="122"/>
      <c r="H35" s="122">
        <v>33.78</v>
      </c>
      <c r="I35" s="122"/>
      <c r="J35" s="122"/>
      <c r="N35" s="122">
        <f t="shared" si="0"/>
        <v>33.78</v>
      </c>
      <c r="O35" s="124">
        <f>IF(D35="X",0,IF(E35="X",0,VLOOKUP(E35,'16'!$K$3:$L$16,2,FALSE)))</f>
        <v>210</v>
      </c>
      <c r="P35" s="122">
        <f t="shared" si="1"/>
        <v>7093.8</v>
      </c>
    </row>
    <row r="36" spans="1:16" x14ac:dyDescent="0.3">
      <c r="A36" s="44"/>
      <c r="B36" s="120" t="s">
        <v>489</v>
      </c>
      <c r="C36" s="47" t="s">
        <v>274</v>
      </c>
      <c r="D36" s="47"/>
      <c r="E36" s="120" t="s">
        <v>163</v>
      </c>
      <c r="F36" s="122"/>
      <c r="G36" s="122"/>
      <c r="H36" s="122"/>
      <c r="I36" s="122"/>
      <c r="J36" s="122"/>
      <c r="L36">
        <v>7.63</v>
      </c>
      <c r="N36" s="122">
        <f t="shared" si="0"/>
        <v>7.63</v>
      </c>
      <c r="O36" s="124">
        <f>IF(D36="X",0,IF(E36="X",0,VLOOKUP(E36,'16'!$K$3:$L$16,2,FALSE)))</f>
        <v>210</v>
      </c>
      <c r="P36" s="122">
        <f t="shared" si="1"/>
        <v>1602.3</v>
      </c>
    </row>
    <row r="37" spans="1:16" x14ac:dyDescent="0.3">
      <c r="A37" s="44"/>
      <c r="B37" s="120" t="s">
        <v>492</v>
      </c>
      <c r="C37" s="47" t="s">
        <v>274</v>
      </c>
      <c r="D37" s="47"/>
      <c r="E37" s="120" t="s">
        <v>163</v>
      </c>
      <c r="F37" s="122"/>
      <c r="G37" s="122"/>
      <c r="H37" s="122"/>
      <c r="I37" s="122"/>
      <c r="J37" s="122"/>
      <c r="L37">
        <v>7.65</v>
      </c>
      <c r="N37" s="122">
        <f t="shared" si="0"/>
        <v>7.65</v>
      </c>
      <c r="O37" s="124">
        <f>IF(D37="X",0,IF(E37="X",0,VLOOKUP(E37,'16'!$K$3:$L$16,2,FALSE)))</f>
        <v>210</v>
      </c>
      <c r="P37" s="122">
        <f t="shared" si="1"/>
        <v>1606.5</v>
      </c>
    </row>
    <row r="38" spans="1:16" x14ac:dyDescent="0.3">
      <c r="A38" s="44"/>
      <c r="B38" s="120" t="s">
        <v>490</v>
      </c>
      <c r="C38" s="47" t="s">
        <v>319</v>
      </c>
      <c r="D38" s="47"/>
      <c r="E38" s="120" t="s">
        <v>163</v>
      </c>
      <c r="F38" s="122"/>
      <c r="G38" s="122"/>
      <c r="H38" s="122"/>
      <c r="I38" s="122"/>
      <c r="J38" s="122"/>
      <c r="L38">
        <v>5.18</v>
      </c>
      <c r="N38" s="122">
        <f t="shared" si="0"/>
        <v>5.18</v>
      </c>
      <c r="O38" s="124">
        <f>IF(D38="X",0,IF(E38="X",0,VLOOKUP(E38,'16'!$K$3:$L$16,2,FALSE)))</f>
        <v>210</v>
      </c>
      <c r="P38" s="122">
        <f t="shared" si="1"/>
        <v>1087.8</v>
      </c>
    </row>
    <row r="39" spans="1:16" x14ac:dyDescent="0.3">
      <c r="A39" s="44"/>
      <c r="B39" s="120" t="s">
        <v>501</v>
      </c>
      <c r="C39" s="47" t="s">
        <v>251</v>
      </c>
      <c r="D39" s="47"/>
      <c r="E39" s="120" t="s">
        <v>163</v>
      </c>
      <c r="F39" s="122"/>
      <c r="G39" s="122"/>
      <c r="H39" s="122"/>
      <c r="I39" s="122"/>
      <c r="J39" s="122"/>
      <c r="L39">
        <v>6.44</v>
      </c>
      <c r="N39" s="122">
        <f t="shared" si="0"/>
        <v>6.44</v>
      </c>
      <c r="O39" s="124">
        <f>IF(D39="X",0,IF(E39="X",0,VLOOKUP(E39,'16'!$K$3:$L$16,2,FALSE)))</f>
        <v>210</v>
      </c>
      <c r="P39" s="122">
        <f t="shared" si="1"/>
        <v>1352.4</v>
      </c>
    </row>
    <row r="40" spans="1:16" x14ac:dyDescent="0.3">
      <c r="A40" s="44"/>
      <c r="B40" s="120" t="s">
        <v>503</v>
      </c>
      <c r="C40" s="47" t="s">
        <v>251</v>
      </c>
      <c r="D40" s="47"/>
      <c r="E40" s="120" t="s">
        <v>163</v>
      </c>
      <c r="F40" s="122"/>
      <c r="G40" s="122"/>
      <c r="H40" s="122"/>
      <c r="I40" s="122"/>
      <c r="J40" s="122"/>
      <c r="L40">
        <v>6.56</v>
      </c>
      <c r="N40" s="122">
        <f t="shared" si="0"/>
        <v>6.56</v>
      </c>
      <c r="O40" s="124">
        <f>IF(D40="X",0,IF(E40="X",0,VLOOKUP(E40,'16'!$K$3:$L$16,2,FALSE)))</f>
        <v>210</v>
      </c>
      <c r="P40" s="122">
        <f t="shared" si="1"/>
        <v>1377.6</v>
      </c>
    </row>
    <row r="41" spans="1:16" x14ac:dyDescent="0.3">
      <c r="A41" s="44"/>
      <c r="B41" s="120" t="s">
        <v>500</v>
      </c>
      <c r="C41" s="47" t="s">
        <v>274</v>
      </c>
      <c r="D41" s="47"/>
      <c r="E41" s="120" t="s">
        <v>163</v>
      </c>
      <c r="F41" s="122"/>
      <c r="G41" s="122"/>
      <c r="H41" s="122"/>
      <c r="I41" s="122"/>
      <c r="J41" s="122"/>
      <c r="L41">
        <v>7.15</v>
      </c>
      <c r="N41" s="122">
        <f t="shared" si="0"/>
        <v>7.15</v>
      </c>
      <c r="O41" s="124">
        <f>IF(D41="X",0,IF(E41="X",0,VLOOKUP(E41,'16'!$K$3:$L$16,2,FALSE)))</f>
        <v>210</v>
      </c>
      <c r="P41" s="122">
        <f t="shared" si="1"/>
        <v>1501.5</v>
      </c>
    </row>
    <row r="42" spans="1:16" x14ac:dyDescent="0.3">
      <c r="A42" s="44"/>
      <c r="B42" s="120" t="s">
        <v>491</v>
      </c>
      <c r="C42" s="47" t="s">
        <v>274</v>
      </c>
      <c r="D42" s="47"/>
      <c r="E42" s="120" t="s">
        <v>163</v>
      </c>
      <c r="F42" s="122"/>
      <c r="G42" s="122"/>
      <c r="H42" s="122"/>
      <c r="I42" s="122"/>
      <c r="J42" s="122"/>
      <c r="L42">
        <v>7.42</v>
      </c>
      <c r="N42" s="122">
        <f t="shared" si="0"/>
        <v>7.42</v>
      </c>
      <c r="O42" s="124">
        <f>IF(D42="X",0,IF(E42="X",0,VLOOKUP(E42,'16'!$K$3:$L$16,2,FALSE)))</f>
        <v>210</v>
      </c>
      <c r="P42" s="122">
        <f t="shared" si="1"/>
        <v>1558.2</v>
      </c>
    </row>
    <row r="43" spans="1:16" x14ac:dyDescent="0.3">
      <c r="A43" s="44"/>
      <c r="B43" s="120" t="s">
        <v>591</v>
      </c>
      <c r="C43" s="47" t="s">
        <v>274</v>
      </c>
      <c r="D43" s="47"/>
      <c r="E43" s="120" t="s">
        <v>163</v>
      </c>
      <c r="F43" s="122"/>
      <c r="G43" s="122"/>
      <c r="H43" s="122"/>
      <c r="I43" s="122"/>
      <c r="J43" s="122"/>
      <c r="L43">
        <v>7.63</v>
      </c>
      <c r="N43" s="122">
        <f t="shared" si="0"/>
        <v>7.63</v>
      </c>
      <c r="O43" s="124">
        <f>IF(D43="X",0,IF(E43="X",0,VLOOKUP(E43,'16'!$K$3:$L$16,2,FALSE)))</f>
        <v>210</v>
      </c>
      <c r="P43" s="122">
        <f t="shared" si="1"/>
        <v>1602.3</v>
      </c>
    </row>
    <row r="44" spans="1:16" x14ac:dyDescent="0.3">
      <c r="A44" s="44"/>
      <c r="B44" s="120" t="s">
        <v>499</v>
      </c>
      <c r="C44" s="47" t="s">
        <v>274</v>
      </c>
      <c r="D44" s="47"/>
      <c r="E44" s="120" t="s">
        <v>163</v>
      </c>
      <c r="F44" s="122"/>
      <c r="G44" s="122"/>
      <c r="H44" s="122"/>
      <c r="I44" s="122"/>
      <c r="J44" s="122"/>
      <c r="L44">
        <v>7.65</v>
      </c>
      <c r="N44" s="122">
        <f t="shared" si="0"/>
        <v>7.65</v>
      </c>
      <c r="O44" s="124">
        <f>IF(D44="X",0,IF(E44="X",0,VLOOKUP(E44,'16'!$K$3:$L$16,2,FALSE)))</f>
        <v>210</v>
      </c>
      <c r="P44" s="122">
        <f t="shared" si="1"/>
        <v>1606.5</v>
      </c>
    </row>
    <row r="45" spans="1:16" x14ac:dyDescent="0.3">
      <c r="A45" s="44"/>
      <c r="B45" s="120" t="s">
        <v>493</v>
      </c>
      <c r="C45" s="47" t="s">
        <v>251</v>
      </c>
      <c r="D45" s="47"/>
      <c r="E45" s="120" t="s">
        <v>163</v>
      </c>
      <c r="F45" s="122"/>
      <c r="G45" s="122"/>
      <c r="H45" s="122"/>
      <c r="I45" s="122"/>
      <c r="J45" s="122"/>
      <c r="L45">
        <v>7.11</v>
      </c>
      <c r="N45" s="122">
        <f t="shared" si="0"/>
        <v>7.11</v>
      </c>
      <c r="O45" s="124">
        <f>IF(D45="X",0,IF(E45="X",0,VLOOKUP(E45,'16'!$K$3:$L$16,2,FALSE)))</f>
        <v>210</v>
      </c>
      <c r="P45" s="122">
        <f t="shared" si="1"/>
        <v>1493.1000000000001</v>
      </c>
    </row>
    <row r="46" spans="1:16" x14ac:dyDescent="0.3">
      <c r="A46" s="44"/>
      <c r="B46" s="120" t="s">
        <v>592</v>
      </c>
      <c r="C46" s="47" t="s">
        <v>224</v>
      </c>
      <c r="D46" s="47"/>
      <c r="E46" s="120" t="s">
        <v>160</v>
      </c>
      <c r="F46" s="122">
        <v>5.87</v>
      </c>
      <c r="G46" s="122"/>
      <c r="H46" s="122"/>
      <c r="I46" s="122"/>
      <c r="J46" s="122"/>
      <c r="N46" s="122">
        <f t="shared" si="0"/>
        <v>5.87</v>
      </c>
      <c r="O46" s="124">
        <f>IF(D46="X",0,IF(E46="X",0,VLOOKUP(E46,'16'!$K$3:$L$16,2,FALSE)))</f>
        <v>210</v>
      </c>
      <c r="P46" s="122">
        <f t="shared" si="1"/>
        <v>1232.7</v>
      </c>
    </row>
    <row r="47" spans="1:16" x14ac:dyDescent="0.3">
      <c r="A47" s="44"/>
      <c r="B47" s="120" t="s">
        <v>494</v>
      </c>
      <c r="C47" s="47" t="s">
        <v>251</v>
      </c>
      <c r="D47" s="47"/>
      <c r="E47" s="120" t="s">
        <v>163</v>
      </c>
      <c r="F47" s="122"/>
      <c r="G47" s="122"/>
      <c r="H47" s="122"/>
      <c r="I47" s="122"/>
      <c r="J47" s="122"/>
      <c r="L47">
        <v>7.11</v>
      </c>
      <c r="N47" s="122">
        <f t="shared" si="0"/>
        <v>7.11</v>
      </c>
      <c r="O47" s="124">
        <f>IF(D47="X",0,IF(E47="X",0,VLOOKUP(E47,'16'!$K$3:$L$16,2,FALSE)))</f>
        <v>210</v>
      </c>
      <c r="P47" s="122">
        <f t="shared" si="1"/>
        <v>1493.1000000000001</v>
      </c>
    </row>
    <row r="48" spans="1:16" x14ac:dyDescent="0.3">
      <c r="A48" s="44"/>
      <c r="B48" s="120" t="s">
        <v>593</v>
      </c>
      <c r="C48" s="47" t="s">
        <v>594</v>
      </c>
      <c r="D48" s="47"/>
      <c r="E48" s="120" t="s">
        <v>163</v>
      </c>
      <c r="F48" s="122"/>
      <c r="G48" s="122"/>
      <c r="H48" s="122"/>
      <c r="I48" s="122"/>
      <c r="J48" s="122">
        <v>4</v>
      </c>
      <c r="N48" s="122">
        <f t="shared" si="0"/>
        <v>4</v>
      </c>
      <c r="O48" s="124">
        <f>IF(D48="X",0,IF(E48="X",0,VLOOKUP(E48,'16'!$K$3:$L$16,2,FALSE)))</f>
        <v>210</v>
      </c>
      <c r="P48" s="122">
        <f t="shared" si="1"/>
        <v>840</v>
      </c>
    </row>
    <row r="49" spans="1:16" x14ac:dyDescent="0.3">
      <c r="A49" s="44"/>
      <c r="B49" s="120" t="s">
        <v>498</v>
      </c>
      <c r="C49" s="47" t="s">
        <v>246</v>
      </c>
      <c r="D49" s="47"/>
      <c r="E49" s="120" t="s">
        <v>160</v>
      </c>
      <c r="F49" s="122"/>
      <c r="G49" s="122"/>
      <c r="H49" s="122">
        <v>160.63</v>
      </c>
      <c r="I49" s="122"/>
      <c r="J49" s="122"/>
      <c r="N49" s="122">
        <f t="shared" si="0"/>
        <v>160.63</v>
      </c>
      <c r="O49" s="124">
        <f>IF(D49="X",0,IF(E49="X",0,VLOOKUP(E49,'16'!$K$3:$L$16,2,FALSE)))</f>
        <v>210</v>
      </c>
      <c r="P49" s="122">
        <f t="shared" si="1"/>
        <v>33732.299999999996</v>
      </c>
    </row>
    <row r="50" spans="1:16" x14ac:dyDescent="0.3">
      <c r="A50" s="44"/>
      <c r="B50" s="120" t="s">
        <v>506</v>
      </c>
      <c r="C50" s="47" t="s">
        <v>295</v>
      </c>
      <c r="D50" s="47"/>
      <c r="E50" s="120" t="s">
        <v>151</v>
      </c>
      <c r="F50" s="122"/>
      <c r="G50" s="122"/>
      <c r="H50" s="122">
        <v>21.3</v>
      </c>
      <c r="I50" s="122"/>
      <c r="J50" s="122"/>
      <c r="N50" s="122">
        <f t="shared" si="0"/>
        <v>21.3</v>
      </c>
      <c r="O50" s="124">
        <f>IF(D50="X",0,IF(E50="X",0,VLOOKUP(E50,'16'!$K$3:$L$16,2,FALSE)))</f>
        <v>210</v>
      </c>
      <c r="P50" s="122">
        <f t="shared" si="1"/>
        <v>4473</v>
      </c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L495" si="2">SUM(F4:F494)</f>
        <v>53.980000000000004</v>
      </c>
      <c r="G495" s="105">
        <f t="shared" si="2"/>
        <v>0</v>
      </c>
      <c r="H495" s="105">
        <f t="shared" si="2"/>
        <v>1843.03</v>
      </c>
      <c r="I495" s="105">
        <f t="shared" si="2"/>
        <v>0</v>
      </c>
      <c r="J495" s="105">
        <f t="shared" si="2"/>
        <v>4</v>
      </c>
      <c r="K495" s="105">
        <f t="shared" si="2"/>
        <v>0</v>
      </c>
      <c r="L495" s="105">
        <f t="shared" si="2"/>
        <v>77.53</v>
      </c>
      <c r="M495" s="105">
        <f>SUM(M4:M494)</f>
        <v>0</v>
      </c>
      <c r="N495" s="105">
        <f>SUM(N4:N494)</f>
        <v>1978.5400000000002</v>
      </c>
      <c r="Q495" s="93" t="s">
        <v>307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IF('16'!K3="", "Vrije categorie",'16'!K3)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977.16999999999973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977.16999999999973</v>
      </c>
      <c r="O499" s="95"/>
      <c r="P499" s="106" cm="1">
        <f t="array" ref="P499">SUMPRODUCT(--($E$4:$E$494=C499),--($D$4:$D$494=""),$P$4:$P$494)</f>
        <v>205205.69999999998</v>
      </c>
    </row>
    <row r="500" spans="3:16" x14ac:dyDescent="0.3">
      <c r="C500" s="95" t="str">
        <f>IF('16'!K4="", "Vrije categorie",'16'!K4)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103.2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103.2</v>
      </c>
      <c r="O500" s="95"/>
      <c r="P500" s="106" cm="1">
        <f t="array" ref="P500">SUMPRODUCT(--($E$4:$E$494=C500),--($D$4:$D$494=""),$P$4:$P$494)</f>
        <v>21672</v>
      </c>
    </row>
    <row r="501" spans="3:16" x14ac:dyDescent="0.3">
      <c r="C501" s="95" t="str">
        <f>IF('16'!K5="", "Vrije categorie",'16'!K5)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IF('16'!K6="", "Vrije categorie",'16'!K6)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IF('16'!K7="", "Vrije categorie",'16'!K7)</f>
        <v>E</v>
      </c>
      <c r="F503" s="106" cm="1">
        <f t="array" ref="F503">SUMPRODUCT(--($E$4:$E$494=C503),--($D$4:$D$494=""),$F$4:$F$494)</f>
        <v>53.980000000000004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667.1099999999999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721.08999999999992</v>
      </c>
      <c r="O503" s="95"/>
      <c r="P503" s="106" cm="1">
        <f t="array" ref="P503">SUMPRODUCT(--($E$4:$E$494=C503),--($D$4:$D$494=""),$P$4:$P$494)</f>
        <v>151428.9</v>
      </c>
    </row>
    <row r="504" spans="3:16" x14ac:dyDescent="0.3">
      <c r="C504" s="95" t="str">
        <f>IF('16'!K8="", "Vrije categorie",'16'!K8)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IF('16'!K9="", "Vrije categorie",'16'!K9)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77.53</v>
      </c>
      <c r="M505" s="106" cm="1">
        <f t="array" ref="M505">SUMPRODUCT(--($E$4:$E$494=C505),--($D$4:$D$494=""),$M$4:$M$494)</f>
        <v>0</v>
      </c>
      <c r="N505" s="106">
        <f t="shared" si="4"/>
        <v>81.53</v>
      </c>
      <c r="O505" s="95"/>
      <c r="P505" s="106" cm="1">
        <f t="array" ref="P505">SUMPRODUCT(--($E$4:$E$494=C505),--($D$4:$D$494=""),$P$4:$P$494)</f>
        <v>17121.300000000003</v>
      </c>
    </row>
    <row r="506" spans="3:16" x14ac:dyDescent="0.3">
      <c r="C506" s="95" t="str">
        <f>IF('16'!K10="", "Vrije categorie",'16'!K10)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95.55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95.55</v>
      </c>
      <c r="O506" s="95"/>
      <c r="P506" s="106" cm="1">
        <f t="array" ref="P506">SUMPRODUCT(--($E$4:$E$494=C506),--($D$4:$D$494=""),$P$4:$P$494)</f>
        <v>20065.5</v>
      </c>
    </row>
    <row r="507" spans="3:16" x14ac:dyDescent="0.3">
      <c r="C507" s="95" t="str">
        <f>IF('16'!K11="", "Vrije categorie",'16'!K11)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IF('16'!K12="", "Vrije categorie",'16'!K12)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IF('16'!K13="", "Vrije categorie",'16'!K13)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IF('16'!K14="", "Vrije categorie",'16'!K14)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IF('16'!K15="", "Vrije categorie",'16'!K15)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53.980000000000004</v>
      </c>
      <c r="G512" s="107">
        <f t="shared" ref="G512:M512" si="5">SUM(G499:G511)</f>
        <v>0</v>
      </c>
      <c r="H512" s="107">
        <f t="shared" si="5"/>
        <v>1843.0299999999995</v>
      </c>
      <c r="I512" s="107">
        <f t="shared" si="5"/>
        <v>0</v>
      </c>
      <c r="J512" s="107">
        <f t="shared" si="5"/>
        <v>4</v>
      </c>
      <c r="K512" s="107">
        <f t="shared" si="5"/>
        <v>0</v>
      </c>
      <c r="L512" s="107">
        <f t="shared" si="5"/>
        <v>77.53</v>
      </c>
      <c r="M512" s="107">
        <f t="shared" si="5"/>
        <v>0</v>
      </c>
      <c r="N512" s="107">
        <f t="shared" si="4"/>
        <v>1978.5399999999995</v>
      </c>
      <c r="O512" s="107"/>
      <c r="P512" s="107">
        <f>SUM(P499:P511)</f>
        <v>415493.39999999997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17,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>
        <v>210</v>
      </c>
      <c r="M3" s="146"/>
      <c r="N3" s="126" t="e">
        <f>'17a'!P499/M3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De Tamarisk Canadalaan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'17a'!P500/M4</f>
        <v>#DIV/0!</v>
      </c>
    </row>
    <row r="5" spans="1:14" x14ac:dyDescent="0.3">
      <c r="A5" s="57" t="s">
        <v>154</v>
      </c>
      <c r="B5" s="294" t="str">
        <f>VLOOKUP(H5,'Kosten VSR (her)controles'!A5:E54,4)</f>
        <v>Canadalaan 2</v>
      </c>
      <c r="C5" s="294"/>
      <c r="D5" s="294"/>
      <c r="E5" s="294"/>
      <c r="F5" s="308" t="s">
        <v>155</v>
      </c>
      <c r="G5" s="308"/>
      <c r="H5" s="53">
        <f>'Kosten VSR (her)controles'!A21</f>
        <v>17</v>
      </c>
      <c r="K5" s="74" t="s">
        <v>156</v>
      </c>
      <c r="L5" s="86">
        <v>210</v>
      </c>
      <c r="M5" s="147"/>
      <c r="N5" s="127" t="e">
        <f>'17a'!P501/M5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17a</v>
      </c>
      <c r="K6" s="74" t="s">
        <v>159</v>
      </c>
      <c r="L6" s="86">
        <v>210</v>
      </c>
      <c r="M6" s="147"/>
      <c r="N6" s="127" t="e">
        <f>'17a'!P502/M6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'17a'!P503/M7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'17a'!P504/M8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'17a'!P505/M9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'17a'!P506/M10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'17a'!P507/M11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'17a'!P508/M12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'17a'!N512</f>
        <v>1036.3600000000001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'17a'!P509/M13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'17a'!P512</f>
        <v>217021.80000000002</v>
      </c>
      <c r="E17" s="305" t="s">
        <v>176</v>
      </c>
      <c r="F17" s="305"/>
      <c r="G17" s="84">
        <f>D17/E8</f>
        <v>1033.437142857143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'17a'!G512</f>
        <v>964.68000000000006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964.68000000000006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964.68000000000006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964.68000000000006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'17a'!F512-E27</f>
        <v>44.8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'17a'!S495</f>
        <v>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'17a'!R495</f>
        <v>0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'17a'!T495</f>
        <v>0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'17a'!U495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'17a'!V495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'17a'!W495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'17a'!N505</f>
        <v>26.88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topLeftCell="B9" workbookViewId="0">
      <selection activeCell="M495" sqref="M495:N49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'17'!H5</f>
        <v>17</v>
      </c>
      <c r="B1" s="310" t="s">
        <v>152</v>
      </c>
      <c r="C1" s="311"/>
      <c r="D1" s="312" t="str">
        <f>VLOOKUP(A1,'Kosten VSR (her)controles'!A5:J54,3)</f>
        <v>De Tamarisk Canadalaan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Canadalaan 2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376</v>
      </c>
      <c r="C4" s="47" t="s">
        <v>295</v>
      </c>
      <c r="D4" s="47"/>
      <c r="E4" s="120" t="s">
        <v>151</v>
      </c>
      <c r="F4" s="122"/>
      <c r="G4" s="122">
        <v>58.53</v>
      </c>
      <c r="H4" s="122"/>
      <c r="I4" s="122"/>
      <c r="J4" s="122"/>
      <c r="N4" s="122">
        <f t="shared" ref="N4:N29" si="0">SUM(F4:M4)</f>
        <v>58.53</v>
      </c>
      <c r="O4" s="124">
        <f>IF(D4="X",0,IF(E4="X",0,VLOOKUP(E4,'17'!$K$3:$L$16,2,FALSE)))</f>
        <v>210</v>
      </c>
      <c r="P4" s="122">
        <f t="shared" ref="P4:P29" si="1">N4*O4</f>
        <v>12291.300000000001</v>
      </c>
    </row>
    <row r="5" spans="1:26" x14ac:dyDescent="0.3">
      <c r="A5" s="44"/>
      <c r="B5" s="120" t="s">
        <v>377</v>
      </c>
      <c r="C5" s="47" t="s">
        <v>224</v>
      </c>
      <c r="D5" s="47"/>
      <c r="E5" s="120" t="s">
        <v>160</v>
      </c>
      <c r="F5" s="122">
        <v>3.5</v>
      </c>
      <c r="G5" s="122"/>
      <c r="H5" s="122"/>
      <c r="I5" s="122"/>
      <c r="J5" s="122"/>
      <c r="N5" s="122">
        <f t="shared" si="0"/>
        <v>3.5</v>
      </c>
      <c r="O5" s="124">
        <f>IF(D5="X",0,IF(E5="X",0,VLOOKUP(E5,'17'!$K$3:$L$16,2,FALSE)))</f>
        <v>210</v>
      </c>
      <c r="P5" s="122">
        <f t="shared" si="1"/>
        <v>735</v>
      </c>
    </row>
    <row r="6" spans="1:26" x14ac:dyDescent="0.3">
      <c r="A6" s="44"/>
      <c r="B6" s="120" t="s">
        <v>378</v>
      </c>
      <c r="C6" s="47" t="s">
        <v>595</v>
      </c>
      <c r="D6" s="47"/>
      <c r="E6" s="120" t="s">
        <v>162</v>
      </c>
      <c r="F6" s="122"/>
      <c r="G6" s="122">
        <v>3.1</v>
      </c>
      <c r="H6" s="122"/>
      <c r="I6" s="122"/>
      <c r="J6" s="122"/>
      <c r="N6" s="122">
        <f t="shared" si="0"/>
        <v>3.1</v>
      </c>
      <c r="O6" s="124">
        <f>IF(D6="X",0,IF(E6="X",0,VLOOKUP(E6,'17'!$K$3:$L$16,2,FALSE)))</f>
        <v>12</v>
      </c>
      <c r="P6" s="122">
        <f t="shared" si="1"/>
        <v>37.200000000000003</v>
      </c>
    </row>
    <row r="7" spans="1:26" x14ac:dyDescent="0.3">
      <c r="A7" s="44"/>
      <c r="B7" s="120" t="s">
        <v>569</v>
      </c>
      <c r="C7" s="47" t="s">
        <v>295</v>
      </c>
      <c r="D7" s="47"/>
      <c r="E7" s="120" t="s">
        <v>151</v>
      </c>
      <c r="F7" s="122"/>
      <c r="G7" s="122">
        <v>68.36</v>
      </c>
      <c r="H7" s="122"/>
      <c r="I7" s="122"/>
      <c r="J7" s="122"/>
      <c r="N7" s="122">
        <f t="shared" si="0"/>
        <v>68.36</v>
      </c>
      <c r="O7" s="124">
        <f>IF(D7="X",0,IF(E7="X",0,VLOOKUP(E7,'17'!$K$3:$L$16,2,FALSE)))</f>
        <v>210</v>
      </c>
      <c r="P7" s="122">
        <f t="shared" si="1"/>
        <v>14355.6</v>
      </c>
    </row>
    <row r="8" spans="1:26" x14ac:dyDescent="0.3">
      <c r="A8" s="44"/>
      <c r="B8" s="120" t="s">
        <v>386</v>
      </c>
      <c r="C8" s="47" t="s">
        <v>251</v>
      </c>
      <c r="D8" s="47"/>
      <c r="E8" s="120" t="s">
        <v>163</v>
      </c>
      <c r="F8" s="122"/>
      <c r="G8" s="122"/>
      <c r="H8" s="122"/>
      <c r="I8" s="122"/>
      <c r="J8" s="122">
        <v>4.1900000000000004</v>
      </c>
      <c r="N8" s="122">
        <f t="shared" si="0"/>
        <v>4.1900000000000004</v>
      </c>
      <c r="O8" s="124">
        <f>IF(D8="X",0,IF(E8="X",0,VLOOKUP(E8,'17'!$K$3:$L$16,2,FALSE)))</f>
        <v>210</v>
      </c>
      <c r="P8" s="122">
        <f t="shared" si="1"/>
        <v>879.90000000000009</v>
      </c>
    </row>
    <row r="9" spans="1:26" x14ac:dyDescent="0.3">
      <c r="A9" s="44"/>
      <c r="B9" s="120" t="s">
        <v>384</v>
      </c>
      <c r="C9" s="47" t="s">
        <v>251</v>
      </c>
      <c r="D9" s="47"/>
      <c r="E9" s="120" t="s">
        <v>163</v>
      </c>
      <c r="F9" s="122"/>
      <c r="G9" s="122"/>
      <c r="H9" s="122"/>
      <c r="I9" s="122"/>
      <c r="J9" s="122">
        <v>4.1900000000000004</v>
      </c>
      <c r="N9" s="122">
        <f t="shared" si="0"/>
        <v>4.1900000000000004</v>
      </c>
      <c r="O9" s="124">
        <f>IF(D9="X",0,IF(E9="X",0,VLOOKUP(E9,'17'!$K$3:$L$16,2,FALSE)))</f>
        <v>210</v>
      </c>
      <c r="P9" s="122">
        <f t="shared" si="1"/>
        <v>879.90000000000009</v>
      </c>
    </row>
    <row r="10" spans="1:26" x14ac:dyDescent="0.3">
      <c r="A10" s="44"/>
      <c r="B10" s="120" t="s">
        <v>542</v>
      </c>
      <c r="C10" s="47" t="s">
        <v>596</v>
      </c>
      <c r="D10" s="47"/>
      <c r="E10" s="120" t="s">
        <v>160</v>
      </c>
      <c r="F10" s="122"/>
      <c r="G10" s="122">
        <v>38.33</v>
      </c>
      <c r="H10" s="122"/>
      <c r="I10" s="122"/>
      <c r="J10" s="122"/>
      <c r="N10" s="122">
        <f t="shared" si="0"/>
        <v>38.33</v>
      </c>
      <c r="O10" s="124">
        <f>IF(D10="X",0,IF(E10="X",0,VLOOKUP(E10,'17'!$K$3:$L$16,2,FALSE)))</f>
        <v>210</v>
      </c>
      <c r="P10" s="122">
        <f t="shared" si="1"/>
        <v>8049.2999999999993</v>
      </c>
    </row>
    <row r="11" spans="1:26" x14ac:dyDescent="0.3">
      <c r="A11" s="44"/>
      <c r="B11" s="120" t="s">
        <v>569</v>
      </c>
      <c r="C11" s="47" t="s">
        <v>268</v>
      </c>
      <c r="D11" s="47"/>
      <c r="E11" s="120" t="s">
        <v>165</v>
      </c>
      <c r="F11" s="122"/>
      <c r="G11" s="122">
        <v>85.5</v>
      </c>
      <c r="H11" s="122"/>
      <c r="I11" s="122"/>
      <c r="J11" s="122"/>
      <c r="N11" s="122">
        <f t="shared" si="0"/>
        <v>85.5</v>
      </c>
      <c r="O11" s="124">
        <f>IF(D11="X",0,IF(E11="X",0,VLOOKUP(E11,'17'!$K$3:$L$16,2,FALSE)))</f>
        <v>210</v>
      </c>
      <c r="P11" s="122">
        <f t="shared" si="1"/>
        <v>17955</v>
      </c>
    </row>
    <row r="12" spans="1:26" x14ac:dyDescent="0.3">
      <c r="A12" s="44"/>
      <c r="B12" s="120" t="s">
        <v>375</v>
      </c>
      <c r="C12" s="47" t="s">
        <v>596</v>
      </c>
      <c r="D12" s="47"/>
      <c r="E12" s="120" t="s">
        <v>160</v>
      </c>
      <c r="F12" s="122"/>
      <c r="G12" s="122">
        <v>38.33</v>
      </c>
      <c r="H12" s="122"/>
      <c r="I12" s="122"/>
      <c r="J12" s="122"/>
      <c r="N12" s="122">
        <f t="shared" si="0"/>
        <v>38.33</v>
      </c>
      <c r="O12" s="124">
        <f>IF(D12="X",0,IF(E12="X",0,VLOOKUP(E12,'17'!$K$3:$L$16,2,FALSE)))</f>
        <v>210</v>
      </c>
      <c r="P12" s="122">
        <f t="shared" si="1"/>
        <v>8049.2999999999993</v>
      </c>
    </row>
    <row r="13" spans="1:26" x14ac:dyDescent="0.3">
      <c r="A13" s="44"/>
      <c r="B13" s="120" t="s">
        <v>384</v>
      </c>
      <c r="C13" s="47" t="s">
        <v>597</v>
      </c>
      <c r="D13" s="47"/>
      <c r="E13" s="120" t="s">
        <v>165</v>
      </c>
      <c r="F13" s="122"/>
      <c r="G13" s="122">
        <v>6.1</v>
      </c>
      <c r="H13" s="122"/>
      <c r="I13" s="122"/>
      <c r="J13" s="122"/>
      <c r="N13" s="122">
        <f t="shared" si="0"/>
        <v>6.1</v>
      </c>
      <c r="O13" s="124">
        <f>IF(D13="X",0,IF(E13="X",0,VLOOKUP(E13,'17'!$K$3:$L$16,2,FALSE)))</f>
        <v>210</v>
      </c>
      <c r="P13" s="122">
        <f t="shared" si="1"/>
        <v>1281</v>
      </c>
    </row>
    <row r="14" spans="1:26" x14ac:dyDescent="0.3">
      <c r="A14" s="44"/>
      <c r="B14" s="120" t="s">
        <v>389</v>
      </c>
      <c r="C14" s="47" t="s">
        <v>598</v>
      </c>
      <c r="D14" s="47"/>
      <c r="E14" s="120" t="s">
        <v>163</v>
      </c>
      <c r="F14" s="122"/>
      <c r="G14" s="122"/>
      <c r="H14" s="122"/>
      <c r="I14" s="122"/>
      <c r="J14" s="122">
        <v>3.8</v>
      </c>
      <c r="N14" s="122">
        <f t="shared" si="0"/>
        <v>3.8</v>
      </c>
      <c r="O14" s="124">
        <f>IF(D14="X",0,IF(E14="X",0,VLOOKUP(E14,'17'!$K$3:$L$16,2,FALSE)))</f>
        <v>210</v>
      </c>
      <c r="P14" s="122">
        <f t="shared" si="1"/>
        <v>798</v>
      </c>
    </row>
    <row r="15" spans="1:26" x14ac:dyDescent="0.3">
      <c r="A15" s="44"/>
      <c r="B15" s="120" t="s">
        <v>300</v>
      </c>
      <c r="C15" s="47" t="s">
        <v>599</v>
      </c>
      <c r="D15" s="47"/>
      <c r="E15" s="120" t="s">
        <v>160</v>
      </c>
      <c r="F15" s="122"/>
      <c r="G15" s="122">
        <v>6.2</v>
      </c>
      <c r="H15" s="122"/>
      <c r="I15" s="122"/>
      <c r="J15" s="122"/>
      <c r="N15" s="122">
        <f t="shared" si="0"/>
        <v>6.2</v>
      </c>
      <c r="O15" s="124">
        <f>IF(D15="X",0,IF(E15="X",0,VLOOKUP(E15,'17'!$K$3:$L$16,2,FALSE)))</f>
        <v>210</v>
      </c>
      <c r="P15" s="122">
        <f t="shared" si="1"/>
        <v>1302</v>
      </c>
    </row>
    <row r="16" spans="1:26" x14ac:dyDescent="0.3">
      <c r="A16" s="44"/>
      <c r="B16" s="120" t="s">
        <v>390</v>
      </c>
      <c r="C16" s="47" t="s">
        <v>334</v>
      </c>
      <c r="D16" s="47"/>
      <c r="E16" s="120" t="s">
        <v>153</v>
      </c>
      <c r="F16" s="122">
        <v>7.3</v>
      </c>
      <c r="G16" s="122"/>
      <c r="H16" s="122"/>
      <c r="I16" s="122"/>
      <c r="J16" s="122"/>
      <c r="N16" s="122">
        <f t="shared" si="0"/>
        <v>7.3</v>
      </c>
      <c r="O16" s="124">
        <f>IF(D16="X",0,IF(E16="X",0,VLOOKUP(E16,'17'!$K$3:$L$16,2,FALSE)))</f>
        <v>210</v>
      </c>
      <c r="P16" s="122">
        <f t="shared" si="1"/>
        <v>1533</v>
      </c>
    </row>
    <row r="17" spans="1:16" x14ac:dyDescent="0.3">
      <c r="A17" s="44"/>
      <c r="B17" s="120" t="s">
        <v>389</v>
      </c>
      <c r="C17" s="47" t="s">
        <v>600</v>
      </c>
      <c r="D17" s="47"/>
      <c r="E17" s="120" t="s">
        <v>153</v>
      </c>
      <c r="F17" s="122">
        <v>12.5</v>
      </c>
      <c r="G17" s="122"/>
      <c r="H17" s="122"/>
      <c r="I17" s="122"/>
      <c r="J17" s="122"/>
      <c r="N17" s="122">
        <f t="shared" si="0"/>
        <v>12.5</v>
      </c>
      <c r="O17" s="124">
        <f>IF(D17="X",0,IF(E17="X",0,VLOOKUP(E17,'17'!$K$3:$L$16,2,FALSE)))</f>
        <v>210</v>
      </c>
      <c r="P17" s="122">
        <f t="shared" si="1"/>
        <v>2625</v>
      </c>
    </row>
    <row r="18" spans="1:16" x14ac:dyDescent="0.3">
      <c r="A18" s="44"/>
      <c r="B18" s="120" t="s">
        <v>302</v>
      </c>
      <c r="C18" s="47" t="s">
        <v>601</v>
      </c>
      <c r="D18" s="47"/>
      <c r="E18" s="120" t="s">
        <v>153</v>
      </c>
      <c r="F18" s="122">
        <v>5</v>
      </c>
      <c r="G18" s="122"/>
      <c r="H18" s="122"/>
      <c r="I18" s="122"/>
      <c r="J18" s="122"/>
      <c r="N18" s="122">
        <f t="shared" si="0"/>
        <v>5</v>
      </c>
      <c r="O18" s="124">
        <f>IF(D18="X",0,IF(E18="X",0,VLOOKUP(E18,'17'!$K$3:$L$16,2,FALSE)))</f>
        <v>210</v>
      </c>
      <c r="P18" s="122">
        <f t="shared" si="1"/>
        <v>1050</v>
      </c>
    </row>
    <row r="19" spans="1:16" x14ac:dyDescent="0.3">
      <c r="A19" s="44"/>
      <c r="B19" s="120" t="s">
        <v>304</v>
      </c>
      <c r="C19" s="47" t="s">
        <v>295</v>
      </c>
      <c r="D19" s="47"/>
      <c r="E19" s="120" t="s">
        <v>151</v>
      </c>
      <c r="F19" s="122"/>
      <c r="G19" s="122">
        <v>63.6</v>
      </c>
      <c r="H19" s="122"/>
      <c r="I19" s="122"/>
      <c r="J19" s="122"/>
      <c r="N19" s="122">
        <f t="shared" si="0"/>
        <v>63.6</v>
      </c>
      <c r="O19" s="124">
        <f>IF(D19="X",0,IF(E19="X",0,VLOOKUP(E19,'17'!$K$3:$L$16,2,FALSE)))</f>
        <v>210</v>
      </c>
      <c r="P19" s="122">
        <f t="shared" si="1"/>
        <v>13356</v>
      </c>
    </row>
    <row r="20" spans="1:16" x14ac:dyDescent="0.3">
      <c r="A20" s="44"/>
      <c r="B20" s="120" t="s">
        <v>570</v>
      </c>
      <c r="C20" s="47" t="s">
        <v>320</v>
      </c>
      <c r="D20" s="47"/>
      <c r="E20" s="120" t="s">
        <v>160</v>
      </c>
      <c r="F20" s="122"/>
      <c r="G20" s="122">
        <v>130</v>
      </c>
      <c r="H20" s="122"/>
      <c r="I20" s="122"/>
      <c r="J20" s="122"/>
      <c r="N20" s="122">
        <f t="shared" si="0"/>
        <v>130</v>
      </c>
      <c r="O20" s="124">
        <f>IF(D20="X",0,IF(E20="X",0,VLOOKUP(E20,'17'!$K$3:$L$16,2,FALSE)))</f>
        <v>210</v>
      </c>
      <c r="P20" s="122">
        <f t="shared" si="1"/>
        <v>27300</v>
      </c>
    </row>
    <row r="21" spans="1:16" x14ac:dyDescent="0.3">
      <c r="A21" s="44"/>
      <c r="B21" s="120" t="s">
        <v>380</v>
      </c>
      <c r="C21" s="47" t="s">
        <v>320</v>
      </c>
      <c r="D21" s="47"/>
      <c r="E21" s="120" t="s">
        <v>160</v>
      </c>
      <c r="F21" s="122"/>
      <c r="G21" s="122">
        <v>130</v>
      </c>
      <c r="H21" s="122"/>
      <c r="I21" s="122"/>
      <c r="J21" s="122"/>
      <c r="N21" s="122">
        <f t="shared" si="0"/>
        <v>130</v>
      </c>
      <c r="O21" s="124">
        <f>IF(D21="X",0,IF(E21="X",0,VLOOKUP(E21,'17'!$K$3:$L$16,2,FALSE)))</f>
        <v>210</v>
      </c>
      <c r="P21" s="122">
        <f t="shared" si="1"/>
        <v>27300</v>
      </c>
    </row>
    <row r="22" spans="1:16" x14ac:dyDescent="0.3">
      <c r="A22" s="44"/>
      <c r="B22" s="120" t="s">
        <v>583</v>
      </c>
      <c r="C22" s="47" t="s">
        <v>602</v>
      </c>
      <c r="D22" s="47"/>
      <c r="E22" s="120" t="s">
        <v>163</v>
      </c>
      <c r="F22" s="122"/>
      <c r="G22" s="122"/>
      <c r="H22" s="122"/>
      <c r="I22" s="122"/>
      <c r="J22" s="122">
        <v>7.4</v>
      </c>
      <c r="N22" s="122">
        <f t="shared" si="0"/>
        <v>7.4</v>
      </c>
      <c r="O22" s="124">
        <f>IF(D22="X",0,IF(E22="X",0,VLOOKUP(E22,'17'!$K$3:$L$16,2,FALSE)))</f>
        <v>210</v>
      </c>
      <c r="P22" s="122">
        <f t="shared" si="1"/>
        <v>1554</v>
      </c>
    </row>
    <row r="23" spans="1:16" x14ac:dyDescent="0.3">
      <c r="A23" s="44"/>
      <c r="B23" s="120" t="s">
        <v>572</v>
      </c>
      <c r="C23" s="47" t="s">
        <v>224</v>
      </c>
      <c r="D23" s="47"/>
      <c r="E23" s="120" t="s">
        <v>160</v>
      </c>
      <c r="F23" s="122">
        <v>16.5</v>
      </c>
      <c r="G23" s="122"/>
      <c r="H23" s="122"/>
      <c r="I23" s="122"/>
      <c r="J23" s="122"/>
      <c r="N23" s="122">
        <f t="shared" si="0"/>
        <v>16.5</v>
      </c>
      <c r="O23" s="124">
        <f>IF(D23="X",0,IF(E23="X",0,VLOOKUP(E23,'17'!$K$3:$L$16,2,FALSE)))</f>
        <v>210</v>
      </c>
      <c r="P23" s="122">
        <f t="shared" si="1"/>
        <v>3465</v>
      </c>
    </row>
    <row r="24" spans="1:16" x14ac:dyDescent="0.3">
      <c r="A24" s="44"/>
      <c r="B24" s="120" t="s">
        <v>573</v>
      </c>
      <c r="C24" s="47" t="s">
        <v>251</v>
      </c>
      <c r="D24" s="47"/>
      <c r="E24" s="120" t="s">
        <v>163</v>
      </c>
      <c r="F24" s="122"/>
      <c r="G24" s="122"/>
      <c r="H24" s="122"/>
      <c r="I24" s="122"/>
      <c r="J24" s="122">
        <v>7.3</v>
      </c>
      <c r="N24" s="122">
        <f t="shared" si="0"/>
        <v>7.3</v>
      </c>
      <c r="O24" s="124">
        <f>IF(D24="X",0,IF(E24="X",0,VLOOKUP(E24,'17'!$K$3:$L$16,2,FALSE)))</f>
        <v>210</v>
      </c>
      <c r="P24" s="122">
        <f t="shared" si="1"/>
        <v>1533</v>
      </c>
    </row>
    <row r="25" spans="1:16" x14ac:dyDescent="0.3">
      <c r="A25" s="44"/>
      <c r="B25" s="120" t="s">
        <v>574</v>
      </c>
      <c r="C25" s="47" t="s">
        <v>603</v>
      </c>
      <c r="D25" s="47"/>
      <c r="E25" s="120" t="s">
        <v>151</v>
      </c>
      <c r="F25" s="122"/>
      <c r="G25" s="122">
        <v>58.66</v>
      </c>
      <c r="H25" s="122"/>
      <c r="I25" s="122"/>
      <c r="J25" s="122"/>
      <c r="N25" s="122">
        <f t="shared" si="0"/>
        <v>58.66</v>
      </c>
      <c r="O25" s="124">
        <f>IF(D25="X",0,IF(E25="X",0,VLOOKUP(E25,'17'!$K$3:$L$16,2,FALSE)))</f>
        <v>210</v>
      </c>
      <c r="P25" s="122">
        <f t="shared" si="1"/>
        <v>12318.599999999999</v>
      </c>
    </row>
    <row r="26" spans="1:16" x14ac:dyDescent="0.3">
      <c r="A26" s="44"/>
      <c r="B26" s="120" t="s">
        <v>575</v>
      </c>
      <c r="C26" s="47" t="s">
        <v>604</v>
      </c>
      <c r="D26" s="47"/>
      <c r="E26" s="120" t="s">
        <v>151</v>
      </c>
      <c r="F26" s="122"/>
      <c r="G26" s="122">
        <v>58.36</v>
      </c>
      <c r="H26" s="122"/>
      <c r="I26" s="122"/>
      <c r="J26" s="122"/>
      <c r="N26" s="122">
        <f t="shared" si="0"/>
        <v>58.36</v>
      </c>
      <c r="O26" s="124">
        <f>IF(D26="X",0,IF(E26="X",0,VLOOKUP(E26,'17'!$K$3:$L$16,2,FALSE)))</f>
        <v>210</v>
      </c>
      <c r="P26" s="122">
        <f t="shared" si="1"/>
        <v>12255.6</v>
      </c>
    </row>
    <row r="27" spans="1:16" x14ac:dyDescent="0.3">
      <c r="A27" s="44"/>
      <c r="B27" s="120" t="s">
        <v>488</v>
      </c>
      <c r="C27" s="47" t="s">
        <v>320</v>
      </c>
      <c r="D27" s="47"/>
      <c r="E27" s="120" t="s">
        <v>160</v>
      </c>
      <c r="F27" s="122"/>
      <c r="G27" s="122">
        <v>130</v>
      </c>
      <c r="H27" s="122"/>
      <c r="I27" s="122"/>
      <c r="J27" s="122"/>
      <c r="N27" s="122">
        <f t="shared" si="0"/>
        <v>130</v>
      </c>
      <c r="O27" s="124">
        <f>IF(D27="X",0,IF(E27="X",0,VLOOKUP(E27,'17'!$K$3:$L$16,2,FALSE)))</f>
        <v>210</v>
      </c>
      <c r="P27" s="122">
        <f t="shared" si="1"/>
        <v>27300</v>
      </c>
    </row>
    <row r="28" spans="1:16" x14ac:dyDescent="0.3">
      <c r="A28" s="44"/>
      <c r="B28" s="120" t="s">
        <v>502</v>
      </c>
      <c r="C28" s="47" t="s">
        <v>604</v>
      </c>
      <c r="D28" s="47"/>
      <c r="E28" s="120" t="s">
        <v>151</v>
      </c>
      <c r="F28" s="122"/>
      <c r="G28" s="122">
        <v>58.05</v>
      </c>
      <c r="H28" s="122"/>
      <c r="I28" s="122"/>
      <c r="J28" s="122"/>
      <c r="N28" s="122">
        <f t="shared" si="0"/>
        <v>58.05</v>
      </c>
      <c r="O28" s="124">
        <f>IF(D28="X",0,IF(E28="X",0,VLOOKUP(E28,'17'!$K$3:$L$16,2,FALSE)))</f>
        <v>210</v>
      </c>
      <c r="P28" s="122">
        <f t="shared" si="1"/>
        <v>12190.5</v>
      </c>
    </row>
    <row r="29" spans="1:16" x14ac:dyDescent="0.3">
      <c r="A29" s="44"/>
      <c r="B29" s="120" t="s">
        <v>489</v>
      </c>
      <c r="C29" s="47" t="s">
        <v>596</v>
      </c>
      <c r="D29" s="47"/>
      <c r="E29" s="120" t="s">
        <v>160</v>
      </c>
      <c r="F29" s="122"/>
      <c r="G29" s="122">
        <v>31.56</v>
      </c>
      <c r="H29" s="122"/>
      <c r="I29" s="122"/>
      <c r="J29" s="122"/>
      <c r="N29" s="122">
        <f t="shared" si="0"/>
        <v>31.56</v>
      </c>
      <c r="O29" s="124">
        <f>IF(D29="X",0,IF(E29="X",0,VLOOKUP(E29,'17'!$K$3:$L$16,2,FALSE)))</f>
        <v>210</v>
      </c>
      <c r="P29" s="122">
        <f t="shared" si="1"/>
        <v>6627.5999999999995</v>
      </c>
    </row>
    <row r="30" spans="1:16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2">SUM(F4:F494)</f>
        <v>44.8</v>
      </c>
      <c r="G495" s="105">
        <f t="shared" si="2"/>
        <v>964.67999999999984</v>
      </c>
      <c r="H495" s="105">
        <f t="shared" si="2"/>
        <v>0</v>
      </c>
      <c r="I495" s="105">
        <f t="shared" si="2"/>
        <v>0</v>
      </c>
      <c r="J495" s="105">
        <f t="shared" si="2"/>
        <v>26.88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1036.3599999999999</v>
      </c>
      <c r="Q495" s="93" t="s">
        <v>307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IF('17'!K3="", "Vrije categorie",'17'!K3)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365.56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365.56</v>
      </c>
      <c r="O499" s="95"/>
      <c r="P499" s="106" cm="1">
        <f t="array" ref="P499">SUMPRODUCT(--($E$4:$E$494=C499),--($D$4:$D$494=""),$P$4:$P$494)</f>
        <v>76767.600000000006</v>
      </c>
    </row>
    <row r="500" spans="3:16" x14ac:dyDescent="0.3">
      <c r="C500" s="95" t="str">
        <f>IF('17'!K4="", "Vrije categorie",'17'!K4)</f>
        <v>B</v>
      </c>
      <c r="F500" s="106" cm="1">
        <f t="array" ref="F500">SUMPRODUCT(--($E$4:$E$494=C500),--($D$4:$D$494=""),$F$4:$F$494)</f>
        <v>24.8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24.8</v>
      </c>
      <c r="O500" s="95"/>
      <c r="P500" s="106" cm="1">
        <f t="array" ref="P500">SUMPRODUCT(--($E$4:$E$494=C500),--($D$4:$D$494=""),$P$4:$P$494)</f>
        <v>5208</v>
      </c>
    </row>
    <row r="501" spans="3:16" x14ac:dyDescent="0.3">
      <c r="C501" s="95" t="str">
        <f>IF('17'!K5="", "Vrije categorie",'17'!K5)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IF('17'!K6="", "Vrije categorie",'17'!K6)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IF('17'!K7="", "Vrije categorie",'17'!K7)</f>
        <v>E</v>
      </c>
      <c r="F503" s="106" cm="1">
        <f t="array" ref="F503">SUMPRODUCT(--($E$4:$E$494=C503),--($D$4:$D$494=""),$F$4:$F$494)</f>
        <v>20</v>
      </c>
      <c r="G503" s="106" cm="1">
        <f t="array" ref="G503">SUMPRODUCT(--($E$4:$E$494=C503),--($D$4:$D$494=""),$G$4:$G$494)</f>
        <v>504.42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524.42000000000007</v>
      </c>
      <c r="O503" s="95"/>
      <c r="P503" s="106" cm="1">
        <f t="array" ref="P503">SUMPRODUCT(--($E$4:$E$494=C503),--($D$4:$D$494=""),$P$4:$P$494)</f>
        <v>110128.20000000001</v>
      </c>
    </row>
    <row r="504" spans="3:16" x14ac:dyDescent="0.3">
      <c r="C504" s="95" t="str">
        <f>IF('17'!K8="", "Vrije categorie",'17'!K8)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3.1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3.1</v>
      </c>
      <c r="O504" s="95"/>
      <c r="P504" s="106" cm="1">
        <f t="array" ref="P504">SUMPRODUCT(--($E$4:$E$494=C504),--($D$4:$D$494=""),$P$4:$P$494)</f>
        <v>37.200000000000003</v>
      </c>
    </row>
    <row r="505" spans="3:16" x14ac:dyDescent="0.3">
      <c r="C505" s="95" t="str">
        <f>IF('17'!K9="", "Vrije categorie",'17'!K9)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26.88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26.88</v>
      </c>
      <c r="O505" s="95"/>
      <c r="P505" s="106" cm="1">
        <f t="array" ref="P505">SUMPRODUCT(--($E$4:$E$494=C505),--($D$4:$D$494=""),$P$4:$P$494)</f>
        <v>5644.8</v>
      </c>
    </row>
    <row r="506" spans="3:16" x14ac:dyDescent="0.3">
      <c r="C506" s="95" t="str">
        <f>IF('17'!K10="", "Vrije categorie",'17'!K10)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91.6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91.6</v>
      </c>
      <c r="O506" s="95"/>
      <c r="P506" s="106" cm="1">
        <f t="array" ref="P506">SUMPRODUCT(--($E$4:$E$494=C506),--($D$4:$D$494=""),$P$4:$P$494)</f>
        <v>19236</v>
      </c>
    </row>
    <row r="507" spans="3:16" x14ac:dyDescent="0.3">
      <c r="C507" s="95" t="str">
        <f>IF('17'!K11="", "Vrije categorie",'17'!K11)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IF('17'!K12="", "Vrije categorie",'17'!K12)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IF('17'!K13="", "Vrije categorie",'17'!K13)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IF('17'!K14="", "Vrije categorie",'17'!K14)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IF('17'!K15="", "Vrije categorie",'17'!K15)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44.8</v>
      </c>
      <c r="G512" s="107">
        <f t="shared" ref="G512:M512" si="5">SUM(G499:G511)</f>
        <v>964.68000000000006</v>
      </c>
      <c r="H512" s="107">
        <f t="shared" si="5"/>
        <v>0</v>
      </c>
      <c r="I512" s="107">
        <f t="shared" si="5"/>
        <v>0</v>
      </c>
      <c r="J512" s="107">
        <f t="shared" si="5"/>
        <v>26.88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1036.3600000000001</v>
      </c>
      <c r="O512" s="107"/>
      <c r="P512" s="107">
        <f>SUM(P499:P511)</f>
        <v>217021.80000000002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18,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>
        <v>210</v>
      </c>
      <c r="M3" s="146"/>
      <c r="N3" s="126" t="e">
        <f>'18a'!P499/M3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De Heerdstee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'18a'!P500/M4</f>
        <v>#DIV/0!</v>
      </c>
    </row>
    <row r="5" spans="1:14" x14ac:dyDescent="0.3">
      <c r="A5" s="57" t="s">
        <v>154</v>
      </c>
      <c r="B5" s="294" t="str">
        <f>VLOOKUP(H5,'Kosten VSR (her)controles'!A5:E54,4)</f>
        <v>Bentismaheerd 1</v>
      </c>
      <c r="C5" s="294"/>
      <c r="D5" s="294"/>
      <c r="E5" s="294"/>
      <c r="F5" s="308" t="s">
        <v>155</v>
      </c>
      <c r="G5" s="308"/>
      <c r="H5" s="53">
        <f>'Kosten VSR (her)controles'!A22</f>
        <v>18</v>
      </c>
      <c r="K5" s="74" t="s">
        <v>156</v>
      </c>
      <c r="L5" s="86">
        <v>210</v>
      </c>
      <c r="M5" s="147"/>
      <c r="N5" s="127" t="e">
        <f>'18a'!P501/M5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18a</v>
      </c>
      <c r="K6" s="74" t="s">
        <v>159</v>
      </c>
      <c r="L6" s="86">
        <v>210</v>
      </c>
      <c r="M6" s="147"/>
      <c r="N6" s="127" t="e">
        <f>'18a'!P502/M6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'18a'!P503/M7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'18a'!P504/M8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'18a'!P505/M9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'18a'!P506/M10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'18a'!P507/M11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'18a'!P508/M12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'18a'!N512</f>
        <v>1304.5999999999997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'18a'!P509/M13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'18a'!P512</f>
        <v>273966</v>
      </c>
      <c r="E17" s="305" t="s">
        <v>176</v>
      </c>
      <c r="F17" s="305"/>
      <c r="G17" s="84">
        <f>D17/E8</f>
        <v>1304.5999999999999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'18a'!G512</f>
        <v>1175.7999999999997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1175.7999999999997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1175.7999999999997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1175.7999999999997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'18a'!F512-E27</f>
        <v>70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'18a'!S495</f>
        <v>202.10000000000005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'18a'!R495</f>
        <v>202.10000000000005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'18a'!T495</f>
        <v>71.600000000000009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'18a'!U495</f>
        <v>1.6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'18a'!V495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'18a'!W495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'18a'!N505</f>
        <v>58.800000000000004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L17" sqref="L17"/>
    </sheetView>
  </sheetViews>
  <sheetFormatPr defaultRowHeight="14.4" x14ac:dyDescent="0.3"/>
  <cols>
    <col min="1" max="1" width="9.109375" style="2"/>
    <col min="2" max="2" width="26.109375" customWidth="1"/>
    <col min="3" max="7" width="19.109375" customWidth="1"/>
    <col min="8" max="63" width="9.109375" style="2"/>
  </cols>
  <sheetData>
    <row r="1" spans="1:7" ht="25.8" x14ac:dyDescent="0.5">
      <c r="B1" s="278" t="s">
        <v>139</v>
      </c>
      <c r="C1" s="278"/>
      <c r="D1" s="278"/>
      <c r="E1" s="278"/>
      <c r="F1" s="278"/>
      <c r="G1" s="278"/>
    </row>
    <row r="2" spans="1:7" x14ac:dyDescent="0.3">
      <c r="B2" s="2"/>
      <c r="C2" s="2"/>
      <c r="D2" s="2"/>
      <c r="E2" s="2"/>
      <c r="F2" s="2"/>
      <c r="G2" s="2"/>
    </row>
    <row r="3" spans="1:7" ht="57.6" x14ac:dyDescent="0.3">
      <c r="B3" s="167" t="s">
        <v>140</v>
      </c>
      <c r="C3" s="167" t="s">
        <v>141</v>
      </c>
      <c r="D3" s="167" t="s">
        <v>142</v>
      </c>
      <c r="E3" s="167" t="s">
        <v>143</v>
      </c>
      <c r="F3" s="167" t="s">
        <v>144</v>
      </c>
      <c r="G3" s="167" t="s">
        <v>145</v>
      </c>
    </row>
    <row r="4" spans="1:7" x14ac:dyDescent="0.3">
      <c r="A4" s="2">
        <v>1</v>
      </c>
      <c r="B4" s="51" t="str">
        <f>'Kosten VSR (her)controles'!C5</f>
        <v>Anne Frankschool</v>
      </c>
      <c r="C4" s="117" t="e">
        <f>'1'!$H$14</f>
        <v>#DIV/0!</v>
      </c>
      <c r="D4" s="117" t="e">
        <f>C4/12</f>
        <v>#DIV/0!</v>
      </c>
      <c r="E4" s="117">
        <f>'1'!$I$38</f>
        <v>0</v>
      </c>
      <c r="F4" s="117">
        <f>'1'!$I$52</f>
        <v>0</v>
      </c>
      <c r="G4" s="117" t="e">
        <f>SUM(C4+E4+F4)</f>
        <v>#DIV/0!</v>
      </c>
    </row>
    <row r="5" spans="1:7" x14ac:dyDescent="0.3">
      <c r="A5" s="2">
        <v>2</v>
      </c>
      <c r="B5" s="51" t="str">
        <f>'Kosten VSR (her)controles'!C6</f>
        <v>Nassauschool Nassaulaan</v>
      </c>
      <c r="C5" s="117" t="e">
        <f>'2'!$H$14</f>
        <v>#DIV/0!</v>
      </c>
      <c r="D5" s="117" t="e">
        <f>C5/12</f>
        <v>#DIV/0!</v>
      </c>
      <c r="E5" s="117">
        <f>'2'!$I$38</f>
        <v>0</v>
      </c>
      <c r="F5" s="117">
        <f>'2'!$I$52</f>
        <v>0</v>
      </c>
      <c r="G5" s="117" t="e">
        <f t="shared" ref="G5:G22" si="0">SUM(C5+E5+F5)</f>
        <v>#DIV/0!</v>
      </c>
    </row>
    <row r="6" spans="1:7" x14ac:dyDescent="0.3">
      <c r="A6" s="2">
        <v>3</v>
      </c>
      <c r="B6" s="51" t="str">
        <f>'Kosten VSR (her)controles'!C7</f>
        <v>De Rietzee</v>
      </c>
      <c r="C6" s="117" t="e">
        <f>'3'!$H$14</f>
        <v>#DIV/0!</v>
      </c>
      <c r="D6" s="117" t="e">
        <f t="shared" ref="D6:D22" si="1">C6/12</f>
        <v>#DIV/0!</v>
      </c>
      <c r="E6" s="117">
        <f>'3'!$I$38</f>
        <v>0</v>
      </c>
      <c r="F6" s="117">
        <f>'3'!$I$52</f>
        <v>0</v>
      </c>
      <c r="G6" s="117" t="e">
        <f t="shared" si="0"/>
        <v>#DIV/0!</v>
      </c>
    </row>
    <row r="7" spans="1:7" x14ac:dyDescent="0.3">
      <c r="A7" s="2">
        <v>4</v>
      </c>
      <c r="B7" s="179"/>
      <c r="C7" s="180"/>
      <c r="D7" s="180"/>
      <c r="E7" s="180"/>
      <c r="F7" s="180"/>
      <c r="G7" s="180"/>
    </row>
    <row r="8" spans="1:7" x14ac:dyDescent="0.3">
      <c r="A8" s="2">
        <v>5</v>
      </c>
      <c r="B8" s="51" t="str">
        <f>'Kosten VSR (her)controles'!C9</f>
        <v>Dom Helder 1</v>
      </c>
      <c r="C8" s="117" t="e">
        <f>'5'!$H$14</f>
        <v>#DIV/0!</v>
      </c>
      <c r="D8" s="117" t="e">
        <f t="shared" si="1"/>
        <v>#DIV/0!</v>
      </c>
      <c r="E8" s="117">
        <f>'5'!$I$38</f>
        <v>0</v>
      </c>
      <c r="F8" s="117">
        <f>'5'!$I$52</f>
        <v>0</v>
      </c>
      <c r="G8" s="117" t="e">
        <f t="shared" si="0"/>
        <v>#DIV/0!</v>
      </c>
    </row>
    <row r="9" spans="1:7" x14ac:dyDescent="0.3">
      <c r="A9" s="2">
        <v>6</v>
      </c>
      <c r="B9" s="51" t="str">
        <f>'Kosten VSR (her)controles'!C10</f>
        <v>Dom Helder 2</v>
      </c>
      <c r="C9" s="117" t="e">
        <f>'6'!$H$14</f>
        <v>#DIV/0!</v>
      </c>
      <c r="D9" s="117" t="e">
        <f t="shared" si="1"/>
        <v>#DIV/0!</v>
      </c>
      <c r="E9" s="117">
        <f>'6'!$I$38</f>
        <v>0</v>
      </c>
      <c r="F9" s="117">
        <f>'6'!$I$52</f>
        <v>0</v>
      </c>
      <c r="G9" s="117" t="e">
        <f t="shared" si="0"/>
        <v>#DIV/0!</v>
      </c>
    </row>
    <row r="10" spans="1:7" x14ac:dyDescent="0.3">
      <c r="A10" s="2">
        <v>7</v>
      </c>
      <c r="B10" s="51" t="str">
        <f>'Kosten VSR (her)controles'!C11</f>
        <v>De Wegwijzer</v>
      </c>
      <c r="C10" s="117" t="e">
        <f>'7'!$H$14</f>
        <v>#DIV/0!</v>
      </c>
      <c r="D10" s="117" t="e">
        <f t="shared" si="1"/>
        <v>#DIV/0!</v>
      </c>
      <c r="E10" s="117">
        <f>'7'!$I$38</f>
        <v>0</v>
      </c>
      <c r="F10" s="117">
        <f>'7'!$I$52</f>
        <v>0</v>
      </c>
      <c r="G10" s="117" t="e">
        <f t="shared" si="0"/>
        <v>#DIV/0!</v>
      </c>
    </row>
    <row r="11" spans="1:7" x14ac:dyDescent="0.3">
      <c r="A11" s="2">
        <v>8</v>
      </c>
      <c r="B11" s="51" t="str">
        <f>'Kosten VSR (her)controles'!C12</f>
        <v>Nassauschool De Boog</v>
      </c>
      <c r="C11" s="117" t="e">
        <f>'8'!$H$14</f>
        <v>#DIV/0!</v>
      </c>
      <c r="D11" s="117" t="e">
        <f t="shared" si="1"/>
        <v>#DIV/0!</v>
      </c>
      <c r="E11" s="117">
        <f>'8'!$I$38</f>
        <v>0</v>
      </c>
      <c r="F11" s="117">
        <f>'8'!$I$52</f>
        <v>0</v>
      </c>
      <c r="G11" s="117" t="e">
        <f t="shared" si="0"/>
        <v>#DIV/0!</v>
      </c>
    </row>
    <row r="12" spans="1:7" x14ac:dyDescent="0.3">
      <c r="A12" s="2">
        <v>9</v>
      </c>
      <c r="B12" s="51" t="str">
        <f>'Kosten VSR (her)controles'!C13</f>
        <v>Nassauschool Monument</v>
      </c>
      <c r="C12" s="117" t="e">
        <f>'9'!$H$14</f>
        <v>#DIV/0!</v>
      </c>
      <c r="D12" s="117" t="e">
        <f t="shared" si="1"/>
        <v>#DIV/0!</v>
      </c>
      <c r="E12" s="117">
        <f>'9'!$I$38</f>
        <v>0</v>
      </c>
      <c r="F12" s="117">
        <f>'9'!$I$52</f>
        <v>0</v>
      </c>
      <c r="G12" s="117" t="e">
        <f t="shared" si="0"/>
        <v>#DIV/0!</v>
      </c>
    </row>
    <row r="13" spans="1:7" x14ac:dyDescent="0.3">
      <c r="A13" s="2">
        <v>10</v>
      </c>
      <c r="B13" s="51" t="str">
        <f>'Kosten VSR (her)controles'!C14</f>
        <v>Nassauschool Paleis</v>
      </c>
      <c r="C13" s="117" t="e">
        <f>'10'!$H$14</f>
        <v>#DIV/0!</v>
      </c>
      <c r="D13" s="117" t="e">
        <f t="shared" si="1"/>
        <v>#DIV/0!</v>
      </c>
      <c r="E13" s="117">
        <f>'10'!$I$38</f>
        <v>0</v>
      </c>
      <c r="F13" s="117">
        <f>'10'!$I$52</f>
        <v>0</v>
      </c>
      <c r="G13" s="117" t="e">
        <f t="shared" si="0"/>
        <v>#DIV/0!</v>
      </c>
    </row>
    <row r="14" spans="1:7" x14ac:dyDescent="0.3">
      <c r="A14" s="2">
        <v>11</v>
      </c>
      <c r="B14" s="51" t="str">
        <f>'Kosten VSR (her)controles'!C15</f>
        <v>Meeroevers</v>
      </c>
      <c r="C14" s="117" t="e">
        <f>'11'!$H$14</f>
        <v>#DIV/0!</v>
      </c>
      <c r="D14" s="117" t="e">
        <f t="shared" si="1"/>
        <v>#DIV/0!</v>
      </c>
      <c r="E14" s="117">
        <f>'11'!$I$38</f>
        <v>0</v>
      </c>
      <c r="F14" s="117">
        <f>'11'!$I$52</f>
        <v>0</v>
      </c>
      <c r="G14" s="117" t="e">
        <f t="shared" si="0"/>
        <v>#DIV/0!</v>
      </c>
    </row>
    <row r="15" spans="1:7" x14ac:dyDescent="0.3">
      <c r="A15" s="2">
        <v>12</v>
      </c>
      <c r="B15" s="51" t="str">
        <f>'Kosten VSR (her)controles'!C16</f>
        <v>Nassauschool Palvijoen</v>
      </c>
      <c r="C15" s="117" t="e">
        <f>'12'!$H$14</f>
        <v>#DIV/0!</v>
      </c>
      <c r="D15" s="117" t="e">
        <f t="shared" si="1"/>
        <v>#DIV/0!</v>
      </c>
      <c r="E15" s="117">
        <f>'12'!$I$38</f>
        <v>0</v>
      </c>
      <c r="F15" s="117">
        <f>'12'!$I$52</f>
        <v>0</v>
      </c>
      <c r="G15" s="117" t="e">
        <f t="shared" si="0"/>
        <v>#DIV/0!</v>
      </c>
    </row>
    <row r="16" spans="1:7" x14ac:dyDescent="0.3">
      <c r="A16" s="2">
        <v>13</v>
      </c>
      <c r="B16" s="51" t="str">
        <f>'Kosten VSR (her)controles'!C17</f>
        <v>Aquamarijn</v>
      </c>
      <c r="C16" s="117" t="e">
        <f>'13'!$H$14</f>
        <v>#DIV/0!</v>
      </c>
      <c r="D16" s="117" t="e">
        <f t="shared" si="1"/>
        <v>#DIV/0!</v>
      </c>
      <c r="E16" s="117">
        <f>'13'!$I$38</f>
        <v>0</v>
      </c>
      <c r="F16" s="117">
        <f>'13'!$I$52</f>
        <v>0</v>
      </c>
      <c r="G16" s="117" t="e">
        <f t="shared" si="0"/>
        <v>#DIV/0!</v>
      </c>
    </row>
    <row r="17" spans="1:7" x14ac:dyDescent="0.3">
      <c r="A17" s="2">
        <v>14</v>
      </c>
      <c r="B17" s="51" t="str">
        <f>'Kosten VSR (her)controles'!C18</f>
        <v>De Kleine Wereld</v>
      </c>
      <c r="C17" s="117" t="e">
        <f>'14'!$H$14</f>
        <v>#DIV/0!</v>
      </c>
      <c r="D17" s="117" t="e">
        <f t="shared" si="1"/>
        <v>#DIV/0!</v>
      </c>
      <c r="E17" s="117">
        <f>'14'!$I$38</f>
        <v>0</v>
      </c>
      <c r="F17" s="117">
        <f>'14'!$I$52</f>
        <v>0</v>
      </c>
      <c r="G17" s="117" t="e">
        <f t="shared" si="0"/>
        <v>#DIV/0!</v>
      </c>
    </row>
    <row r="18" spans="1:7" x14ac:dyDescent="0.3">
      <c r="A18" s="2">
        <v>15</v>
      </c>
      <c r="B18" s="51" t="str">
        <f>'Kosten VSR (her)controles'!C19</f>
        <v>De Hoeksteen</v>
      </c>
      <c r="C18" s="117" t="e">
        <f>'15'!$H$14</f>
        <v>#DIV/0!</v>
      </c>
      <c r="D18" s="117" t="e">
        <f t="shared" si="1"/>
        <v>#DIV/0!</v>
      </c>
      <c r="E18" s="117">
        <f>'15'!$I$38</f>
        <v>0</v>
      </c>
      <c r="F18" s="117">
        <f>'15'!$I$52</f>
        <v>0</v>
      </c>
      <c r="G18" s="117" t="e">
        <f t="shared" si="0"/>
        <v>#DIV/0!</v>
      </c>
    </row>
    <row r="19" spans="1:7" x14ac:dyDescent="0.3">
      <c r="A19" s="2">
        <v>16</v>
      </c>
      <c r="B19" s="51" t="str">
        <f>'Kosten VSR (her)controles'!C20</f>
        <v>t Kompas</v>
      </c>
      <c r="C19" s="117" t="e">
        <f>'16'!$H$14</f>
        <v>#DIV/0!</v>
      </c>
      <c r="D19" s="117" t="e">
        <f t="shared" si="1"/>
        <v>#DIV/0!</v>
      </c>
      <c r="E19" s="117">
        <f>'16'!$I$38</f>
        <v>0</v>
      </c>
      <c r="F19" s="117">
        <f>'16'!$I$52</f>
        <v>0</v>
      </c>
      <c r="G19" s="117" t="e">
        <f t="shared" si="0"/>
        <v>#DIV/0!</v>
      </c>
    </row>
    <row r="20" spans="1:7" x14ac:dyDescent="0.3">
      <c r="A20" s="2">
        <v>17</v>
      </c>
      <c r="B20" s="51" t="str">
        <f>'Kosten VSR (her)controles'!C21</f>
        <v>De Tamarisk Canadalaan</v>
      </c>
      <c r="C20" s="117" t="e">
        <f>'17'!$H$14</f>
        <v>#DIV/0!</v>
      </c>
      <c r="D20" s="117" t="e">
        <f t="shared" si="1"/>
        <v>#DIV/0!</v>
      </c>
      <c r="E20" s="117">
        <f>'17'!$I$38</f>
        <v>0</v>
      </c>
      <c r="F20" s="117">
        <f>'17'!$I$52</f>
        <v>0</v>
      </c>
      <c r="G20" s="117" t="e">
        <f t="shared" si="0"/>
        <v>#DIV/0!</v>
      </c>
    </row>
    <row r="21" spans="1:7" x14ac:dyDescent="0.3">
      <c r="A21" s="2">
        <v>18</v>
      </c>
      <c r="B21" s="51" t="str">
        <f>'Kosten VSR (her)controles'!C22</f>
        <v>De Heerdstee</v>
      </c>
      <c r="C21" s="117" t="e">
        <f>'18'!$H$14</f>
        <v>#DIV/0!</v>
      </c>
      <c r="D21" s="117" t="e">
        <f t="shared" si="1"/>
        <v>#DIV/0!</v>
      </c>
      <c r="E21" s="117">
        <f>'18'!$I$38</f>
        <v>0</v>
      </c>
      <c r="F21" s="117">
        <f>'18'!$I$52</f>
        <v>0</v>
      </c>
      <c r="G21" s="117" t="e">
        <f t="shared" si="0"/>
        <v>#DIV/0!</v>
      </c>
    </row>
    <row r="22" spans="1:7" x14ac:dyDescent="0.3">
      <c r="A22" s="2">
        <v>19</v>
      </c>
      <c r="B22" s="51" t="str">
        <f>'Kosten VSR (her)controles'!C23</f>
        <v>De Tamarisk Wiardt</v>
      </c>
      <c r="C22" s="117" t="e">
        <f>'19'!$H$14</f>
        <v>#DIV/0!</v>
      </c>
      <c r="D22" s="117" t="e">
        <f t="shared" si="1"/>
        <v>#DIV/0!</v>
      </c>
      <c r="E22" s="117">
        <f>'19'!$I$38</f>
        <v>0</v>
      </c>
      <c r="F22" s="117">
        <f>'19'!$I$52</f>
        <v>0</v>
      </c>
      <c r="G22" s="117" t="e">
        <f t="shared" si="0"/>
        <v>#DIV/0!</v>
      </c>
    </row>
    <row r="23" spans="1:7" hidden="1" x14ac:dyDescent="0.3">
      <c r="B23" s="51"/>
      <c r="C23" s="117"/>
      <c r="D23" s="117"/>
      <c r="E23" s="117"/>
      <c r="F23" s="117"/>
      <c r="G23" s="117"/>
    </row>
    <row r="24" spans="1:7" hidden="1" x14ac:dyDescent="0.3">
      <c r="B24" s="51"/>
      <c r="C24" s="117"/>
      <c r="D24" s="117"/>
      <c r="E24" s="117"/>
      <c r="F24" s="117"/>
      <c r="G24" s="117"/>
    </row>
    <row r="25" spans="1:7" hidden="1" x14ac:dyDescent="0.3">
      <c r="B25" s="51"/>
      <c r="C25" s="117"/>
      <c r="D25" s="117"/>
      <c r="E25" s="117"/>
      <c r="F25" s="117"/>
      <c r="G25" s="117"/>
    </row>
    <row r="26" spans="1:7" hidden="1" x14ac:dyDescent="0.3">
      <c r="B26" s="51"/>
      <c r="C26" s="117"/>
      <c r="D26" s="117"/>
      <c r="E26" s="117"/>
      <c r="F26" s="117"/>
      <c r="G26" s="117"/>
    </row>
    <row r="27" spans="1:7" hidden="1" x14ac:dyDescent="0.3">
      <c r="B27" s="51"/>
      <c r="C27" s="117"/>
      <c r="D27" s="117"/>
      <c r="E27" s="117"/>
      <c r="F27" s="117"/>
      <c r="G27" s="117"/>
    </row>
    <row r="28" spans="1:7" hidden="1" x14ac:dyDescent="0.3">
      <c r="B28" s="51"/>
      <c r="C28" s="117"/>
      <c r="D28" s="117"/>
      <c r="E28" s="117"/>
      <c r="F28" s="117"/>
      <c r="G28" s="117"/>
    </row>
    <row r="29" spans="1:7" hidden="1" x14ac:dyDescent="0.3">
      <c r="B29" s="51"/>
      <c r="C29" s="117"/>
      <c r="D29" s="117"/>
      <c r="E29" s="117"/>
      <c r="F29" s="117"/>
      <c r="G29" s="117"/>
    </row>
    <row r="30" spans="1:7" hidden="1" x14ac:dyDescent="0.3">
      <c r="B30" s="51"/>
      <c r="C30" s="117"/>
      <c r="D30" s="117"/>
      <c r="E30" s="117"/>
      <c r="F30" s="117"/>
      <c r="G30" s="117"/>
    </row>
    <row r="31" spans="1:7" hidden="1" x14ac:dyDescent="0.3">
      <c r="B31" s="51"/>
      <c r="C31" s="117"/>
      <c r="D31" s="117"/>
      <c r="E31" s="117"/>
      <c r="F31" s="117"/>
      <c r="G31" s="117"/>
    </row>
    <row r="32" spans="1:7" hidden="1" x14ac:dyDescent="0.3">
      <c r="B32" s="51"/>
      <c r="C32" s="117"/>
      <c r="D32" s="117"/>
      <c r="E32" s="117"/>
      <c r="F32" s="117"/>
      <c r="G32" s="117"/>
    </row>
    <row r="33" spans="2:7" hidden="1" x14ac:dyDescent="0.3">
      <c r="B33" s="51"/>
      <c r="C33" s="117"/>
      <c r="D33" s="117"/>
      <c r="E33" s="117"/>
      <c r="F33" s="117"/>
      <c r="G33" s="117"/>
    </row>
    <row r="34" spans="2:7" hidden="1" x14ac:dyDescent="0.3">
      <c r="B34" s="51"/>
      <c r="C34" s="117"/>
      <c r="D34" s="117"/>
      <c r="E34" s="117"/>
      <c r="F34" s="117"/>
      <c r="G34" s="117"/>
    </row>
    <row r="35" spans="2:7" hidden="1" x14ac:dyDescent="0.3">
      <c r="B35" s="51"/>
      <c r="C35" s="117"/>
      <c r="D35" s="117"/>
      <c r="E35" s="117"/>
      <c r="F35" s="117"/>
      <c r="G35" s="117"/>
    </row>
    <row r="36" spans="2:7" hidden="1" x14ac:dyDescent="0.3">
      <c r="B36" s="51"/>
      <c r="C36" s="117"/>
      <c r="D36" s="117"/>
      <c r="E36" s="117"/>
      <c r="F36" s="117"/>
      <c r="G36" s="117"/>
    </row>
    <row r="37" spans="2:7" hidden="1" x14ac:dyDescent="0.3">
      <c r="B37" s="51"/>
      <c r="C37" s="117"/>
      <c r="D37" s="117"/>
      <c r="E37" s="117"/>
      <c r="F37" s="117"/>
      <c r="G37" s="117"/>
    </row>
    <row r="38" spans="2:7" hidden="1" x14ac:dyDescent="0.3">
      <c r="B38" s="51"/>
      <c r="C38" s="117"/>
      <c r="D38" s="117"/>
      <c r="E38" s="117"/>
      <c r="F38" s="117"/>
      <c r="G38" s="117"/>
    </row>
    <row r="39" spans="2:7" hidden="1" x14ac:dyDescent="0.3">
      <c r="B39" s="51"/>
      <c r="C39" s="117"/>
      <c r="D39" s="117"/>
      <c r="E39" s="117"/>
      <c r="F39" s="117"/>
      <c r="G39" s="117"/>
    </row>
    <row r="40" spans="2:7" hidden="1" x14ac:dyDescent="0.3">
      <c r="B40" s="51"/>
      <c r="C40" s="117"/>
      <c r="D40" s="117"/>
      <c r="E40" s="117"/>
      <c r="F40" s="117"/>
      <c r="G40" s="117"/>
    </row>
    <row r="41" spans="2:7" hidden="1" x14ac:dyDescent="0.3">
      <c r="B41" s="51"/>
      <c r="C41" s="117"/>
      <c r="D41" s="117"/>
      <c r="E41" s="117"/>
      <c r="F41" s="117"/>
      <c r="G41" s="117"/>
    </row>
    <row r="42" spans="2:7" hidden="1" x14ac:dyDescent="0.3">
      <c r="B42" s="51"/>
      <c r="C42" s="117"/>
      <c r="D42" s="117"/>
      <c r="E42" s="117"/>
      <c r="F42" s="117"/>
      <c r="G42" s="117"/>
    </row>
    <row r="43" spans="2:7" hidden="1" x14ac:dyDescent="0.3">
      <c r="B43" s="51"/>
      <c r="C43" s="117"/>
      <c r="D43" s="117"/>
      <c r="E43" s="117"/>
      <c r="F43" s="117"/>
      <c r="G43" s="117"/>
    </row>
    <row r="44" spans="2:7" hidden="1" x14ac:dyDescent="0.3">
      <c r="B44" s="51"/>
      <c r="C44" s="117"/>
      <c r="D44" s="117"/>
      <c r="E44" s="117"/>
      <c r="F44" s="117"/>
      <c r="G44" s="117"/>
    </row>
    <row r="45" spans="2:7" hidden="1" x14ac:dyDescent="0.3">
      <c r="B45" s="51"/>
      <c r="C45" s="117"/>
      <c r="D45" s="117"/>
      <c r="E45" s="117"/>
      <c r="F45" s="117"/>
      <c r="G45" s="117"/>
    </row>
    <row r="46" spans="2:7" hidden="1" x14ac:dyDescent="0.3">
      <c r="B46" s="51"/>
      <c r="C46" s="117"/>
      <c r="D46" s="117"/>
      <c r="E46" s="117"/>
      <c r="F46" s="117"/>
      <c r="G46" s="117"/>
    </row>
    <row r="47" spans="2:7" hidden="1" x14ac:dyDescent="0.3">
      <c r="B47" s="51"/>
      <c r="C47" s="117"/>
      <c r="D47" s="117"/>
      <c r="E47" s="117"/>
      <c r="F47" s="117"/>
      <c r="G47" s="117"/>
    </row>
    <row r="48" spans="2:7" hidden="1" x14ac:dyDescent="0.3">
      <c r="B48" s="51"/>
      <c r="C48" s="117"/>
      <c r="D48" s="117"/>
      <c r="E48" s="117"/>
      <c r="F48" s="117"/>
      <c r="G48" s="117"/>
    </row>
    <row r="49" spans="2:7" hidden="1" x14ac:dyDescent="0.3">
      <c r="B49" s="51"/>
      <c r="C49" s="117"/>
      <c r="D49" s="117"/>
      <c r="E49" s="117"/>
      <c r="F49" s="117"/>
      <c r="G49" s="117"/>
    </row>
    <row r="50" spans="2:7" hidden="1" x14ac:dyDescent="0.3">
      <c r="B50" s="51"/>
      <c r="C50" s="117"/>
      <c r="D50" s="117"/>
      <c r="E50" s="117"/>
      <c r="F50" s="117"/>
      <c r="G50" s="117"/>
    </row>
    <row r="51" spans="2:7" hidden="1" x14ac:dyDescent="0.3">
      <c r="B51" s="51"/>
      <c r="C51" s="117"/>
      <c r="D51" s="117"/>
      <c r="E51" s="117"/>
      <c r="F51" s="117"/>
      <c r="G51" s="117"/>
    </row>
    <row r="52" spans="2:7" hidden="1" x14ac:dyDescent="0.3">
      <c r="B52" s="51"/>
      <c r="C52" s="117"/>
      <c r="D52" s="117"/>
      <c r="E52" s="117"/>
      <c r="F52" s="117"/>
      <c r="G52" s="117"/>
    </row>
    <row r="53" spans="2:7" hidden="1" x14ac:dyDescent="0.3">
      <c r="B53" s="51"/>
      <c r="C53" s="117"/>
      <c r="D53" s="117"/>
      <c r="E53" s="117"/>
      <c r="F53" s="117"/>
      <c r="G53" s="117"/>
    </row>
    <row r="54" spans="2:7" hidden="1" x14ac:dyDescent="0.3">
      <c r="B54" s="51"/>
      <c r="C54" s="117"/>
      <c r="D54" s="117"/>
      <c r="E54" s="117"/>
      <c r="F54" s="117"/>
      <c r="G54" s="117"/>
    </row>
    <row r="55" spans="2:7" s="2" customFormat="1" x14ac:dyDescent="0.3">
      <c r="B55" s="71" t="s">
        <v>146</v>
      </c>
      <c r="C55" s="169" t="e">
        <f>SUM(C4:C54)</f>
        <v>#DIV/0!</v>
      </c>
      <c r="D55" s="169" t="e">
        <f t="shared" ref="D55:G55" si="2">SUM(D4:D54)</f>
        <v>#DIV/0!</v>
      </c>
      <c r="E55" s="169">
        <f t="shared" si="2"/>
        <v>0</v>
      </c>
      <c r="F55" s="169">
        <f t="shared" si="2"/>
        <v>0</v>
      </c>
      <c r="G55" s="169" t="e">
        <f t="shared" si="2"/>
        <v>#DIV/0!</v>
      </c>
    </row>
    <row r="56" spans="2:7" s="2" customFormat="1" x14ac:dyDescent="0.3"/>
    <row r="57" spans="2:7" s="2" customFormat="1" x14ac:dyDescent="0.3"/>
    <row r="58" spans="2:7" s="2" customFormat="1" x14ac:dyDescent="0.3"/>
    <row r="59" spans="2:7" s="2" customFormat="1" x14ac:dyDescent="0.3"/>
    <row r="60" spans="2:7" s="2" customFormat="1" x14ac:dyDescent="0.3"/>
    <row r="61" spans="2:7" s="2" customFormat="1" x14ac:dyDescent="0.3"/>
    <row r="62" spans="2:7" s="2" customFormat="1" x14ac:dyDescent="0.3"/>
    <row r="63" spans="2:7" s="2" customFormat="1" x14ac:dyDescent="0.3"/>
    <row r="64" spans="2:7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2"/>
  <sheetViews>
    <sheetView topLeftCell="A15" workbookViewId="0">
      <selection activeCell="J10" sqref="J10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2" width="11.88671875" style="122" customWidth="1"/>
    <col min="13" max="13" width="11.88671875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'18'!H5</f>
        <v>18</v>
      </c>
      <c r="B1" s="310" t="s">
        <v>152</v>
      </c>
      <c r="C1" s="311"/>
      <c r="D1" s="312" t="str">
        <f>VLOOKUP(A1,'Kosten VSR (her)controles'!A5:J54,3)</f>
        <v>De Heerdstee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Bentismaheerd 1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159" t="s">
        <v>540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361</v>
      </c>
      <c r="C4" s="47" t="s">
        <v>251</v>
      </c>
      <c r="D4" s="47"/>
      <c r="E4" s="120" t="s">
        <v>163</v>
      </c>
      <c r="F4" s="122"/>
      <c r="G4" s="122"/>
      <c r="H4" s="122"/>
      <c r="I4" s="122"/>
      <c r="J4" s="122"/>
      <c r="L4" s="122">
        <v>5.7</v>
      </c>
      <c r="N4" s="122">
        <f t="shared" ref="N4:N39" si="0">SUM(F4:M4)</f>
        <v>5.7</v>
      </c>
      <c r="O4" s="124">
        <f>IF(D4="X",0,IF(E4="X",0,VLOOKUP(E4,'18'!$K$3:$L$16,2,FALSE)))</f>
        <v>210</v>
      </c>
      <c r="P4" s="122">
        <f t="shared" ref="P4:P39" si="1">N4*O4</f>
        <v>1197</v>
      </c>
      <c r="R4">
        <v>0</v>
      </c>
      <c r="S4">
        <v>0</v>
      </c>
      <c r="T4">
        <v>0.85</v>
      </c>
      <c r="U4">
        <v>0.8</v>
      </c>
    </row>
    <row r="5" spans="1:26" x14ac:dyDescent="0.3">
      <c r="A5" s="44"/>
      <c r="B5" s="120" t="s">
        <v>362</v>
      </c>
      <c r="C5" s="47" t="s">
        <v>251</v>
      </c>
      <c r="D5" s="47"/>
      <c r="E5" s="120" t="s">
        <v>163</v>
      </c>
      <c r="F5" s="122"/>
      <c r="G5" s="122"/>
      <c r="H5" s="122"/>
      <c r="I5" s="122"/>
      <c r="J5" s="122"/>
      <c r="L5" s="122">
        <v>5.7</v>
      </c>
      <c r="N5" s="122">
        <f t="shared" si="0"/>
        <v>5.7</v>
      </c>
      <c r="O5" s="124">
        <f>IF(D5="X",0,IF(E5="X",0,VLOOKUP(E5,'18'!$K$3:$L$16,2,FALSE)))</f>
        <v>210</v>
      </c>
      <c r="P5" s="122">
        <f t="shared" si="1"/>
        <v>1197</v>
      </c>
      <c r="R5">
        <v>0</v>
      </c>
      <c r="S5">
        <v>0</v>
      </c>
      <c r="T5">
        <v>0.85</v>
      </c>
      <c r="U5">
        <v>0.8</v>
      </c>
    </row>
    <row r="6" spans="1:26" x14ac:dyDescent="0.3">
      <c r="A6" s="44"/>
      <c r="B6" s="120" t="s">
        <v>381</v>
      </c>
      <c r="C6" s="47" t="s">
        <v>473</v>
      </c>
      <c r="D6" s="47"/>
      <c r="E6" s="120" t="s">
        <v>151</v>
      </c>
      <c r="F6" s="122"/>
      <c r="G6" s="122">
        <v>57</v>
      </c>
      <c r="H6" s="122"/>
      <c r="I6" s="122"/>
      <c r="J6" s="122"/>
      <c r="N6" s="122">
        <f t="shared" si="0"/>
        <v>57</v>
      </c>
      <c r="O6" s="124">
        <f>IF(D6="X",0,IF(E6="X",0,VLOOKUP(E6,'18'!$K$3:$L$16,2,FALSE)))</f>
        <v>210</v>
      </c>
      <c r="P6" s="122">
        <f t="shared" si="1"/>
        <v>11970</v>
      </c>
      <c r="R6">
        <v>11.8</v>
      </c>
      <c r="S6">
        <v>11.8</v>
      </c>
      <c r="T6">
        <v>4.2</v>
      </c>
    </row>
    <row r="7" spans="1:26" x14ac:dyDescent="0.3">
      <c r="A7" s="44"/>
      <c r="B7" s="120" t="s">
        <v>438</v>
      </c>
      <c r="C7" s="47" t="s">
        <v>473</v>
      </c>
      <c r="D7" s="47"/>
      <c r="E7" s="120" t="s">
        <v>151</v>
      </c>
      <c r="F7" s="122"/>
      <c r="G7" s="122">
        <v>46.6</v>
      </c>
      <c r="H7" s="122"/>
      <c r="I7" s="122"/>
      <c r="J7" s="122"/>
      <c r="N7" s="122">
        <f t="shared" si="0"/>
        <v>46.6</v>
      </c>
      <c r="O7" s="124">
        <f>IF(D7="X",0,IF(E7="X",0,VLOOKUP(E7,'18'!$K$3:$L$16,2,FALSE)))</f>
        <v>210</v>
      </c>
      <c r="P7" s="122">
        <f t="shared" si="1"/>
        <v>9786</v>
      </c>
      <c r="R7">
        <v>11.8</v>
      </c>
      <c r="S7">
        <v>11.8</v>
      </c>
      <c r="T7">
        <v>4.2</v>
      </c>
    </row>
    <row r="8" spans="1:26" x14ac:dyDescent="0.3">
      <c r="A8" s="44"/>
      <c r="B8" s="120" t="s">
        <v>437</v>
      </c>
      <c r="C8" s="47" t="s">
        <v>451</v>
      </c>
      <c r="D8" s="47"/>
      <c r="E8" s="120" t="s">
        <v>160</v>
      </c>
      <c r="F8" s="122"/>
      <c r="G8" s="122">
        <v>174</v>
      </c>
      <c r="H8" s="122"/>
      <c r="I8" s="122"/>
      <c r="J8" s="122"/>
      <c r="N8" s="122">
        <f t="shared" si="0"/>
        <v>174</v>
      </c>
      <c r="O8" s="124">
        <f>IF(D8="X",0,IF(E8="X",0,VLOOKUP(E8,'18'!$K$3:$L$16,2,FALSE)))</f>
        <v>210</v>
      </c>
      <c r="P8" s="122">
        <f t="shared" si="1"/>
        <v>36540</v>
      </c>
      <c r="R8">
        <v>0</v>
      </c>
      <c r="S8">
        <v>0</v>
      </c>
      <c r="T8">
        <v>0</v>
      </c>
    </row>
    <row r="9" spans="1:26" x14ac:dyDescent="0.3">
      <c r="A9" s="44"/>
      <c r="B9" s="120" t="s">
        <v>472</v>
      </c>
      <c r="C9" s="47" t="s">
        <v>605</v>
      </c>
      <c r="D9" s="47"/>
      <c r="E9" s="120" t="s">
        <v>151</v>
      </c>
      <c r="F9" s="122"/>
      <c r="G9" s="122">
        <v>24.8</v>
      </c>
      <c r="H9" s="122"/>
      <c r="I9" s="122"/>
      <c r="J9" s="122"/>
      <c r="N9" s="122">
        <f t="shared" si="0"/>
        <v>24.8</v>
      </c>
      <c r="O9" s="124">
        <f>IF(D9="X",0,IF(E9="X",0,VLOOKUP(E9,'18'!$K$3:$L$16,2,FALSE)))</f>
        <v>210</v>
      </c>
      <c r="P9" s="122">
        <f t="shared" si="1"/>
        <v>5208</v>
      </c>
      <c r="R9">
        <v>11.8</v>
      </c>
      <c r="S9">
        <v>11.8</v>
      </c>
      <c r="T9">
        <v>4.2</v>
      </c>
    </row>
    <row r="10" spans="1:26" x14ac:dyDescent="0.3">
      <c r="A10" s="44"/>
      <c r="B10" s="120" t="s">
        <v>471</v>
      </c>
      <c r="C10" s="47" t="s">
        <v>334</v>
      </c>
      <c r="D10" s="47"/>
      <c r="E10" s="120" t="s">
        <v>153</v>
      </c>
      <c r="F10" s="122"/>
      <c r="G10" s="122">
        <v>21.1</v>
      </c>
      <c r="H10" s="122"/>
      <c r="I10" s="122"/>
      <c r="J10" s="122"/>
      <c r="N10" s="122">
        <f t="shared" si="0"/>
        <v>21.1</v>
      </c>
      <c r="O10" s="124">
        <f>IF(D10="X",0,IF(E10="X",0,VLOOKUP(E10,'18'!$K$3:$L$16,2,FALSE)))</f>
        <v>210</v>
      </c>
      <c r="P10" s="122">
        <f t="shared" si="1"/>
        <v>4431</v>
      </c>
      <c r="R10">
        <v>3.35</v>
      </c>
      <c r="S10">
        <v>3.35</v>
      </c>
      <c r="T10">
        <v>0.3</v>
      </c>
    </row>
    <row r="11" spans="1:26" x14ac:dyDescent="0.3">
      <c r="A11" s="44"/>
      <c r="B11" s="120" t="s">
        <v>468</v>
      </c>
      <c r="C11" s="47" t="s">
        <v>606</v>
      </c>
      <c r="D11" s="47"/>
      <c r="E11" s="120" t="s">
        <v>153</v>
      </c>
      <c r="F11" s="122"/>
      <c r="G11" s="122">
        <v>13</v>
      </c>
      <c r="H11" s="122"/>
      <c r="I11" s="122"/>
      <c r="J11" s="122"/>
      <c r="N11" s="122">
        <f t="shared" si="0"/>
        <v>13</v>
      </c>
      <c r="O11" s="124">
        <f>IF(D11="X",0,IF(E11="X",0,VLOOKUP(E11,'18'!$K$3:$L$16,2,FALSE)))</f>
        <v>210</v>
      </c>
      <c r="P11" s="122">
        <f t="shared" si="1"/>
        <v>2730</v>
      </c>
      <c r="R11">
        <v>3.35</v>
      </c>
      <c r="S11">
        <v>3.35</v>
      </c>
      <c r="T11">
        <v>0.3</v>
      </c>
    </row>
    <row r="12" spans="1:26" x14ac:dyDescent="0.3">
      <c r="A12" s="44"/>
      <c r="B12" s="120" t="s">
        <v>470</v>
      </c>
      <c r="C12" s="47" t="s">
        <v>473</v>
      </c>
      <c r="D12" s="47"/>
      <c r="E12" s="120" t="s">
        <v>151</v>
      </c>
      <c r="F12" s="122"/>
      <c r="G12" s="122">
        <v>66.599999999999994</v>
      </c>
      <c r="H12" s="122"/>
      <c r="I12" s="122"/>
      <c r="J12" s="122"/>
      <c r="N12" s="122">
        <f t="shared" si="0"/>
        <v>66.599999999999994</v>
      </c>
      <c r="O12" s="124">
        <f>IF(D12="X",0,IF(E12="X",0,VLOOKUP(E12,'18'!$K$3:$L$16,2,FALSE)))</f>
        <v>210</v>
      </c>
      <c r="P12" s="122">
        <f t="shared" si="1"/>
        <v>13985.999999999998</v>
      </c>
      <c r="R12">
        <v>11.8</v>
      </c>
      <c r="S12">
        <v>11.8</v>
      </c>
      <c r="T12">
        <v>4.2</v>
      </c>
    </row>
    <row r="13" spans="1:26" x14ac:dyDescent="0.3">
      <c r="A13" s="44"/>
      <c r="B13" s="120" t="s">
        <v>469</v>
      </c>
      <c r="C13" s="47" t="s">
        <v>473</v>
      </c>
      <c r="D13" s="47"/>
      <c r="E13" s="120" t="s">
        <v>151</v>
      </c>
      <c r="F13" s="122"/>
      <c r="G13" s="122">
        <v>57</v>
      </c>
      <c r="H13" s="122"/>
      <c r="I13" s="122"/>
      <c r="J13" s="122"/>
      <c r="N13" s="122">
        <f t="shared" si="0"/>
        <v>57</v>
      </c>
      <c r="O13" s="124">
        <f>IF(D13="X",0,IF(E13="X",0,VLOOKUP(E13,'18'!$K$3:$L$16,2,FALSE)))</f>
        <v>210</v>
      </c>
      <c r="P13" s="122">
        <f t="shared" si="1"/>
        <v>11970</v>
      </c>
      <c r="R13">
        <v>11.8</v>
      </c>
      <c r="S13">
        <v>11.8</v>
      </c>
      <c r="T13">
        <v>4.2</v>
      </c>
    </row>
    <row r="14" spans="1:26" x14ac:dyDescent="0.3">
      <c r="A14" s="44"/>
      <c r="B14" s="120" t="s">
        <v>467</v>
      </c>
      <c r="C14" s="47" t="s">
        <v>251</v>
      </c>
      <c r="D14" s="47"/>
      <c r="E14" s="120" t="s">
        <v>163</v>
      </c>
      <c r="F14" s="122"/>
      <c r="G14" s="122"/>
      <c r="H14" s="122"/>
      <c r="I14" s="122"/>
      <c r="J14" s="122"/>
      <c r="L14" s="122">
        <v>5.9</v>
      </c>
      <c r="N14" s="122">
        <f t="shared" si="0"/>
        <v>5.9</v>
      </c>
      <c r="O14" s="124">
        <f>IF(D14="X",0,IF(E14="X",0,VLOOKUP(E14,'18'!$K$3:$L$16,2,FALSE)))</f>
        <v>210</v>
      </c>
      <c r="P14" s="122">
        <f t="shared" si="1"/>
        <v>1239</v>
      </c>
      <c r="R14">
        <v>0</v>
      </c>
      <c r="S14">
        <v>0</v>
      </c>
      <c r="T14">
        <v>0.75</v>
      </c>
    </row>
    <row r="15" spans="1:26" x14ac:dyDescent="0.3">
      <c r="A15" s="44"/>
      <c r="B15" s="120" t="s">
        <v>446</v>
      </c>
      <c r="C15" s="47" t="s">
        <v>451</v>
      </c>
      <c r="D15" s="47"/>
      <c r="E15" s="120" t="s">
        <v>160</v>
      </c>
      <c r="F15" s="122"/>
      <c r="G15" s="122">
        <v>26.7</v>
      </c>
      <c r="H15" s="122"/>
      <c r="I15" s="122"/>
      <c r="J15" s="122"/>
      <c r="N15" s="122">
        <f t="shared" si="0"/>
        <v>26.7</v>
      </c>
      <c r="O15" s="124">
        <f>IF(D15="X",0,IF(E15="X",0,VLOOKUP(E15,'18'!$K$3:$L$16,2,FALSE)))</f>
        <v>210</v>
      </c>
      <c r="P15" s="122">
        <f t="shared" si="1"/>
        <v>5607</v>
      </c>
      <c r="R15">
        <v>0</v>
      </c>
      <c r="S15">
        <v>0</v>
      </c>
      <c r="T15">
        <v>0</v>
      </c>
    </row>
    <row r="16" spans="1:26" x14ac:dyDescent="0.3">
      <c r="A16" s="44"/>
      <c r="B16" s="120" t="s">
        <v>447</v>
      </c>
      <c r="C16" s="47" t="s">
        <v>251</v>
      </c>
      <c r="D16" s="47"/>
      <c r="E16" s="120" t="s">
        <v>163</v>
      </c>
      <c r="F16" s="122"/>
      <c r="G16" s="122"/>
      <c r="H16" s="122"/>
      <c r="I16" s="122"/>
      <c r="J16" s="122">
        <v>4.0999999999999996</v>
      </c>
      <c r="N16" s="122">
        <f t="shared" si="0"/>
        <v>4.0999999999999996</v>
      </c>
      <c r="O16" s="124">
        <f>IF(D16="X",0,IF(E16="X",0,VLOOKUP(E16,'18'!$K$3:$L$16,2,FALSE)))</f>
        <v>210</v>
      </c>
      <c r="P16" s="122">
        <f t="shared" si="1"/>
        <v>860.99999999999989</v>
      </c>
      <c r="R16">
        <v>0</v>
      </c>
      <c r="S16">
        <v>0</v>
      </c>
      <c r="T16">
        <v>0.75</v>
      </c>
    </row>
    <row r="17" spans="1:20" x14ac:dyDescent="0.3">
      <c r="A17" s="44"/>
      <c r="B17" s="120" t="s">
        <v>452</v>
      </c>
      <c r="C17" s="47" t="s">
        <v>224</v>
      </c>
      <c r="D17" s="47"/>
      <c r="E17" s="120" t="s">
        <v>160</v>
      </c>
      <c r="F17" s="122">
        <v>5.0999999999999996</v>
      </c>
      <c r="G17" s="122"/>
      <c r="H17" s="122"/>
      <c r="I17" s="122"/>
      <c r="J17" s="122"/>
      <c r="N17" s="122">
        <f t="shared" si="0"/>
        <v>5.0999999999999996</v>
      </c>
      <c r="O17" s="124">
        <f>IF(D17="X",0,IF(E17="X",0,VLOOKUP(E17,'18'!$K$3:$L$16,2,FALSE)))</f>
        <v>210</v>
      </c>
      <c r="P17" s="122">
        <f t="shared" si="1"/>
        <v>1071</v>
      </c>
      <c r="R17">
        <v>2.4</v>
      </c>
      <c r="S17">
        <v>2.4</v>
      </c>
      <c r="T17">
        <v>3.2</v>
      </c>
    </row>
    <row r="18" spans="1:20" x14ac:dyDescent="0.3">
      <c r="A18" s="44"/>
      <c r="B18" s="120" t="s">
        <v>607</v>
      </c>
      <c r="C18" s="47" t="s">
        <v>251</v>
      </c>
      <c r="D18" s="47"/>
      <c r="E18" s="120" t="s">
        <v>163</v>
      </c>
      <c r="F18" s="122"/>
      <c r="G18" s="122"/>
      <c r="H18" s="122"/>
      <c r="I18" s="122"/>
      <c r="J18" s="122"/>
      <c r="L18" s="122">
        <v>5.9</v>
      </c>
      <c r="N18" s="122">
        <f t="shared" si="0"/>
        <v>5.9</v>
      </c>
      <c r="O18" s="124">
        <f>IF(D18="X",0,IF(E18="X",0,VLOOKUP(E18,'18'!$K$3:$L$16,2,FALSE)))</f>
        <v>210</v>
      </c>
      <c r="P18" s="122">
        <f t="shared" si="1"/>
        <v>1239</v>
      </c>
      <c r="R18">
        <v>0</v>
      </c>
      <c r="S18">
        <v>0</v>
      </c>
      <c r="T18">
        <v>0.75</v>
      </c>
    </row>
    <row r="19" spans="1:20" x14ac:dyDescent="0.3">
      <c r="A19" s="44"/>
      <c r="B19" s="120" t="s">
        <v>450</v>
      </c>
      <c r="C19" s="47" t="s">
        <v>608</v>
      </c>
      <c r="D19" s="47"/>
      <c r="E19" s="120" t="s">
        <v>153</v>
      </c>
      <c r="F19" s="122"/>
      <c r="G19" s="122">
        <v>57.6</v>
      </c>
      <c r="H19" s="122"/>
      <c r="I19" s="122"/>
      <c r="J19" s="122"/>
      <c r="N19" s="122">
        <f t="shared" si="0"/>
        <v>57.6</v>
      </c>
      <c r="O19" s="124">
        <f>IF(D19="X",0,IF(E19="X",0,VLOOKUP(E19,'18'!$K$3:$L$16,2,FALSE)))</f>
        <v>210</v>
      </c>
      <c r="P19" s="122">
        <f t="shared" si="1"/>
        <v>12096</v>
      </c>
      <c r="R19">
        <v>11.65</v>
      </c>
      <c r="S19">
        <v>11.65</v>
      </c>
      <c r="T19">
        <v>1.25</v>
      </c>
    </row>
    <row r="20" spans="1:20" x14ac:dyDescent="0.3">
      <c r="A20" s="44"/>
      <c r="B20" s="120" t="s">
        <v>457</v>
      </c>
      <c r="C20" s="47" t="s">
        <v>587</v>
      </c>
      <c r="D20" s="47"/>
      <c r="E20" s="120" t="s">
        <v>153</v>
      </c>
      <c r="F20" s="122">
        <v>32.5</v>
      </c>
      <c r="G20" s="122"/>
      <c r="H20" s="122"/>
      <c r="I20" s="122"/>
      <c r="J20" s="122"/>
      <c r="N20" s="122">
        <f t="shared" si="0"/>
        <v>32.5</v>
      </c>
      <c r="O20" s="124">
        <f>IF(D20="X",0,IF(E20="X",0,VLOOKUP(E20,'18'!$K$3:$L$16,2,FALSE)))</f>
        <v>210</v>
      </c>
      <c r="P20" s="122">
        <f t="shared" si="1"/>
        <v>6825</v>
      </c>
      <c r="R20">
        <v>3.35</v>
      </c>
      <c r="S20">
        <v>3.35</v>
      </c>
      <c r="T20">
        <v>1.5</v>
      </c>
    </row>
    <row r="21" spans="1:20" x14ac:dyDescent="0.3">
      <c r="A21" s="44"/>
      <c r="B21" s="120" t="s">
        <v>456</v>
      </c>
      <c r="C21" s="47" t="s">
        <v>451</v>
      </c>
      <c r="D21" s="47"/>
      <c r="E21" s="120" t="s">
        <v>160</v>
      </c>
      <c r="F21" s="122"/>
      <c r="G21" s="122">
        <v>68.599999999999994</v>
      </c>
      <c r="H21" s="122"/>
      <c r="I21" s="122"/>
      <c r="J21" s="122"/>
      <c r="N21" s="122">
        <f t="shared" si="0"/>
        <v>68.599999999999994</v>
      </c>
      <c r="O21" s="124">
        <f>IF(D21="X",0,IF(E21="X",0,VLOOKUP(E21,'18'!$K$3:$L$16,2,FALSE)))</f>
        <v>210</v>
      </c>
      <c r="P21" s="122">
        <f t="shared" si="1"/>
        <v>14405.999999999998</v>
      </c>
      <c r="R21">
        <v>0</v>
      </c>
      <c r="S21">
        <v>0</v>
      </c>
      <c r="T21">
        <v>0</v>
      </c>
    </row>
    <row r="22" spans="1:20" x14ac:dyDescent="0.3">
      <c r="A22" s="44"/>
      <c r="B22" s="120" t="s">
        <v>455</v>
      </c>
      <c r="C22" s="47" t="s">
        <v>473</v>
      </c>
      <c r="D22" s="47"/>
      <c r="E22" s="120" t="s">
        <v>151</v>
      </c>
      <c r="F22" s="122"/>
      <c r="G22" s="122">
        <v>57</v>
      </c>
      <c r="H22" s="122"/>
      <c r="I22" s="122"/>
      <c r="J22" s="122"/>
      <c r="N22" s="122">
        <f t="shared" si="0"/>
        <v>57</v>
      </c>
      <c r="O22" s="124">
        <f>IF(D22="X",0,IF(E22="X",0,VLOOKUP(E22,'18'!$K$3:$L$16,2,FALSE)))</f>
        <v>210</v>
      </c>
      <c r="P22" s="122">
        <f t="shared" si="1"/>
        <v>11970</v>
      </c>
      <c r="R22">
        <v>13.5</v>
      </c>
      <c r="S22">
        <v>13.5</v>
      </c>
      <c r="T22">
        <v>1.5</v>
      </c>
    </row>
    <row r="23" spans="1:20" x14ac:dyDescent="0.3">
      <c r="A23" s="44"/>
      <c r="B23" s="120" t="s">
        <v>453</v>
      </c>
      <c r="C23" s="47" t="s">
        <v>473</v>
      </c>
      <c r="D23" s="47"/>
      <c r="E23" s="120" t="s">
        <v>151</v>
      </c>
      <c r="F23" s="122"/>
      <c r="G23" s="122">
        <v>64.8</v>
      </c>
      <c r="H23" s="122"/>
      <c r="I23" s="122"/>
      <c r="J23" s="122"/>
      <c r="N23" s="122">
        <f t="shared" si="0"/>
        <v>64.8</v>
      </c>
      <c r="O23" s="124">
        <f>IF(D23="X",0,IF(E23="X",0,VLOOKUP(E23,'18'!$K$3:$L$16,2,FALSE)))</f>
        <v>210</v>
      </c>
      <c r="P23" s="122">
        <f t="shared" si="1"/>
        <v>13608</v>
      </c>
      <c r="R23">
        <v>13.5</v>
      </c>
      <c r="S23">
        <v>13.5</v>
      </c>
      <c r="T23">
        <v>1.5</v>
      </c>
    </row>
    <row r="24" spans="1:20" x14ac:dyDescent="0.3">
      <c r="A24" s="44"/>
      <c r="B24" s="120" t="s">
        <v>461</v>
      </c>
      <c r="C24" s="47" t="s">
        <v>224</v>
      </c>
      <c r="D24" s="47"/>
      <c r="E24" s="120" t="s">
        <v>160</v>
      </c>
      <c r="F24" s="122">
        <v>4</v>
      </c>
      <c r="G24" s="122"/>
      <c r="H24" s="122"/>
      <c r="I24" s="122"/>
      <c r="J24" s="122"/>
      <c r="N24" s="122">
        <f t="shared" si="0"/>
        <v>4</v>
      </c>
      <c r="O24" s="124">
        <f>IF(D24="X",0,IF(E24="X",0,VLOOKUP(E24,'18'!$K$3:$L$16,2,FALSE)))</f>
        <v>210</v>
      </c>
      <c r="P24" s="122">
        <f t="shared" si="1"/>
        <v>840</v>
      </c>
      <c r="R24">
        <v>8.8000000000000007</v>
      </c>
      <c r="S24">
        <v>8.8000000000000007</v>
      </c>
      <c r="T24">
        <v>8.8000000000000007</v>
      </c>
    </row>
    <row r="25" spans="1:20" x14ac:dyDescent="0.3">
      <c r="A25" s="44"/>
      <c r="B25" s="120" t="s">
        <v>462</v>
      </c>
      <c r="C25" s="47" t="s">
        <v>473</v>
      </c>
      <c r="D25" s="47"/>
      <c r="E25" s="120" t="s">
        <v>151</v>
      </c>
      <c r="F25" s="122"/>
      <c r="G25" s="122">
        <v>65.2</v>
      </c>
      <c r="H25" s="122"/>
      <c r="I25" s="122"/>
      <c r="J25" s="122"/>
      <c r="N25" s="122">
        <f t="shared" si="0"/>
        <v>65.2</v>
      </c>
      <c r="O25" s="124">
        <f>IF(D25="X",0,IF(E25="X",0,VLOOKUP(E25,'18'!$K$3:$L$16,2,FALSE)))</f>
        <v>210</v>
      </c>
      <c r="P25" s="122">
        <f t="shared" si="1"/>
        <v>13692</v>
      </c>
      <c r="R25">
        <v>11.8</v>
      </c>
      <c r="S25">
        <v>11.8</v>
      </c>
      <c r="T25">
        <v>4.2</v>
      </c>
    </row>
    <row r="26" spans="1:20" x14ac:dyDescent="0.3">
      <c r="A26" s="44"/>
      <c r="B26" s="120" t="s">
        <v>466</v>
      </c>
      <c r="C26" s="47" t="s">
        <v>251</v>
      </c>
      <c r="D26" s="47"/>
      <c r="E26" s="120" t="s">
        <v>163</v>
      </c>
      <c r="F26" s="122"/>
      <c r="G26" s="122"/>
      <c r="H26" s="122"/>
      <c r="I26" s="122"/>
      <c r="J26" s="122"/>
      <c r="L26" s="122">
        <v>9.1</v>
      </c>
      <c r="N26" s="122">
        <f t="shared" si="0"/>
        <v>9.1</v>
      </c>
      <c r="O26" s="124">
        <f>IF(D26="X",0,IF(E26="X",0,VLOOKUP(E26,'18'!$K$3:$L$16,2,FALSE)))</f>
        <v>210</v>
      </c>
      <c r="P26" s="122">
        <f t="shared" si="1"/>
        <v>1911</v>
      </c>
      <c r="R26">
        <v>2.75</v>
      </c>
      <c r="S26">
        <v>2.75</v>
      </c>
      <c r="T26">
        <v>0.75</v>
      </c>
    </row>
    <row r="27" spans="1:20" x14ac:dyDescent="0.3">
      <c r="A27" s="44"/>
      <c r="B27" s="120" t="s">
        <v>464</v>
      </c>
      <c r="C27" s="47" t="s">
        <v>224</v>
      </c>
      <c r="D27" s="47"/>
      <c r="E27" s="120" t="s">
        <v>160</v>
      </c>
      <c r="F27" s="122">
        <v>28.4</v>
      </c>
      <c r="G27" s="122"/>
      <c r="H27" s="122"/>
      <c r="I27" s="122"/>
      <c r="J27" s="122"/>
      <c r="N27" s="122">
        <f t="shared" si="0"/>
        <v>28.4</v>
      </c>
      <c r="O27" s="124">
        <f>IF(D27="X",0,IF(E27="X",0,VLOOKUP(E27,'18'!$K$3:$L$16,2,FALSE)))</f>
        <v>210</v>
      </c>
      <c r="P27" s="122">
        <f t="shared" si="1"/>
        <v>5964</v>
      </c>
      <c r="R27">
        <v>5.4</v>
      </c>
      <c r="S27">
        <v>5.4</v>
      </c>
      <c r="T27">
        <v>5.2</v>
      </c>
    </row>
    <row r="28" spans="1:20" x14ac:dyDescent="0.3">
      <c r="A28" s="44"/>
      <c r="B28" s="120" t="s">
        <v>458</v>
      </c>
      <c r="C28" s="47" t="s">
        <v>473</v>
      </c>
      <c r="D28" s="47"/>
      <c r="E28" s="120" t="s">
        <v>151</v>
      </c>
      <c r="F28" s="122"/>
      <c r="G28" s="122">
        <v>55</v>
      </c>
      <c r="H28" s="122"/>
      <c r="I28" s="122"/>
      <c r="J28" s="122"/>
      <c r="N28" s="122">
        <f t="shared" si="0"/>
        <v>55</v>
      </c>
      <c r="O28" s="124">
        <f>IF(D28="X",0,IF(E28="X",0,VLOOKUP(E28,'18'!$K$3:$L$16,2,FALSE)))</f>
        <v>210</v>
      </c>
      <c r="P28" s="122">
        <f t="shared" si="1"/>
        <v>11550</v>
      </c>
      <c r="R28">
        <v>11.8</v>
      </c>
      <c r="S28">
        <v>11.8</v>
      </c>
      <c r="T28">
        <v>4.2</v>
      </c>
    </row>
    <row r="29" spans="1:20" x14ac:dyDescent="0.3">
      <c r="A29" s="44"/>
      <c r="B29" s="120" t="s">
        <v>609</v>
      </c>
      <c r="C29" s="47" t="s">
        <v>451</v>
      </c>
      <c r="D29" s="47"/>
      <c r="E29" s="120" t="s">
        <v>160</v>
      </c>
      <c r="F29" s="122"/>
      <c r="G29" s="122">
        <v>30.5</v>
      </c>
      <c r="H29" s="122"/>
      <c r="I29" s="122"/>
      <c r="J29" s="122"/>
      <c r="N29" s="122">
        <f t="shared" si="0"/>
        <v>30.5</v>
      </c>
      <c r="O29" s="124">
        <f>IF(D29="X",0,IF(E29="X",0,VLOOKUP(E29,'18'!$K$3:$L$16,2,FALSE)))</f>
        <v>210</v>
      </c>
      <c r="P29" s="122">
        <f t="shared" si="1"/>
        <v>6405</v>
      </c>
      <c r="R29">
        <v>13.5</v>
      </c>
      <c r="S29">
        <v>13.5</v>
      </c>
      <c r="T29">
        <v>1.5</v>
      </c>
    </row>
    <row r="30" spans="1:20" x14ac:dyDescent="0.3">
      <c r="A30" s="44"/>
      <c r="B30" s="120" t="s">
        <v>610</v>
      </c>
      <c r="C30" s="47" t="s">
        <v>251</v>
      </c>
      <c r="D30" s="47"/>
      <c r="E30" s="120" t="s">
        <v>163</v>
      </c>
      <c r="F30" s="122"/>
      <c r="G30" s="122"/>
      <c r="H30" s="122"/>
      <c r="I30" s="122"/>
      <c r="J30" s="122"/>
      <c r="L30" s="122">
        <v>6.3</v>
      </c>
      <c r="N30" s="122">
        <f t="shared" si="0"/>
        <v>6.3</v>
      </c>
      <c r="O30" s="124">
        <f>IF(D30="X",0,IF(E30="X",0,VLOOKUP(E30,'18'!$K$3:$L$16,2,FALSE)))</f>
        <v>210</v>
      </c>
      <c r="P30" s="122">
        <f t="shared" si="1"/>
        <v>1323</v>
      </c>
      <c r="R30">
        <v>0</v>
      </c>
      <c r="S30">
        <v>0</v>
      </c>
      <c r="T30">
        <v>1.5</v>
      </c>
    </row>
    <row r="31" spans="1:20" x14ac:dyDescent="0.3">
      <c r="A31" s="44"/>
      <c r="B31" s="120" t="s">
        <v>611</v>
      </c>
      <c r="C31" s="47" t="s">
        <v>543</v>
      </c>
      <c r="D31" s="47"/>
      <c r="E31" s="120" t="s">
        <v>153</v>
      </c>
      <c r="F31" s="122"/>
      <c r="G31" s="122">
        <v>17.100000000000001</v>
      </c>
      <c r="H31" s="122"/>
      <c r="I31" s="122"/>
      <c r="J31" s="122"/>
      <c r="N31" s="122">
        <f t="shared" si="0"/>
        <v>17.100000000000001</v>
      </c>
      <c r="O31" s="124">
        <f>IF(D31="X",0,IF(E31="X",0,VLOOKUP(E31,'18'!$K$3:$L$16,2,FALSE)))</f>
        <v>210</v>
      </c>
      <c r="P31" s="122">
        <f t="shared" si="1"/>
        <v>3591.0000000000005</v>
      </c>
      <c r="R31">
        <v>2.75</v>
      </c>
      <c r="S31">
        <v>2.75</v>
      </c>
      <c r="T31">
        <v>0.3</v>
      </c>
    </row>
    <row r="32" spans="1:20" x14ac:dyDescent="0.3">
      <c r="A32" s="44"/>
      <c r="B32" s="120" t="s">
        <v>612</v>
      </c>
      <c r="C32" s="47" t="s">
        <v>451</v>
      </c>
      <c r="D32" s="47"/>
      <c r="E32" s="120" t="s">
        <v>160</v>
      </c>
      <c r="F32" s="122"/>
      <c r="G32" s="122">
        <v>68.400000000000006</v>
      </c>
      <c r="H32" s="122"/>
      <c r="I32" s="122"/>
      <c r="J32" s="122"/>
      <c r="N32" s="122">
        <f t="shared" si="0"/>
        <v>68.400000000000006</v>
      </c>
      <c r="O32" s="124">
        <f>IF(D32="X",0,IF(E32="X",0,VLOOKUP(E32,'18'!$K$3:$L$16,2,FALSE)))</f>
        <v>210</v>
      </c>
      <c r="P32" s="122">
        <f t="shared" si="1"/>
        <v>14364.000000000002</v>
      </c>
      <c r="R32">
        <v>0</v>
      </c>
      <c r="S32">
        <v>0</v>
      </c>
      <c r="T32">
        <v>0</v>
      </c>
    </row>
    <row r="33" spans="1:26" x14ac:dyDescent="0.3">
      <c r="A33" s="44"/>
      <c r="B33" s="120" t="s">
        <v>613</v>
      </c>
      <c r="C33" s="47" t="s">
        <v>251</v>
      </c>
      <c r="D33" s="47"/>
      <c r="E33" s="120" t="s">
        <v>163</v>
      </c>
      <c r="F33" s="122"/>
      <c r="G33" s="122"/>
      <c r="H33" s="122"/>
      <c r="I33" s="122"/>
      <c r="J33" s="122"/>
      <c r="L33" s="122">
        <v>2.5</v>
      </c>
      <c r="N33" s="122">
        <f t="shared" si="0"/>
        <v>2.5</v>
      </c>
      <c r="O33" s="124">
        <f>IF(D33="X",0,IF(E33="X",0,VLOOKUP(E33,'18'!$K$3:$L$16,2,FALSE)))</f>
        <v>210</v>
      </c>
      <c r="P33" s="122">
        <f t="shared" si="1"/>
        <v>525</v>
      </c>
      <c r="R33">
        <v>0</v>
      </c>
      <c r="S33">
        <v>0</v>
      </c>
      <c r="T33">
        <v>0.75</v>
      </c>
    </row>
    <row r="34" spans="1:26" x14ac:dyDescent="0.3">
      <c r="A34" s="44"/>
      <c r="B34" s="120" t="s">
        <v>614</v>
      </c>
      <c r="C34" s="47" t="s">
        <v>251</v>
      </c>
      <c r="D34" s="47"/>
      <c r="E34" s="120" t="s">
        <v>163</v>
      </c>
      <c r="F34" s="122"/>
      <c r="G34" s="122"/>
      <c r="H34" s="122"/>
      <c r="I34" s="122"/>
      <c r="J34" s="122"/>
      <c r="L34" s="122">
        <v>5.5</v>
      </c>
      <c r="N34" s="122">
        <f t="shared" si="0"/>
        <v>5.5</v>
      </c>
      <c r="O34" s="124">
        <f>IF(D34="X",0,IF(E34="X",0,VLOOKUP(E34,'18'!$K$3:$L$16,2,FALSE)))</f>
        <v>210</v>
      </c>
      <c r="P34" s="122">
        <f t="shared" si="1"/>
        <v>1155</v>
      </c>
      <c r="R34">
        <v>0</v>
      </c>
      <c r="S34">
        <v>0</v>
      </c>
      <c r="T34">
        <v>0.75</v>
      </c>
    </row>
    <row r="35" spans="1:26" x14ac:dyDescent="0.3">
      <c r="A35" s="44"/>
      <c r="B35" s="120" t="s">
        <v>615</v>
      </c>
      <c r="C35" s="47" t="s">
        <v>473</v>
      </c>
      <c r="D35" s="47"/>
      <c r="E35" s="120" t="s">
        <v>151</v>
      </c>
      <c r="F35" s="122"/>
      <c r="G35" s="122">
        <v>55</v>
      </c>
      <c r="H35" s="122"/>
      <c r="I35" s="122"/>
      <c r="J35" s="122"/>
      <c r="N35" s="122">
        <f t="shared" si="0"/>
        <v>55</v>
      </c>
      <c r="O35" s="124">
        <f>IF(D35="X",0,IF(E35="X",0,VLOOKUP(E35,'18'!$K$3:$L$16,2,FALSE)))</f>
        <v>210</v>
      </c>
      <c r="P35" s="122">
        <f t="shared" si="1"/>
        <v>11550</v>
      </c>
      <c r="R35">
        <v>11.8</v>
      </c>
      <c r="S35">
        <v>11.8</v>
      </c>
      <c r="T35">
        <v>4.2</v>
      </c>
    </row>
    <row r="36" spans="1:26" x14ac:dyDescent="0.3">
      <c r="A36" s="44"/>
      <c r="B36" s="120" t="s">
        <v>616</v>
      </c>
      <c r="C36" s="47" t="s">
        <v>251</v>
      </c>
      <c r="D36" s="47"/>
      <c r="E36" s="120" t="s">
        <v>163</v>
      </c>
      <c r="F36" s="122"/>
      <c r="G36" s="122"/>
      <c r="H36" s="122"/>
      <c r="I36" s="122"/>
      <c r="J36" s="122"/>
      <c r="L36" s="122">
        <v>8.1</v>
      </c>
      <c r="N36" s="122">
        <f t="shared" si="0"/>
        <v>8.1</v>
      </c>
      <c r="O36" s="124">
        <f>IF(D36="X",0,IF(E36="X",0,VLOOKUP(E36,'18'!$K$3:$L$16,2,FALSE)))</f>
        <v>210</v>
      </c>
      <c r="P36" s="122">
        <f t="shared" si="1"/>
        <v>1701</v>
      </c>
      <c r="R36">
        <v>0</v>
      </c>
      <c r="S36">
        <v>0</v>
      </c>
      <c r="T36">
        <v>0.75</v>
      </c>
    </row>
    <row r="37" spans="1:26" x14ac:dyDescent="0.3">
      <c r="A37" s="44"/>
      <c r="B37" s="120" t="s">
        <v>617</v>
      </c>
      <c r="C37" s="47" t="s">
        <v>473</v>
      </c>
      <c r="D37" s="47"/>
      <c r="E37" s="120" t="s">
        <v>151</v>
      </c>
      <c r="F37" s="122"/>
      <c r="G37" s="122">
        <v>59.3</v>
      </c>
      <c r="H37" s="122"/>
      <c r="I37" s="122"/>
      <c r="J37" s="122"/>
      <c r="N37" s="122">
        <f t="shared" si="0"/>
        <v>59.3</v>
      </c>
      <c r="O37" s="124">
        <f>IF(D37="X",0,IF(E37="X",0,VLOOKUP(E37,'18'!$K$3:$L$16,2,FALSE)))</f>
        <v>210</v>
      </c>
      <c r="P37" s="122">
        <f t="shared" si="1"/>
        <v>12453</v>
      </c>
      <c r="R37">
        <v>13.5</v>
      </c>
      <c r="S37">
        <v>13.5</v>
      </c>
      <c r="T37">
        <v>4.2</v>
      </c>
    </row>
    <row r="38" spans="1:26" x14ac:dyDescent="0.3">
      <c r="A38" s="44"/>
      <c r="B38" s="120" t="s">
        <v>618</v>
      </c>
      <c r="C38" s="47" t="s">
        <v>268</v>
      </c>
      <c r="D38" s="47"/>
      <c r="E38" s="120" t="s">
        <v>165</v>
      </c>
      <c r="F38" s="122"/>
      <c r="G38" s="122">
        <v>85</v>
      </c>
      <c r="H38" s="122"/>
      <c r="I38" s="122"/>
      <c r="J38" s="122"/>
      <c r="N38" s="122">
        <f t="shared" si="0"/>
        <v>85</v>
      </c>
      <c r="O38" s="124">
        <f>IF(D38="X",0,IF(E38="X",0,VLOOKUP(E38,'18'!$K$3:$L$16,2,FALSE)))</f>
        <v>210</v>
      </c>
      <c r="P38" s="122">
        <f t="shared" si="1"/>
        <v>17850</v>
      </c>
      <c r="R38">
        <v>9.9</v>
      </c>
      <c r="S38">
        <v>9.9</v>
      </c>
      <c r="T38">
        <v>0</v>
      </c>
    </row>
    <row r="39" spans="1:26" x14ac:dyDescent="0.3">
      <c r="A39" s="44"/>
      <c r="B39" s="120" t="s">
        <v>619</v>
      </c>
      <c r="C39" s="47" t="s">
        <v>268</v>
      </c>
      <c r="D39" s="47"/>
      <c r="E39" s="120" t="s">
        <v>165</v>
      </c>
      <c r="F39" s="122"/>
      <c r="G39" s="122">
        <v>5.5</v>
      </c>
      <c r="H39" s="122"/>
      <c r="I39" s="122"/>
      <c r="J39" s="122"/>
      <c r="N39" s="122">
        <f t="shared" si="0"/>
        <v>5.5</v>
      </c>
      <c r="O39" s="124">
        <f>IF(D39="X",0,IF(E39="X",0,VLOOKUP(E39,'18'!$K$3:$L$16,2,FALSE)))</f>
        <v>210</v>
      </c>
      <c r="P39" s="122">
        <f t="shared" si="1"/>
        <v>1155</v>
      </c>
      <c r="R39">
        <v>0</v>
      </c>
      <c r="S39">
        <v>0</v>
      </c>
      <c r="T39">
        <v>0</v>
      </c>
    </row>
    <row r="40" spans="1:26" hidden="1" x14ac:dyDescent="0.3">
      <c r="X40"/>
      <c r="Y40"/>
      <c r="Z40"/>
    </row>
    <row r="41" spans="1:26" hidden="1" x14ac:dyDescent="0.3">
      <c r="X41"/>
      <c r="Y41"/>
      <c r="Z41"/>
    </row>
    <row r="42" spans="1:26" hidden="1" x14ac:dyDescent="0.3">
      <c r="X42"/>
      <c r="Y42"/>
      <c r="Z42"/>
    </row>
    <row r="43" spans="1:26" hidden="1" x14ac:dyDescent="0.3">
      <c r="X43"/>
      <c r="Y43"/>
      <c r="Z43"/>
    </row>
    <row r="44" spans="1:26" hidden="1" x14ac:dyDescent="0.3">
      <c r="X44"/>
      <c r="Y44"/>
      <c r="Z44"/>
    </row>
    <row r="45" spans="1:26" hidden="1" x14ac:dyDescent="0.3">
      <c r="X45"/>
      <c r="Y45"/>
      <c r="Z45"/>
    </row>
    <row r="46" spans="1:26" hidden="1" x14ac:dyDescent="0.3">
      <c r="X46"/>
      <c r="Y46"/>
      <c r="Z46"/>
    </row>
    <row r="47" spans="1:26" hidden="1" x14ac:dyDescent="0.3">
      <c r="X47"/>
      <c r="Y47"/>
      <c r="Z47"/>
    </row>
    <row r="48" spans="1:26" hidden="1" x14ac:dyDescent="0.3">
      <c r="X48"/>
      <c r="Y48"/>
      <c r="Z48"/>
    </row>
    <row r="49" spans="12:12" customFormat="1" hidden="1" x14ac:dyDescent="0.3">
      <c r="L49" s="122"/>
    </row>
    <row r="50" spans="12:12" customFormat="1" hidden="1" x14ac:dyDescent="0.3">
      <c r="L50" s="122"/>
    </row>
    <row r="51" spans="12:12" customFormat="1" hidden="1" x14ac:dyDescent="0.3">
      <c r="L51" s="122"/>
    </row>
    <row r="52" spans="12:12" customFormat="1" hidden="1" x14ac:dyDescent="0.3">
      <c r="L52" s="122"/>
    </row>
    <row r="53" spans="12:12" customFormat="1" hidden="1" x14ac:dyDescent="0.3">
      <c r="L53" s="122"/>
    </row>
    <row r="54" spans="12:12" customFormat="1" hidden="1" x14ac:dyDescent="0.3">
      <c r="L54" s="122"/>
    </row>
    <row r="55" spans="12:12" customFormat="1" hidden="1" x14ac:dyDescent="0.3">
      <c r="L55" s="122"/>
    </row>
    <row r="56" spans="12:12" customFormat="1" hidden="1" x14ac:dyDescent="0.3">
      <c r="L56" s="122"/>
    </row>
    <row r="57" spans="12:12" customFormat="1" hidden="1" x14ac:dyDescent="0.3">
      <c r="L57" s="122"/>
    </row>
    <row r="58" spans="12:12" customFormat="1" hidden="1" x14ac:dyDescent="0.3">
      <c r="L58" s="122"/>
    </row>
    <row r="59" spans="12:12" customFormat="1" hidden="1" x14ac:dyDescent="0.3">
      <c r="L59" s="122"/>
    </row>
    <row r="60" spans="12:12" customFormat="1" hidden="1" x14ac:dyDescent="0.3">
      <c r="L60" s="122"/>
    </row>
    <row r="61" spans="12:12" customFormat="1" hidden="1" x14ac:dyDescent="0.3">
      <c r="L61" s="122"/>
    </row>
    <row r="62" spans="12:12" customFormat="1" hidden="1" x14ac:dyDescent="0.3">
      <c r="L62" s="122"/>
    </row>
    <row r="63" spans="12:12" customFormat="1" hidden="1" x14ac:dyDescent="0.3">
      <c r="L63" s="122"/>
    </row>
    <row r="64" spans="12:12" customFormat="1" hidden="1" x14ac:dyDescent="0.3">
      <c r="L64" s="122"/>
    </row>
    <row r="65" spans="12:12" customFormat="1" hidden="1" x14ac:dyDescent="0.3">
      <c r="L65" s="122"/>
    </row>
    <row r="66" spans="12:12" customFormat="1" hidden="1" x14ac:dyDescent="0.3">
      <c r="L66" s="122"/>
    </row>
    <row r="67" spans="12:12" customFormat="1" hidden="1" x14ac:dyDescent="0.3">
      <c r="L67" s="122"/>
    </row>
    <row r="68" spans="12:12" customFormat="1" hidden="1" x14ac:dyDescent="0.3">
      <c r="L68" s="122"/>
    </row>
    <row r="69" spans="12:12" customFormat="1" hidden="1" x14ac:dyDescent="0.3">
      <c r="L69" s="122"/>
    </row>
    <row r="70" spans="12:12" customFormat="1" hidden="1" x14ac:dyDescent="0.3">
      <c r="L70" s="122"/>
    </row>
    <row r="71" spans="12:12" customFormat="1" hidden="1" x14ac:dyDescent="0.3">
      <c r="L71" s="122"/>
    </row>
    <row r="72" spans="12:12" customFormat="1" hidden="1" x14ac:dyDescent="0.3">
      <c r="L72" s="122"/>
    </row>
    <row r="73" spans="12:12" customFormat="1" hidden="1" x14ac:dyDescent="0.3">
      <c r="L73" s="122"/>
    </row>
    <row r="74" spans="12:12" customFormat="1" hidden="1" x14ac:dyDescent="0.3">
      <c r="L74" s="122"/>
    </row>
    <row r="75" spans="12:12" customFormat="1" hidden="1" x14ac:dyDescent="0.3">
      <c r="L75" s="122"/>
    </row>
    <row r="76" spans="12:12" customFormat="1" hidden="1" x14ac:dyDescent="0.3">
      <c r="L76" s="122"/>
    </row>
    <row r="77" spans="12:12" customFormat="1" hidden="1" x14ac:dyDescent="0.3">
      <c r="L77" s="122"/>
    </row>
    <row r="78" spans="12:12" customFormat="1" hidden="1" x14ac:dyDescent="0.3">
      <c r="L78" s="122"/>
    </row>
    <row r="79" spans="12:12" customFormat="1" hidden="1" x14ac:dyDescent="0.3">
      <c r="L79" s="122"/>
    </row>
    <row r="80" spans="12:12" customFormat="1" hidden="1" x14ac:dyDescent="0.3">
      <c r="L80" s="122"/>
    </row>
    <row r="81" spans="12:12" customFormat="1" hidden="1" x14ac:dyDescent="0.3">
      <c r="L81" s="122"/>
    </row>
    <row r="82" spans="12:12" customFormat="1" hidden="1" x14ac:dyDescent="0.3">
      <c r="L82" s="122"/>
    </row>
    <row r="83" spans="12:12" customFormat="1" hidden="1" x14ac:dyDescent="0.3">
      <c r="L83" s="122"/>
    </row>
    <row r="84" spans="12:12" customFormat="1" hidden="1" x14ac:dyDescent="0.3">
      <c r="L84" s="122"/>
    </row>
    <row r="85" spans="12:12" customFormat="1" hidden="1" x14ac:dyDescent="0.3">
      <c r="L85" s="122"/>
    </row>
    <row r="86" spans="12:12" customFormat="1" hidden="1" x14ac:dyDescent="0.3">
      <c r="L86" s="122"/>
    </row>
    <row r="87" spans="12:12" customFormat="1" hidden="1" x14ac:dyDescent="0.3">
      <c r="L87" s="122"/>
    </row>
    <row r="88" spans="12:12" customFormat="1" hidden="1" x14ac:dyDescent="0.3">
      <c r="L88" s="122"/>
    </row>
    <row r="89" spans="12:12" customFormat="1" hidden="1" x14ac:dyDescent="0.3">
      <c r="L89" s="122"/>
    </row>
    <row r="90" spans="12:12" customFormat="1" hidden="1" x14ac:dyDescent="0.3">
      <c r="L90" s="122"/>
    </row>
    <row r="91" spans="12:12" customFormat="1" hidden="1" x14ac:dyDescent="0.3">
      <c r="L91" s="122"/>
    </row>
    <row r="92" spans="12:12" customFormat="1" hidden="1" x14ac:dyDescent="0.3">
      <c r="L92" s="122"/>
    </row>
    <row r="93" spans="12:12" customFormat="1" hidden="1" x14ac:dyDescent="0.3">
      <c r="L93" s="122"/>
    </row>
    <row r="94" spans="12:12" customFormat="1" hidden="1" x14ac:dyDescent="0.3">
      <c r="L94" s="122"/>
    </row>
    <row r="95" spans="12:12" customFormat="1" hidden="1" x14ac:dyDescent="0.3">
      <c r="L95" s="122"/>
    </row>
    <row r="96" spans="12:12" customFormat="1" hidden="1" x14ac:dyDescent="0.3">
      <c r="L96" s="122"/>
    </row>
    <row r="97" spans="12:12" customFormat="1" hidden="1" x14ac:dyDescent="0.3">
      <c r="L97" s="122"/>
    </row>
    <row r="98" spans="12:12" customFormat="1" hidden="1" x14ac:dyDescent="0.3">
      <c r="L98" s="122"/>
    </row>
    <row r="99" spans="12:12" customFormat="1" hidden="1" x14ac:dyDescent="0.3">
      <c r="L99" s="122"/>
    </row>
    <row r="100" spans="12:12" customFormat="1" hidden="1" x14ac:dyDescent="0.3">
      <c r="L100" s="122"/>
    </row>
    <row r="101" spans="12:12" customFormat="1" hidden="1" x14ac:dyDescent="0.3">
      <c r="L101" s="122"/>
    </row>
    <row r="102" spans="12:12" customFormat="1" hidden="1" x14ac:dyDescent="0.3">
      <c r="L102" s="122"/>
    </row>
    <row r="103" spans="12:12" customFormat="1" hidden="1" x14ac:dyDescent="0.3">
      <c r="L103" s="122"/>
    </row>
    <row r="104" spans="12:12" customFormat="1" hidden="1" x14ac:dyDescent="0.3">
      <c r="L104" s="122"/>
    </row>
    <row r="105" spans="12:12" customFormat="1" hidden="1" x14ac:dyDescent="0.3">
      <c r="L105" s="122"/>
    </row>
    <row r="106" spans="12:12" customFormat="1" hidden="1" x14ac:dyDescent="0.3">
      <c r="L106" s="122"/>
    </row>
    <row r="107" spans="12:12" customFormat="1" hidden="1" x14ac:dyDescent="0.3">
      <c r="L107" s="122"/>
    </row>
    <row r="108" spans="12:12" customFormat="1" hidden="1" x14ac:dyDescent="0.3">
      <c r="L108" s="122"/>
    </row>
    <row r="109" spans="12:12" customFormat="1" hidden="1" x14ac:dyDescent="0.3">
      <c r="L109" s="122"/>
    </row>
    <row r="110" spans="12:12" customFormat="1" hidden="1" x14ac:dyDescent="0.3">
      <c r="L110" s="122"/>
    </row>
    <row r="111" spans="12:12" customFormat="1" hidden="1" x14ac:dyDescent="0.3">
      <c r="L111" s="122"/>
    </row>
    <row r="112" spans="12:12" customFormat="1" hidden="1" x14ac:dyDescent="0.3">
      <c r="L112" s="122"/>
    </row>
    <row r="113" spans="12:12" customFormat="1" hidden="1" x14ac:dyDescent="0.3">
      <c r="L113" s="122"/>
    </row>
    <row r="114" spans="12:12" customFormat="1" hidden="1" x14ac:dyDescent="0.3">
      <c r="L114" s="122"/>
    </row>
    <row r="115" spans="12:12" customFormat="1" hidden="1" x14ac:dyDescent="0.3">
      <c r="L115" s="122"/>
    </row>
    <row r="116" spans="12:12" customFormat="1" hidden="1" x14ac:dyDescent="0.3">
      <c r="L116" s="122"/>
    </row>
    <row r="117" spans="12:12" customFormat="1" hidden="1" x14ac:dyDescent="0.3">
      <c r="L117" s="122"/>
    </row>
    <row r="118" spans="12:12" customFormat="1" hidden="1" x14ac:dyDescent="0.3">
      <c r="L118" s="122"/>
    </row>
    <row r="119" spans="12:12" customFormat="1" hidden="1" x14ac:dyDescent="0.3">
      <c r="L119" s="122"/>
    </row>
    <row r="120" spans="12:12" customFormat="1" hidden="1" x14ac:dyDescent="0.3">
      <c r="L120" s="122"/>
    </row>
    <row r="121" spans="12:12" customFormat="1" hidden="1" x14ac:dyDescent="0.3">
      <c r="L121" s="122"/>
    </row>
    <row r="122" spans="12:12" customFormat="1" hidden="1" x14ac:dyDescent="0.3">
      <c r="L122" s="122"/>
    </row>
    <row r="123" spans="12:12" customFormat="1" hidden="1" x14ac:dyDescent="0.3">
      <c r="L123" s="122"/>
    </row>
    <row r="124" spans="12:12" customFormat="1" hidden="1" x14ac:dyDescent="0.3">
      <c r="L124" s="122"/>
    </row>
    <row r="125" spans="12:12" customFormat="1" hidden="1" x14ac:dyDescent="0.3">
      <c r="L125" s="122"/>
    </row>
    <row r="126" spans="12:12" customFormat="1" hidden="1" x14ac:dyDescent="0.3">
      <c r="L126" s="122"/>
    </row>
    <row r="127" spans="12:12" customFormat="1" hidden="1" x14ac:dyDescent="0.3">
      <c r="L127" s="122"/>
    </row>
    <row r="128" spans="12:12" customFormat="1" hidden="1" x14ac:dyDescent="0.3">
      <c r="L128" s="122"/>
    </row>
    <row r="129" spans="12:12" customFormat="1" hidden="1" x14ac:dyDescent="0.3">
      <c r="L129" s="122"/>
    </row>
    <row r="130" spans="12:12" customFormat="1" hidden="1" x14ac:dyDescent="0.3">
      <c r="L130" s="122"/>
    </row>
    <row r="131" spans="12:12" customFormat="1" hidden="1" x14ac:dyDescent="0.3">
      <c r="L131" s="122"/>
    </row>
    <row r="132" spans="12:12" customFormat="1" hidden="1" x14ac:dyDescent="0.3">
      <c r="L132" s="122"/>
    </row>
    <row r="133" spans="12:12" customFormat="1" hidden="1" x14ac:dyDescent="0.3">
      <c r="L133" s="122"/>
    </row>
    <row r="134" spans="12:12" customFormat="1" hidden="1" x14ac:dyDescent="0.3">
      <c r="L134" s="122"/>
    </row>
    <row r="135" spans="12:12" customFormat="1" hidden="1" x14ac:dyDescent="0.3">
      <c r="L135" s="122"/>
    </row>
    <row r="136" spans="12:12" customFormat="1" hidden="1" x14ac:dyDescent="0.3">
      <c r="L136" s="122"/>
    </row>
    <row r="137" spans="12:12" customFormat="1" hidden="1" x14ac:dyDescent="0.3">
      <c r="L137" s="122"/>
    </row>
    <row r="138" spans="12:12" customFormat="1" hidden="1" x14ac:dyDescent="0.3">
      <c r="L138" s="122"/>
    </row>
    <row r="139" spans="12:12" customFormat="1" hidden="1" x14ac:dyDescent="0.3">
      <c r="L139" s="122"/>
    </row>
    <row r="140" spans="12:12" customFormat="1" hidden="1" x14ac:dyDescent="0.3">
      <c r="L140" s="122"/>
    </row>
    <row r="141" spans="12:12" customFormat="1" hidden="1" x14ac:dyDescent="0.3">
      <c r="L141" s="122"/>
    </row>
    <row r="142" spans="12:12" customFormat="1" hidden="1" x14ac:dyDescent="0.3">
      <c r="L142" s="122"/>
    </row>
    <row r="143" spans="12:12" customFormat="1" hidden="1" x14ac:dyDescent="0.3">
      <c r="L143" s="122"/>
    </row>
    <row r="144" spans="12:12" customFormat="1" hidden="1" x14ac:dyDescent="0.3">
      <c r="L144" s="122"/>
    </row>
    <row r="145" spans="12:12" customFormat="1" hidden="1" x14ac:dyDescent="0.3">
      <c r="L145" s="122"/>
    </row>
    <row r="146" spans="12:12" customFormat="1" hidden="1" x14ac:dyDescent="0.3">
      <c r="L146" s="122"/>
    </row>
    <row r="147" spans="12:12" customFormat="1" hidden="1" x14ac:dyDescent="0.3">
      <c r="L147" s="122"/>
    </row>
    <row r="148" spans="12:12" customFormat="1" hidden="1" x14ac:dyDescent="0.3">
      <c r="L148" s="122"/>
    </row>
    <row r="149" spans="12:12" customFormat="1" hidden="1" x14ac:dyDescent="0.3">
      <c r="L149" s="122"/>
    </row>
    <row r="150" spans="12:12" customFormat="1" hidden="1" x14ac:dyDescent="0.3">
      <c r="L150" s="122"/>
    </row>
    <row r="151" spans="12:12" customFormat="1" hidden="1" x14ac:dyDescent="0.3">
      <c r="L151" s="122"/>
    </row>
    <row r="152" spans="12:12" customFormat="1" hidden="1" x14ac:dyDescent="0.3">
      <c r="L152" s="122"/>
    </row>
    <row r="153" spans="12:12" customFormat="1" hidden="1" x14ac:dyDescent="0.3">
      <c r="L153" s="122"/>
    </row>
    <row r="154" spans="12:12" customFormat="1" hidden="1" x14ac:dyDescent="0.3">
      <c r="L154" s="122"/>
    </row>
    <row r="155" spans="12:12" customFormat="1" hidden="1" x14ac:dyDescent="0.3">
      <c r="L155" s="122"/>
    </row>
    <row r="156" spans="12:12" customFormat="1" hidden="1" x14ac:dyDescent="0.3">
      <c r="L156" s="122"/>
    </row>
    <row r="157" spans="12:12" customFormat="1" hidden="1" x14ac:dyDescent="0.3">
      <c r="L157" s="122"/>
    </row>
    <row r="158" spans="12:12" customFormat="1" hidden="1" x14ac:dyDescent="0.3">
      <c r="L158" s="122"/>
    </row>
    <row r="159" spans="12:12" customFormat="1" hidden="1" x14ac:dyDescent="0.3">
      <c r="L159" s="122"/>
    </row>
    <row r="160" spans="12:12" customFormat="1" hidden="1" x14ac:dyDescent="0.3">
      <c r="L160" s="122"/>
    </row>
    <row r="161" spans="12:12" customFormat="1" hidden="1" x14ac:dyDescent="0.3">
      <c r="L161" s="122"/>
    </row>
    <row r="162" spans="12:12" customFormat="1" hidden="1" x14ac:dyDescent="0.3">
      <c r="L162" s="122"/>
    </row>
    <row r="163" spans="12:12" customFormat="1" hidden="1" x14ac:dyDescent="0.3">
      <c r="L163" s="122"/>
    </row>
    <row r="164" spans="12:12" customFormat="1" hidden="1" x14ac:dyDescent="0.3">
      <c r="L164" s="122"/>
    </row>
    <row r="165" spans="12:12" customFormat="1" hidden="1" x14ac:dyDescent="0.3">
      <c r="L165" s="122"/>
    </row>
    <row r="166" spans="12:12" customFormat="1" hidden="1" x14ac:dyDescent="0.3">
      <c r="L166" s="122"/>
    </row>
    <row r="167" spans="12:12" customFormat="1" hidden="1" x14ac:dyDescent="0.3">
      <c r="L167" s="122"/>
    </row>
    <row r="168" spans="12:12" customFormat="1" hidden="1" x14ac:dyDescent="0.3">
      <c r="L168" s="122"/>
    </row>
    <row r="169" spans="12:12" customFormat="1" hidden="1" x14ac:dyDescent="0.3">
      <c r="L169" s="122"/>
    </row>
    <row r="170" spans="12:12" customFormat="1" hidden="1" x14ac:dyDescent="0.3">
      <c r="L170" s="122"/>
    </row>
    <row r="171" spans="12:12" customFormat="1" hidden="1" x14ac:dyDescent="0.3">
      <c r="L171" s="122"/>
    </row>
    <row r="172" spans="12:12" customFormat="1" hidden="1" x14ac:dyDescent="0.3">
      <c r="L172" s="122"/>
    </row>
    <row r="173" spans="12:12" customFormat="1" hidden="1" x14ac:dyDescent="0.3">
      <c r="L173" s="122"/>
    </row>
    <row r="174" spans="12:12" customFormat="1" hidden="1" x14ac:dyDescent="0.3">
      <c r="L174" s="122"/>
    </row>
    <row r="175" spans="12:12" customFormat="1" hidden="1" x14ac:dyDescent="0.3">
      <c r="L175" s="122"/>
    </row>
    <row r="176" spans="12:12" customFormat="1" hidden="1" x14ac:dyDescent="0.3">
      <c r="L176" s="122"/>
    </row>
    <row r="177" spans="12:12" customFormat="1" hidden="1" x14ac:dyDescent="0.3">
      <c r="L177" s="122"/>
    </row>
    <row r="178" spans="12:12" customFormat="1" hidden="1" x14ac:dyDescent="0.3">
      <c r="L178" s="122"/>
    </row>
    <row r="179" spans="12:12" customFormat="1" hidden="1" x14ac:dyDescent="0.3">
      <c r="L179" s="122"/>
    </row>
    <row r="180" spans="12:12" customFormat="1" hidden="1" x14ac:dyDescent="0.3">
      <c r="L180" s="122"/>
    </row>
    <row r="181" spans="12:12" customFormat="1" hidden="1" x14ac:dyDescent="0.3">
      <c r="L181" s="122"/>
    </row>
    <row r="182" spans="12:12" customFormat="1" hidden="1" x14ac:dyDescent="0.3">
      <c r="L182" s="122"/>
    </row>
    <row r="183" spans="12:12" customFormat="1" hidden="1" x14ac:dyDescent="0.3">
      <c r="L183" s="122"/>
    </row>
    <row r="184" spans="12:12" customFormat="1" hidden="1" x14ac:dyDescent="0.3">
      <c r="L184" s="122"/>
    </row>
    <row r="185" spans="12:12" customFormat="1" hidden="1" x14ac:dyDescent="0.3">
      <c r="L185" s="122"/>
    </row>
    <row r="186" spans="12:12" customFormat="1" hidden="1" x14ac:dyDescent="0.3">
      <c r="L186" s="122"/>
    </row>
    <row r="187" spans="12:12" customFormat="1" hidden="1" x14ac:dyDescent="0.3">
      <c r="L187" s="122"/>
    </row>
    <row r="188" spans="12:12" customFormat="1" hidden="1" x14ac:dyDescent="0.3">
      <c r="L188" s="122"/>
    </row>
    <row r="189" spans="12:12" customFormat="1" hidden="1" x14ac:dyDescent="0.3">
      <c r="L189" s="122"/>
    </row>
    <row r="190" spans="12:12" customFormat="1" hidden="1" x14ac:dyDescent="0.3">
      <c r="L190" s="122"/>
    </row>
    <row r="191" spans="12:12" customFormat="1" hidden="1" x14ac:dyDescent="0.3">
      <c r="L191" s="122"/>
    </row>
    <row r="192" spans="12:12" customFormat="1" hidden="1" x14ac:dyDescent="0.3">
      <c r="L192" s="122"/>
    </row>
    <row r="193" spans="12:12" customFormat="1" hidden="1" x14ac:dyDescent="0.3">
      <c r="L193" s="122"/>
    </row>
    <row r="194" spans="12:12" customFormat="1" hidden="1" x14ac:dyDescent="0.3">
      <c r="L194" s="122"/>
    </row>
    <row r="195" spans="12:12" customFormat="1" hidden="1" x14ac:dyDescent="0.3">
      <c r="L195" s="122"/>
    </row>
    <row r="196" spans="12:12" customFormat="1" hidden="1" x14ac:dyDescent="0.3">
      <c r="L196" s="122"/>
    </row>
    <row r="197" spans="12:12" customFormat="1" hidden="1" x14ac:dyDescent="0.3">
      <c r="L197" s="122"/>
    </row>
    <row r="198" spans="12:12" customFormat="1" hidden="1" x14ac:dyDescent="0.3">
      <c r="L198" s="122"/>
    </row>
    <row r="199" spans="12:12" customFormat="1" hidden="1" x14ac:dyDescent="0.3">
      <c r="L199" s="122"/>
    </row>
    <row r="200" spans="12:12" customFormat="1" hidden="1" x14ac:dyDescent="0.3">
      <c r="L200" s="122"/>
    </row>
    <row r="201" spans="12:12" customFormat="1" hidden="1" x14ac:dyDescent="0.3">
      <c r="L201" s="122"/>
    </row>
    <row r="202" spans="12:12" customFormat="1" hidden="1" x14ac:dyDescent="0.3">
      <c r="L202" s="122"/>
    </row>
    <row r="203" spans="12:12" customFormat="1" hidden="1" x14ac:dyDescent="0.3">
      <c r="L203" s="122"/>
    </row>
    <row r="204" spans="12:12" customFormat="1" hidden="1" x14ac:dyDescent="0.3">
      <c r="L204" s="122"/>
    </row>
    <row r="205" spans="12:12" customFormat="1" hidden="1" x14ac:dyDescent="0.3">
      <c r="L205" s="122"/>
    </row>
    <row r="206" spans="12:12" customFormat="1" hidden="1" x14ac:dyDescent="0.3">
      <c r="L206" s="122"/>
    </row>
    <row r="207" spans="12:12" customFormat="1" hidden="1" x14ac:dyDescent="0.3">
      <c r="L207" s="122"/>
    </row>
    <row r="208" spans="12:12" customFormat="1" hidden="1" x14ac:dyDescent="0.3">
      <c r="L208" s="122"/>
    </row>
    <row r="209" spans="12:12" customFormat="1" hidden="1" x14ac:dyDescent="0.3">
      <c r="L209" s="122"/>
    </row>
    <row r="210" spans="12:12" customFormat="1" hidden="1" x14ac:dyDescent="0.3">
      <c r="L210" s="122"/>
    </row>
    <row r="211" spans="12:12" customFormat="1" hidden="1" x14ac:dyDescent="0.3">
      <c r="L211" s="122"/>
    </row>
    <row r="212" spans="12:12" customFormat="1" hidden="1" x14ac:dyDescent="0.3">
      <c r="L212" s="122"/>
    </row>
    <row r="213" spans="12:12" customFormat="1" hidden="1" x14ac:dyDescent="0.3">
      <c r="L213" s="122"/>
    </row>
    <row r="214" spans="12:12" customFormat="1" hidden="1" x14ac:dyDescent="0.3">
      <c r="L214" s="122"/>
    </row>
    <row r="215" spans="12:12" customFormat="1" hidden="1" x14ac:dyDescent="0.3">
      <c r="L215" s="122"/>
    </row>
    <row r="216" spans="12:12" customFormat="1" hidden="1" x14ac:dyDescent="0.3">
      <c r="L216" s="122"/>
    </row>
    <row r="217" spans="12:12" customFormat="1" hidden="1" x14ac:dyDescent="0.3">
      <c r="L217" s="122"/>
    </row>
    <row r="218" spans="12:12" customFormat="1" hidden="1" x14ac:dyDescent="0.3">
      <c r="L218" s="122"/>
    </row>
    <row r="219" spans="12:12" customFormat="1" hidden="1" x14ac:dyDescent="0.3">
      <c r="L219" s="122"/>
    </row>
    <row r="220" spans="12:12" customFormat="1" hidden="1" x14ac:dyDescent="0.3">
      <c r="L220" s="122"/>
    </row>
    <row r="221" spans="12:12" customFormat="1" hidden="1" x14ac:dyDescent="0.3">
      <c r="L221" s="122"/>
    </row>
    <row r="222" spans="12:12" customFormat="1" hidden="1" x14ac:dyDescent="0.3">
      <c r="L222" s="122"/>
    </row>
    <row r="223" spans="12:12" customFormat="1" hidden="1" x14ac:dyDescent="0.3">
      <c r="L223" s="122"/>
    </row>
    <row r="224" spans="12:12" customFormat="1" hidden="1" x14ac:dyDescent="0.3">
      <c r="L224" s="122"/>
    </row>
    <row r="225" spans="12:12" customFormat="1" hidden="1" x14ac:dyDescent="0.3">
      <c r="L225" s="122"/>
    </row>
    <row r="226" spans="12:12" customFormat="1" hidden="1" x14ac:dyDescent="0.3">
      <c r="L226" s="122"/>
    </row>
    <row r="227" spans="12:12" customFormat="1" hidden="1" x14ac:dyDescent="0.3">
      <c r="L227" s="122"/>
    </row>
    <row r="228" spans="12:12" customFormat="1" hidden="1" x14ac:dyDescent="0.3">
      <c r="L228" s="122"/>
    </row>
    <row r="229" spans="12:12" customFormat="1" hidden="1" x14ac:dyDescent="0.3">
      <c r="L229" s="122"/>
    </row>
    <row r="230" spans="12:12" customFormat="1" hidden="1" x14ac:dyDescent="0.3">
      <c r="L230" s="122"/>
    </row>
    <row r="231" spans="12:12" customFormat="1" hidden="1" x14ac:dyDescent="0.3">
      <c r="L231" s="122"/>
    </row>
    <row r="232" spans="12:12" customFormat="1" hidden="1" x14ac:dyDescent="0.3">
      <c r="L232" s="122"/>
    </row>
    <row r="233" spans="12:12" customFormat="1" hidden="1" x14ac:dyDescent="0.3">
      <c r="L233" s="122"/>
    </row>
    <row r="234" spans="12:12" customFormat="1" hidden="1" x14ac:dyDescent="0.3">
      <c r="L234" s="122"/>
    </row>
    <row r="235" spans="12:12" customFormat="1" hidden="1" x14ac:dyDescent="0.3">
      <c r="L235" s="122"/>
    </row>
    <row r="236" spans="12:12" customFormat="1" hidden="1" x14ac:dyDescent="0.3">
      <c r="L236" s="122"/>
    </row>
    <row r="237" spans="12:12" customFormat="1" hidden="1" x14ac:dyDescent="0.3">
      <c r="L237" s="122"/>
    </row>
    <row r="238" spans="12:12" customFormat="1" hidden="1" x14ac:dyDescent="0.3">
      <c r="L238" s="122"/>
    </row>
    <row r="239" spans="12:12" customFormat="1" hidden="1" x14ac:dyDescent="0.3">
      <c r="L239" s="122"/>
    </row>
    <row r="240" spans="12:12" customFormat="1" hidden="1" x14ac:dyDescent="0.3">
      <c r="L240" s="122"/>
    </row>
    <row r="241" spans="12:12" customFormat="1" hidden="1" x14ac:dyDescent="0.3">
      <c r="L241" s="122"/>
    </row>
    <row r="242" spans="12:12" customFormat="1" hidden="1" x14ac:dyDescent="0.3">
      <c r="L242" s="122"/>
    </row>
    <row r="243" spans="12:12" customFormat="1" hidden="1" x14ac:dyDescent="0.3">
      <c r="L243" s="122"/>
    </row>
    <row r="244" spans="12:12" customFormat="1" hidden="1" x14ac:dyDescent="0.3">
      <c r="L244" s="122"/>
    </row>
    <row r="245" spans="12:12" customFormat="1" hidden="1" x14ac:dyDescent="0.3">
      <c r="L245" s="122"/>
    </row>
    <row r="246" spans="12:12" customFormat="1" hidden="1" x14ac:dyDescent="0.3">
      <c r="L246" s="122"/>
    </row>
    <row r="247" spans="12:12" customFormat="1" hidden="1" x14ac:dyDescent="0.3">
      <c r="L247" s="122"/>
    </row>
    <row r="248" spans="12:12" customFormat="1" hidden="1" x14ac:dyDescent="0.3">
      <c r="L248" s="122"/>
    </row>
    <row r="249" spans="12:12" customFormat="1" hidden="1" x14ac:dyDescent="0.3">
      <c r="L249" s="122"/>
    </row>
    <row r="250" spans="12:12" customFormat="1" hidden="1" x14ac:dyDescent="0.3">
      <c r="L250" s="122"/>
    </row>
    <row r="251" spans="12:12" customFormat="1" hidden="1" x14ac:dyDescent="0.3">
      <c r="L251" s="122"/>
    </row>
    <row r="252" spans="12:12" customFormat="1" hidden="1" x14ac:dyDescent="0.3">
      <c r="L252" s="122"/>
    </row>
    <row r="253" spans="12:12" customFormat="1" hidden="1" x14ac:dyDescent="0.3">
      <c r="L253" s="122"/>
    </row>
    <row r="254" spans="12:12" customFormat="1" hidden="1" x14ac:dyDescent="0.3">
      <c r="L254" s="122"/>
    </row>
    <row r="255" spans="12:12" customFormat="1" hidden="1" x14ac:dyDescent="0.3">
      <c r="L255" s="122"/>
    </row>
    <row r="256" spans="12:12" customFormat="1" hidden="1" x14ac:dyDescent="0.3">
      <c r="L256" s="122"/>
    </row>
    <row r="257" spans="12:12" customFormat="1" hidden="1" x14ac:dyDescent="0.3">
      <c r="L257" s="122"/>
    </row>
    <row r="258" spans="12:12" customFormat="1" hidden="1" x14ac:dyDescent="0.3">
      <c r="L258" s="122"/>
    </row>
    <row r="259" spans="12:12" customFormat="1" hidden="1" x14ac:dyDescent="0.3">
      <c r="L259" s="122"/>
    </row>
    <row r="260" spans="12:12" customFormat="1" hidden="1" x14ac:dyDescent="0.3">
      <c r="L260" s="122"/>
    </row>
    <row r="261" spans="12:12" customFormat="1" hidden="1" x14ac:dyDescent="0.3">
      <c r="L261" s="122"/>
    </row>
    <row r="262" spans="12:12" customFormat="1" hidden="1" x14ac:dyDescent="0.3">
      <c r="L262" s="122"/>
    </row>
    <row r="263" spans="12:12" customFormat="1" hidden="1" x14ac:dyDescent="0.3">
      <c r="L263" s="122"/>
    </row>
    <row r="264" spans="12:12" customFormat="1" hidden="1" x14ac:dyDescent="0.3">
      <c r="L264" s="122"/>
    </row>
    <row r="265" spans="12:12" customFormat="1" hidden="1" x14ac:dyDescent="0.3">
      <c r="L265" s="122"/>
    </row>
    <row r="266" spans="12:12" customFormat="1" hidden="1" x14ac:dyDescent="0.3">
      <c r="L266" s="122"/>
    </row>
    <row r="267" spans="12:12" customFormat="1" hidden="1" x14ac:dyDescent="0.3">
      <c r="L267" s="122"/>
    </row>
    <row r="268" spans="12:12" customFormat="1" hidden="1" x14ac:dyDescent="0.3">
      <c r="L268" s="122"/>
    </row>
    <row r="269" spans="12:12" customFormat="1" hidden="1" x14ac:dyDescent="0.3">
      <c r="L269" s="122"/>
    </row>
    <row r="270" spans="12:12" customFormat="1" hidden="1" x14ac:dyDescent="0.3">
      <c r="L270" s="122"/>
    </row>
    <row r="271" spans="12:12" customFormat="1" hidden="1" x14ac:dyDescent="0.3">
      <c r="L271" s="122"/>
    </row>
    <row r="272" spans="12:12" customFormat="1" hidden="1" x14ac:dyDescent="0.3">
      <c r="L272" s="122"/>
    </row>
    <row r="273" spans="12:12" customFormat="1" hidden="1" x14ac:dyDescent="0.3">
      <c r="L273" s="122"/>
    </row>
    <row r="274" spans="12:12" customFormat="1" hidden="1" x14ac:dyDescent="0.3">
      <c r="L274" s="122"/>
    </row>
    <row r="275" spans="12:12" customFormat="1" hidden="1" x14ac:dyDescent="0.3">
      <c r="L275" s="122"/>
    </row>
    <row r="276" spans="12:12" customFormat="1" hidden="1" x14ac:dyDescent="0.3">
      <c r="L276" s="122"/>
    </row>
    <row r="277" spans="12:12" customFormat="1" hidden="1" x14ac:dyDescent="0.3">
      <c r="L277" s="122"/>
    </row>
    <row r="278" spans="12:12" customFormat="1" hidden="1" x14ac:dyDescent="0.3">
      <c r="L278" s="122"/>
    </row>
    <row r="279" spans="12:12" customFormat="1" hidden="1" x14ac:dyDescent="0.3">
      <c r="L279" s="122"/>
    </row>
    <row r="280" spans="12:12" customFormat="1" hidden="1" x14ac:dyDescent="0.3">
      <c r="L280" s="122"/>
    </row>
    <row r="281" spans="12:12" customFormat="1" hidden="1" x14ac:dyDescent="0.3">
      <c r="L281" s="122"/>
    </row>
    <row r="282" spans="12:12" customFormat="1" hidden="1" x14ac:dyDescent="0.3">
      <c r="L282" s="122"/>
    </row>
    <row r="283" spans="12:12" customFormat="1" hidden="1" x14ac:dyDescent="0.3">
      <c r="L283" s="122"/>
    </row>
    <row r="284" spans="12:12" customFormat="1" hidden="1" x14ac:dyDescent="0.3">
      <c r="L284" s="122"/>
    </row>
    <row r="285" spans="12:12" customFormat="1" hidden="1" x14ac:dyDescent="0.3">
      <c r="L285" s="122"/>
    </row>
    <row r="286" spans="12:12" customFormat="1" hidden="1" x14ac:dyDescent="0.3">
      <c r="L286" s="122"/>
    </row>
    <row r="287" spans="12:12" customFormat="1" hidden="1" x14ac:dyDescent="0.3">
      <c r="L287" s="122"/>
    </row>
    <row r="288" spans="12:12" customFormat="1" hidden="1" x14ac:dyDescent="0.3">
      <c r="L288" s="122"/>
    </row>
    <row r="289" spans="12:12" customFormat="1" hidden="1" x14ac:dyDescent="0.3">
      <c r="L289" s="122"/>
    </row>
    <row r="290" spans="12:12" customFormat="1" hidden="1" x14ac:dyDescent="0.3">
      <c r="L290" s="122"/>
    </row>
    <row r="291" spans="12:12" customFormat="1" hidden="1" x14ac:dyDescent="0.3">
      <c r="L291" s="122"/>
    </row>
    <row r="292" spans="12:12" customFormat="1" hidden="1" x14ac:dyDescent="0.3">
      <c r="L292" s="122"/>
    </row>
    <row r="293" spans="12:12" customFormat="1" hidden="1" x14ac:dyDescent="0.3">
      <c r="L293" s="122"/>
    </row>
    <row r="294" spans="12:12" customFormat="1" hidden="1" x14ac:dyDescent="0.3">
      <c r="L294" s="122"/>
    </row>
    <row r="295" spans="12:12" customFormat="1" hidden="1" x14ac:dyDescent="0.3">
      <c r="L295" s="122"/>
    </row>
    <row r="296" spans="12:12" customFormat="1" hidden="1" x14ac:dyDescent="0.3">
      <c r="L296" s="122"/>
    </row>
    <row r="297" spans="12:12" customFormat="1" hidden="1" x14ac:dyDescent="0.3">
      <c r="L297" s="122"/>
    </row>
    <row r="298" spans="12:12" customFormat="1" hidden="1" x14ac:dyDescent="0.3">
      <c r="L298" s="122"/>
    </row>
    <row r="299" spans="12:12" customFormat="1" hidden="1" x14ac:dyDescent="0.3">
      <c r="L299" s="122"/>
    </row>
    <row r="300" spans="12:12" customFormat="1" hidden="1" x14ac:dyDescent="0.3">
      <c r="L300" s="122"/>
    </row>
    <row r="301" spans="12:12" customFormat="1" hidden="1" x14ac:dyDescent="0.3">
      <c r="L301" s="122"/>
    </row>
    <row r="302" spans="12:12" customFormat="1" hidden="1" x14ac:dyDescent="0.3">
      <c r="L302" s="122"/>
    </row>
    <row r="303" spans="12:12" customFormat="1" hidden="1" x14ac:dyDescent="0.3">
      <c r="L303" s="122"/>
    </row>
    <row r="304" spans="12:12" customFormat="1" hidden="1" x14ac:dyDescent="0.3">
      <c r="L304" s="122"/>
    </row>
    <row r="305" spans="12:12" customFormat="1" hidden="1" x14ac:dyDescent="0.3">
      <c r="L305" s="122"/>
    </row>
    <row r="306" spans="12:12" customFormat="1" hidden="1" x14ac:dyDescent="0.3">
      <c r="L306" s="122"/>
    </row>
    <row r="307" spans="12:12" customFormat="1" hidden="1" x14ac:dyDescent="0.3">
      <c r="L307" s="122"/>
    </row>
    <row r="308" spans="12:12" customFormat="1" hidden="1" x14ac:dyDescent="0.3">
      <c r="L308" s="122"/>
    </row>
    <row r="309" spans="12:12" customFormat="1" hidden="1" x14ac:dyDescent="0.3">
      <c r="L309" s="122"/>
    </row>
    <row r="310" spans="12:12" customFormat="1" hidden="1" x14ac:dyDescent="0.3">
      <c r="L310" s="122"/>
    </row>
    <row r="311" spans="12:12" customFormat="1" hidden="1" x14ac:dyDescent="0.3">
      <c r="L311" s="122"/>
    </row>
    <row r="312" spans="12:12" customFormat="1" hidden="1" x14ac:dyDescent="0.3">
      <c r="L312" s="122"/>
    </row>
    <row r="313" spans="12:12" customFormat="1" hidden="1" x14ac:dyDescent="0.3">
      <c r="L313" s="122"/>
    </row>
    <row r="314" spans="12:12" customFormat="1" hidden="1" x14ac:dyDescent="0.3">
      <c r="L314" s="122"/>
    </row>
    <row r="315" spans="12:12" customFormat="1" hidden="1" x14ac:dyDescent="0.3">
      <c r="L315" s="122"/>
    </row>
    <row r="316" spans="12:12" customFormat="1" hidden="1" x14ac:dyDescent="0.3">
      <c r="L316" s="122"/>
    </row>
    <row r="317" spans="12:12" customFormat="1" hidden="1" x14ac:dyDescent="0.3">
      <c r="L317" s="122"/>
    </row>
    <row r="318" spans="12:12" customFormat="1" hidden="1" x14ac:dyDescent="0.3">
      <c r="L318" s="122"/>
    </row>
    <row r="319" spans="12:12" customFormat="1" hidden="1" x14ac:dyDescent="0.3">
      <c r="L319" s="122"/>
    </row>
    <row r="320" spans="12:12" customFormat="1" hidden="1" x14ac:dyDescent="0.3">
      <c r="L320" s="122"/>
    </row>
    <row r="321" spans="12:12" customFormat="1" hidden="1" x14ac:dyDescent="0.3">
      <c r="L321" s="122"/>
    </row>
    <row r="322" spans="12:12" customFormat="1" hidden="1" x14ac:dyDescent="0.3">
      <c r="L322" s="122"/>
    </row>
    <row r="323" spans="12:12" customFormat="1" hidden="1" x14ac:dyDescent="0.3">
      <c r="L323" s="122"/>
    </row>
    <row r="324" spans="12:12" customFormat="1" hidden="1" x14ac:dyDescent="0.3">
      <c r="L324" s="122"/>
    </row>
    <row r="325" spans="12:12" customFormat="1" hidden="1" x14ac:dyDescent="0.3">
      <c r="L325" s="122"/>
    </row>
    <row r="326" spans="12:12" customFormat="1" hidden="1" x14ac:dyDescent="0.3">
      <c r="L326" s="122"/>
    </row>
    <row r="327" spans="12:12" customFormat="1" hidden="1" x14ac:dyDescent="0.3">
      <c r="L327" s="122"/>
    </row>
    <row r="328" spans="12:12" customFormat="1" hidden="1" x14ac:dyDescent="0.3">
      <c r="L328" s="122"/>
    </row>
    <row r="329" spans="12:12" customFormat="1" hidden="1" x14ac:dyDescent="0.3">
      <c r="L329" s="122"/>
    </row>
    <row r="330" spans="12:12" customFormat="1" hidden="1" x14ac:dyDescent="0.3">
      <c r="L330" s="122"/>
    </row>
    <row r="331" spans="12:12" customFormat="1" hidden="1" x14ac:dyDescent="0.3">
      <c r="L331" s="122"/>
    </row>
    <row r="332" spans="12:12" customFormat="1" hidden="1" x14ac:dyDescent="0.3">
      <c r="L332" s="122"/>
    </row>
    <row r="333" spans="12:12" customFormat="1" hidden="1" x14ac:dyDescent="0.3">
      <c r="L333" s="122"/>
    </row>
    <row r="334" spans="12:12" customFormat="1" hidden="1" x14ac:dyDescent="0.3">
      <c r="L334" s="122"/>
    </row>
    <row r="335" spans="12:12" customFormat="1" hidden="1" x14ac:dyDescent="0.3">
      <c r="L335" s="122"/>
    </row>
    <row r="336" spans="12:12" customFormat="1" hidden="1" x14ac:dyDescent="0.3">
      <c r="L336" s="122"/>
    </row>
    <row r="337" spans="12:12" customFormat="1" hidden="1" x14ac:dyDescent="0.3">
      <c r="L337" s="122"/>
    </row>
    <row r="338" spans="12:12" customFormat="1" hidden="1" x14ac:dyDescent="0.3">
      <c r="L338" s="122"/>
    </row>
    <row r="339" spans="12:12" customFormat="1" hidden="1" x14ac:dyDescent="0.3">
      <c r="L339" s="122"/>
    </row>
    <row r="340" spans="12:12" customFormat="1" hidden="1" x14ac:dyDescent="0.3">
      <c r="L340" s="122"/>
    </row>
    <row r="341" spans="12:12" customFormat="1" hidden="1" x14ac:dyDescent="0.3">
      <c r="L341" s="122"/>
    </row>
    <row r="342" spans="12:12" customFormat="1" hidden="1" x14ac:dyDescent="0.3">
      <c r="L342" s="122"/>
    </row>
    <row r="343" spans="12:12" customFormat="1" hidden="1" x14ac:dyDescent="0.3">
      <c r="L343" s="122"/>
    </row>
    <row r="344" spans="12:12" customFormat="1" hidden="1" x14ac:dyDescent="0.3">
      <c r="L344" s="122"/>
    </row>
    <row r="345" spans="12:12" customFormat="1" hidden="1" x14ac:dyDescent="0.3">
      <c r="L345" s="122"/>
    </row>
    <row r="346" spans="12:12" customFormat="1" hidden="1" x14ac:dyDescent="0.3">
      <c r="L346" s="122"/>
    </row>
    <row r="347" spans="12:12" customFormat="1" hidden="1" x14ac:dyDescent="0.3">
      <c r="L347" s="122"/>
    </row>
    <row r="348" spans="12:12" customFormat="1" hidden="1" x14ac:dyDescent="0.3">
      <c r="L348" s="122"/>
    </row>
    <row r="349" spans="12:12" customFormat="1" hidden="1" x14ac:dyDescent="0.3">
      <c r="L349" s="122"/>
    </row>
    <row r="350" spans="12:12" customFormat="1" hidden="1" x14ac:dyDescent="0.3">
      <c r="L350" s="122"/>
    </row>
    <row r="351" spans="12:12" customFormat="1" hidden="1" x14ac:dyDescent="0.3">
      <c r="L351" s="122"/>
    </row>
    <row r="352" spans="12:12" customFormat="1" hidden="1" x14ac:dyDescent="0.3">
      <c r="L352" s="122"/>
    </row>
    <row r="353" spans="12:12" customFormat="1" hidden="1" x14ac:dyDescent="0.3">
      <c r="L353" s="122"/>
    </row>
    <row r="354" spans="12:12" customFormat="1" hidden="1" x14ac:dyDescent="0.3">
      <c r="L354" s="122"/>
    </row>
    <row r="355" spans="12:12" customFormat="1" hidden="1" x14ac:dyDescent="0.3">
      <c r="L355" s="122"/>
    </row>
    <row r="356" spans="12:12" customFormat="1" hidden="1" x14ac:dyDescent="0.3">
      <c r="L356" s="122"/>
    </row>
    <row r="357" spans="12:12" customFormat="1" hidden="1" x14ac:dyDescent="0.3">
      <c r="L357" s="122"/>
    </row>
    <row r="358" spans="12:12" customFormat="1" hidden="1" x14ac:dyDescent="0.3">
      <c r="L358" s="122"/>
    </row>
    <row r="359" spans="12:12" customFormat="1" hidden="1" x14ac:dyDescent="0.3">
      <c r="L359" s="122"/>
    </row>
    <row r="360" spans="12:12" customFormat="1" hidden="1" x14ac:dyDescent="0.3">
      <c r="L360" s="122"/>
    </row>
    <row r="361" spans="12:12" customFormat="1" hidden="1" x14ac:dyDescent="0.3">
      <c r="L361" s="122"/>
    </row>
    <row r="362" spans="12:12" customFormat="1" hidden="1" x14ac:dyDescent="0.3">
      <c r="L362" s="122"/>
    </row>
    <row r="363" spans="12:12" customFormat="1" hidden="1" x14ac:dyDescent="0.3">
      <c r="L363" s="122"/>
    </row>
    <row r="364" spans="12:12" customFormat="1" hidden="1" x14ac:dyDescent="0.3">
      <c r="L364" s="122"/>
    </row>
    <row r="365" spans="12:12" customFormat="1" hidden="1" x14ac:dyDescent="0.3">
      <c r="L365" s="122"/>
    </row>
    <row r="366" spans="12:12" customFormat="1" hidden="1" x14ac:dyDescent="0.3">
      <c r="L366" s="122"/>
    </row>
    <row r="367" spans="12:12" customFormat="1" hidden="1" x14ac:dyDescent="0.3">
      <c r="L367" s="122"/>
    </row>
    <row r="368" spans="12:12" customFormat="1" hidden="1" x14ac:dyDescent="0.3">
      <c r="L368" s="122"/>
    </row>
    <row r="369" spans="12:12" customFormat="1" hidden="1" x14ac:dyDescent="0.3">
      <c r="L369" s="122"/>
    </row>
    <row r="370" spans="12:12" customFormat="1" hidden="1" x14ac:dyDescent="0.3">
      <c r="L370" s="122"/>
    </row>
    <row r="371" spans="12:12" customFormat="1" hidden="1" x14ac:dyDescent="0.3">
      <c r="L371" s="122"/>
    </row>
    <row r="372" spans="12:12" customFormat="1" hidden="1" x14ac:dyDescent="0.3">
      <c r="L372" s="122"/>
    </row>
    <row r="373" spans="12:12" customFormat="1" hidden="1" x14ac:dyDescent="0.3">
      <c r="L373" s="122"/>
    </row>
    <row r="374" spans="12:12" customFormat="1" hidden="1" x14ac:dyDescent="0.3">
      <c r="L374" s="122"/>
    </row>
    <row r="375" spans="12:12" customFormat="1" hidden="1" x14ac:dyDescent="0.3">
      <c r="L375" s="122"/>
    </row>
    <row r="376" spans="12:12" customFormat="1" hidden="1" x14ac:dyDescent="0.3">
      <c r="L376" s="122"/>
    </row>
    <row r="377" spans="12:12" customFormat="1" hidden="1" x14ac:dyDescent="0.3">
      <c r="L377" s="122"/>
    </row>
    <row r="378" spans="12:12" customFormat="1" hidden="1" x14ac:dyDescent="0.3">
      <c r="L378" s="122"/>
    </row>
    <row r="379" spans="12:12" customFormat="1" hidden="1" x14ac:dyDescent="0.3">
      <c r="L379" s="122"/>
    </row>
    <row r="380" spans="12:12" customFormat="1" hidden="1" x14ac:dyDescent="0.3">
      <c r="L380" s="122"/>
    </row>
    <row r="381" spans="12:12" customFormat="1" hidden="1" x14ac:dyDescent="0.3">
      <c r="L381" s="122"/>
    </row>
    <row r="382" spans="12:12" customFormat="1" hidden="1" x14ac:dyDescent="0.3">
      <c r="L382" s="122"/>
    </row>
    <row r="383" spans="12:12" customFormat="1" hidden="1" x14ac:dyDescent="0.3">
      <c r="L383" s="122"/>
    </row>
    <row r="384" spans="12:12" customFormat="1" hidden="1" x14ac:dyDescent="0.3">
      <c r="L384" s="122"/>
    </row>
    <row r="385" spans="12:12" customFormat="1" hidden="1" x14ac:dyDescent="0.3">
      <c r="L385" s="122"/>
    </row>
    <row r="386" spans="12:12" customFormat="1" hidden="1" x14ac:dyDescent="0.3">
      <c r="L386" s="122"/>
    </row>
    <row r="387" spans="12:12" customFormat="1" hidden="1" x14ac:dyDescent="0.3">
      <c r="L387" s="122"/>
    </row>
    <row r="388" spans="12:12" customFormat="1" hidden="1" x14ac:dyDescent="0.3">
      <c r="L388" s="122"/>
    </row>
    <row r="389" spans="12:12" customFormat="1" hidden="1" x14ac:dyDescent="0.3">
      <c r="L389" s="122"/>
    </row>
    <row r="390" spans="12:12" customFormat="1" hidden="1" x14ac:dyDescent="0.3">
      <c r="L390" s="122"/>
    </row>
    <row r="391" spans="12:12" customFormat="1" hidden="1" x14ac:dyDescent="0.3">
      <c r="L391" s="122"/>
    </row>
    <row r="392" spans="12:12" customFormat="1" hidden="1" x14ac:dyDescent="0.3">
      <c r="L392" s="122"/>
    </row>
    <row r="393" spans="12:12" customFormat="1" hidden="1" x14ac:dyDescent="0.3">
      <c r="L393" s="122"/>
    </row>
    <row r="394" spans="12:12" customFormat="1" hidden="1" x14ac:dyDescent="0.3">
      <c r="L394" s="122"/>
    </row>
    <row r="395" spans="12:12" customFormat="1" hidden="1" x14ac:dyDescent="0.3">
      <c r="L395" s="122"/>
    </row>
    <row r="396" spans="12:12" customFormat="1" hidden="1" x14ac:dyDescent="0.3">
      <c r="L396" s="122"/>
    </row>
    <row r="397" spans="12:12" customFormat="1" hidden="1" x14ac:dyDescent="0.3">
      <c r="L397" s="122"/>
    </row>
    <row r="398" spans="12:12" customFormat="1" hidden="1" x14ac:dyDescent="0.3">
      <c r="L398" s="122"/>
    </row>
    <row r="399" spans="12:12" customFormat="1" hidden="1" x14ac:dyDescent="0.3">
      <c r="L399" s="122"/>
    </row>
    <row r="400" spans="12:12" customFormat="1" hidden="1" x14ac:dyDescent="0.3">
      <c r="L400" s="122"/>
    </row>
    <row r="401" spans="12:12" customFormat="1" hidden="1" x14ac:dyDescent="0.3">
      <c r="L401" s="122"/>
    </row>
    <row r="402" spans="12:12" customFormat="1" hidden="1" x14ac:dyDescent="0.3">
      <c r="L402" s="122"/>
    </row>
    <row r="403" spans="12:12" customFormat="1" hidden="1" x14ac:dyDescent="0.3">
      <c r="L403" s="122"/>
    </row>
    <row r="404" spans="12:12" customFormat="1" hidden="1" x14ac:dyDescent="0.3">
      <c r="L404" s="122"/>
    </row>
    <row r="405" spans="12:12" customFormat="1" hidden="1" x14ac:dyDescent="0.3">
      <c r="L405" s="122"/>
    </row>
    <row r="406" spans="12:12" customFormat="1" hidden="1" x14ac:dyDescent="0.3">
      <c r="L406" s="122"/>
    </row>
    <row r="407" spans="12:12" customFormat="1" hidden="1" x14ac:dyDescent="0.3">
      <c r="L407" s="122"/>
    </row>
    <row r="408" spans="12:12" customFormat="1" hidden="1" x14ac:dyDescent="0.3">
      <c r="L408" s="122"/>
    </row>
    <row r="409" spans="12:12" customFormat="1" hidden="1" x14ac:dyDescent="0.3">
      <c r="L409" s="122"/>
    </row>
    <row r="410" spans="12:12" customFormat="1" hidden="1" x14ac:dyDescent="0.3">
      <c r="L410" s="122"/>
    </row>
    <row r="411" spans="12:12" customFormat="1" hidden="1" x14ac:dyDescent="0.3">
      <c r="L411" s="122"/>
    </row>
    <row r="412" spans="12:12" customFormat="1" hidden="1" x14ac:dyDescent="0.3">
      <c r="L412" s="122"/>
    </row>
    <row r="413" spans="12:12" customFormat="1" hidden="1" x14ac:dyDescent="0.3">
      <c r="L413" s="122"/>
    </row>
    <row r="414" spans="12:12" customFormat="1" hidden="1" x14ac:dyDescent="0.3">
      <c r="L414" s="122"/>
    </row>
    <row r="415" spans="12:12" customFormat="1" hidden="1" x14ac:dyDescent="0.3">
      <c r="L415" s="122"/>
    </row>
    <row r="416" spans="12:12" customFormat="1" hidden="1" x14ac:dyDescent="0.3">
      <c r="L416" s="122"/>
    </row>
    <row r="417" spans="12:12" customFormat="1" hidden="1" x14ac:dyDescent="0.3">
      <c r="L417" s="122"/>
    </row>
    <row r="418" spans="12:12" customFormat="1" hidden="1" x14ac:dyDescent="0.3">
      <c r="L418" s="122"/>
    </row>
    <row r="419" spans="12:12" customFormat="1" hidden="1" x14ac:dyDescent="0.3">
      <c r="L419" s="122"/>
    </row>
    <row r="420" spans="12:12" customFormat="1" hidden="1" x14ac:dyDescent="0.3">
      <c r="L420" s="122"/>
    </row>
    <row r="421" spans="12:12" customFormat="1" hidden="1" x14ac:dyDescent="0.3">
      <c r="L421" s="122"/>
    </row>
    <row r="422" spans="12:12" customFormat="1" hidden="1" x14ac:dyDescent="0.3">
      <c r="L422" s="122"/>
    </row>
    <row r="423" spans="12:12" customFormat="1" hidden="1" x14ac:dyDescent="0.3">
      <c r="L423" s="122"/>
    </row>
    <row r="424" spans="12:12" customFormat="1" hidden="1" x14ac:dyDescent="0.3">
      <c r="L424" s="122"/>
    </row>
    <row r="425" spans="12:12" customFormat="1" hidden="1" x14ac:dyDescent="0.3">
      <c r="L425" s="122"/>
    </row>
    <row r="426" spans="12:12" customFormat="1" hidden="1" x14ac:dyDescent="0.3">
      <c r="L426" s="122"/>
    </row>
    <row r="427" spans="12:12" customFormat="1" hidden="1" x14ac:dyDescent="0.3">
      <c r="L427" s="122"/>
    </row>
    <row r="428" spans="12:12" customFormat="1" hidden="1" x14ac:dyDescent="0.3">
      <c r="L428" s="122"/>
    </row>
    <row r="429" spans="12:12" customFormat="1" hidden="1" x14ac:dyDescent="0.3">
      <c r="L429" s="122"/>
    </row>
    <row r="430" spans="12:12" customFormat="1" hidden="1" x14ac:dyDescent="0.3">
      <c r="L430" s="122"/>
    </row>
    <row r="431" spans="12:12" customFormat="1" hidden="1" x14ac:dyDescent="0.3">
      <c r="L431" s="122"/>
    </row>
    <row r="432" spans="12:12" customFormat="1" hidden="1" x14ac:dyDescent="0.3">
      <c r="L432" s="122"/>
    </row>
    <row r="433" spans="12:12" customFormat="1" hidden="1" x14ac:dyDescent="0.3">
      <c r="L433" s="122"/>
    </row>
    <row r="434" spans="12:12" customFormat="1" hidden="1" x14ac:dyDescent="0.3">
      <c r="L434" s="122"/>
    </row>
    <row r="435" spans="12:12" customFormat="1" hidden="1" x14ac:dyDescent="0.3">
      <c r="L435" s="122"/>
    </row>
    <row r="436" spans="12:12" customFormat="1" hidden="1" x14ac:dyDescent="0.3">
      <c r="L436" s="122"/>
    </row>
    <row r="437" spans="12:12" customFormat="1" hidden="1" x14ac:dyDescent="0.3">
      <c r="L437" s="122"/>
    </row>
    <row r="438" spans="12:12" customFormat="1" hidden="1" x14ac:dyDescent="0.3">
      <c r="L438" s="122"/>
    </row>
    <row r="439" spans="12:12" customFormat="1" hidden="1" x14ac:dyDescent="0.3">
      <c r="L439" s="122"/>
    </row>
    <row r="440" spans="12:12" customFormat="1" hidden="1" x14ac:dyDescent="0.3">
      <c r="L440" s="122"/>
    </row>
    <row r="441" spans="12:12" customFormat="1" hidden="1" x14ac:dyDescent="0.3">
      <c r="L441" s="122"/>
    </row>
    <row r="442" spans="12:12" customFormat="1" hidden="1" x14ac:dyDescent="0.3">
      <c r="L442" s="122"/>
    </row>
    <row r="443" spans="12:12" customFormat="1" hidden="1" x14ac:dyDescent="0.3">
      <c r="L443" s="122"/>
    </row>
    <row r="444" spans="12:12" customFormat="1" hidden="1" x14ac:dyDescent="0.3">
      <c r="L444" s="122"/>
    </row>
    <row r="445" spans="12:12" customFormat="1" hidden="1" x14ac:dyDescent="0.3">
      <c r="L445" s="122"/>
    </row>
    <row r="446" spans="12:12" customFormat="1" hidden="1" x14ac:dyDescent="0.3">
      <c r="L446" s="122"/>
    </row>
    <row r="447" spans="12:12" customFormat="1" hidden="1" x14ac:dyDescent="0.3">
      <c r="L447" s="122"/>
    </row>
    <row r="448" spans="12:12" customFormat="1" hidden="1" x14ac:dyDescent="0.3">
      <c r="L448" s="122"/>
    </row>
    <row r="449" spans="12:12" customFormat="1" hidden="1" x14ac:dyDescent="0.3">
      <c r="L449" s="122"/>
    </row>
    <row r="450" spans="12:12" customFormat="1" hidden="1" x14ac:dyDescent="0.3">
      <c r="L450" s="122"/>
    </row>
    <row r="451" spans="12:12" customFormat="1" hidden="1" x14ac:dyDescent="0.3">
      <c r="L451" s="122"/>
    </row>
    <row r="452" spans="12:12" customFormat="1" hidden="1" x14ac:dyDescent="0.3">
      <c r="L452" s="122"/>
    </row>
    <row r="453" spans="12:12" customFormat="1" hidden="1" x14ac:dyDescent="0.3">
      <c r="L453" s="122"/>
    </row>
    <row r="454" spans="12:12" customFormat="1" hidden="1" x14ac:dyDescent="0.3">
      <c r="L454" s="122"/>
    </row>
    <row r="455" spans="12:12" customFormat="1" hidden="1" x14ac:dyDescent="0.3">
      <c r="L455" s="122"/>
    </row>
    <row r="456" spans="12:12" customFormat="1" hidden="1" x14ac:dyDescent="0.3">
      <c r="L456" s="122"/>
    </row>
    <row r="457" spans="12:12" customFormat="1" hidden="1" x14ac:dyDescent="0.3">
      <c r="L457" s="122"/>
    </row>
    <row r="458" spans="12:12" customFormat="1" hidden="1" x14ac:dyDescent="0.3">
      <c r="L458" s="122"/>
    </row>
    <row r="459" spans="12:12" customFormat="1" hidden="1" x14ac:dyDescent="0.3">
      <c r="L459" s="122"/>
    </row>
    <row r="460" spans="12:12" customFormat="1" hidden="1" x14ac:dyDescent="0.3">
      <c r="L460" s="122"/>
    </row>
    <row r="461" spans="12:12" customFormat="1" hidden="1" x14ac:dyDescent="0.3">
      <c r="L461" s="122"/>
    </row>
    <row r="462" spans="12:12" customFormat="1" hidden="1" x14ac:dyDescent="0.3">
      <c r="L462" s="122"/>
    </row>
    <row r="463" spans="12:12" customFormat="1" hidden="1" x14ac:dyDescent="0.3">
      <c r="L463" s="122"/>
    </row>
    <row r="464" spans="12:12" customFormat="1" hidden="1" x14ac:dyDescent="0.3">
      <c r="L464" s="122"/>
    </row>
    <row r="465" spans="12:12" customFormat="1" hidden="1" x14ac:dyDescent="0.3">
      <c r="L465" s="122"/>
    </row>
    <row r="466" spans="12:12" customFormat="1" hidden="1" x14ac:dyDescent="0.3">
      <c r="L466" s="122"/>
    </row>
    <row r="467" spans="12:12" customFormat="1" hidden="1" x14ac:dyDescent="0.3">
      <c r="L467" s="122"/>
    </row>
    <row r="468" spans="12:12" customFormat="1" hidden="1" x14ac:dyDescent="0.3">
      <c r="L468" s="122"/>
    </row>
    <row r="469" spans="12:12" customFormat="1" hidden="1" x14ac:dyDescent="0.3">
      <c r="L469" s="122"/>
    </row>
    <row r="470" spans="12:12" customFormat="1" hidden="1" x14ac:dyDescent="0.3">
      <c r="L470" s="122"/>
    </row>
    <row r="471" spans="12:12" customFormat="1" hidden="1" x14ac:dyDescent="0.3">
      <c r="L471" s="122"/>
    </row>
    <row r="472" spans="12:12" customFormat="1" hidden="1" x14ac:dyDescent="0.3">
      <c r="L472" s="122"/>
    </row>
    <row r="473" spans="12:12" customFormat="1" hidden="1" x14ac:dyDescent="0.3">
      <c r="L473" s="122"/>
    </row>
    <row r="474" spans="12:12" customFormat="1" hidden="1" x14ac:dyDescent="0.3">
      <c r="L474" s="122"/>
    </row>
    <row r="475" spans="12:12" customFormat="1" hidden="1" x14ac:dyDescent="0.3">
      <c r="L475" s="122"/>
    </row>
    <row r="476" spans="12:12" customFormat="1" hidden="1" x14ac:dyDescent="0.3">
      <c r="L476" s="122"/>
    </row>
    <row r="477" spans="12:12" customFormat="1" hidden="1" x14ac:dyDescent="0.3">
      <c r="L477" s="122"/>
    </row>
    <row r="478" spans="12:12" customFormat="1" hidden="1" x14ac:dyDescent="0.3">
      <c r="L478" s="122"/>
    </row>
    <row r="479" spans="12:12" customFormat="1" hidden="1" x14ac:dyDescent="0.3">
      <c r="L479" s="122"/>
    </row>
    <row r="480" spans="12:12" customFormat="1" hidden="1" x14ac:dyDescent="0.3">
      <c r="L480" s="122"/>
    </row>
    <row r="481" spans="3:26" hidden="1" x14ac:dyDescent="0.3">
      <c r="X481"/>
      <c r="Y481"/>
      <c r="Z481"/>
    </row>
    <row r="482" spans="3:26" hidden="1" x14ac:dyDescent="0.3">
      <c r="X482"/>
      <c r="Y482"/>
      <c r="Z482"/>
    </row>
    <row r="483" spans="3:26" hidden="1" x14ac:dyDescent="0.3">
      <c r="X483"/>
      <c r="Y483"/>
      <c r="Z483"/>
    </row>
    <row r="484" spans="3:26" hidden="1" x14ac:dyDescent="0.3">
      <c r="X484"/>
      <c r="Y484"/>
      <c r="Z484"/>
    </row>
    <row r="485" spans="3:26" hidden="1" x14ac:dyDescent="0.3">
      <c r="X485"/>
      <c r="Y485"/>
      <c r="Z485"/>
    </row>
    <row r="486" spans="3:26" hidden="1" x14ac:dyDescent="0.3">
      <c r="X486"/>
      <c r="Y486"/>
      <c r="Z486"/>
    </row>
    <row r="487" spans="3:26" hidden="1" x14ac:dyDescent="0.3">
      <c r="X487"/>
      <c r="Y487"/>
      <c r="Z487"/>
    </row>
    <row r="488" spans="3:26" hidden="1" x14ac:dyDescent="0.3">
      <c r="X488"/>
      <c r="Y488"/>
      <c r="Z488"/>
    </row>
    <row r="489" spans="3:26" hidden="1" x14ac:dyDescent="0.3">
      <c r="X489"/>
      <c r="Y489"/>
      <c r="Z489"/>
    </row>
    <row r="490" spans="3:26" hidden="1" x14ac:dyDescent="0.3">
      <c r="X490"/>
      <c r="Y490"/>
      <c r="Z490"/>
    </row>
    <row r="491" spans="3:26" hidden="1" x14ac:dyDescent="0.3">
      <c r="X491"/>
      <c r="Y491"/>
      <c r="Z491"/>
    </row>
    <row r="492" spans="3:26" hidden="1" x14ac:dyDescent="0.3">
      <c r="X492"/>
      <c r="Y492"/>
      <c r="Z492"/>
    </row>
    <row r="493" spans="3:26" hidden="1" x14ac:dyDescent="0.3">
      <c r="X493"/>
      <c r="Y493"/>
      <c r="Z493"/>
    </row>
    <row r="494" spans="3:26" hidden="1" x14ac:dyDescent="0.3">
      <c r="X494"/>
      <c r="Y494"/>
      <c r="Z494"/>
    </row>
    <row r="495" spans="3:26" ht="15" thickBot="1" x14ac:dyDescent="0.35">
      <c r="C495" s="123" t="s">
        <v>306</v>
      </c>
      <c r="D495" s="93"/>
      <c r="E495" s="93"/>
      <c r="F495" s="105">
        <f t="shared" ref="F495:N495" si="2">SUM(F4:F494)</f>
        <v>70</v>
      </c>
      <c r="G495" s="105">
        <f t="shared" si="2"/>
        <v>1175.8</v>
      </c>
      <c r="H495" s="105">
        <f t="shared" si="2"/>
        <v>0</v>
      </c>
      <c r="I495" s="105">
        <f t="shared" si="2"/>
        <v>0</v>
      </c>
      <c r="J495" s="105">
        <f t="shared" si="2"/>
        <v>4.0999999999999996</v>
      </c>
      <c r="K495" s="105">
        <f t="shared" si="2"/>
        <v>0</v>
      </c>
      <c r="L495" s="105">
        <f t="shared" si="2"/>
        <v>54.7</v>
      </c>
      <c r="M495" s="105">
        <f t="shared" si="2"/>
        <v>0</v>
      </c>
      <c r="N495" s="105">
        <f t="shared" si="2"/>
        <v>1304.5999999999999</v>
      </c>
      <c r="Q495" s="93" t="s">
        <v>307</v>
      </c>
      <c r="R495" s="105">
        <f t="shared" ref="R495:W495" si="3">SUM(R4:R494)</f>
        <v>202.10000000000005</v>
      </c>
      <c r="S495" s="105">
        <f t="shared" si="3"/>
        <v>202.10000000000005</v>
      </c>
      <c r="T495" s="105">
        <f t="shared" si="3"/>
        <v>71.600000000000009</v>
      </c>
      <c r="U495" s="105">
        <f t="shared" si="3"/>
        <v>1.6</v>
      </c>
      <c r="V495" s="105">
        <f t="shared" si="3"/>
        <v>0</v>
      </c>
      <c r="W495" s="105">
        <f t="shared" si="3"/>
        <v>0</v>
      </c>
    </row>
    <row r="496" spans="3:26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159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608.29999999999995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608.29999999999995</v>
      </c>
      <c r="O499" s="95"/>
      <c r="P499" s="106" cm="1">
        <f t="array" ref="P499">SUMPRODUCT(--($E$4:$E$494=C499),--($D$4:$D$494=""),$P$4:$P$494)</f>
        <v>127743</v>
      </c>
    </row>
    <row r="500" spans="3:16" x14ac:dyDescent="0.3">
      <c r="C500" s="95" t="str">
        <f>IF('18'!K4="", "Vrije categorie",'18'!K4)</f>
        <v>B</v>
      </c>
      <c r="F500" s="106" cm="1">
        <f t="array" ref="F500">SUMPRODUCT(--($E$4:$E$494=C500),--($D$4:$D$494=""),$F$4:$F$494)</f>
        <v>32.5</v>
      </c>
      <c r="G500" s="106" cm="1">
        <f t="array" ref="G500">SUMPRODUCT(--($E$4:$E$494=C500),--($D$4:$D$494=""),$G$4:$G$494)</f>
        <v>108.80000000000001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141.30000000000001</v>
      </c>
      <c r="O500" s="95"/>
      <c r="P500" s="106" cm="1">
        <f t="array" ref="P500">SUMPRODUCT(--($E$4:$E$494=C500),--($D$4:$D$494=""),$P$4:$P$494)</f>
        <v>29673</v>
      </c>
    </row>
    <row r="501" spans="3:16" x14ac:dyDescent="0.3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IF('18'!K7="", "Vrije categorie",'18'!K7)</f>
        <v>E</v>
      </c>
      <c r="F503" s="106" cm="1">
        <f t="array" ref="F503">SUMPRODUCT(--($E$4:$E$494=C503),--($D$4:$D$494=""),$F$4:$F$494)</f>
        <v>37.5</v>
      </c>
      <c r="G503" s="106" cm="1">
        <f t="array" ref="G503">SUMPRODUCT(--($E$4:$E$494=C503),--($D$4:$D$494=""),$G$4:$G$494)</f>
        <v>368.19999999999993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405.69999999999993</v>
      </c>
      <c r="O503" s="95"/>
      <c r="P503" s="106" cm="1">
        <f t="array" ref="P503">SUMPRODUCT(--($E$4:$E$494=C503),--($D$4:$D$494=""),$P$4:$P$494)</f>
        <v>85197</v>
      </c>
    </row>
    <row r="504" spans="3:16" x14ac:dyDescent="0.3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4.0999999999999996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54.7</v>
      </c>
      <c r="M505" s="106" cm="1">
        <f t="array" ref="M505">SUMPRODUCT(--($E$4:$E$494=C505),--($D$4:$D$494=""),$M$4:$M$494)</f>
        <v>0</v>
      </c>
      <c r="N505" s="106">
        <f t="shared" si="4"/>
        <v>58.800000000000004</v>
      </c>
      <c r="O505" s="95"/>
      <c r="P505" s="106" cm="1">
        <f t="array" ref="P505">SUMPRODUCT(--($E$4:$E$494=C505),--($D$4:$D$494=""),$P$4:$P$494)</f>
        <v>12348</v>
      </c>
    </row>
    <row r="506" spans="3:16" x14ac:dyDescent="0.3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90.5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90.5</v>
      </c>
      <c r="O506" s="95"/>
      <c r="P506" s="106" cm="1">
        <f t="array" ref="P506">SUMPRODUCT(--($E$4:$E$494=C506),--($D$4:$D$494=""),$P$4:$P$494)</f>
        <v>19005</v>
      </c>
    </row>
    <row r="507" spans="3:16" x14ac:dyDescent="0.3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IF('18'!K13="", "Vrije categorie",'18'!K13)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70</v>
      </c>
      <c r="G512" s="107">
        <f t="shared" ref="G512:M512" si="5">SUM(G499:G511)</f>
        <v>1175.7999999999997</v>
      </c>
      <c r="H512" s="107">
        <f t="shared" si="5"/>
        <v>0</v>
      </c>
      <c r="I512" s="107">
        <f t="shared" si="5"/>
        <v>0</v>
      </c>
      <c r="J512" s="107">
        <f t="shared" si="5"/>
        <v>4.0999999999999996</v>
      </c>
      <c r="K512" s="107">
        <f t="shared" si="5"/>
        <v>0</v>
      </c>
      <c r="L512" s="107">
        <f t="shared" si="5"/>
        <v>54.7</v>
      </c>
      <c r="M512" s="107">
        <f t="shared" si="5"/>
        <v>0</v>
      </c>
      <c r="N512" s="107">
        <f t="shared" si="4"/>
        <v>1304.5999999999997</v>
      </c>
      <c r="O512" s="107"/>
      <c r="P512" s="107">
        <f>SUM(P499:P511)</f>
        <v>273966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159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78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topLeftCell="A6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19,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>
        <v>210</v>
      </c>
      <c r="M3" s="146"/>
      <c r="N3" s="126" t="e">
        <f>'19a'!P499/M3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De Tamarisk Wiardt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'19a'!P500/M4</f>
        <v>#DIV/0!</v>
      </c>
    </row>
    <row r="5" spans="1:14" x14ac:dyDescent="0.3">
      <c r="A5" s="57" t="s">
        <v>154</v>
      </c>
      <c r="B5" s="294" t="str">
        <f>VLOOKUP(H5,'Kosten VSR (her)controles'!A5:E54,4)</f>
        <v>Van Iddekingeweg 183</v>
      </c>
      <c r="C5" s="294"/>
      <c r="D5" s="294"/>
      <c r="E5" s="294"/>
      <c r="F5" s="308" t="s">
        <v>155</v>
      </c>
      <c r="G5" s="308"/>
      <c r="H5" s="53">
        <f>'Kosten VSR (her)controles'!A23</f>
        <v>19</v>
      </c>
      <c r="K5" s="74" t="s">
        <v>156</v>
      </c>
      <c r="L5" s="86">
        <v>210</v>
      </c>
      <c r="M5" s="147"/>
      <c r="N5" s="127" t="e">
        <f>'19a'!P501/M5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19a</v>
      </c>
      <c r="K6" s="74" t="s">
        <v>159</v>
      </c>
      <c r="L6" s="86">
        <v>210</v>
      </c>
      <c r="M6" s="147"/>
      <c r="N6" s="127" t="e">
        <f>'19a'!P502/M6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'19a'!P503/M7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255</v>
      </c>
      <c r="K8" s="74" t="s">
        <v>162</v>
      </c>
      <c r="L8" s="86">
        <v>12</v>
      </c>
      <c r="M8" s="147"/>
      <c r="N8" s="127" t="e">
        <f>'19a'!P504/M8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'19a'!P505/M9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'19a'!P506/M10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'19a'!P507/M11</f>
        <v>#DIV/0!</v>
      </c>
    </row>
    <row r="12" spans="1:14" x14ac:dyDescent="0.3">
      <c r="F12" s="47" t="s">
        <v>67</v>
      </c>
      <c r="G12" s="47" t="s">
        <v>169</v>
      </c>
      <c r="H12" s="47"/>
      <c r="K12" s="74" t="s">
        <v>170</v>
      </c>
      <c r="L12" s="86">
        <v>12</v>
      </c>
      <c r="M12" s="147"/>
      <c r="N12" s="127" t="e">
        <f>'19a'!P508/M12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'19a'!N512</f>
        <v>1808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'19a'!P509/M13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 t="s">
        <v>329</v>
      </c>
      <c r="L14" s="86">
        <v>255</v>
      </c>
      <c r="M14" s="118"/>
      <c r="N14" s="127" t="e">
        <f>'19a'!P510/M14</f>
        <v>#DIV/0!</v>
      </c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>
        <f>'19a'!P512</f>
        <v>384711</v>
      </c>
      <c r="E17" s="305" t="s">
        <v>176</v>
      </c>
      <c r="F17" s="305"/>
      <c r="G17" s="84">
        <f>D17/E8</f>
        <v>1508.6705882352942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'19a'!G512</f>
        <v>0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'19a'!F512-E27</f>
        <v>7.5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'19a'!S495</f>
        <v>399.05000000000007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'19a'!R495</f>
        <v>399.05000000000007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'19a'!T495</f>
        <v>139.25000000000003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'19a'!U495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'19a'!V495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'19a'!W495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'19a'!N505</f>
        <v>60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topLeftCell="A30" workbookViewId="0">
      <selection activeCell="L1" sqref="L1:L1048576"/>
    </sheetView>
  </sheetViews>
  <sheetFormatPr defaultRowHeight="14.4" x14ac:dyDescent="0.3"/>
  <cols>
    <col min="1" max="1" width="5.44140625" bestFit="1" customWidth="1"/>
    <col min="2" max="2" width="6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0" width="11.88671875" customWidth="1"/>
    <col min="11" max="11" width="11.88671875" hidden="1" customWidth="1"/>
    <col min="12" max="12" width="11.88671875" style="122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'19'!H5</f>
        <v>19</v>
      </c>
      <c r="B1" s="310" t="s">
        <v>152</v>
      </c>
      <c r="C1" s="311"/>
      <c r="D1" s="312" t="str">
        <f>VLOOKUP(A1,'Kosten VSR (her)controles'!A5:J54,3)</f>
        <v>De Tamarisk Wiardt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Van Iddekingeweg 183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159" t="s">
        <v>620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388</v>
      </c>
      <c r="C4" s="47" t="s">
        <v>621</v>
      </c>
      <c r="D4" s="47"/>
      <c r="E4" s="120" t="s">
        <v>160</v>
      </c>
      <c r="F4" s="122">
        <v>7.5</v>
      </c>
      <c r="G4" s="122"/>
      <c r="H4" s="122">
        <v>7.5</v>
      </c>
      <c r="I4" s="122"/>
      <c r="J4" s="122"/>
      <c r="N4" s="122">
        <f t="shared" ref="N4:N51" si="0">SUM(F4:M4)</f>
        <v>15</v>
      </c>
      <c r="O4" s="124">
        <f>IF(D4="X",0,IF(E4="X",0,VLOOKUP(E4,'19'!$K$3:$L$16,2,FALSE)))</f>
        <v>210</v>
      </c>
      <c r="P4" s="122">
        <f t="shared" ref="P4:P51" si="1">N4*O4</f>
        <v>3150</v>
      </c>
      <c r="R4">
        <v>10.1</v>
      </c>
      <c r="S4">
        <v>10.1</v>
      </c>
      <c r="T4">
        <v>8.85</v>
      </c>
    </row>
    <row r="5" spans="1:26" x14ac:dyDescent="0.3">
      <c r="A5" s="44"/>
      <c r="B5" s="120" t="s">
        <v>377</v>
      </c>
      <c r="C5" s="47" t="s">
        <v>622</v>
      </c>
      <c r="D5" s="47"/>
      <c r="E5" s="120" t="s">
        <v>160</v>
      </c>
      <c r="F5" s="122"/>
      <c r="G5" s="122"/>
      <c r="H5" s="122">
        <v>115</v>
      </c>
      <c r="I5" s="122"/>
      <c r="J5" s="122"/>
      <c r="N5" s="122">
        <f t="shared" si="0"/>
        <v>115</v>
      </c>
      <c r="O5" s="124">
        <f>IF(D5="X",0,IF(E5="X",0,VLOOKUP(E5,'19'!$K$3:$L$16,2,FALSE)))</f>
        <v>210</v>
      </c>
      <c r="P5" s="122">
        <f t="shared" si="1"/>
        <v>24150</v>
      </c>
      <c r="R5">
        <v>3.75</v>
      </c>
      <c r="S5">
        <v>3.75</v>
      </c>
      <c r="T5">
        <v>6.6</v>
      </c>
    </row>
    <row r="6" spans="1:26" x14ac:dyDescent="0.3">
      <c r="A6" s="44"/>
      <c r="B6" s="120" t="s">
        <v>569</v>
      </c>
      <c r="C6" s="47" t="s">
        <v>623</v>
      </c>
      <c r="D6" s="47"/>
      <c r="E6" s="120" t="s">
        <v>160</v>
      </c>
      <c r="F6" s="122"/>
      <c r="G6" s="122"/>
      <c r="H6" s="122">
        <v>446</v>
      </c>
      <c r="I6" s="122"/>
      <c r="J6" s="122"/>
      <c r="N6" s="122">
        <f t="shared" si="0"/>
        <v>446</v>
      </c>
      <c r="O6" s="124">
        <f>IF(D6="X",0,IF(E6="X",0,VLOOKUP(E6,'19'!$K$3:$L$16,2,FALSE)))</f>
        <v>210</v>
      </c>
      <c r="P6" s="122">
        <f t="shared" si="1"/>
        <v>93660</v>
      </c>
      <c r="R6">
        <v>49</v>
      </c>
      <c r="S6">
        <v>49</v>
      </c>
      <c r="T6">
        <v>16.399999999999999</v>
      </c>
    </row>
    <row r="7" spans="1:26" x14ac:dyDescent="0.3">
      <c r="A7" s="44"/>
      <c r="B7" s="120" t="s">
        <v>389</v>
      </c>
      <c r="C7" s="47" t="s">
        <v>624</v>
      </c>
      <c r="D7" s="47"/>
      <c r="E7" s="120" t="s">
        <v>151</v>
      </c>
      <c r="F7" s="122"/>
      <c r="G7" s="122"/>
      <c r="H7" s="122">
        <v>56</v>
      </c>
      <c r="I7" s="122"/>
      <c r="J7" s="122"/>
      <c r="N7" s="122">
        <f t="shared" si="0"/>
        <v>56</v>
      </c>
      <c r="O7" s="124">
        <f>IF(D7="X",0,IF(E7="X",0,VLOOKUP(E7,'19'!$K$3:$L$16,2,FALSE)))</f>
        <v>210</v>
      </c>
      <c r="P7" s="122">
        <f t="shared" si="1"/>
        <v>11760</v>
      </c>
      <c r="R7">
        <v>9.8000000000000007</v>
      </c>
      <c r="S7">
        <v>9.8000000000000007</v>
      </c>
      <c r="T7">
        <v>3.8</v>
      </c>
    </row>
    <row r="8" spans="1:26" x14ac:dyDescent="0.3">
      <c r="A8" s="44"/>
      <c r="B8" s="120" t="s">
        <v>300</v>
      </c>
      <c r="C8" s="47" t="s">
        <v>624</v>
      </c>
      <c r="D8" s="47"/>
      <c r="E8" s="120" t="s">
        <v>151</v>
      </c>
      <c r="F8" s="122"/>
      <c r="G8" s="122"/>
      <c r="H8" s="122">
        <v>56</v>
      </c>
      <c r="I8" s="122"/>
      <c r="J8" s="122"/>
      <c r="N8" s="122">
        <f t="shared" si="0"/>
        <v>56</v>
      </c>
      <c r="O8" s="124">
        <f>IF(D8="X",0,IF(E8="X",0,VLOOKUP(E8,'19'!$K$3:$L$16,2,FALSE)))</f>
        <v>210</v>
      </c>
      <c r="P8" s="122">
        <f t="shared" si="1"/>
        <v>11760</v>
      </c>
      <c r="R8">
        <v>9.8000000000000007</v>
      </c>
      <c r="S8">
        <v>9.8000000000000007</v>
      </c>
      <c r="T8">
        <v>3.8</v>
      </c>
    </row>
    <row r="9" spans="1:26" x14ac:dyDescent="0.3">
      <c r="A9" s="44"/>
      <c r="B9" s="120" t="s">
        <v>573</v>
      </c>
      <c r="C9" s="47" t="s">
        <v>625</v>
      </c>
      <c r="D9" s="47"/>
      <c r="E9" s="120" t="s">
        <v>163</v>
      </c>
      <c r="F9" s="122"/>
      <c r="G9" s="122"/>
      <c r="H9" s="122"/>
      <c r="I9" s="122"/>
      <c r="J9" s="122">
        <v>5</v>
      </c>
      <c r="N9" s="122">
        <f t="shared" si="0"/>
        <v>5</v>
      </c>
      <c r="O9" s="124">
        <f>IF(D9="X",0,IF(E9="X",0,VLOOKUP(E9,'19'!$K$3:$L$16,2,FALSE)))</f>
        <v>210</v>
      </c>
      <c r="P9" s="122">
        <f t="shared" si="1"/>
        <v>1050</v>
      </c>
      <c r="R9">
        <v>0</v>
      </c>
      <c r="S9">
        <v>0</v>
      </c>
      <c r="T9">
        <v>1.5</v>
      </c>
    </row>
    <row r="10" spans="1:26" x14ac:dyDescent="0.3">
      <c r="A10" s="44"/>
      <c r="B10" s="120" t="s">
        <v>570</v>
      </c>
      <c r="C10" s="47" t="s">
        <v>626</v>
      </c>
      <c r="D10" s="47"/>
      <c r="E10" s="120" t="s">
        <v>163</v>
      </c>
      <c r="F10" s="122"/>
      <c r="G10" s="122"/>
      <c r="H10" s="122"/>
      <c r="I10" s="122"/>
      <c r="J10" s="122">
        <v>5</v>
      </c>
      <c r="N10" s="122">
        <f t="shared" si="0"/>
        <v>5</v>
      </c>
      <c r="O10" s="124">
        <f>IF(D10="X",0,IF(E10="X",0,VLOOKUP(E10,'19'!$K$3:$L$16,2,FALSE)))</f>
        <v>210</v>
      </c>
      <c r="P10" s="122">
        <f t="shared" si="1"/>
        <v>1050</v>
      </c>
      <c r="R10">
        <v>0</v>
      </c>
      <c r="S10">
        <v>0</v>
      </c>
      <c r="T10">
        <v>1.5</v>
      </c>
    </row>
    <row r="11" spans="1:26" x14ac:dyDescent="0.3">
      <c r="A11" s="44"/>
      <c r="B11" s="120" t="s">
        <v>390</v>
      </c>
      <c r="C11" s="47" t="s">
        <v>627</v>
      </c>
      <c r="D11" s="47"/>
      <c r="E11" s="120" t="s">
        <v>329</v>
      </c>
      <c r="F11" s="122"/>
      <c r="G11" s="122"/>
      <c r="H11" s="122">
        <v>51</v>
      </c>
      <c r="I11" s="122"/>
      <c r="J11" s="122"/>
      <c r="N11" s="122">
        <f t="shared" si="0"/>
        <v>51</v>
      </c>
      <c r="O11" s="124">
        <f>IF(D11="X",0,IF(E11="X",0,VLOOKUP(E11,'19'!$K$3:$L$16,2,FALSE)))</f>
        <v>255</v>
      </c>
      <c r="P11" s="122">
        <f t="shared" si="1"/>
        <v>13005</v>
      </c>
      <c r="R11">
        <v>9.8000000000000007</v>
      </c>
      <c r="S11">
        <v>9.8000000000000007</v>
      </c>
      <c r="T11">
        <v>3.8</v>
      </c>
    </row>
    <row r="12" spans="1:26" x14ac:dyDescent="0.3">
      <c r="A12" s="44"/>
      <c r="B12" s="120" t="s">
        <v>302</v>
      </c>
      <c r="C12" s="47" t="s">
        <v>280</v>
      </c>
      <c r="D12" s="47"/>
      <c r="E12" s="120" t="s">
        <v>153</v>
      </c>
      <c r="F12" s="122"/>
      <c r="G12" s="122"/>
      <c r="H12" s="122">
        <v>17</v>
      </c>
      <c r="I12" s="122"/>
      <c r="J12" s="122"/>
      <c r="N12" s="122">
        <f t="shared" si="0"/>
        <v>17</v>
      </c>
      <c r="O12" s="124">
        <f>IF(D12="X",0,IF(E12="X",0,VLOOKUP(E12,'19'!$K$3:$L$16,2,FALSE)))</f>
        <v>210</v>
      </c>
      <c r="P12" s="122">
        <f t="shared" si="1"/>
        <v>3570</v>
      </c>
      <c r="R12">
        <v>9.8000000000000007</v>
      </c>
      <c r="S12">
        <v>9.8000000000000007</v>
      </c>
      <c r="T12">
        <v>3.8</v>
      </c>
    </row>
    <row r="13" spans="1:26" x14ac:dyDescent="0.3">
      <c r="A13" s="44"/>
      <c r="B13" s="120" t="s">
        <v>301</v>
      </c>
      <c r="C13" s="47" t="s">
        <v>628</v>
      </c>
      <c r="D13" s="47"/>
      <c r="E13" s="120" t="s">
        <v>329</v>
      </c>
      <c r="F13" s="122"/>
      <c r="G13" s="122"/>
      <c r="H13" s="122">
        <v>12</v>
      </c>
      <c r="I13" s="122"/>
      <c r="J13" s="122"/>
      <c r="N13" s="122">
        <f t="shared" si="0"/>
        <v>12</v>
      </c>
      <c r="O13" s="124">
        <f>IF(D13="X",0,IF(E13="X",0,VLOOKUP(E13,'19'!$K$3:$L$16,2,FALSE)))</f>
        <v>255</v>
      </c>
      <c r="P13" s="122">
        <f t="shared" si="1"/>
        <v>3060</v>
      </c>
      <c r="R13">
        <v>9.8000000000000007</v>
      </c>
      <c r="S13">
        <v>9.8000000000000007</v>
      </c>
      <c r="T13">
        <v>3.8</v>
      </c>
    </row>
    <row r="14" spans="1:26" x14ac:dyDescent="0.3">
      <c r="A14" s="44"/>
      <c r="B14" s="120" t="s">
        <v>570</v>
      </c>
      <c r="C14" s="47" t="s">
        <v>629</v>
      </c>
      <c r="D14" s="47"/>
      <c r="E14" s="120" t="s">
        <v>329</v>
      </c>
      <c r="F14" s="122"/>
      <c r="G14" s="122"/>
      <c r="H14" s="122">
        <v>56</v>
      </c>
      <c r="I14" s="122"/>
      <c r="J14" s="122"/>
      <c r="N14" s="122">
        <f t="shared" si="0"/>
        <v>56</v>
      </c>
      <c r="O14" s="124">
        <f>IF(D14="X",0,IF(E14="X",0,VLOOKUP(E14,'19'!$K$3:$L$16,2,FALSE)))</f>
        <v>255</v>
      </c>
      <c r="P14" s="122">
        <f t="shared" si="1"/>
        <v>14280</v>
      </c>
      <c r="R14">
        <v>9.8000000000000007</v>
      </c>
      <c r="S14">
        <v>9.8000000000000007</v>
      </c>
      <c r="T14">
        <v>3.8</v>
      </c>
    </row>
    <row r="15" spans="1:26" x14ac:dyDescent="0.3">
      <c r="A15" s="44"/>
      <c r="B15" s="120" t="s">
        <v>583</v>
      </c>
      <c r="C15" s="47" t="s">
        <v>630</v>
      </c>
      <c r="D15" s="47"/>
      <c r="E15" s="120" t="s">
        <v>329</v>
      </c>
      <c r="F15" s="122"/>
      <c r="G15" s="122"/>
      <c r="H15" s="122">
        <v>56</v>
      </c>
      <c r="I15" s="122"/>
      <c r="J15" s="122"/>
      <c r="N15" s="122">
        <f t="shared" si="0"/>
        <v>56</v>
      </c>
      <c r="O15" s="124">
        <f>IF(D15="X",0,IF(E15="X",0,VLOOKUP(E15,'19'!$K$3:$L$16,2,FALSE)))</f>
        <v>255</v>
      </c>
      <c r="P15" s="122">
        <f t="shared" si="1"/>
        <v>14280</v>
      </c>
      <c r="R15">
        <v>9.8000000000000007</v>
      </c>
      <c r="S15">
        <v>9.8000000000000007</v>
      </c>
      <c r="T15">
        <v>3.8</v>
      </c>
    </row>
    <row r="16" spans="1:26" x14ac:dyDescent="0.3">
      <c r="A16" s="44"/>
      <c r="B16" s="120" t="s">
        <v>380</v>
      </c>
      <c r="C16" s="47" t="s">
        <v>631</v>
      </c>
      <c r="D16" s="47"/>
      <c r="E16" s="120" t="s">
        <v>329</v>
      </c>
      <c r="F16" s="122"/>
      <c r="G16" s="122"/>
      <c r="H16" s="122"/>
      <c r="I16" s="122"/>
      <c r="J16" s="122">
        <v>12</v>
      </c>
      <c r="N16" s="122">
        <f t="shared" si="0"/>
        <v>12</v>
      </c>
      <c r="O16" s="124">
        <f>IF(D16="X",0,IF(E16="X",0,VLOOKUP(E16,'19'!$K$3:$L$16,2,FALSE)))</f>
        <v>255</v>
      </c>
      <c r="P16" s="122">
        <f t="shared" si="1"/>
        <v>3060</v>
      </c>
      <c r="R16">
        <v>9.8000000000000007</v>
      </c>
      <c r="S16">
        <v>9.8000000000000007</v>
      </c>
      <c r="T16">
        <v>3.8</v>
      </c>
    </row>
    <row r="17" spans="1:20" x14ac:dyDescent="0.3">
      <c r="A17" s="44"/>
      <c r="B17" s="120" t="s">
        <v>580</v>
      </c>
      <c r="C17" s="47" t="s">
        <v>285</v>
      </c>
      <c r="D17" s="47"/>
      <c r="E17" s="120" t="s">
        <v>159</v>
      </c>
      <c r="F17" s="122"/>
      <c r="G17" s="122"/>
      <c r="H17" s="122">
        <v>5</v>
      </c>
      <c r="I17" s="122"/>
      <c r="J17" s="122"/>
      <c r="N17" s="122">
        <f t="shared" si="0"/>
        <v>5</v>
      </c>
      <c r="O17" s="124">
        <f>IF(D17="X",0,IF(E17="X",0,VLOOKUP(E17,'19'!$K$3:$L$16,2,FALSE)))</f>
        <v>210</v>
      </c>
      <c r="P17" s="122">
        <f t="shared" si="1"/>
        <v>1050</v>
      </c>
      <c r="R17">
        <v>9.8000000000000007</v>
      </c>
      <c r="S17">
        <v>9.8000000000000007</v>
      </c>
      <c r="T17">
        <v>3.8</v>
      </c>
    </row>
    <row r="18" spans="1:20" x14ac:dyDescent="0.3">
      <c r="A18" s="44"/>
      <c r="B18" s="120" t="s">
        <v>302</v>
      </c>
      <c r="C18" s="47" t="s">
        <v>632</v>
      </c>
      <c r="D18" s="47"/>
      <c r="E18" s="120" t="s">
        <v>329</v>
      </c>
      <c r="F18" s="122"/>
      <c r="G18" s="122"/>
      <c r="H18" s="122">
        <v>7</v>
      </c>
      <c r="I18" s="122"/>
      <c r="J18" s="122"/>
      <c r="N18" s="122">
        <f t="shared" si="0"/>
        <v>7</v>
      </c>
      <c r="O18" s="124">
        <f>IF(D18="X",0,IF(E18="X",0,VLOOKUP(E18,'19'!$K$3:$L$16,2,FALSE)))</f>
        <v>255</v>
      </c>
      <c r="P18" s="122">
        <f t="shared" si="1"/>
        <v>1785</v>
      </c>
      <c r="R18">
        <v>9.8000000000000007</v>
      </c>
      <c r="S18">
        <v>9.8000000000000007</v>
      </c>
      <c r="T18">
        <v>3.8</v>
      </c>
    </row>
    <row r="19" spans="1:20" x14ac:dyDescent="0.3">
      <c r="A19" s="44"/>
      <c r="B19" s="120" t="s">
        <v>633</v>
      </c>
      <c r="C19" s="47" t="s">
        <v>634</v>
      </c>
      <c r="D19" s="47"/>
      <c r="E19" s="120" t="s">
        <v>162</v>
      </c>
      <c r="F19" s="122"/>
      <c r="G19" s="122"/>
      <c r="H19" s="122">
        <v>6</v>
      </c>
      <c r="I19" s="122"/>
      <c r="J19" s="122"/>
      <c r="N19" s="122">
        <f t="shared" si="0"/>
        <v>6</v>
      </c>
      <c r="O19" s="124">
        <f>IF(D19="X",0,IF(E19="X",0,VLOOKUP(E19,'19'!$K$3:$L$16,2,FALSE)))</f>
        <v>12</v>
      </c>
      <c r="P19" s="122">
        <f t="shared" si="1"/>
        <v>72</v>
      </c>
      <c r="R19">
        <v>9.8000000000000007</v>
      </c>
      <c r="S19">
        <v>9.8000000000000007</v>
      </c>
      <c r="T19">
        <v>3.8</v>
      </c>
    </row>
    <row r="20" spans="1:20" x14ac:dyDescent="0.3">
      <c r="A20" s="44"/>
      <c r="B20" s="120" t="s">
        <v>633</v>
      </c>
      <c r="C20" s="47" t="s">
        <v>328</v>
      </c>
      <c r="D20" s="47"/>
      <c r="E20" s="120" t="s">
        <v>162</v>
      </c>
      <c r="F20" s="122"/>
      <c r="G20" s="122"/>
      <c r="H20" s="122">
        <v>6</v>
      </c>
      <c r="I20" s="122"/>
      <c r="J20" s="122"/>
      <c r="N20" s="122">
        <f t="shared" si="0"/>
        <v>6</v>
      </c>
      <c r="O20" s="124">
        <f>IF(D20="X",0,IF(E20="X",0,VLOOKUP(E20,'19'!$K$3:$L$16,2,FALSE)))</f>
        <v>12</v>
      </c>
      <c r="P20" s="122">
        <f t="shared" si="1"/>
        <v>72</v>
      </c>
      <c r="R20">
        <v>9.8000000000000007</v>
      </c>
      <c r="S20">
        <v>9.8000000000000007</v>
      </c>
      <c r="T20">
        <v>3.8</v>
      </c>
    </row>
    <row r="21" spans="1:20" x14ac:dyDescent="0.3">
      <c r="A21" s="44"/>
      <c r="B21" s="120" t="s">
        <v>304</v>
      </c>
      <c r="C21" s="47" t="s">
        <v>635</v>
      </c>
      <c r="D21" s="47"/>
      <c r="E21" s="120" t="s">
        <v>329</v>
      </c>
      <c r="F21" s="122"/>
      <c r="G21" s="122"/>
      <c r="H21" s="122">
        <v>7</v>
      </c>
      <c r="I21" s="122"/>
      <c r="J21" s="122"/>
      <c r="N21" s="122">
        <f t="shared" si="0"/>
        <v>7</v>
      </c>
      <c r="O21" s="124">
        <f>IF(D21="X",0,IF(E21="X",0,VLOOKUP(E21,'19'!$K$3:$L$16,2,FALSE)))</f>
        <v>255</v>
      </c>
      <c r="P21" s="122">
        <f t="shared" si="1"/>
        <v>1785</v>
      </c>
      <c r="R21">
        <v>9.8000000000000007</v>
      </c>
      <c r="S21">
        <v>9.8000000000000007</v>
      </c>
      <c r="T21">
        <v>3.8</v>
      </c>
    </row>
    <row r="22" spans="1:20" x14ac:dyDescent="0.3">
      <c r="A22" s="44"/>
      <c r="B22" s="120" t="s">
        <v>386</v>
      </c>
      <c r="C22" s="47" t="s">
        <v>636</v>
      </c>
      <c r="D22" s="47"/>
      <c r="E22" s="120" t="s">
        <v>153</v>
      </c>
      <c r="F22" s="122"/>
      <c r="G22" s="122"/>
      <c r="H22" s="122">
        <v>16</v>
      </c>
      <c r="I22" s="122"/>
      <c r="J22" s="122"/>
      <c r="N22" s="122">
        <f t="shared" si="0"/>
        <v>16</v>
      </c>
      <c r="O22" s="124">
        <f>IF(D22="X",0,IF(E22="X",0,VLOOKUP(E22,'19'!$K$3:$L$16,2,FALSE)))</f>
        <v>210</v>
      </c>
      <c r="P22" s="122">
        <f t="shared" si="1"/>
        <v>3360</v>
      </c>
      <c r="R22">
        <v>0</v>
      </c>
      <c r="S22">
        <v>0</v>
      </c>
      <c r="T22">
        <v>0</v>
      </c>
    </row>
    <row r="23" spans="1:20" x14ac:dyDescent="0.3">
      <c r="A23" s="44"/>
      <c r="B23" s="120" t="s">
        <v>378</v>
      </c>
      <c r="C23" s="47" t="s">
        <v>268</v>
      </c>
      <c r="D23" s="47"/>
      <c r="E23" s="120" t="s">
        <v>165</v>
      </c>
      <c r="F23" s="122"/>
      <c r="G23" s="122"/>
      <c r="H23" s="122">
        <v>84</v>
      </c>
      <c r="I23" s="122"/>
      <c r="J23" s="122"/>
      <c r="N23" s="122">
        <f t="shared" si="0"/>
        <v>84</v>
      </c>
      <c r="O23" s="124">
        <f>IF(D23="X",0,IF(E23="X",0,VLOOKUP(E23,'19'!$K$3:$L$16,2,FALSE)))</f>
        <v>210</v>
      </c>
      <c r="P23" s="122">
        <f t="shared" si="1"/>
        <v>17640</v>
      </c>
      <c r="R23">
        <v>0</v>
      </c>
      <c r="S23">
        <v>0</v>
      </c>
      <c r="T23">
        <v>0</v>
      </c>
    </row>
    <row r="24" spans="1:20" x14ac:dyDescent="0.3">
      <c r="A24" s="44"/>
      <c r="B24" s="120" t="s">
        <v>637</v>
      </c>
      <c r="C24" s="47" t="s">
        <v>270</v>
      </c>
      <c r="D24" s="47"/>
      <c r="E24" s="120" t="s">
        <v>165</v>
      </c>
      <c r="F24" s="122"/>
      <c r="G24" s="122"/>
      <c r="H24" s="122">
        <v>7</v>
      </c>
      <c r="I24" s="122"/>
      <c r="J24" s="122"/>
      <c r="N24" s="122">
        <f t="shared" si="0"/>
        <v>7</v>
      </c>
      <c r="O24" s="124">
        <f>IF(D24="X",0,IF(E24="X",0,VLOOKUP(E24,'19'!$K$3:$L$16,2,FALSE)))</f>
        <v>210</v>
      </c>
      <c r="P24" s="122">
        <f t="shared" si="1"/>
        <v>1470</v>
      </c>
      <c r="R24">
        <v>0</v>
      </c>
      <c r="S24">
        <v>0</v>
      </c>
      <c r="T24">
        <v>0</v>
      </c>
    </row>
    <row r="25" spans="1:20" x14ac:dyDescent="0.3">
      <c r="A25" s="44"/>
      <c r="B25" s="120" t="s">
        <v>633</v>
      </c>
      <c r="C25" s="47" t="s">
        <v>638</v>
      </c>
      <c r="D25" s="47"/>
      <c r="E25" s="120" t="s">
        <v>329</v>
      </c>
      <c r="F25" s="122"/>
      <c r="G25" s="122"/>
      <c r="H25" s="122">
        <v>34</v>
      </c>
      <c r="I25" s="122"/>
      <c r="J25" s="122"/>
      <c r="N25" s="122">
        <f t="shared" si="0"/>
        <v>34</v>
      </c>
      <c r="O25" s="124">
        <f>IF(D25="X",0,IF(E25="X",0,VLOOKUP(E25,'19'!$K$3:$L$16,2,FALSE)))</f>
        <v>255</v>
      </c>
      <c r="P25" s="122">
        <f t="shared" si="1"/>
        <v>8670</v>
      </c>
      <c r="R25">
        <v>9.8000000000000007</v>
      </c>
      <c r="S25">
        <v>9.8000000000000007</v>
      </c>
      <c r="T25">
        <v>3.8</v>
      </c>
    </row>
    <row r="26" spans="1:20" x14ac:dyDescent="0.3">
      <c r="A26" s="44"/>
      <c r="B26" s="120" t="s">
        <v>384</v>
      </c>
      <c r="C26" s="47" t="s">
        <v>639</v>
      </c>
      <c r="D26" s="47"/>
      <c r="E26" s="120" t="s">
        <v>163</v>
      </c>
      <c r="F26" s="122"/>
      <c r="G26" s="122"/>
      <c r="H26" s="122"/>
      <c r="I26" s="122"/>
      <c r="J26" s="122">
        <v>6</v>
      </c>
      <c r="N26" s="122">
        <f t="shared" si="0"/>
        <v>6</v>
      </c>
      <c r="O26" s="124">
        <f>IF(D26="X",0,IF(E26="X",0,VLOOKUP(E26,'19'!$K$3:$L$16,2,FALSE)))</f>
        <v>210</v>
      </c>
      <c r="P26" s="122">
        <f t="shared" si="1"/>
        <v>1260</v>
      </c>
      <c r="R26">
        <v>0</v>
      </c>
      <c r="S26">
        <v>0</v>
      </c>
      <c r="T26">
        <v>0</v>
      </c>
    </row>
    <row r="27" spans="1:20" x14ac:dyDescent="0.3">
      <c r="A27" s="44"/>
      <c r="B27" s="120" t="s">
        <v>383</v>
      </c>
      <c r="C27" s="47" t="s">
        <v>640</v>
      </c>
      <c r="D27" s="47"/>
      <c r="E27" s="120" t="s">
        <v>160</v>
      </c>
      <c r="F27" s="122"/>
      <c r="G27" s="122"/>
      <c r="H27" s="122">
        <v>15</v>
      </c>
      <c r="I27" s="122"/>
      <c r="J27" s="122"/>
      <c r="N27" s="122">
        <f t="shared" si="0"/>
        <v>15</v>
      </c>
      <c r="O27" s="124">
        <f>IF(D27="X",0,IF(E27="X",0,VLOOKUP(E27,'19'!$K$3:$L$16,2,FALSE)))</f>
        <v>210</v>
      </c>
      <c r="P27" s="122">
        <f t="shared" si="1"/>
        <v>3150</v>
      </c>
      <c r="R27">
        <v>0</v>
      </c>
      <c r="S27">
        <v>0</v>
      </c>
      <c r="T27">
        <v>0</v>
      </c>
    </row>
    <row r="28" spans="1:20" x14ac:dyDescent="0.3">
      <c r="A28" s="44"/>
      <c r="B28" s="120" t="s">
        <v>572</v>
      </c>
      <c r="C28" s="47" t="s">
        <v>641</v>
      </c>
      <c r="D28" s="47"/>
      <c r="E28" s="120" t="s">
        <v>163</v>
      </c>
      <c r="F28" s="122"/>
      <c r="G28" s="122"/>
      <c r="H28" s="122"/>
      <c r="I28" s="122"/>
      <c r="J28" s="122">
        <v>8</v>
      </c>
      <c r="N28" s="122">
        <f t="shared" si="0"/>
        <v>8</v>
      </c>
      <c r="O28" s="124">
        <f>IF(D28="X",0,IF(E28="X",0,VLOOKUP(E28,'19'!$K$3:$L$16,2,FALSE)))</f>
        <v>210</v>
      </c>
      <c r="P28" s="122">
        <f t="shared" si="1"/>
        <v>1680</v>
      </c>
      <c r="R28">
        <v>0</v>
      </c>
      <c r="S28">
        <v>0</v>
      </c>
      <c r="T28">
        <v>0.7</v>
      </c>
    </row>
    <row r="29" spans="1:20" x14ac:dyDescent="0.3">
      <c r="A29" s="44"/>
      <c r="B29" s="120" t="s">
        <v>573</v>
      </c>
      <c r="C29" s="47" t="s">
        <v>642</v>
      </c>
      <c r="D29" s="47"/>
      <c r="E29" s="120" t="s">
        <v>162</v>
      </c>
      <c r="F29" s="122"/>
      <c r="G29" s="122"/>
      <c r="H29" s="122">
        <v>16</v>
      </c>
      <c r="I29" s="122"/>
      <c r="J29" s="122"/>
      <c r="N29" s="122">
        <f t="shared" si="0"/>
        <v>16</v>
      </c>
      <c r="O29" s="124">
        <f>IF(D29="X",0,IF(E29="X",0,VLOOKUP(E29,'19'!$K$3:$L$16,2,FALSE)))</f>
        <v>12</v>
      </c>
      <c r="P29" s="122">
        <f t="shared" si="1"/>
        <v>192</v>
      </c>
      <c r="R29">
        <v>0</v>
      </c>
      <c r="S29">
        <v>0</v>
      </c>
      <c r="T29">
        <v>0</v>
      </c>
    </row>
    <row r="30" spans="1:20" x14ac:dyDescent="0.3">
      <c r="A30" s="44"/>
      <c r="B30" s="120" t="s">
        <v>377</v>
      </c>
      <c r="C30" s="47" t="s">
        <v>643</v>
      </c>
      <c r="D30" s="47"/>
      <c r="E30" s="120" t="s">
        <v>160</v>
      </c>
      <c r="F30" s="122"/>
      <c r="G30" s="122"/>
      <c r="H30" s="122">
        <v>13</v>
      </c>
      <c r="I30" s="122"/>
      <c r="J30" s="122"/>
      <c r="N30" s="122">
        <f t="shared" si="0"/>
        <v>13</v>
      </c>
      <c r="O30" s="124">
        <f>IF(D30="X",0,IF(E30="X",0,VLOOKUP(E30,'19'!$K$3:$L$16,2,FALSE)))</f>
        <v>210</v>
      </c>
      <c r="P30" s="122">
        <f t="shared" si="1"/>
        <v>2730</v>
      </c>
      <c r="R30">
        <v>0</v>
      </c>
      <c r="S30">
        <v>0</v>
      </c>
      <c r="T30">
        <v>0</v>
      </c>
    </row>
    <row r="31" spans="1:20" x14ac:dyDescent="0.3">
      <c r="A31" s="44"/>
      <c r="B31" s="120" t="s">
        <v>390</v>
      </c>
      <c r="C31" s="47" t="s">
        <v>643</v>
      </c>
      <c r="D31" s="47"/>
      <c r="E31" s="120" t="s">
        <v>160</v>
      </c>
      <c r="F31" s="122"/>
      <c r="G31" s="122"/>
      <c r="H31" s="122">
        <v>20</v>
      </c>
      <c r="I31" s="122"/>
      <c r="J31" s="122"/>
      <c r="N31" s="122">
        <f t="shared" si="0"/>
        <v>20</v>
      </c>
      <c r="O31" s="124">
        <f>IF(D31="X",0,IF(E31="X",0,VLOOKUP(E31,'19'!$K$3:$L$16,2,FALSE)))</f>
        <v>210</v>
      </c>
      <c r="P31" s="122">
        <f t="shared" si="1"/>
        <v>4200</v>
      </c>
      <c r="R31">
        <v>0</v>
      </c>
      <c r="S31">
        <v>0</v>
      </c>
      <c r="T31">
        <v>4.8</v>
      </c>
    </row>
    <row r="32" spans="1:20" x14ac:dyDescent="0.3">
      <c r="A32" s="44"/>
      <c r="B32" s="120" t="s">
        <v>390</v>
      </c>
      <c r="C32" s="47" t="s">
        <v>644</v>
      </c>
      <c r="D32" s="47"/>
      <c r="E32" s="120" t="s">
        <v>250</v>
      </c>
      <c r="F32" s="122"/>
      <c r="G32" s="122"/>
      <c r="H32" s="122">
        <v>3</v>
      </c>
      <c r="I32" s="122"/>
      <c r="J32" s="122"/>
      <c r="N32" s="122">
        <f t="shared" si="0"/>
        <v>3</v>
      </c>
      <c r="O32" s="124">
        <f>IF(D32="X",0,IF(E32="X",0,VLOOKUP(E32,'19'!$K$3:$L$16,2,FALSE)))</f>
        <v>0</v>
      </c>
      <c r="P32" s="122">
        <f t="shared" si="1"/>
        <v>0</v>
      </c>
      <c r="R32">
        <v>0</v>
      </c>
      <c r="S32">
        <v>0</v>
      </c>
      <c r="T32">
        <v>0</v>
      </c>
    </row>
    <row r="33" spans="1:20" x14ac:dyDescent="0.3">
      <c r="A33" s="44"/>
      <c r="B33" s="120" t="s">
        <v>415</v>
      </c>
      <c r="C33" s="47" t="s">
        <v>645</v>
      </c>
      <c r="D33" s="47"/>
      <c r="E33" s="120" t="s">
        <v>160</v>
      </c>
      <c r="F33" s="122"/>
      <c r="G33" s="122"/>
      <c r="H33" s="122">
        <v>55</v>
      </c>
      <c r="I33" s="122"/>
      <c r="J33" s="122"/>
      <c r="N33" s="122">
        <f t="shared" si="0"/>
        <v>55</v>
      </c>
      <c r="O33" s="124">
        <f>IF(D33="X",0,IF(E33="X",0,VLOOKUP(E33,'19'!$K$3:$L$16,2,FALSE)))</f>
        <v>210</v>
      </c>
      <c r="P33" s="122">
        <f t="shared" si="1"/>
        <v>11550</v>
      </c>
      <c r="R33">
        <v>46.1</v>
      </c>
      <c r="S33">
        <v>46.1</v>
      </c>
      <c r="T33">
        <v>1.5</v>
      </c>
    </row>
    <row r="34" spans="1:20" x14ac:dyDescent="0.3">
      <c r="A34" s="44"/>
      <c r="B34" s="120" t="s">
        <v>423</v>
      </c>
      <c r="C34" s="47" t="s">
        <v>365</v>
      </c>
      <c r="D34" s="47"/>
      <c r="E34" s="120" t="s">
        <v>160</v>
      </c>
      <c r="F34" s="122"/>
      <c r="G34" s="122"/>
      <c r="H34" s="122">
        <v>164</v>
      </c>
      <c r="I34" s="122"/>
      <c r="J34" s="122"/>
      <c r="N34" s="122">
        <f t="shared" si="0"/>
        <v>164</v>
      </c>
      <c r="O34" s="124">
        <f>IF(D34="X",0,IF(E34="X",0,VLOOKUP(E34,'19'!$K$3:$L$16,2,FALSE)))</f>
        <v>210</v>
      </c>
      <c r="P34" s="122">
        <f t="shared" si="1"/>
        <v>34440</v>
      </c>
      <c r="R34">
        <v>52.4</v>
      </c>
      <c r="S34">
        <v>52.4</v>
      </c>
      <c r="T34">
        <v>0</v>
      </c>
    </row>
    <row r="35" spans="1:20" x14ac:dyDescent="0.3">
      <c r="A35" s="44"/>
      <c r="B35" s="120" t="s">
        <v>421</v>
      </c>
      <c r="C35" s="47" t="s">
        <v>280</v>
      </c>
      <c r="D35" s="47"/>
      <c r="E35" s="120" t="s">
        <v>153</v>
      </c>
      <c r="F35" s="122"/>
      <c r="G35" s="122"/>
      <c r="H35" s="122">
        <v>55</v>
      </c>
      <c r="I35" s="122"/>
      <c r="J35" s="122"/>
      <c r="N35" s="122">
        <f t="shared" si="0"/>
        <v>55</v>
      </c>
      <c r="O35" s="124">
        <f>IF(D35="X",0,IF(E35="X",0,VLOOKUP(E35,'19'!$K$3:$L$16,2,FALSE)))</f>
        <v>210</v>
      </c>
      <c r="P35" s="122">
        <f t="shared" si="1"/>
        <v>11550</v>
      </c>
      <c r="R35">
        <v>9.8000000000000007</v>
      </c>
      <c r="S35">
        <v>9.8000000000000007</v>
      </c>
      <c r="T35">
        <v>5.15</v>
      </c>
    </row>
    <row r="36" spans="1:20" x14ac:dyDescent="0.3">
      <c r="A36" s="44"/>
      <c r="B36" s="120" t="s">
        <v>419</v>
      </c>
      <c r="C36" s="47" t="s">
        <v>646</v>
      </c>
      <c r="D36" s="47"/>
      <c r="E36" s="120" t="s">
        <v>151</v>
      </c>
      <c r="F36" s="122"/>
      <c r="G36" s="122"/>
      <c r="H36" s="122">
        <v>56</v>
      </c>
      <c r="I36" s="122"/>
      <c r="J36" s="122"/>
      <c r="N36" s="122">
        <f t="shared" si="0"/>
        <v>56</v>
      </c>
      <c r="O36" s="124">
        <f>IF(D36="X",0,IF(E36="X",0,VLOOKUP(E36,'19'!$K$3:$L$16,2,FALSE)))</f>
        <v>210</v>
      </c>
      <c r="P36" s="122">
        <f t="shared" si="1"/>
        <v>11760</v>
      </c>
      <c r="R36">
        <v>9.8000000000000007</v>
      </c>
      <c r="S36">
        <v>9.8000000000000007</v>
      </c>
      <c r="T36">
        <v>5.15</v>
      </c>
    </row>
    <row r="37" spans="1:20" x14ac:dyDescent="0.3">
      <c r="A37" s="44"/>
      <c r="B37" s="120" t="s">
        <v>425</v>
      </c>
      <c r="C37" s="47" t="s">
        <v>646</v>
      </c>
      <c r="D37" s="47"/>
      <c r="E37" s="120" t="s">
        <v>151</v>
      </c>
      <c r="F37" s="122"/>
      <c r="G37" s="122"/>
      <c r="H37" s="122">
        <v>55</v>
      </c>
      <c r="I37" s="122"/>
      <c r="J37" s="122"/>
      <c r="N37" s="122">
        <f t="shared" si="0"/>
        <v>55</v>
      </c>
      <c r="O37" s="124">
        <f>IF(D37="X",0,IF(E37="X",0,VLOOKUP(E37,'19'!$K$3:$L$16,2,FALSE)))</f>
        <v>210</v>
      </c>
      <c r="P37" s="122">
        <f t="shared" si="1"/>
        <v>11550</v>
      </c>
      <c r="R37">
        <v>14.7</v>
      </c>
      <c r="S37">
        <v>14.7</v>
      </c>
      <c r="T37">
        <v>5.15</v>
      </c>
    </row>
    <row r="38" spans="1:20" x14ac:dyDescent="0.3">
      <c r="A38" s="44"/>
      <c r="B38" s="120" t="s">
        <v>427</v>
      </c>
      <c r="C38" s="47" t="s">
        <v>647</v>
      </c>
      <c r="D38" s="47"/>
      <c r="E38" s="120" t="s">
        <v>153</v>
      </c>
      <c r="F38" s="122"/>
      <c r="G38" s="122"/>
      <c r="H38" s="122">
        <v>42</v>
      </c>
      <c r="I38" s="122"/>
      <c r="J38" s="122"/>
      <c r="N38" s="122">
        <f t="shared" si="0"/>
        <v>42</v>
      </c>
      <c r="O38" s="124">
        <f>IF(D38="X",0,IF(E38="X",0,VLOOKUP(E38,'19'!$K$3:$L$16,2,FALSE)))</f>
        <v>210</v>
      </c>
      <c r="P38" s="122">
        <f t="shared" si="1"/>
        <v>8820</v>
      </c>
      <c r="R38">
        <v>9.8000000000000007</v>
      </c>
      <c r="S38">
        <v>9.8000000000000007</v>
      </c>
      <c r="T38">
        <v>5.15</v>
      </c>
    </row>
    <row r="39" spans="1:20" x14ac:dyDescent="0.3">
      <c r="A39" s="44"/>
      <c r="B39" s="120" t="s">
        <v>429</v>
      </c>
      <c r="C39" s="47" t="s">
        <v>646</v>
      </c>
      <c r="D39" s="47"/>
      <c r="E39" s="120" t="s">
        <v>151</v>
      </c>
      <c r="F39" s="122"/>
      <c r="G39" s="122"/>
      <c r="H39" s="122">
        <v>55</v>
      </c>
      <c r="I39" s="122"/>
      <c r="J39" s="122"/>
      <c r="N39" s="122">
        <f t="shared" si="0"/>
        <v>55</v>
      </c>
      <c r="O39" s="124">
        <f>IF(D39="X",0,IF(E39="X",0,VLOOKUP(E39,'19'!$K$3:$L$16,2,FALSE)))</f>
        <v>210</v>
      </c>
      <c r="P39" s="122">
        <f t="shared" si="1"/>
        <v>11550</v>
      </c>
      <c r="R39">
        <v>14.7</v>
      </c>
      <c r="S39">
        <v>14.7</v>
      </c>
      <c r="T39">
        <v>5.15</v>
      </c>
    </row>
    <row r="40" spans="1:20" x14ac:dyDescent="0.3">
      <c r="A40" s="44"/>
      <c r="B40" s="120" t="s">
        <v>393</v>
      </c>
      <c r="C40" s="47" t="s">
        <v>624</v>
      </c>
      <c r="D40" s="47"/>
      <c r="E40" s="120" t="s">
        <v>151</v>
      </c>
      <c r="F40" s="122"/>
      <c r="G40" s="122"/>
      <c r="H40" s="122">
        <v>56</v>
      </c>
      <c r="I40" s="122"/>
      <c r="J40" s="122"/>
      <c r="N40" s="122">
        <f t="shared" si="0"/>
        <v>56</v>
      </c>
      <c r="O40" s="124">
        <f>IF(D40="X",0,IF(E40="X",0,VLOOKUP(E40,'19'!$K$3:$L$16,2,FALSE)))</f>
        <v>210</v>
      </c>
      <c r="P40" s="122">
        <f t="shared" si="1"/>
        <v>11760</v>
      </c>
      <c r="R40">
        <v>12.3</v>
      </c>
      <c r="S40">
        <v>12.3</v>
      </c>
      <c r="T40">
        <v>10.5</v>
      </c>
    </row>
    <row r="41" spans="1:20" x14ac:dyDescent="0.3">
      <c r="A41" s="44"/>
      <c r="B41" s="120" t="s">
        <v>586</v>
      </c>
      <c r="C41" s="47" t="s">
        <v>648</v>
      </c>
      <c r="D41" s="47"/>
      <c r="E41" s="120" t="s">
        <v>163</v>
      </c>
      <c r="F41" s="122"/>
      <c r="G41" s="122"/>
      <c r="H41" s="122"/>
      <c r="I41" s="122"/>
      <c r="J41" s="122">
        <v>16</v>
      </c>
      <c r="N41" s="122">
        <f t="shared" si="0"/>
        <v>16</v>
      </c>
      <c r="O41" s="124">
        <f>IF(D41="X",0,IF(E41="X",0,VLOOKUP(E41,'19'!$K$3:$L$16,2,FALSE)))</f>
        <v>210</v>
      </c>
      <c r="P41" s="122">
        <f t="shared" si="1"/>
        <v>3360</v>
      </c>
      <c r="R41">
        <v>0</v>
      </c>
      <c r="S41">
        <v>0</v>
      </c>
      <c r="T41">
        <v>1.1499999999999999</v>
      </c>
    </row>
    <row r="42" spans="1:20" x14ac:dyDescent="0.3">
      <c r="A42" s="44"/>
      <c r="B42" s="120" t="s">
        <v>403</v>
      </c>
      <c r="C42" s="47" t="s">
        <v>649</v>
      </c>
      <c r="D42" s="47"/>
      <c r="E42" s="120" t="s">
        <v>163</v>
      </c>
      <c r="F42" s="122"/>
      <c r="G42" s="122"/>
      <c r="H42" s="122"/>
      <c r="I42" s="122"/>
      <c r="J42" s="122">
        <v>15</v>
      </c>
      <c r="N42" s="122">
        <f t="shared" si="0"/>
        <v>15</v>
      </c>
      <c r="O42" s="124">
        <f>IF(D42="X",0,IF(E42="X",0,VLOOKUP(E42,'19'!$K$3:$L$16,2,FALSE)))</f>
        <v>210</v>
      </c>
      <c r="P42" s="122">
        <f t="shared" si="1"/>
        <v>3150</v>
      </c>
      <c r="R42">
        <v>0</v>
      </c>
      <c r="S42">
        <v>0</v>
      </c>
      <c r="T42">
        <v>1.1499999999999999</v>
      </c>
    </row>
    <row r="43" spans="1:20" x14ac:dyDescent="0.3">
      <c r="A43" s="44"/>
      <c r="B43" s="120" t="s">
        <v>650</v>
      </c>
      <c r="C43" s="47" t="s">
        <v>651</v>
      </c>
      <c r="D43" s="47"/>
      <c r="E43" s="120" t="s">
        <v>250</v>
      </c>
      <c r="F43" s="122"/>
      <c r="G43" s="122"/>
      <c r="H43" s="122"/>
      <c r="I43" s="122"/>
      <c r="J43" s="122"/>
      <c r="L43" s="122">
        <v>30</v>
      </c>
      <c r="N43" s="122">
        <f t="shared" si="0"/>
        <v>30</v>
      </c>
      <c r="O43" s="124">
        <f>IF(D43="X",0,IF(E43="X",0,VLOOKUP(E43,'19'!$K$3:$L$16,2,FALSE)))</f>
        <v>0</v>
      </c>
      <c r="P43" s="122">
        <f t="shared" si="1"/>
        <v>0</v>
      </c>
      <c r="R43">
        <v>0</v>
      </c>
      <c r="S43">
        <v>0</v>
      </c>
      <c r="T43">
        <v>0</v>
      </c>
    </row>
    <row r="44" spans="1:20" x14ac:dyDescent="0.3">
      <c r="A44" s="44"/>
      <c r="B44" s="120" t="s">
        <v>401</v>
      </c>
      <c r="C44" s="47" t="s">
        <v>652</v>
      </c>
      <c r="D44" s="47"/>
      <c r="E44" s="120" t="s">
        <v>153</v>
      </c>
      <c r="F44" s="122"/>
      <c r="G44" s="122"/>
      <c r="H44" s="122">
        <v>34</v>
      </c>
      <c r="I44" s="122"/>
      <c r="J44" s="122"/>
      <c r="N44" s="122">
        <f t="shared" si="0"/>
        <v>34</v>
      </c>
      <c r="O44" s="124">
        <f>IF(D44="X",0,IF(E44="X",0,VLOOKUP(E44,'19'!$K$3:$L$16,2,FALSE)))</f>
        <v>210</v>
      </c>
      <c r="P44" s="122">
        <f t="shared" si="1"/>
        <v>7140</v>
      </c>
      <c r="R44">
        <v>9.8000000000000007</v>
      </c>
      <c r="S44">
        <v>9.8000000000000007</v>
      </c>
      <c r="T44">
        <v>1.1499999999999999</v>
      </c>
    </row>
    <row r="45" spans="1:20" x14ac:dyDescent="0.3">
      <c r="A45" s="44"/>
      <c r="B45" s="120" t="s">
        <v>407</v>
      </c>
      <c r="C45" s="47" t="s">
        <v>653</v>
      </c>
      <c r="D45" s="47"/>
      <c r="E45" s="120" t="s">
        <v>163</v>
      </c>
      <c r="F45" s="122"/>
      <c r="G45" s="122"/>
      <c r="H45" s="122"/>
      <c r="I45" s="122"/>
      <c r="J45" s="122">
        <v>5</v>
      </c>
      <c r="N45" s="122">
        <f t="shared" si="0"/>
        <v>5</v>
      </c>
      <c r="O45" s="124">
        <f>IF(D45="X",0,IF(E45="X",0,VLOOKUP(E45,'19'!$K$3:$L$16,2,FALSE)))</f>
        <v>210</v>
      </c>
      <c r="P45" s="122">
        <f t="shared" si="1"/>
        <v>1050</v>
      </c>
      <c r="R45">
        <v>0</v>
      </c>
      <c r="S45">
        <v>0</v>
      </c>
      <c r="T45">
        <v>0</v>
      </c>
    </row>
    <row r="46" spans="1:20" x14ac:dyDescent="0.3">
      <c r="A46" s="44"/>
      <c r="B46" s="120" t="s">
        <v>546</v>
      </c>
      <c r="C46" s="47" t="s">
        <v>654</v>
      </c>
      <c r="D46" s="47"/>
      <c r="E46" s="120" t="s">
        <v>153</v>
      </c>
      <c r="F46" s="122"/>
      <c r="G46" s="122"/>
      <c r="H46" s="122">
        <v>11</v>
      </c>
      <c r="I46" s="122"/>
      <c r="J46" s="122"/>
      <c r="N46" s="122">
        <f t="shared" si="0"/>
        <v>11</v>
      </c>
      <c r="O46" s="124">
        <f>IF(D46="X",0,IF(E46="X",0,VLOOKUP(E46,'19'!$K$3:$L$16,2,FALSE)))</f>
        <v>210</v>
      </c>
      <c r="P46" s="122">
        <f t="shared" si="1"/>
        <v>2310</v>
      </c>
      <c r="R46">
        <v>4.9000000000000004</v>
      </c>
      <c r="S46">
        <v>4.9000000000000004</v>
      </c>
      <c r="T46">
        <v>1.5</v>
      </c>
    </row>
    <row r="47" spans="1:20" x14ac:dyDescent="0.3">
      <c r="A47" s="44"/>
      <c r="B47" s="120" t="s">
        <v>396</v>
      </c>
      <c r="C47" s="47" t="s">
        <v>655</v>
      </c>
      <c r="D47" s="47"/>
      <c r="E47" s="120" t="s">
        <v>153</v>
      </c>
      <c r="F47" s="122"/>
      <c r="G47" s="122"/>
      <c r="H47" s="122">
        <v>15</v>
      </c>
      <c r="I47" s="122"/>
      <c r="J47" s="122"/>
      <c r="N47" s="122">
        <f t="shared" si="0"/>
        <v>15</v>
      </c>
      <c r="O47" s="124">
        <f>IF(D47="X",0,IF(E47="X",0,VLOOKUP(E47,'19'!$K$3:$L$16,2,FALSE)))</f>
        <v>210</v>
      </c>
      <c r="P47" s="122">
        <f t="shared" si="1"/>
        <v>3150</v>
      </c>
      <c r="R47">
        <v>9.8000000000000007</v>
      </c>
      <c r="S47">
        <v>9.8000000000000007</v>
      </c>
      <c r="T47">
        <v>1.5</v>
      </c>
    </row>
    <row r="48" spans="1:20" x14ac:dyDescent="0.3">
      <c r="A48" s="44"/>
      <c r="B48" s="120" t="s">
        <v>656</v>
      </c>
      <c r="C48" s="47" t="s">
        <v>657</v>
      </c>
      <c r="D48" s="47"/>
      <c r="E48" s="120" t="s">
        <v>250</v>
      </c>
      <c r="F48" s="122"/>
      <c r="G48" s="122"/>
      <c r="H48" s="122"/>
      <c r="I48" s="122"/>
      <c r="J48" s="122"/>
      <c r="L48" s="122">
        <v>4</v>
      </c>
      <c r="N48" s="122">
        <f t="shared" si="0"/>
        <v>4</v>
      </c>
      <c r="O48" s="124">
        <f>IF(D48="X",0,IF(E48="X",0,VLOOKUP(E48,'19'!$K$3:$L$16,2,FALSE)))</f>
        <v>0</v>
      </c>
      <c r="P48" s="122">
        <f t="shared" si="1"/>
        <v>0</v>
      </c>
      <c r="R48">
        <v>0</v>
      </c>
      <c r="S48">
        <v>0</v>
      </c>
      <c r="T48">
        <v>0</v>
      </c>
    </row>
    <row r="49" spans="1:20" x14ac:dyDescent="0.3">
      <c r="A49" s="44"/>
      <c r="B49" s="120" t="s">
        <v>431</v>
      </c>
      <c r="C49" s="47" t="s">
        <v>658</v>
      </c>
      <c r="D49" s="47"/>
      <c r="E49" s="120" t="s">
        <v>160</v>
      </c>
      <c r="F49" s="122"/>
      <c r="G49" s="122"/>
      <c r="H49" s="122">
        <v>10</v>
      </c>
      <c r="I49" s="122"/>
      <c r="J49" s="122"/>
      <c r="N49" s="122">
        <f t="shared" si="0"/>
        <v>10</v>
      </c>
      <c r="O49" s="124">
        <f>IF(D49="X",0,IF(E49="X",0,VLOOKUP(E49,'19'!$K$3:$L$16,2,FALSE)))</f>
        <v>210</v>
      </c>
      <c r="P49" s="122">
        <f t="shared" si="1"/>
        <v>2100</v>
      </c>
      <c r="R49">
        <v>0</v>
      </c>
      <c r="S49">
        <v>0</v>
      </c>
      <c r="T49">
        <v>0</v>
      </c>
    </row>
    <row r="50" spans="1:20" x14ac:dyDescent="0.3">
      <c r="A50" s="44"/>
      <c r="B50" s="120" t="s">
        <v>405</v>
      </c>
      <c r="C50" s="47" t="s">
        <v>659</v>
      </c>
      <c r="D50" s="47"/>
      <c r="E50" s="120" t="s">
        <v>250</v>
      </c>
      <c r="F50" s="122"/>
      <c r="G50" s="122"/>
      <c r="H50" s="122"/>
      <c r="I50" s="122"/>
      <c r="J50" s="122"/>
      <c r="L50" s="122">
        <v>10</v>
      </c>
      <c r="N50" s="122">
        <f t="shared" si="0"/>
        <v>10</v>
      </c>
      <c r="O50" s="124">
        <f>IF(D50="X",0,IF(E50="X",0,VLOOKUP(E50,'19'!$K$3:$L$16,2,FALSE)))</f>
        <v>0</v>
      </c>
      <c r="P50" s="122">
        <f t="shared" si="1"/>
        <v>0</v>
      </c>
      <c r="R50">
        <v>0</v>
      </c>
      <c r="S50">
        <v>0</v>
      </c>
      <c r="T50">
        <v>0</v>
      </c>
    </row>
    <row r="51" spans="1:20" x14ac:dyDescent="0.3">
      <c r="A51" s="44"/>
      <c r="B51" s="120" t="s">
        <v>417</v>
      </c>
      <c r="C51" s="47" t="s">
        <v>660</v>
      </c>
      <c r="D51" s="47"/>
      <c r="E51" s="120" t="s">
        <v>153</v>
      </c>
      <c r="F51" s="122"/>
      <c r="G51" s="122"/>
      <c r="H51" s="122">
        <v>12</v>
      </c>
      <c r="I51" s="122"/>
      <c r="J51" s="122"/>
      <c r="N51" s="122">
        <f t="shared" si="0"/>
        <v>12</v>
      </c>
      <c r="O51" s="124">
        <f>IF(D51="X",0,IF(E51="X",0,VLOOKUP(E51,'19'!$K$3:$L$16,2,FALSE)))</f>
        <v>210</v>
      </c>
      <c r="P51" s="122">
        <f t="shared" si="1"/>
        <v>2520</v>
      </c>
      <c r="R51">
        <v>4.9000000000000004</v>
      </c>
      <c r="S51">
        <v>4.9000000000000004</v>
      </c>
      <c r="T51">
        <v>1.5</v>
      </c>
    </row>
    <row r="52" spans="1:20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20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20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20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20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20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20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20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20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20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20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20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20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306</v>
      </c>
      <c r="D495" s="93"/>
      <c r="E495" s="93"/>
      <c r="F495" s="105">
        <f t="shared" ref="F495:N495" si="2">SUM(F4:F494)</f>
        <v>7.5</v>
      </c>
      <c r="G495" s="105">
        <f t="shared" si="2"/>
        <v>0</v>
      </c>
      <c r="H495" s="105">
        <f t="shared" si="2"/>
        <v>1731.5</v>
      </c>
      <c r="I495" s="105">
        <f t="shared" si="2"/>
        <v>0</v>
      </c>
      <c r="J495" s="105">
        <f t="shared" si="2"/>
        <v>72</v>
      </c>
      <c r="K495" s="105">
        <f t="shared" si="2"/>
        <v>0</v>
      </c>
      <c r="L495" s="105">
        <f t="shared" si="2"/>
        <v>44</v>
      </c>
      <c r="M495" s="105">
        <f t="shared" si="2"/>
        <v>0</v>
      </c>
      <c r="N495" s="105">
        <f t="shared" si="2"/>
        <v>1855</v>
      </c>
      <c r="Q495" s="93" t="s">
        <v>307</v>
      </c>
      <c r="R495" s="105">
        <f t="shared" ref="R495:W495" si="3">SUM(R4:R494)</f>
        <v>399.05000000000007</v>
      </c>
      <c r="S495" s="105">
        <f t="shared" si="3"/>
        <v>399.05000000000007</v>
      </c>
      <c r="T495" s="105">
        <f t="shared" si="3"/>
        <v>139.25000000000003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159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IF('19'!K3="", "Vrije categorie",'19'!K3)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334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334</v>
      </c>
      <c r="O499" s="95"/>
      <c r="P499" s="106" cm="1">
        <f t="array" ref="P499">SUMPRODUCT(--($E$4:$E$494=C499),--($D$4:$D$494=""),$P$4:$P$494)</f>
        <v>70140</v>
      </c>
    </row>
    <row r="500" spans="3:16" x14ac:dyDescent="0.3">
      <c r="C500" s="95" t="str">
        <f>IF('19'!K4="", "Vrije categorie",'19'!K4)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202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202</v>
      </c>
      <c r="O500" s="95"/>
      <c r="P500" s="106" cm="1">
        <f t="array" ref="P500">SUMPRODUCT(--($E$4:$E$494=C500),--($D$4:$D$494=""),$P$4:$P$494)</f>
        <v>42420</v>
      </c>
    </row>
    <row r="501" spans="3:16" x14ac:dyDescent="0.3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5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5</v>
      </c>
      <c r="O502" s="95"/>
      <c r="P502" s="106" cm="1">
        <f t="array" ref="P502">SUMPRODUCT(--($E$4:$E$494=C502),--($D$4:$D$494=""),$P$4:$P$494)</f>
        <v>1050</v>
      </c>
    </row>
    <row r="503" spans="3:16" x14ac:dyDescent="0.3">
      <c r="C503" s="95" t="str">
        <f>IF('19'!K7="", "Vrije categorie",'19'!K7)</f>
        <v>E</v>
      </c>
      <c r="F503" s="106" cm="1">
        <f t="array" ref="F503">SUMPRODUCT(--($E$4:$E$494=C503),--($D$4:$D$494=""),$F$4:$F$494)</f>
        <v>7.5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845.5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853</v>
      </c>
      <c r="O503" s="95"/>
      <c r="P503" s="106" cm="1">
        <f t="array" ref="P503">SUMPRODUCT(--($E$4:$E$494=C503),--($D$4:$D$494=""),$P$4:$P$494)</f>
        <v>179130</v>
      </c>
    </row>
    <row r="504" spans="3:16" x14ac:dyDescent="0.3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28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28</v>
      </c>
      <c r="O504" s="95"/>
      <c r="P504" s="106" cm="1">
        <f t="array" ref="P504">SUMPRODUCT(--($E$4:$E$494=C504),--($D$4:$D$494=""),$P$4:$P$494)</f>
        <v>336</v>
      </c>
    </row>
    <row r="505" spans="3:16" x14ac:dyDescent="0.3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60</v>
      </c>
      <c r="O505" s="95"/>
      <c r="P505" s="106" cm="1">
        <f t="array" ref="P505">SUMPRODUCT(--($E$4:$E$494=C505),--($D$4:$D$494=""),$P$4:$P$494)</f>
        <v>12600</v>
      </c>
    </row>
    <row r="506" spans="3:16" x14ac:dyDescent="0.3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91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91</v>
      </c>
      <c r="O506" s="95"/>
      <c r="P506" s="106" cm="1">
        <f t="array" ref="P506">SUMPRODUCT(--($E$4:$E$494=C506),--($D$4:$D$494=""),$P$4:$P$494)</f>
        <v>19110</v>
      </c>
    </row>
    <row r="507" spans="3:16" x14ac:dyDescent="0.3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IF('19'!K14="", "Vrije categorie",'19'!K14)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223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12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235</v>
      </c>
      <c r="O510" s="95"/>
      <c r="P510" s="106" cm="1">
        <f t="array" ref="P510">SUMPRODUCT(--($E$4:$E$494=C510),--($D$4:$D$494=""),$P$4:$P$494)</f>
        <v>59925</v>
      </c>
    </row>
    <row r="511" spans="3:16" x14ac:dyDescent="0.3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7.5</v>
      </c>
      <c r="G512" s="107">
        <f t="shared" ref="G512:M512" si="5">SUM(G499:G511)</f>
        <v>0</v>
      </c>
      <c r="H512" s="107">
        <f t="shared" si="5"/>
        <v>1728.5</v>
      </c>
      <c r="I512" s="107">
        <f t="shared" si="5"/>
        <v>0</v>
      </c>
      <c r="J512" s="107">
        <f t="shared" si="5"/>
        <v>72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1808</v>
      </c>
      <c r="O512" s="107"/>
      <c r="P512" s="107">
        <f>SUM(P499:P511)</f>
        <v>384711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159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3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44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78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M21" sqref="M2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20,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'20a'!P499/M3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20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'20a'!P500/M4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20</v>
      </c>
      <c r="C5" s="294"/>
      <c r="D5" s="294"/>
      <c r="E5" s="294"/>
      <c r="F5" s="308" t="s">
        <v>155</v>
      </c>
      <c r="G5" s="308"/>
      <c r="H5" s="53">
        <f>'Kosten VSR (her)controles'!A24</f>
        <v>20</v>
      </c>
      <c r="K5" s="74" t="s">
        <v>156</v>
      </c>
      <c r="L5" s="86"/>
      <c r="M5" s="147"/>
      <c r="N5" s="127" t="e">
        <f>'20a'!P501/M5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20</v>
      </c>
      <c r="C6" s="295"/>
      <c r="D6" s="295"/>
      <c r="E6" s="295"/>
      <c r="F6" s="309" t="s">
        <v>158</v>
      </c>
      <c r="G6" s="309"/>
      <c r="H6" s="54" t="str">
        <f>CONCATENATE(H5,"a")</f>
        <v>20a</v>
      </c>
      <c r="K6" s="74" t="s">
        <v>159</v>
      </c>
      <c r="L6" s="86"/>
      <c r="M6" s="147"/>
      <c r="N6" s="127" t="e">
        <f>'20a'!P502/M6</f>
        <v>#N/A</v>
      </c>
    </row>
    <row r="7" spans="1:14" x14ac:dyDescent="0.3">
      <c r="K7" s="74" t="s">
        <v>160</v>
      </c>
      <c r="L7" s="86"/>
      <c r="M7" s="147"/>
      <c r="N7" s="127" t="e">
        <f>'20a'!P503/M7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'20a'!P504/M8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'20a'!P505/M9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'20a'!P506/M10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'20a'!P507/M11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'20a'!P508/M12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'20a'!N512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'20a'!P509/M13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'20a'!P512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'20a'!N505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'20'!H5</f>
        <v>20</v>
      </c>
      <c r="B1" s="310" t="s">
        <v>152</v>
      </c>
      <c r="C1" s="311"/>
      <c r="D1" s="312" t="str">
        <f>VLOOKUP(A1,'Kosten VSR (her)controles'!A5:J54,3)</f>
        <v>Complex 20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20 te Complex 20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IF('20'!K4="", "Vrije categorie",'20'!K4)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IF('20'!K7="", "Vrije categorie",'20'!K7)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'21a'!P499/M3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'21a'!P500/M4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21</v>
      </c>
      <c r="C5" s="294"/>
      <c r="D5" s="294"/>
      <c r="E5" s="294"/>
      <c r="F5" s="308" t="s">
        <v>155</v>
      </c>
      <c r="G5" s="308"/>
      <c r="H5" s="53">
        <f>'Kosten VSR (her)controles'!A25</f>
        <v>21</v>
      </c>
      <c r="K5" s="74" t="s">
        <v>156</v>
      </c>
      <c r="L5" s="86"/>
      <c r="M5" s="147"/>
      <c r="N5" s="127" t="e">
        <f>'21a'!P501/M5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21</v>
      </c>
      <c r="C6" s="295"/>
      <c r="D6" s="295"/>
      <c r="E6" s="295"/>
      <c r="F6" s="309" t="s">
        <v>158</v>
      </c>
      <c r="G6" s="309"/>
      <c r="H6" s="54" t="str">
        <f>CONCATENATE(H5,"a")</f>
        <v>21a</v>
      </c>
      <c r="K6" s="74" t="s">
        <v>159</v>
      </c>
      <c r="L6" s="86"/>
      <c r="M6" s="147"/>
      <c r="N6" s="127" t="e">
        <f>'21a'!P502/M6</f>
        <v>#N/A</v>
      </c>
    </row>
    <row r="7" spans="1:14" x14ac:dyDescent="0.3">
      <c r="K7" s="74" t="s">
        <v>160</v>
      </c>
      <c r="L7" s="86"/>
      <c r="M7" s="147"/>
      <c r="N7" s="127" t="e">
        <f>'21a'!P503/M7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'21a'!P504/M8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'21a'!P505/M9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'21a'!P506/M10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'21a'!P507/M11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'21a'!P508/M12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'21a'!N512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'21a'!P509/M13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'21a'!P512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'21a'!N505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'21'!H5</f>
        <v>21</v>
      </c>
      <c r="B1" s="310" t="s">
        <v>152</v>
      </c>
      <c r="C1" s="311"/>
      <c r="D1" s="312" t="str">
        <f>VLOOKUP(A1,'Kosten VSR (her)controles'!A5:J54,3)</f>
        <v>Complex 21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21 te Complex 21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IF(D4="X",0,IF(E4="X",0,VLOOKUP(E4,'21'!$K$3:$L$16,2,FALSE)))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IF(D5="X",0,IF(E5="X",0,VLOOKUP(E5,'21'!$K$3:$L$16,2,FALSE)))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IF(D6="X",0,IF(E6="X",0,VLOOKUP(E6,'21'!$K$3:$L$16,2,FALSE)))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IF(D7="X",0,IF(E7="X",0,VLOOKUP(E7,'21'!$K$3:$L$16,2,FALSE)))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IF(D8="X",0,IF(E8="X",0,VLOOKUP(E8,'21'!$K$3:$L$16,2,FALSE)))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IF(D9="X",0,IF(E9="X",0,VLOOKUP(E9,'21'!$K$3:$L$16,2,FALSE)))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IF(D10="X",0,IF(E10="X",0,VLOOKUP(E10,'21'!$K$3:$L$16,2,FALSE)))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IF(D11="X",0,IF(E11="X",0,VLOOKUP(E11,'21'!$K$3:$L$16,2,FALSE)))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IF(D12="X",0,IF(E12="X",0,VLOOKUP(E12,'21'!$K$3:$L$16,2,FALSE)))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IF(D13="X",0,IF(E13="X",0,VLOOKUP(E13,'21'!$K$3:$L$16,2,FALSE)))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IF(D14="X",0,IF(E14="X",0,VLOOKUP(E14,'21'!$K$3:$L$16,2,FALSE)))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IF(D15="X",0,IF(E15="X",0,VLOOKUP(E15,'21'!$K$3:$L$16,2,FALSE)))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IF('21'!K7="", "Vrije categorie",'21'!K7)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22,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'22a'!P499/M3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22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'22a'!P500/M4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22</v>
      </c>
      <c r="C5" s="294"/>
      <c r="D5" s="294"/>
      <c r="E5" s="294"/>
      <c r="F5" s="308" t="s">
        <v>155</v>
      </c>
      <c r="G5" s="308"/>
      <c r="H5" s="53">
        <f>'Kosten VSR (her)controles'!A26</f>
        <v>22</v>
      </c>
      <c r="K5" s="74" t="s">
        <v>156</v>
      </c>
      <c r="L5" s="86"/>
      <c r="M5" s="147"/>
      <c r="N5" s="127" t="e">
        <f>'22a'!P501/M5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22</v>
      </c>
      <c r="C6" s="295"/>
      <c r="D6" s="295"/>
      <c r="E6" s="295"/>
      <c r="F6" s="309" t="s">
        <v>158</v>
      </c>
      <c r="G6" s="309"/>
      <c r="H6" s="54" t="str">
        <f>CONCATENATE(H5,"a")</f>
        <v>22a</v>
      </c>
      <c r="K6" s="74" t="s">
        <v>159</v>
      </c>
      <c r="L6" s="86"/>
      <c r="M6" s="147"/>
      <c r="N6" s="127" t="e">
        <f>'22a'!P502/M6</f>
        <v>#N/A</v>
      </c>
    </row>
    <row r="7" spans="1:14" x14ac:dyDescent="0.3">
      <c r="K7" s="74" t="s">
        <v>160</v>
      </c>
      <c r="L7" s="86"/>
      <c r="M7" s="147"/>
      <c r="N7" s="127" t="e">
        <f>'22a'!P503/M7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'22a'!P504/M8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'22a'!P505/M9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'22a'!P506/M10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'22a'!P507/M11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'22a'!P508/M12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'22a'!N512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'22a'!P509/M13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'22a'!P512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'22a'!N505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'22'!H5</f>
        <v>22</v>
      </c>
      <c r="B1" s="310" t="s">
        <v>152</v>
      </c>
      <c r="C1" s="311"/>
      <c r="D1" s="312" t="str">
        <f>VLOOKUP(A1,'Kosten VSR (her)controles'!A5:J54,3)</f>
        <v>Complex 22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22 te Complex 22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IF(D4="X",0,IF(E4="X",0,VLOOKUP(E4,'22'!$K$3:$L$16,2,FALSE)))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IF(D5="X",0,IF(E5="X",0,VLOOKUP(E5,'22'!$K$3:$L$16,2,FALSE)))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IF(D6="X",0,IF(E6="X",0,VLOOKUP(E6,'22'!$K$3:$L$16,2,FALSE)))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IF(D7="X",0,IF(E7="X",0,VLOOKUP(E7,'22'!$K$3:$L$16,2,FALSE)))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IF(D8="X",0,IF(E8="X",0,VLOOKUP(E8,'22'!$K$3:$L$16,2,FALSE)))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IF(D9="X",0,IF(E9="X",0,VLOOKUP(E9,'22'!$K$3:$L$16,2,FALSE)))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IF(D10="X",0,IF(E10="X",0,VLOOKUP(E10,'22'!$K$3:$L$16,2,FALSE)))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IF(D11="X",0,IF(E11="X",0,VLOOKUP(E11,'22'!$K$3:$L$16,2,FALSE)))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IF(D12="X",0,IF(E12="X",0,VLOOKUP(E12,'22'!$K$3:$L$16,2,FALSE)))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IF(D13="X",0,IF(E13="X",0,VLOOKUP(E13,'22'!$K$3:$L$16,2,FALSE)))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IF(D14="X",0,IF(E14="X",0,VLOOKUP(E14,'22'!$K$3:$L$16,2,FALSE)))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IF(D15="X",0,IF(E15="X",0,VLOOKUP(E15,'22'!$K$3:$L$16,2,FALSE)))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IF('22'!K3="", "Vrije categorie",'22'!K3)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IF('22'!K4="", "Vrije categorie",'22'!K4)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IF('22'!K7="", "Vrije categorie",'22'!K7)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23,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'23a'!P499/M3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23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'23a'!P500/M4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23</v>
      </c>
      <c r="C5" s="294"/>
      <c r="D5" s="294"/>
      <c r="E5" s="294"/>
      <c r="F5" s="308" t="s">
        <v>155</v>
      </c>
      <c r="G5" s="308"/>
      <c r="H5" s="53">
        <f>'Kosten VSR (her)controles'!A27</f>
        <v>23</v>
      </c>
      <c r="K5" s="74" t="s">
        <v>156</v>
      </c>
      <c r="L5" s="86"/>
      <c r="M5" s="147"/>
      <c r="N5" s="127" t="e">
        <f>'23a'!P501/M5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23</v>
      </c>
      <c r="C6" s="295"/>
      <c r="D6" s="295"/>
      <c r="E6" s="295"/>
      <c r="F6" s="309" t="s">
        <v>158</v>
      </c>
      <c r="G6" s="309"/>
      <c r="H6" s="54" t="str">
        <f>CONCATENATE(H5,"a")</f>
        <v>23a</v>
      </c>
      <c r="K6" s="74" t="s">
        <v>159</v>
      </c>
      <c r="L6" s="86"/>
      <c r="M6" s="147"/>
      <c r="N6" s="127" t="e">
        <f>'23a'!P502/M6</f>
        <v>#N/A</v>
      </c>
    </row>
    <row r="7" spans="1:14" x14ac:dyDescent="0.3">
      <c r="K7" s="74" t="s">
        <v>160</v>
      </c>
      <c r="L7" s="86"/>
      <c r="M7" s="147"/>
      <c r="N7" s="127" t="e">
        <f>'23a'!P503/M7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'23a'!P504/M8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'23a'!P505/M9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'23a'!P506/M10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'23a'!P507/M11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'23a'!P508/M12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'23a'!N512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'23a'!P509/M13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'23a'!P512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'23a'!N505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abSelected="1" zoomScaleNormal="100" workbookViewId="0">
      <selection activeCell="L24" sqref="L2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>
        <v>210</v>
      </c>
      <c r="M3" s="146"/>
      <c r="N3" s="126" t="e">
        <f>'1a'!P497/M3</f>
        <v>#DIV/0!</v>
      </c>
    </row>
    <row r="4" spans="1:14" x14ac:dyDescent="0.3">
      <c r="A4" s="56" t="s">
        <v>152</v>
      </c>
      <c r="B4" s="293" t="str">
        <f>VLOOKUP(H5,'Kosten VSR (her)controles'!A5:E54,3)</f>
        <v>Anne Frankschool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'1a'!P498/M4</f>
        <v>#DIV/0!</v>
      </c>
    </row>
    <row r="5" spans="1:14" x14ac:dyDescent="0.3">
      <c r="A5" s="57" t="s">
        <v>154</v>
      </c>
      <c r="B5" s="294" t="str">
        <f>VLOOKUP(H5,'Kosten VSR (her)controles'!A5:E54,4)</f>
        <v>De Sanstraat 15</v>
      </c>
      <c r="C5" s="294"/>
      <c r="D5" s="294"/>
      <c r="E5" s="294"/>
      <c r="F5" s="308" t="s">
        <v>155</v>
      </c>
      <c r="G5" s="308"/>
      <c r="H5" s="53">
        <f>'Kosten VSR (her)controles'!A5</f>
        <v>1</v>
      </c>
      <c r="K5" s="74" t="s">
        <v>156</v>
      </c>
      <c r="L5" s="86">
        <v>210</v>
      </c>
      <c r="M5" s="147"/>
      <c r="N5" s="127" t="e">
        <f>'1a'!P499/M5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1a</v>
      </c>
      <c r="K6" s="74" t="s">
        <v>159</v>
      </c>
      <c r="L6" s="86">
        <v>210</v>
      </c>
      <c r="M6" s="147"/>
      <c r="N6" s="127" t="e">
        <f>'1a'!P500/M6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'1a'!P501/M7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47"/>
      <c r="N8" s="127" t="e">
        <f>'1a'!P502/M8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'1a'!P503/M9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'1a'!P504/M10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'1a'!P505/M11</f>
        <v>#DIV/0!</v>
      </c>
    </row>
    <row r="12" spans="1:14" x14ac:dyDescent="0.3">
      <c r="E12" t="s">
        <v>168</v>
      </c>
      <c r="F12" s="47" t="s">
        <v>67</v>
      </c>
      <c r="G12" s="47" t="s">
        <v>169</v>
      </c>
      <c r="H12" s="47"/>
      <c r="K12" s="74" t="s">
        <v>170</v>
      </c>
      <c r="L12" s="86">
        <v>12</v>
      </c>
      <c r="M12" s="147"/>
      <c r="N12" s="127" t="e">
        <f>'1a'!P506/M12</f>
        <v>#DIV/0!</v>
      </c>
    </row>
    <row r="13" spans="1:14" x14ac:dyDescent="0.3">
      <c r="A13" s="22" t="s">
        <v>171</v>
      </c>
      <c r="B13" s="22"/>
      <c r="C13" s="22"/>
      <c r="D13" s="22"/>
      <c r="E13" s="168">
        <v>4</v>
      </c>
      <c r="F13" s="83">
        <f>'1a'!N510</f>
        <v>1873.3899999999996</v>
      </c>
      <c r="G13" s="129"/>
      <c r="H13" s="63">
        <f>(F13*G13)*E13</f>
        <v>0</v>
      </c>
      <c r="K13" s="74" t="s">
        <v>172</v>
      </c>
      <c r="L13" s="86">
        <v>12</v>
      </c>
      <c r="M13" s="147"/>
      <c r="N13" s="127" t="e">
        <f>'1a'!P507/M13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>
        <f>'1a'!P510</f>
        <v>391150.74000000005</v>
      </c>
      <c r="E17" s="305" t="s">
        <v>176</v>
      </c>
      <c r="F17" s="305"/>
      <c r="G17" s="84">
        <f>D17/E8</f>
        <v>1862.6225714285717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'1a'!G510</f>
        <v>1717.8799999999997</v>
      </c>
      <c r="F22" s="136"/>
      <c r="G22" s="137">
        <f t="shared" ref="G22:G34" si="0">E22*F22</f>
        <v>0</v>
      </c>
      <c r="H22" s="138">
        <v>0.2</v>
      </c>
      <c r="I22" s="137">
        <f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1717.8799999999997</v>
      </c>
      <c r="F23" s="102"/>
      <c r="G23" s="97">
        <f t="shared" si="0"/>
        <v>0</v>
      </c>
      <c r="H23" s="75">
        <v>0.2</v>
      </c>
      <c r="I23" s="97">
        <f t="shared" ref="I23:I37" si="1">G23*H23</f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1717.8799999999997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1717.8799999999997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'1a'!F510-E27</f>
        <v>42.24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'1a'!S491</f>
        <v>510.26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'1a'!R491</f>
        <v>510.26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'1a'!T491</f>
        <v>108.39999999999996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'1a'!U491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'1a'!V491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'1a'!W491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>
        <f t="shared" si="1"/>
        <v>0</v>
      </c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>
        <f t="shared" si="1"/>
        <v>0</v>
      </c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7">
        <f t="shared" si="1"/>
        <v>0</v>
      </c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'1a'!N503</f>
        <v>95.84</v>
      </c>
      <c r="F41" s="99"/>
      <c r="G41" s="96">
        <f>E41*F41</f>
        <v>0</v>
      </c>
      <c r="H41" s="73">
        <v>1</v>
      </c>
      <c r="I41" s="97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7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'23'!H5</f>
        <v>23</v>
      </c>
      <c r="B1" s="310" t="s">
        <v>152</v>
      </c>
      <c r="C1" s="311"/>
      <c r="D1" s="312" t="str">
        <f>VLOOKUP(A1,'Kosten VSR (her)controles'!A5:J54,3)</f>
        <v>Complex 23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23 te Complex 23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IF(D4="X",0,IF(E4="X",0,VLOOKUP(E4,'23'!$K$3:$L$16,2,FALSE)))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IF(D5="X",0,IF(E5="X",0,VLOOKUP(E5,'23'!$K$3:$L$16,2,FALSE)))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IF(D6="X",0,IF(E6="X",0,VLOOKUP(E6,'23'!$K$3:$L$16,2,FALSE)))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IF(D7="X",0,IF(E7="X",0,VLOOKUP(E7,'23'!$K$3:$L$16,2,FALSE)))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IF(D8="X",0,IF(E8="X",0,VLOOKUP(E8,'23'!$K$3:$L$16,2,FALSE)))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IF(D9="X",0,IF(E9="X",0,VLOOKUP(E9,'23'!$K$3:$L$16,2,FALSE)))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IF(D10="X",0,IF(E10="X",0,VLOOKUP(E10,'23'!$K$3:$L$16,2,FALSE)))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IF(D11="X",0,IF(E11="X",0,VLOOKUP(E11,'23'!$K$3:$L$16,2,FALSE)))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IF(D12="X",0,IF(E12="X",0,VLOOKUP(E12,'23'!$K$3:$L$16,2,FALSE)))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IF(D13="X",0,IF(E13="X",0,VLOOKUP(E13,'23'!$K$3:$L$16,2,FALSE)))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IF(D14="X",0,IF(E14="X",0,VLOOKUP(E14,'23'!$K$3:$L$16,2,FALSE)))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IF(D15="X",0,IF(E15="X",0,VLOOKUP(E15,'23'!$K$3:$L$16,2,FALSE)))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IF('23'!K3="", "Vrije categorie",'23'!K3)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IF('23'!K7="", "Vrije categorie",'23'!K7)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24,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'24a'!P499/M3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24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'24a'!P500/M4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24</v>
      </c>
      <c r="C5" s="294"/>
      <c r="D5" s="294"/>
      <c r="E5" s="294"/>
      <c r="F5" s="308" t="s">
        <v>155</v>
      </c>
      <c r="G5" s="308"/>
      <c r="H5" s="53">
        <f>'Kosten VSR (her)controles'!A28</f>
        <v>24</v>
      </c>
      <c r="K5" s="74" t="s">
        <v>156</v>
      </c>
      <c r="L5" s="86"/>
      <c r="M5" s="147"/>
      <c r="N5" s="127" t="e">
        <f>'24a'!P501/M5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24</v>
      </c>
      <c r="C6" s="295"/>
      <c r="D6" s="295"/>
      <c r="E6" s="295"/>
      <c r="F6" s="309" t="s">
        <v>158</v>
      </c>
      <c r="G6" s="309"/>
      <c r="H6" s="54" t="str">
        <f>CONCATENATE(H5,"a")</f>
        <v>24a</v>
      </c>
      <c r="K6" s="74" t="s">
        <v>159</v>
      </c>
      <c r="L6" s="86"/>
      <c r="M6" s="147"/>
      <c r="N6" s="127" t="e">
        <f>'24a'!P502/M6</f>
        <v>#N/A</v>
      </c>
    </row>
    <row r="7" spans="1:14" x14ac:dyDescent="0.3">
      <c r="K7" s="74" t="s">
        <v>160</v>
      </c>
      <c r="L7" s="86"/>
      <c r="M7" s="147"/>
      <c r="N7" s="127" t="e">
        <f>'24a'!P503/M7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'24a'!P504/M8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'24a'!P505/M9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'24a'!P506/M10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'24a'!P507/M11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'24a'!P508/M12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'24a'!N512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'24a'!P509/M13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'24a'!P512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'24a'!N505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'24'!H5</f>
        <v>24</v>
      </c>
      <c r="B1" s="310" t="s">
        <v>152</v>
      </c>
      <c r="C1" s="311"/>
      <c r="D1" s="312" t="str">
        <f>VLOOKUP(A1,'Kosten VSR (her)controles'!A5:J54,3)</f>
        <v>Complex 24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24 te Complex 24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IF(D4="X",0,IF(E4="X",0,VLOOKUP(E4,'24'!$K$3:$L$16,2,FALSE)))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IF(D5="X",0,IF(E5="X",0,VLOOKUP(E5,'24'!$K$3:$L$16,2,FALSE)))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IF(D6="X",0,IF(E6="X",0,VLOOKUP(E6,'24'!$K$3:$L$16,2,FALSE)))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IF(D7="X",0,IF(E7="X",0,VLOOKUP(E7,'24'!$K$3:$L$16,2,FALSE)))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IF(D8="X",0,IF(E8="X",0,VLOOKUP(E8,'24'!$K$3:$L$16,2,FALSE)))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IF(D9="X",0,IF(E9="X",0,VLOOKUP(E9,'24'!$K$3:$L$16,2,FALSE)))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IF(D10="X",0,IF(E10="X",0,VLOOKUP(E10,'24'!$K$3:$L$16,2,FALSE)))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IF(D11="X",0,IF(E11="X",0,VLOOKUP(E11,'24'!$K$3:$L$16,2,FALSE)))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IF(D12="X",0,IF(E12="X",0,VLOOKUP(E12,'24'!$K$3:$L$16,2,FALSE)))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IF(D13="X",0,IF(E13="X",0,VLOOKUP(E13,'24'!$K$3:$L$16,2,FALSE)))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IF(D14="X",0,IF(E14="X",0,VLOOKUP(E14,'24'!$K$3:$L$16,2,FALSE)))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IF(D15="X",0,IF(E15="X",0,VLOOKUP(E15,'24'!$K$3:$L$16,2,FALSE)))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IF('24'!K3="", "Vrije categorie",'24'!K3)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IF('24'!K4="", "Vrije categorie",'24'!K4)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IF('24'!K7="", "Vrije categorie",'24'!K7)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25,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'25a'!P499/M3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25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'25a'!P500/M4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25</v>
      </c>
      <c r="C5" s="294"/>
      <c r="D5" s="294"/>
      <c r="E5" s="294"/>
      <c r="F5" s="308" t="s">
        <v>155</v>
      </c>
      <c r="G5" s="308"/>
      <c r="H5" s="53">
        <f>'Kosten VSR (her)controles'!A29</f>
        <v>25</v>
      </c>
      <c r="K5" s="74" t="s">
        <v>156</v>
      </c>
      <c r="L5" s="86"/>
      <c r="M5" s="147"/>
      <c r="N5" s="127" t="e">
        <f>'25a'!P501/M5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25</v>
      </c>
      <c r="C6" s="295"/>
      <c r="D6" s="295"/>
      <c r="E6" s="295"/>
      <c r="F6" s="309" t="s">
        <v>158</v>
      </c>
      <c r="G6" s="309"/>
      <c r="H6" s="54" t="str">
        <f>CONCATENATE(H5,"a")</f>
        <v>25a</v>
      </c>
      <c r="K6" s="74" t="s">
        <v>159</v>
      </c>
      <c r="L6" s="86"/>
      <c r="M6" s="147"/>
      <c r="N6" s="127" t="e">
        <f>'25a'!P502/M6</f>
        <v>#N/A</v>
      </c>
    </row>
    <row r="7" spans="1:14" x14ac:dyDescent="0.3">
      <c r="K7" s="74" t="s">
        <v>160</v>
      </c>
      <c r="L7" s="86"/>
      <c r="M7" s="147"/>
      <c r="N7" s="127" t="e">
        <f>'25a'!P503/M7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'25a'!P504/M8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'25a'!P505/M9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'25a'!P506/M10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'25a'!P507/M11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'25a'!P508/M12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'25a'!N512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'25a'!P509/M13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'25a'!P512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'25a'!N505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'25'!H5</f>
        <v>25</v>
      </c>
      <c r="B1" s="310" t="s">
        <v>152</v>
      </c>
      <c r="C1" s="311"/>
      <c r="D1" s="312" t="str">
        <f>VLOOKUP(A1,'Kosten VSR (her)controles'!A5:J54,3)</f>
        <v>Complex 25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25 te Complex 25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IF(D4="X",0,IF(E4="X",0,VLOOKUP(E4,'25'!$K$3:$L$16,2,FALSE)))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IF(D5="X",0,IF(E5="X",0,VLOOKUP(E5,'25'!$K$3:$L$16,2,FALSE)))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IF(D6="X",0,IF(E6="X",0,VLOOKUP(E6,'25'!$K$3:$L$16,2,FALSE)))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IF(D7="X",0,IF(E7="X",0,VLOOKUP(E7,'25'!$K$3:$L$16,2,FALSE)))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IF(D8="X",0,IF(E8="X",0,VLOOKUP(E8,'25'!$K$3:$L$16,2,FALSE)))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IF(D9="X",0,IF(E9="X",0,VLOOKUP(E9,'25'!$K$3:$L$16,2,FALSE)))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IF(D10="X",0,IF(E10="X",0,VLOOKUP(E10,'25'!$K$3:$L$16,2,FALSE)))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IF(D11="X",0,IF(E11="X",0,VLOOKUP(E11,'25'!$K$3:$L$16,2,FALSE)))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IF(D12="X",0,IF(E12="X",0,VLOOKUP(E12,'25'!$K$3:$L$16,2,FALSE)))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IF(D13="X",0,IF(E13="X",0,VLOOKUP(E13,'25'!$K$3:$L$16,2,FALSE)))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IF(D14="X",0,IF(E14="X",0,VLOOKUP(E14,'25'!$K$3:$L$16,2,FALSE)))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IF(D15="X",0,IF(E15="X",0,VLOOKUP(E15,'25'!$K$3:$L$16,2,FALSE)))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IF('25'!K7="", "Vrije categorie",'25'!K7)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IF('25'!K13="", "Vrije categorie",'25'!K13)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26,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'26a'!P499/M3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26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'26a'!P500/M4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26</v>
      </c>
      <c r="C5" s="294"/>
      <c r="D5" s="294"/>
      <c r="E5" s="294"/>
      <c r="F5" s="308" t="s">
        <v>155</v>
      </c>
      <c r="G5" s="308"/>
      <c r="H5" s="53">
        <f>'Kosten VSR (her)controles'!A30</f>
        <v>26</v>
      </c>
      <c r="K5" s="74" t="s">
        <v>156</v>
      </c>
      <c r="L5" s="86"/>
      <c r="M5" s="147"/>
      <c r="N5" s="127" t="e">
        <f>'26a'!P501/M5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26</v>
      </c>
      <c r="C6" s="295"/>
      <c r="D6" s="295"/>
      <c r="E6" s="295"/>
      <c r="F6" s="309" t="s">
        <v>158</v>
      </c>
      <c r="G6" s="309"/>
      <c r="H6" s="54" t="str">
        <f>CONCATENATE(H5,"a")</f>
        <v>26a</v>
      </c>
      <c r="K6" s="74" t="s">
        <v>159</v>
      </c>
      <c r="L6" s="86"/>
      <c r="M6" s="147"/>
      <c r="N6" s="127" t="e">
        <f>'26a'!P502/M6</f>
        <v>#N/A</v>
      </c>
    </row>
    <row r="7" spans="1:14" x14ac:dyDescent="0.3">
      <c r="K7" s="74" t="s">
        <v>160</v>
      </c>
      <c r="L7" s="86"/>
      <c r="M7" s="147"/>
      <c r="N7" s="127" t="e">
        <f>'26a'!P503/M7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'26a'!P504/M8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'26a'!P505/M9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'26a'!P506/M10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'26a'!P507/M11</f>
        <v>#N/A</v>
      </c>
    </row>
    <row r="12" spans="1:14" x14ac:dyDescent="0.3">
      <c r="F12" s="47" t="s">
        <v>67</v>
      </c>
      <c r="G12" s="47" t="s">
        <v>169</v>
      </c>
      <c r="H12" s="47"/>
      <c r="K12" s="74" t="s">
        <v>170</v>
      </c>
      <c r="L12" s="86"/>
      <c r="M12" s="147"/>
      <c r="N12" s="127" t="e">
        <f>'26a'!P508/M12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'26a'!P509/M13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 t="e">
        <f>'26a'!P512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667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'26a'!N505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'26'!H5</f>
        <v>26</v>
      </c>
      <c r="B1" s="310" t="s">
        <v>152</v>
      </c>
      <c r="C1" s="311"/>
      <c r="D1" s="312" t="str">
        <f>VLOOKUP(A1,'Kosten VSR (her)controles'!A5:J54,3)</f>
        <v>Complex 26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26 te Complex 26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27,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'27a'!P499/M3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27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'27a'!P500/M4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27</v>
      </c>
      <c r="C5" s="294"/>
      <c r="D5" s="294"/>
      <c r="E5" s="294"/>
      <c r="F5" s="308" t="s">
        <v>155</v>
      </c>
      <c r="G5" s="308"/>
      <c r="H5" s="53">
        <f>'Kosten VSR (her)controles'!A31</f>
        <v>27</v>
      </c>
      <c r="K5" s="74" t="s">
        <v>156</v>
      </c>
      <c r="L5" s="86"/>
      <c r="M5" s="147"/>
      <c r="N5" s="127" t="e">
        <f>'27a'!P501/M5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27</v>
      </c>
      <c r="C6" s="295"/>
      <c r="D6" s="295"/>
      <c r="E6" s="295"/>
      <c r="F6" s="309" t="s">
        <v>158</v>
      </c>
      <c r="G6" s="309"/>
      <c r="H6" s="54" t="str">
        <f>CONCATENATE(H5,"a")</f>
        <v>27a</v>
      </c>
      <c r="K6" s="74" t="s">
        <v>159</v>
      </c>
      <c r="L6" s="86"/>
      <c r="M6" s="147"/>
      <c r="N6" s="127" t="e">
        <f>'27a'!P502/M6</f>
        <v>#N/A</v>
      </c>
    </row>
    <row r="7" spans="1:14" x14ac:dyDescent="0.3">
      <c r="K7" s="74" t="s">
        <v>160</v>
      </c>
      <c r="L7" s="86"/>
      <c r="M7" s="147"/>
      <c r="N7" s="127" t="e">
        <f>'27a'!P503/M7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'27a'!P504/M8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'27a'!P505/M9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'27a'!P506/M10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'27a'!P507/M11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'27a'!P508/M12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'27a'!N512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'27a'!P509/M13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'27a'!P512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'27a'!N505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'27'!H5</f>
        <v>27</v>
      </c>
      <c r="B1" s="310" t="s">
        <v>152</v>
      </c>
      <c r="C1" s="311"/>
      <c r="D1" s="312" t="str">
        <f>VLOOKUP(A1,'Kosten VSR (her)controles'!A5:J54,3)</f>
        <v>Complex 27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27 te Complex 27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IF(D4="X",0,IF(E4="X",0,VLOOKUP(E4,'27'!$K$3:$L$16,2,FALSE)))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IF(D5="X",0,IF(E5="X",0,VLOOKUP(E5,'27'!$K$3:$L$16,2,FALSE)))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IF(D6="X",0,IF(E6="X",0,VLOOKUP(E6,'27'!$K$3:$L$16,2,FALSE)))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IF(D7="X",0,IF(E7="X",0,VLOOKUP(E7,'27'!$K$3:$L$16,2,FALSE)))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IF(D8="X",0,IF(E8="X",0,VLOOKUP(E8,'27'!$K$3:$L$16,2,FALSE)))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IF(D9="X",0,IF(E9="X",0,VLOOKUP(E9,'27'!$K$3:$L$16,2,FALSE)))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IF(D10="X",0,IF(E10="X",0,VLOOKUP(E10,'27'!$K$3:$L$16,2,FALSE)))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IF(D11="X",0,IF(E11="X",0,VLOOKUP(E11,'27'!$K$3:$L$16,2,FALSE)))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IF(D12="X",0,IF(E12="X",0,VLOOKUP(E12,'27'!$K$3:$L$16,2,FALSE)))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IF(D13="X",0,IF(E13="X",0,VLOOKUP(E13,'27'!$K$3:$L$16,2,FALSE)))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IF(D14="X",0,IF(E14="X",0,VLOOKUP(E14,'27'!$K$3:$L$16,2,FALSE)))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IF(D15="X",0,IF(E15="X",0,VLOOKUP(E15,'27'!$K$3:$L$16,2,FALSE)))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IF('27'!K3="", "Vrije categorie",'27'!K3)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IF('27'!K7="", "Vrije categorie",'27'!K7)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IF('27'!K13="", "Vrije categorie",'27'!K13)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28,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'28a'!P499/M3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28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'28a'!P500/M4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28</v>
      </c>
      <c r="C5" s="294"/>
      <c r="D5" s="294"/>
      <c r="E5" s="294"/>
      <c r="F5" s="308" t="s">
        <v>155</v>
      </c>
      <c r="G5" s="308"/>
      <c r="H5" s="53">
        <f>'Kosten VSR (her)controles'!A32</f>
        <v>28</v>
      </c>
      <c r="K5" s="74" t="s">
        <v>156</v>
      </c>
      <c r="L5" s="86"/>
      <c r="M5" s="147"/>
      <c r="N5" s="127" t="e">
        <f>'28a'!P501/M5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28</v>
      </c>
      <c r="C6" s="295"/>
      <c r="D6" s="295"/>
      <c r="E6" s="295"/>
      <c r="F6" s="309" t="s">
        <v>158</v>
      </c>
      <c r="G6" s="309"/>
      <c r="H6" s="54" t="str">
        <f>CONCATENATE(H5,"a")</f>
        <v>28a</v>
      </c>
      <c r="K6" s="74" t="s">
        <v>159</v>
      </c>
      <c r="L6" s="86"/>
      <c r="M6" s="147"/>
      <c r="N6" s="127" t="e">
        <f>'28a'!P502/M6</f>
        <v>#N/A</v>
      </c>
    </row>
    <row r="7" spans="1:14" x14ac:dyDescent="0.3">
      <c r="K7" s="74" t="s">
        <v>160</v>
      </c>
      <c r="L7" s="86"/>
      <c r="M7" s="147"/>
      <c r="N7" s="127" t="e">
        <f>'28a'!P503/M7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'28a'!P504/M8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'28a'!P505/M9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'28a'!P506/M10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'28a'!P507/M11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'28a'!P508/M12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'28a'!N512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'28a'!P509/M13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'28a'!P512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'28a'!N505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0"/>
  <sheetViews>
    <sheetView workbookViewId="0">
      <pane ySplit="3" topLeftCell="A34" activePane="bottomLeft" state="frozen"/>
      <selection activeCell="B497" sqref="A497:XFD497"/>
      <selection pane="bottomLeft" activeCell="P493" sqref="P493"/>
    </sheetView>
  </sheetViews>
  <sheetFormatPr defaultRowHeight="14.4" x14ac:dyDescent="0.3"/>
  <cols>
    <col min="1" max="1" width="5.44140625" bestFit="1" customWidth="1"/>
    <col min="2" max="2" width="4.5546875" bestFit="1" customWidth="1"/>
    <col min="3" max="3" width="29.6640625" bestFit="1" customWidth="1"/>
    <col min="4" max="4" width="3.33203125" customWidth="1"/>
    <col min="5" max="5" width="4.44140625" customWidth="1"/>
    <col min="6" max="10" width="11.88671875" customWidth="1"/>
    <col min="11" max="11" width="7.6640625" customWidth="1"/>
    <col min="12" max="12" width="13.44140625" bestFit="1" customWidth="1"/>
    <col min="13" max="13" width="11.88671875" hidden="1" customWidth="1"/>
    <col min="14" max="14" width="7.5546875" customWidth="1"/>
    <col min="15" max="15" width="6.44140625" bestFit="1" customWidth="1"/>
    <col min="16" max="16" width="20" customWidth="1"/>
    <col min="17" max="17" width="19.33203125" customWidth="1"/>
    <col min="18" max="18" width="10.109375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'1'!H5</f>
        <v>1</v>
      </c>
      <c r="B1" s="310" t="s">
        <v>152</v>
      </c>
      <c r="C1" s="311"/>
      <c r="D1" s="312" t="str">
        <f>VLOOKUP(A1,'Kosten VSR (her)controles'!A5:J54,3)</f>
        <v>Anne Frankschool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De Sanstraat 15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215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 t="s">
        <v>223</v>
      </c>
      <c r="C4" s="47" t="s">
        <v>224</v>
      </c>
      <c r="D4" s="47"/>
      <c r="E4" s="120" t="s">
        <v>160</v>
      </c>
      <c r="F4" s="122"/>
      <c r="G4" s="122"/>
      <c r="H4" s="122"/>
      <c r="I4" s="122"/>
      <c r="J4" s="122"/>
      <c r="L4">
        <v>7.29</v>
      </c>
      <c r="N4" s="122">
        <f t="shared" ref="N4:N63" si="0">SUM(F4:M4)</f>
        <v>7.29</v>
      </c>
      <c r="O4" s="124">
        <f>IF(D4="X",0,IF(E4="X",0,VLOOKUP(E4,'1'!$K$3:$L$16,2,FALSE)))</f>
        <v>210</v>
      </c>
      <c r="P4" s="122">
        <f t="shared" ref="P4:P63" si="1">N4*O4</f>
        <v>1530.9</v>
      </c>
      <c r="R4">
        <v>7.1</v>
      </c>
      <c r="S4">
        <v>7.1</v>
      </c>
      <c r="T4">
        <v>7.1</v>
      </c>
    </row>
    <row r="5" spans="1:26" x14ac:dyDescent="0.3">
      <c r="A5" s="44"/>
      <c r="B5" s="120" t="s">
        <v>225</v>
      </c>
      <c r="C5" s="47" t="s">
        <v>226</v>
      </c>
      <c r="D5" s="47"/>
      <c r="E5" s="120" t="s">
        <v>151</v>
      </c>
      <c r="F5" s="122"/>
      <c r="G5" s="122">
        <v>57.54</v>
      </c>
      <c r="H5" s="122"/>
      <c r="I5" s="122"/>
      <c r="J5" s="122"/>
      <c r="N5" s="122">
        <f t="shared" si="0"/>
        <v>57.54</v>
      </c>
      <c r="O5" s="124">
        <f>IF(D5="X",0,IF(E5="X",0,VLOOKUP(E5,'1'!$K$3:$L$16,2,FALSE)))</f>
        <v>210</v>
      </c>
      <c r="P5" s="122">
        <f t="shared" si="1"/>
        <v>12083.4</v>
      </c>
      <c r="R5">
        <v>19.2</v>
      </c>
      <c r="S5">
        <v>19.2</v>
      </c>
      <c r="T5">
        <v>2.8</v>
      </c>
    </row>
    <row r="6" spans="1:26" x14ac:dyDescent="0.3">
      <c r="A6" s="44"/>
      <c r="B6" s="120" t="s">
        <v>227</v>
      </c>
      <c r="C6" s="47" t="s">
        <v>228</v>
      </c>
      <c r="D6" s="47"/>
      <c r="E6" s="120" t="s">
        <v>151</v>
      </c>
      <c r="F6" s="122"/>
      <c r="G6" s="122">
        <v>57.63</v>
      </c>
      <c r="H6" s="122"/>
      <c r="I6" s="122"/>
      <c r="J6" s="122"/>
      <c r="N6" s="122">
        <f t="shared" si="0"/>
        <v>57.63</v>
      </c>
      <c r="O6" s="124">
        <f>IF(D6="X",0,IF(E6="X",0,VLOOKUP(E6,'1'!$K$3:$L$16,2,FALSE)))</f>
        <v>210</v>
      </c>
      <c r="P6" s="122">
        <f t="shared" si="1"/>
        <v>12102.300000000001</v>
      </c>
      <c r="R6">
        <v>19.2</v>
      </c>
      <c r="S6">
        <v>19.2</v>
      </c>
      <c r="T6">
        <v>2.8</v>
      </c>
    </row>
    <row r="7" spans="1:26" x14ac:dyDescent="0.3">
      <c r="A7" s="44"/>
      <c r="B7" s="120" t="s">
        <v>229</v>
      </c>
      <c r="C7" s="47" t="s">
        <v>230</v>
      </c>
      <c r="D7" s="47"/>
      <c r="E7" s="120" t="s">
        <v>151</v>
      </c>
      <c r="F7" s="122"/>
      <c r="G7" s="122">
        <v>57.46</v>
      </c>
      <c r="H7" s="122"/>
      <c r="I7" s="122"/>
      <c r="J7" s="122"/>
      <c r="N7" s="122">
        <f t="shared" si="0"/>
        <v>57.46</v>
      </c>
      <c r="O7" s="124">
        <f>IF(D7="X",0,IF(E7="X",0,VLOOKUP(E7,'1'!$K$3:$L$16,2,FALSE)))</f>
        <v>210</v>
      </c>
      <c r="P7" s="122">
        <f t="shared" si="1"/>
        <v>12066.6</v>
      </c>
      <c r="R7">
        <v>19.2</v>
      </c>
      <c r="S7">
        <v>19.2</v>
      </c>
      <c r="T7">
        <v>2.8</v>
      </c>
    </row>
    <row r="8" spans="1:26" x14ac:dyDescent="0.3">
      <c r="A8" s="44"/>
      <c r="B8" s="120" t="s">
        <v>231</v>
      </c>
      <c r="C8" s="47" t="s">
        <v>232</v>
      </c>
      <c r="D8" s="47"/>
      <c r="E8" s="120" t="s">
        <v>151</v>
      </c>
      <c r="F8" s="122"/>
      <c r="G8" s="122">
        <v>57.45</v>
      </c>
      <c r="H8" s="122"/>
      <c r="I8" s="122"/>
      <c r="J8" s="122"/>
      <c r="N8" s="122">
        <f t="shared" si="0"/>
        <v>57.45</v>
      </c>
      <c r="O8" s="124">
        <f>IF(D8="X",0,IF(E8="X",0,VLOOKUP(E8,'1'!$K$3:$L$16,2,FALSE)))</f>
        <v>210</v>
      </c>
      <c r="P8" s="122">
        <f t="shared" si="1"/>
        <v>12064.5</v>
      </c>
      <c r="R8">
        <v>19.2</v>
      </c>
      <c r="S8">
        <v>19.2</v>
      </c>
      <c r="T8">
        <v>2.8</v>
      </c>
    </row>
    <row r="9" spans="1:26" x14ac:dyDescent="0.3">
      <c r="A9" s="44"/>
      <c r="B9" s="120" t="s">
        <v>233</v>
      </c>
      <c r="C9" s="47" t="s">
        <v>234</v>
      </c>
      <c r="D9" s="47"/>
      <c r="E9" s="120" t="s">
        <v>151</v>
      </c>
      <c r="F9" s="122"/>
      <c r="G9" s="122">
        <v>57.45</v>
      </c>
      <c r="H9" s="122"/>
      <c r="I9" s="122"/>
      <c r="J9" s="122"/>
      <c r="N9" s="122">
        <f t="shared" si="0"/>
        <v>57.45</v>
      </c>
      <c r="O9" s="124">
        <f>IF(D9="X",0,IF(E9="X",0,VLOOKUP(E9,'1'!$K$3:$L$16,2,FALSE)))</f>
        <v>210</v>
      </c>
      <c r="P9" s="122">
        <f t="shared" si="1"/>
        <v>12064.5</v>
      </c>
      <c r="R9">
        <v>19.2</v>
      </c>
      <c r="S9">
        <v>19.2</v>
      </c>
      <c r="T9">
        <v>2.8</v>
      </c>
    </row>
    <row r="10" spans="1:26" x14ac:dyDescent="0.3">
      <c r="A10" s="44"/>
      <c r="B10" s="120" t="s">
        <v>235</v>
      </c>
      <c r="C10" s="47" t="s">
        <v>236</v>
      </c>
      <c r="D10" s="47"/>
      <c r="E10" s="120" t="s">
        <v>151</v>
      </c>
      <c r="F10" s="122"/>
      <c r="G10" s="122">
        <v>71.36</v>
      </c>
      <c r="H10" s="122"/>
      <c r="I10" s="122"/>
      <c r="J10" s="122"/>
      <c r="N10" s="122">
        <f t="shared" si="0"/>
        <v>71.36</v>
      </c>
      <c r="O10" s="124">
        <f>IF(D10="X",0,IF(E10="X",0,VLOOKUP(E10,'1'!$K$3:$L$16,2,FALSE)))</f>
        <v>210</v>
      </c>
      <c r="P10" s="122">
        <f t="shared" si="1"/>
        <v>14985.6</v>
      </c>
      <c r="R10">
        <v>19.2</v>
      </c>
      <c r="S10">
        <v>19.2</v>
      </c>
      <c r="T10">
        <v>2.8</v>
      </c>
    </row>
    <row r="11" spans="1:26" x14ac:dyDescent="0.3">
      <c r="A11" s="44"/>
      <c r="B11" s="120" t="s">
        <v>237</v>
      </c>
      <c r="C11" s="47" t="s">
        <v>238</v>
      </c>
      <c r="D11" s="47"/>
      <c r="E11" s="120" t="s">
        <v>151</v>
      </c>
      <c r="F11" s="122"/>
      <c r="G11" s="122">
        <v>50.98</v>
      </c>
      <c r="H11" s="122"/>
      <c r="I11" s="122"/>
      <c r="J11" s="122"/>
      <c r="N11" s="122">
        <f t="shared" si="0"/>
        <v>50.98</v>
      </c>
      <c r="O11" s="124">
        <f>IF(D11="X",0,IF(E11="X",0,VLOOKUP(E11,'1'!$K$3:$L$16,2,FALSE)))</f>
        <v>210</v>
      </c>
      <c r="P11" s="122">
        <f t="shared" si="1"/>
        <v>10705.8</v>
      </c>
      <c r="R11">
        <v>19.2</v>
      </c>
      <c r="S11">
        <v>19.2</v>
      </c>
      <c r="T11">
        <v>2.8</v>
      </c>
    </row>
    <row r="12" spans="1:26" x14ac:dyDescent="0.3">
      <c r="A12" s="44"/>
      <c r="B12" s="120" t="s">
        <v>239</v>
      </c>
      <c r="C12" s="47" t="s">
        <v>240</v>
      </c>
      <c r="D12" s="47"/>
      <c r="E12" s="120" t="s">
        <v>151</v>
      </c>
      <c r="F12" s="122"/>
      <c r="G12" s="122">
        <v>50.98</v>
      </c>
      <c r="H12" s="122"/>
      <c r="I12" s="122"/>
      <c r="J12" s="122"/>
      <c r="N12" s="122">
        <f t="shared" si="0"/>
        <v>50.98</v>
      </c>
      <c r="O12" s="124">
        <f>IF(D12="X",0,IF(E12="X",0,VLOOKUP(E12,'1'!$K$3:$L$16,2,FALSE)))</f>
        <v>210</v>
      </c>
      <c r="P12" s="122">
        <f t="shared" si="1"/>
        <v>10705.8</v>
      </c>
      <c r="R12">
        <v>19.2</v>
      </c>
      <c r="S12">
        <v>19.2</v>
      </c>
      <c r="T12">
        <v>2.8</v>
      </c>
    </row>
    <row r="13" spans="1:26" x14ac:dyDescent="0.3">
      <c r="A13" s="44"/>
      <c r="B13" s="120" t="s">
        <v>241</v>
      </c>
      <c r="C13" s="47" t="s">
        <v>242</v>
      </c>
      <c r="D13" s="47"/>
      <c r="E13" s="120" t="s">
        <v>153</v>
      </c>
      <c r="F13" s="122"/>
      <c r="G13" s="122">
        <v>43.36</v>
      </c>
      <c r="H13" s="122"/>
      <c r="I13" s="122"/>
      <c r="J13" s="122"/>
      <c r="N13" s="122">
        <f t="shared" si="0"/>
        <v>43.36</v>
      </c>
      <c r="O13" s="124">
        <f>IF(D13="X",0,IF(E13="X",0,VLOOKUP(E13,'1'!$K$3:$L$16,2,FALSE)))</f>
        <v>210</v>
      </c>
      <c r="P13" s="122">
        <f t="shared" si="1"/>
        <v>9105.6</v>
      </c>
      <c r="R13">
        <v>7.5</v>
      </c>
      <c r="S13">
        <v>7.5</v>
      </c>
      <c r="T13">
        <v>1.5</v>
      </c>
    </row>
    <row r="14" spans="1:26" x14ac:dyDescent="0.3">
      <c r="A14" s="44"/>
      <c r="B14" s="120" t="s">
        <v>243</v>
      </c>
      <c r="C14" s="47" t="s">
        <v>244</v>
      </c>
      <c r="D14" s="47"/>
      <c r="E14" s="120" t="s">
        <v>153</v>
      </c>
      <c r="F14" s="122">
        <v>16.25</v>
      </c>
      <c r="G14" s="122"/>
      <c r="H14" s="122"/>
      <c r="I14" s="122"/>
      <c r="J14" s="122"/>
      <c r="N14" s="122">
        <f t="shared" si="0"/>
        <v>16.25</v>
      </c>
      <c r="O14" s="124">
        <f>IF(D14="X",0,IF(E14="X",0,VLOOKUP(E14,'1'!$K$3:$L$16,2,FALSE)))</f>
        <v>210</v>
      </c>
      <c r="P14" s="122">
        <f t="shared" si="1"/>
        <v>3412.5</v>
      </c>
      <c r="R14">
        <v>6.3</v>
      </c>
      <c r="S14">
        <v>6.3</v>
      </c>
      <c r="T14">
        <v>1.5</v>
      </c>
    </row>
    <row r="15" spans="1:26" x14ac:dyDescent="0.3">
      <c r="A15" s="44"/>
      <c r="B15" s="120" t="s">
        <v>245</v>
      </c>
      <c r="C15" s="47" t="s">
        <v>246</v>
      </c>
      <c r="D15" s="47"/>
      <c r="E15" s="120" t="s">
        <v>160</v>
      </c>
      <c r="F15" s="122"/>
      <c r="G15" s="122">
        <v>22.93</v>
      </c>
      <c r="H15" s="122"/>
      <c r="I15" s="122"/>
      <c r="J15" s="122"/>
      <c r="N15" s="122">
        <f t="shared" si="0"/>
        <v>22.93</v>
      </c>
      <c r="O15" s="124">
        <f>IF(D15="X",0,IF(E15="X",0,VLOOKUP(E15,'1'!$K$3:$L$16,2,FALSE)))</f>
        <v>210</v>
      </c>
      <c r="P15" s="122">
        <f t="shared" si="1"/>
        <v>4815.3</v>
      </c>
      <c r="R15">
        <v>16.100000000000001</v>
      </c>
      <c r="S15">
        <v>16.100000000000001</v>
      </c>
    </row>
    <row r="16" spans="1:26" x14ac:dyDescent="0.3">
      <c r="A16" s="44"/>
      <c r="B16" s="120" t="s">
        <v>247</v>
      </c>
      <c r="C16" s="47" t="s">
        <v>248</v>
      </c>
      <c r="D16" s="47"/>
      <c r="E16" s="120" t="s">
        <v>162</v>
      </c>
      <c r="F16" s="122"/>
      <c r="G16" s="122">
        <v>11.42</v>
      </c>
      <c r="H16" s="122"/>
      <c r="I16" s="122"/>
      <c r="J16" s="122"/>
      <c r="N16" s="122">
        <f t="shared" si="0"/>
        <v>11.42</v>
      </c>
      <c r="O16" s="124">
        <f>IF(D16="X",0,IF(E16="X",0,VLOOKUP(E16,'1'!$K$3:$L$16,2,FALSE)))</f>
        <v>12</v>
      </c>
      <c r="P16" s="122">
        <f t="shared" si="1"/>
        <v>137.04</v>
      </c>
    </row>
    <row r="17" spans="1:20" x14ac:dyDescent="0.3">
      <c r="A17" s="44"/>
      <c r="B17" s="120" t="s">
        <v>247</v>
      </c>
      <c r="C17" s="47" t="s">
        <v>249</v>
      </c>
      <c r="D17" s="47"/>
      <c r="E17" s="120" t="s">
        <v>250</v>
      </c>
      <c r="F17" s="122"/>
      <c r="G17" s="122">
        <v>5.23</v>
      </c>
      <c r="H17" s="122"/>
      <c r="I17" s="122"/>
      <c r="J17" s="122"/>
      <c r="N17" s="122">
        <f t="shared" si="0"/>
        <v>5.23</v>
      </c>
      <c r="O17" s="124">
        <f>IF(D17="X",0,IF(E17="X",0,VLOOKUP(E17,'1'!$K$3:$L$16,2,FALSE)))</f>
        <v>0</v>
      </c>
      <c r="P17" s="122">
        <f t="shared" si="1"/>
        <v>0</v>
      </c>
    </row>
    <row r="18" spans="1:20" x14ac:dyDescent="0.3">
      <c r="A18" s="44"/>
      <c r="B18" s="120" t="s">
        <v>245</v>
      </c>
      <c r="C18" s="47" t="s">
        <v>251</v>
      </c>
      <c r="D18" s="47"/>
      <c r="E18" s="120" t="s">
        <v>163</v>
      </c>
      <c r="F18" s="122"/>
      <c r="G18" s="122"/>
      <c r="H18" s="122"/>
      <c r="I18" s="122"/>
      <c r="J18" s="122">
        <v>5.6</v>
      </c>
      <c r="N18" s="122">
        <f t="shared" si="0"/>
        <v>5.6</v>
      </c>
      <c r="O18" s="124">
        <f>IF(D18="X",0,IF(E18="X",0,VLOOKUP(E18,'1'!$K$3:$L$16,2,FALSE)))</f>
        <v>210</v>
      </c>
      <c r="P18" s="122">
        <f t="shared" si="1"/>
        <v>1176</v>
      </c>
      <c r="T18">
        <v>1.5</v>
      </c>
    </row>
    <row r="19" spans="1:20" x14ac:dyDescent="0.3">
      <c r="A19" s="44"/>
      <c r="B19" s="120" t="s">
        <v>233</v>
      </c>
      <c r="C19" s="47" t="s">
        <v>251</v>
      </c>
      <c r="D19" s="47"/>
      <c r="E19" s="120" t="s">
        <v>163</v>
      </c>
      <c r="F19" s="122"/>
      <c r="G19" s="122"/>
      <c r="H19" s="122"/>
      <c r="I19" s="122"/>
      <c r="J19" s="122">
        <v>5.48</v>
      </c>
      <c r="N19" s="122">
        <f t="shared" si="0"/>
        <v>5.48</v>
      </c>
      <c r="O19" s="124">
        <f>IF(D19="X",0,IF(E19="X",0,VLOOKUP(E19,'1'!$K$3:$L$16,2,FALSE)))</f>
        <v>210</v>
      </c>
      <c r="P19" s="122">
        <f t="shared" si="1"/>
        <v>1150.8000000000002</v>
      </c>
      <c r="T19">
        <v>1.5</v>
      </c>
    </row>
    <row r="20" spans="1:20" x14ac:dyDescent="0.3">
      <c r="A20" s="44"/>
      <c r="B20" s="120" t="s">
        <v>252</v>
      </c>
      <c r="C20" s="47" t="s">
        <v>251</v>
      </c>
      <c r="D20" s="47"/>
      <c r="E20" s="120" t="s">
        <v>163</v>
      </c>
      <c r="F20" s="122"/>
      <c r="G20" s="122"/>
      <c r="H20" s="122"/>
      <c r="I20" s="122"/>
      <c r="J20" s="122">
        <v>10.06</v>
      </c>
      <c r="N20" s="122">
        <f t="shared" si="0"/>
        <v>10.06</v>
      </c>
      <c r="O20" s="124">
        <f>IF(D20="X",0,IF(E20="X",0,VLOOKUP(E20,'1'!$K$3:$L$16,2,FALSE)))</f>
        <v>210</v>
      </c>
      <c r="P20" s="122">
        <f t="shared" si="1"/>
        <v>2112.6</v>
      </c>
      <c r="T20">
        <v>1.5</v>
      </c>
    </row>
    <row r="21" spans="1:20" x14ac:dyDescent="0.3">
      <c r="A21" s="44"/>
      <c r="B21" s="120" t="s">
        <v>253</v>
      </c>
      <c r="C21" s="47" t="s">
        <v>254</v>
      </c>
      <c r="D21" s="47"/>
      <c r="E21" s="120" t="s">
        <v>160</v>
      </c>
      <c r="F21" s="122"/>
      <c r="G21" s="122">
        <v>2</v>
      </c>
      <c r="H21" s="122"/>
      <c r="I21" s="122"/>
      <c r="J21" s="122"/>
      <c r="N21" s="122">
        <f t="shared" si="0"/>
        <v>2</v>
      </c>
      <c r="O21" s="124">
        <f>IF(D21="X",0,IF(E21="X",0,VLOOKUP(E21,'1'!$K$3:$L$16,2,FALSE)))</f>
        <v>210</v>
      </c>
      <c r="P21" s="122">
        <f t="shared" si="1"/>
        <v>420</v>
      </c>
    </row>
    <row r="22" spans="1:20" x14ac:dyDescent="0.3">
      <c r="A22" s="44"/>
      <c r="B22" s="120" t="s">
        <v>255</v>
      </c>
      <c r="C22" s="47" t="s">
        <v>254</v>
      </c>
      <c r="D22" s="47"/>
      <c r="E22" s="120" t="s">
        <v>160</v>
      </c>
      <c r="F22" s="122"/>
      <c r="G22" s="122">
        <v>2</v>
      </c>
      <c r="H22" s="122"/>
      <c r="I22" s="122"/>
      <c r="J22" s="122"/>
      <c r="N22" s="122">
        <f t="shared" si="0"/>
        <v>2</v>
      </c>
      <c r="O22" s="124">
        <f>IF(D22="X",0,IF(E22="X",0,VLOOKUP(E22,'1'!$K$3:$L$16,2,FALSE)))</f>
        <v>210</v>
      </c>
      <c r="P22" s="122">
        <f t="shared" si="1"/>
        <v>420</v>
      </c>
    </row>
    <row r="23" spans="1:20" x14ac:dyDescent="0.3">
      <c r="A23" s="44"/>
      <c r="B23" s="120" t="s">
        <v>256</v>
      </c>
      <c r="C23" s="47" t="s">
        <v>251</v>
      </c>
      <c r="D23" s="47"/>
      <c r="E23" s="120" t="s">
        <v>163</v>
      </c>
      <c r="F23" s="122"/>
      <c r="G23" s="122"/>
      <c r="H23" s="122"/>
      <c r="I23" s="122"/>
      <c r="J23" s="122">
        <v>5.46</v>
      </c>
      <c r="N23" s="122">
        <f t="shared" si="0"/>
        <v>5.46</v>
      </c>
      <c r="O23" s="124">
        <f>IF(D23="X",0,IF(E23="X",0,VLOOKUP(E23,'1'!$K$3:$L$16,2,FALSE)))</f>
        <v>210</v>
      </c>
      <c r="P23" s="122">
        <f t="shared" si="1"/>
        <v>1146.5999999999999</v>
      </c>
    </row>
    <row r="24" spans="1:20" x14ac:dyDescent="0.3">
      <c r="A24" s="44"/>
      <c r="B24" s="120" t="s">
        <v>257</v>
      </c>
      <c r="C24" s="47" t="s">
        <v>251</v>
      </c>
      <c r="D24" s="47"/>
      <c r="E24" s="120" t="s">
        <v>163</v>
      </c>
      <c r="F24" s="122"/>
      <c r="G24" s="122"/>
      <c r="H24" s="122"/>
      <c r="I24" s="122"/>
      <c r="J24" s="122">
        <v>5.46</v>
      </c>
      <c r="N24" s="122">
        <f t="shared" si="0"/>
        <v>5.46</v>
      </c>
      <c r="O24" s="124">
        <f>IF(D24="X",0,IF(E24="X",0,VLOOKUP(E24,'1'!$K$3:$L$16,2,FALSE)))</f>
        <v>210</v>
      </c>
      <c r="P24" s="122">
        <f t="shared" si="1"/>
        <v>1146.5999999999999</v>
      </c>
      <c r="T24">
        <v>1.5</v>
      </c>
    </row>
    <row r="25" spans="1:20" x14ac:dyDescent="0.3">
      <c r="A25" s="44"/>
      <c r="B25" s="120" t="s">
        <v>252</v>
      </c>
      <c r="C25" s="47" t="s">
        <v>224</v>
      </c>
      <c r="D25" s="47"/>
      <c r="E25" s="120" t="s">
        <v>160</v>
      </c>
      <c r="F25" s="122"/>
      <c r="G25" s="122"/>
      <c r="H25" s="122"/>
      <c r="I25" s="122"/>
      <c r="J25" s="122"/>
      <c r="L25">
        <v>8.5500000000000007</v>
      </c>
      <c r="N25" s="122">
        <f t="shared" si="0"/>
        <v>8.5500000000000007</v>
      </c>
      <c r="O25" s="124">
        <f>IF(D25="X",0,IF(E25="X",0,VLOOKUP(E25,'1'!$K$3:$L$16,2,FALSE)))</f>
        <v>210</v>
      </c>
      <c r="P25" s="122">
        <f t="shared" si="1"/>
        <v>1795.5000000000002</v>
      </c>
      <c r="T25">
        <v>1.5</v>
      </c>
    </row>
    <row r="26" spans="1:20" x14ac:dyDescent="0.3">
      <c r="A26" s="44"/>
      <c r="B26" s="120" t="s">
        <v>258</v>
      </c>
      <c r="C26" s="47" t="s">
        <v>224</v>
      </c>
      <c r="D26" s="47"/>
      <c r="E26" s="120" t="s">
        <v>160</v>
      </c>
      <c r="F26" s="122"/>
      <c r="G26" s="122"/>
      <c r="H26" s="122"/>
      <c r="I26" s="122"/>
      <c r="J26" s="122"/>
      <c r="L26">
        <v>7.63</v>
      </c>
      <c r="N26" s="122">
        <f t="shared" si="0"/>
        <v>7.63</v>
      </c>
      <c r="O26" s="124">
        <f>IF(D26="X",0,IF(E26="X",0,VLOOKUP(E26,'1'!$K$3:$L$16,2,FALSE)))</f>
        <v>210</v>
      </c>
      <c r="P26" s="122">
        <f t="shared" si="1"/>
        <v>1602.3</v>
      </c>
      <c r="R26">
        <v>6.5</v>
      </c>
      <c r="S26">
        <v>6.5</v>
      </c>
      <c r="T26">
        <v>6.3</v>
      </c>
    </row>
    <row r="27" spans="1:20" x14ac:dyDescent="0.3">
      <c r="A27" s="44"/>
      <c r="B27" s="120" t="s">
        <v>259</v>
      </c>
      <c r="C27" s="47" t="s">
        <v>260</v>
      </c>
      <c r="D27" s="47"/>
      <c r="E27" s="120" t="s">
        <v>160</v>
      </c>
      <c r="F27" s="122"/>
      <c r="G27" s="122">
        <v>365.69</v>
      </c>
      <c r="H27" s="122"/>
      <c r="I27" s="122"/>
      <c r="J27" s="122"/>
      <c r="N27" s="122">
        <f t="shared" si="0"/>
        <v>365.69</v>
      </c>
      <c r="O27" s="124">
        <f>IF(D27="X",0,IF(E27="X",0,VLOOKUP(E27,'1'!$K$3:$L$16,2,FALSE)))</f>
        <v>210</v>
      </c>
      <c r="P27" s="122">
        <f t="shared" si="1"/>
        <v>76794.899999999994</v>
      </c>
      <c r="R27">
        <v>6.5</v>
      </c>
      <c r="S27">
        <v>6.5</v>
      </c>
      <c r="T27">
        <v>6.3</v>
      </c>
    </row>
    <row r="28" spans="1:20" x14ac:dyDescent="0.3">
      <c r="A28" s="44"/>
      <c r="B28" s="120" t="s">
        <v>261</v>
      </c>
      <c r="C28" s="47" t="s">
        <v>262</v>
      </c>
      <c r="D28" s="47"/>
      <c r="E28" s="120" t="s">
        <v>151</v>
      </c>
      <c r="F28" s="122"/>
      <c r="G28" s="122">
        <v>56.73</v>
      </c>
      <c r="H28" s="122"/>
      <c r="I28" s="122"/>
      <c r="J28" s="122"/>
      <c r="N28" s="122">
        <f t="shared" si="0"/>
        <v>56.73</v>
      </c>
      <c r="O28" s="124">
        <f>IF(D28="X",0,IF(E28="X",0,VLOOKUP(E28,'1'!$K$3:$L$16,2,FALSE)))</f>
        <v>210</v>
      </c>
      <c r="P28" s="122">
        <f t="shared" si="1"/>
        <v>11913.3</v>
      </c>
      <c r="R28">
        <v>24.2</v>
      </c>
      <c r="S28">
        <v>24.2</v>
      </c>
      <c r="T28">
        <v>2.8</v>
      </c>
    </row>
    <row r="29" spans="1:20" x14ac:dyDescent="0.3">
      <c r="A29" s="44"/>
      <c r="B29" s="120" t="s">
        <v>263</v>
      </c>
      <c r="C29" s="47" t="s">
        <v>264</v>
      </c>
      <c r="D29" s="47"/>
      <c r="E29" s="120" t="s">
        <v>151</v>
      </c>
      <c r="F29" s="122"/>
      <c r="G29" s="122">
        <v>57.98</v>
      </c>
      <c r="H29" s="122"/>
      <c r="I29" s="122"/>
      <c r="J29" s="122"/>
      <c r="N29" s="122">
        <f t="shared" si="0"/>
        <v>57.98</v>
      </c>
      <c r="O29" s="124">
        <f>IF(D29="X",0,IF(E29="X",0,VLOOKUP(E29,'1'!$K$3:$L$16,2,FALSE)))</f>
        <v>210</v>
      </c>
      <c r="P29" s="122">
        <f t="shared" si="1"/>
        <v>12175.8</v>
      </c>
      <c r="R29">
        <v>24.2</v>
      </c>
      <c r="S29">
        <v>24.2</v>
      </c>
      <c r="T29">
        <v>2.8</v>
      </c>
    </row>
    <row r="30" spans="1:20" x14ac:dyDescent="0.3">
      <c r="A30" s="44"/>
      <c r="B30" s="120" t="s">
        <v>265</v>
      </c>
      <c r="C30" s="47" t="s">
        <v>266</v>
      </c>
      <c r="D30" s="47"/>
      <c r="E30" s="120" t="s">
        <v>151</v>
      </c>
      <c r="F30" s="122"/>
      <c r="G30" s="122">
        <v>57.98</v>
      </c>
      <c r="H30" s="122"/>
      <c r="I30" s="122"/>
      <c r="J30" s="122"/>
      <c r="N30" s="122">
        <f t="shared" si="0"/>
        <v>57.98</v>
      </c>
      <c r="O30" s="124">
        <f>IF(D30="X",0,IF(E30="X",0,VLOOKUP(E30,'1'!$K$3:$L$16,2,FALSE)))</f>
        <v>210</v>
      </c>
      <c r="P30" s="122">
        <f t="shared" si="1"/>
        <v>12175.8</v>
      </c>
      <c r="R30">
        <v>24.2</v>
      </c>
      <c r="S30">
        <v>24.2</v>
      </c>
      <c r="T30">
        <v>2.8</v>
      </c>
    </row>
    <row r="31" spans="1:20" x14ac:dyDescent="0.3">
      <c r="A31" s="44"/>
      <c r="B31" s="120" t="s">
        <v>267</v>
      </c>
      <c r="C31" s="47" t="s">
        <v>268</v>
      </c>
      <c r="D31" s="47"/>
      <c r="E31" s="120" t="s">
        <v>165</v>
      </c>
      <c r="F31" s="122"/>
      <c r="G31" s="122">
        <v>90.91</v>
      </c>
      <c r="H31" s="122"/>
      <c r="I31" s="122"/>
      <c r="J31" s="122"/>
      <c r="N31" s="122">
        <f t="shared" si="0"/>
        <v>90.91</v>
      </c>
      <c r="O31" s="124">
        <f>IF(D31="X",0,IF(E31="X",0,VLOOKUP(E31,'1'!$K$3:$L$16,2,FALSE)))</f>
        <v>210</v>
      </c>
      <c r="P31" s="122">
        <f t="shared" si="1"/>
        <v>19091.099999999999</v>
      </c>
      <c r="R31">
        <v>28.5</v>
      </c>
      <c r="S31">
        <v>28.5</v>
      </c>
      <c r="T31">
        <v>1.8</v>
      </c>
    </row>
    <row r="32" spans="1:20" x14ac:dyDescent="0.3">
      <c r="A32" s="44"/>
      <c r="B32" s="120" t="s">
        <v>269</v>
      </c>
      <c r="C32" s="47" t="s">
        <v>270</v>
      </c>
      <c r="D32" s="47"/>
      <c r="E32" s="120" t="s">
        <v>165</v>
      </c>
      <c r="F32" s="122"/>
      <c r="G32" s="122">
        <v>8.1300000000000008</v>
      </c>
      <c r="H32" s="122"/>
      <c r="I32" s="122"/>
      <c r="J32" s="122"/>
      <c r="N32" s="122">
        <f t="shared" si="0"/>
        <v>8.1300000000000008</v>
      </c>
      <c r="O32" s="124">
        <f>IF(D32="X",0,IF(E32="X",0,VLOOKUP(E32,'1'!$K$3:$L$16,2,FALSE)))</f>
        <v>210</v>
      </c>
      <c r="P32" s="122">
        <f t="shared" si="1"/>
        <v>1707.3000000000002</v>
      </c>
    </row>
    <row r="33" spans="1:20" x14ac:dyDescent="0.3">
      <c r="A33" s="44"/>
      <c r="B33" s="120" t="s">
        <v>271</v>
      </c>
      <c r="C33" s="47" t="s">
        <v>272</v>
      </c>
      <c r="D33" s="47"/>
      <c r="E33" s="120" t="s">
        <v>162</v>
      </c>
      <c r="F33" s="122"/>
      <c r="G33" s="122"/>
      <c r="H33" s="122"/>
      <c r="I33" s="122"/>
      <c r="J33" s="122"/>
      <c r="N33" s="122">
        <f t="shared" si="0"/>
        <v>0</v>
      </c>
      <c r="O33" s="124">
        <f>IF(D33="X",0,IF(E33="X",0,VLOOKUP(E33,'1'!$K$3:$L$16,2,FALSE)))</f>
        <v>12</v>
      </c>
      <c r="P33" s="122">
        <f t="shared" si="1"/>
        <v>0</v>
      </c>
    </row>
    <row r="34" spans="1:20" x14ac:dyDescent="0.3">
      <c r="A34" s="44"/>
      <c r="B34" s="120" t="s">
        <v>273</v>
      </c>
      <c r="C34" s="47" t="s">
        <v>274</v>
      </c>
      <c r="D34" s="47"/>
      <c r="E34" s="120" t="s">
        <v>163</v>
      </c>
      <c r="F34" s="122"/>
      <c r="G34" s="122"/>
      <c r="H34" s="122"/>
      <c r="I34" s="122"/>
      <c r="J34" s="122">
        <v>13.01</v>
      </c>
      <c r="N34" s="122">
        <f t="shared" si="0"/>
        <v>13.01</v>
      </c>
      <c r="O34" s="124">
        <f>IF(D34="X",0,IF(E34="X",0,VLOOKUP(E34,'1'!$K$3:$L$16,2,FALSE)))</f>
        <v>210</v>
      </c>
      <c r="P34" s="122">
        <f t="shared" si="1"/>
        <v>2732.1</v>
      </c>
    </row>
    <row r="35" spans="1:20" x14ac:dyDescent="0.3">
      <c r="A35" s="44"/>
      <c r="B35" s="120" t="s">
        <v>275</v>
      </c>
      <c r="C35" s="47" t="s">
        <v>276</v>
      </c>
      <c r="D35" s="47"/>
      <c r="E35" s="120" t="s">
        <v>153</v>
      </c>
      <c r="F35" s="122">
        <v>7.62</v>
      </c>
      <c r="G35" s="122"/>
      <c r="H35" s="122"/>
      <c r="I35" s="122"/>
      <c r="J35" s="122"/>
      <c r="N35" s="122">
        <f t="shared" si="0"/>
        <v>7.62</v>
      </c>
      <c r="O35" s="124">
        <f>IF(D35="X",0,IF(E35="X",0,VLOOKUP(E35,'1'!$K$3:$L$16,2,FALSE)))</f>
        <v>210</v>
      </c>
      <c r="P35" s="122">
        <f t="shared" si="1"/>
        <v>1600.2</v>
      </c>
    </row>
    <row r="36" spans="1:20" x14ac:dyDescent="0.3">
      <c r="A36" s="44"/>
      <c r="B36" s="120" t="s">
        <v>277</v>
      </c>
      <c r="C36" s="47" t="s">
        <v>278</v>
      </c>
      <c r="D36" s="47"/>
      <c r="E36" s="120" t="s">
        <v>163</v>
      </c>
      <c r="F36" s="122"/>
      <c r="G36" s="122"/>
      <c r="H36" s="122"/>
      <c r="I36" s="122"/>
      <c r="J36" s="122">
        <v>2.62</v>
      </c>
      <c r="N36" s="122">
        <f t="shared" si="0"/>
        <v>2.62</v>
      </c>
      <c r="O36" s="124">
        <f>IF(D36="X",0,IF(E36="X",0,VLOOKUP(E36,'1'!$K$3:$L$16,2,FALSE)))</f>
        <v>210</v>
      </c>
      <c r="P36" s="122">
        <f t="shared" si="1"/>
        <v>550.20000000000005</v>
      </c>
      <c r="R36">
        <v>6</v>
      </c>
      <c r="S36">
        <v>6</v>
      </c>
      <c r="T36">
        <v>1.5</v>
      </c>
    </row>
    <row r="37" spans="1:20" x14ac:dyDescent="0.3">
      <c r="A37" s="44"/>
      <c r="B37" s="120" t="s">
        <v>279</v>
      </c>
      <c r="C37" s="47" t="s">
        <v>280</v>
      </c>
      <c r="D37" s="47"/>
      <c r="E37" s="120" t="s">
        <v>153</v>
      </c>
      <c r="F37" s="122">
        <v>5.61</v>
      </c>
      <c r="G37" s="122"/>
      <c r="H37" s="122"/>
      <c r="I37" s="122"/>
      <c r="J37" s="122"/>
      <c r="N37" s="122">
        <f t="shared" si="0"/>
        <v>5.61</v>
      </c>
      <c r="O37" s="124">
        <f>IF(D37="X",0,IF(E37="X",0,VLOOKUP(E37,'1'!$K$3:$L$16,2,FALSE)))</f>
        <v>210</v>
      </c>
      <c r="P37" s="122">
        <f t="shared" si="1"/>
        <v>1178.1000000000001</v>
      </c>
    </row>
    <row r="38" spans="1:20" x14ac:dyDescent="0.3">
      <c r="A38" s="44"/>
      <c r="B38" s="120" t="s">
        <v>281</v>
      </c>
      <c r="C38" s="47" t="s">
        <v>249</v>
      </c>
      <c r="D38" s="47"/>
      <c r="E38" s="120" t="s">
        <v>250</v>
      </c>
      <c r="F38" s="122"/>
      <c r="G38" s="122">
        <v>3.05</v>
      </c>
      <c r="H38" s="122"/>
      <c r="I38" s="122"/>
      <c r="J38" s="122"/>
      <c r="N38" s="122">
        <f t="shared" si="0"/>
        <v>3.05</v>
      </c>
      <c r="O38" s="124">
        <f>IF(D38="X",0,IF(E38="X",0,VLOOKUP(E38,'1'!$K$3:$L$16,2,FALSE)))</f>
        <v>0</v>
      </c>
      <c r="P38" s="122">
        <f t="shared" si="1"/>
        <v>0</v>
      </c>
    </row>
    <row r="39" spans="1:20" x14ac:dyDescent="0.3">
      <c r="A39" s="44"/>
      <c r="B39" s="120" t="s">
        <v>282</v>
      </c>
      <c r="C39" s="47" t="s">
        <v>283</v>
      </c>
      <c r="D39" s="47"/>
      <c r="E39" s="120" t="s">
        <v>153</v>
      </c>
      <c r="F39" s="122">
        <v>9.16</v>
      </c>
      <c r="G39" s="122"/>
      <c r="H39" s="122"/>
      <c r="I39" s="122"/>
      <c r="J39" s="122"/>
      <c r="N39" s="122">
        <f t="shared" si="0"/>
        <v>9.16</v>
      </c>
      <c r="O39" s="124">
        <f>IF(D39="X",0,IF(E39="X",0,VLOOKUP(E39,'1'!$K$3:$L$16,2,FALSE)))</f>
        <v>210</v>
      </c>
      <c r="P39" s="122">
        <f t="shared" si="1"/>
        <v>1923.6000000000001</v>
      </c>
      <c r="R39">
        <v>6.5</v>
      </c>
      <c r="S39">
        <v>6.5</v>
      </c>
      <c r="T39">
        <v>1.5</v>
      </c>
    </row>
    <row r="40" spans="1:20" x14ac:dyDescent="0.3">
      <c r="A40" s="44"/>
      <c r="B40" s="120" t="s">
        <v>284</v>
      </c>
      <c r="C40" s="47" t="s">
        <v>285</v>
      </c>
      <c r="D40" s="47"/>
      <c r="E40" s="120" t="s">
        <v>159</v>
      </c>
      <c r="F40" s="122"/>
      <c r="G40" s="122">
        <v>11.84</v>
      </c>
      <c r="H40" s="122"/>
      <c r="I40" s="122"/>
      <c r="J40" s="122"/>
      <c r="N40" s="122">
        <f t="shared" si="0"/>
        <v>11.84</v>
      </c>
      <c r="O40" s="124">
        <f>IF(D40="X",0,IF(E40="X",0,VLOOKUP(E40,'1'!$K$3:$L$16,2,FALSE)))</f>
        <v>210</v>
      </c>
      <c r="P40" s="122">
        <f t="shared" si="1"/>
        <v>2486.4</v>
      </c>
      <c r="R40">
        <v>20.100000000000001</v>
      </c>
      <c r="S40">
        <v>20.100000000000001</v>
      </c>
      <c r="T40">
        <v>1.5</v>
      </c>
    </row>
    <row r="41" spans="1:20" x14ac:dyDescent="0.3">
      <c r="A41" s="44"/>
      <c r="B41" s="120" t="s">
        <v>286</v>
      </c>
      <c r="C41" s="47" t="s">
        <v>287</v>
      </c>
      <c r="D41" s="47"/>
      <c r="E41" s="120" t="s">
        <v>160</v>
      </c>
      <c r="F41" s="122"/>
      <c r="G41" s="122">
        <v>5.31</v>
      </c>
      <c r="H41" s="122"/>
      <c r="I41" s="122"/>
      <c r="J41" s="122"/>
      <c r="N41" s="122">
        <f t="shared" si="0"/>
        <v>5.31</v>
      </c>
      <c r="O41" s="124">
        <f>IF(D41="X",0,IF(E41="X",0,VLOOKUP(E41,'1'!$K$3:$L$16,2,FALSE)))</f>
        <v>210</v>
      </c>
      <c r="P41" s="122">
        <f t="shared" si="1"/>
        <v>1115.0999999999999</v>
      </c>
    </row>
    <row r="42" spans="1:20" x14ac:dyDescent="0.3">
      <c r="A42" s="44"/>
      <c r="B42" s="120" t="s">
        <v>252</v>
      </c>
      <c r="C42" s="47" t="s">
        <v>289</v>
      </c>
      <c r="D42" s="47"/>
      <c r="E42" s="120" t="s">
        <v>163</v>
      </c>
      <c r="F42" s="122"/>
      <c r="G42" s="122">
        <v>6.04</v>
      </c>
      <c r="H42" s="122"/>
      <c r="I42" s="122"/>
      <c r="J42" s="122"/>
      <c r="N42" s="122">
        <f t="shared" si="0"/>
        <v>6.04</v>
      </c>
      <c r="O42" s="124">
        <f>IF(D42="X",0,IF(E42="X",0,VLOOKUP(E42,'1'!$K$3:$L$16,2,FALSE)))</f>
        <v>210</v>
      </c>
      <c r="P42" s="122">
        <f t="shared" si="1"/>
        <v>1268.4000000000001</v>
      </c>
    </row>
    <row r="43" spans="1:20" x14ac:dyDescent="0.3">
      <c r="A43" s="44"/>
      <c r="B43" s="120" t="s">
        <v>290</v>
      </c>
      <c r="C43" s="47" t="s">
        <v>291</v>
      </c>
      <c r="D43" s="47"/>
      <c r="E43" s="120" t="s">
        <v>151</v>
      </c>
      <c r="F43" s="122"/>
      <c r="G43" s="122">
        <v>39.68</v>
      </c>
      <c r="H43" s="122"/>
      <c r="I43" s="122"/>
      <c r="J43" s="122"/>
      <c r="N43" s="122">
        <f t="shared" si="0"/>
        <v>39.68</v>
      </c>
      <c r="O43" s="124">
        <f>IF(D43="X",0,IF(E43="X",0,VLOOKUP(E43,'1'!$K$3:$L$16,2,FALSE)))</f>
        <v>210</v>
      </c>
      <c r="P43" s="122">
        <f t="shared" si="1"/>
        <v>8332.7999999999993</v>
      </c>
    </row>
    <row r="44" spans="1:20" x14ac:dyDescent="0.3">
      <c r="A44" s="44"/>
      <c r="B44" s="120"/>
      <c r="C44" s="47" t="s">
        <v>292</v>
      </c>
      <c r="D44" s="47"/>
      <c r="E44" s="120"/>
      <c r="F44" s="122"/>
      <c r="G44" s="122"/>
      <c r="H44" s="122"/>
      <c r="I44" s="122"/>
      <c r="J44" s="122"/>
      <c r="O44" s="124"/>
    </row>
    <row r="45" spans="1:20" x14ac:dyDescent="0.3">
      <c r="A45" s="44"/>
      <c r="B45" s="120" t="s">
        <v>223</v>
      </c>
      <c r="C45" s="47" t="s">
        <v>293</v>
      </c>
      <c r="D45" s="47"/>
      <c r="E45" s="120" t="s">
        <v>160</v>
      </c>
      <c r="F45" s="122"/>
      <c r="G45" s="122">
        <v>177.71</v>
      </c>
      <c r="H45" s="122"/>
      <c r="I45" s="122"/>
      <c r="J45" s="122"/>
      <c r="N45" s="122">
        <f t="shared" si="0"/>
        <v>177.71</v>
      </c>
      <c r="O45" s="124">
        <f>IF(D45="X",0,IF(E45="X",0,VLOOKUP(E45,'1'!$K$3:$L$16,2,FALSE)))</f>
        <v>210</v>
      </c>
      <c r="P45" s="122">
        <f t="shared" si="1"/>
        <v>37319.1</v>
      </c>
      <c r="R45">
        <v>33.1</v>
      </c>
      <c r="S45">
        <v>33.1</v>
      </c>
    </row>
    <row r="46" spans="1:20" x14ac:dyDescent="0.3">
      <c r="A46" s="44"/>
      <c r="B46" s="120" t="s">
        <v>259</v>
      </c>
      <c r="C46" s="47" t="s">
        <v>280</v>
      </c>
      <c r="D46" s="47"/>
      <c r="E46" s="120" t="s">
        <v>153</v>
      </c>
      <c r="F46" s="122"/>
      <c r="G46" s="122">
        <v>21.03</v>
      </c>
      <c r="H46" s="122"/>
      <c r="I46" s="122"/>
      <c r="J46" s="122"/>
      <c r="N46" s="122">
        <f t="shared" si="0"/>
        <v>21.03</v>
      </c>
      <c r="O46" s="124">
        <f>IF(D46="X",0,IF(E46="X",0,VLOOKUP(E46,'1'!$K$3:$L$16,2,FALSE)))</f>
        <v>210</v>
      </c>
      <c r="P46" s="122">
        <f t="shared" si="1"/>
        <v>4416.3</v>
      </c>
      <c r="R46">
        <v>6.7</v>
      </c>
      <c r="S46">
        <v>6.7</v>
      </c>
      <c r="T46">
        <v>0.5</v>
      </c>
    </row>
    <row r="47" spans="1:20" x14ac:dyDescent="0.3">
      <c r="A47" s="44"/>
      <c r="B47" s="120" t="s">
        <v>294</v>
      </c>
      <c r="C47" s="47" t="s">
        <v>251</v>
      </c>
      <c r="D47" s="47"/>
      <c r="E47" s="120" t="s">
        <v>163</v>
      </c>
      <c r="F47" s="122"/>
      <c r="G47" s="122"/>
      <c r="H47" s="122"/>
      <c r="I47" s="122"/>
      <c r="J47" s="122">
        <v>5</v>
      </c>
      <c r="N47" s="122">
        <f t="shared" si="0"/>
        <v>5</v>
      </c>
      <c r="O47" s="124">
        <f>IF(D47="X",0,IF(E47="X",0,VLOOKUP(E47,'1'!$K$3:$L$16,2,FALSE)))</f>
        <v>210</v>
      </c>
      <c r="P47" s="122">
        <f t="shared" si="1"/>
        <v>1050</v>
      </c>
      <c r="T47">
        <v>1</v>
      </c>
    </row>
    <row r="48" spans="1:20" x14ac:dyDescent="0.3">
      <c r="A48" s="44"/>
      <c r="B48" s="120" t="s">
        <v>277</v>
      </c>
      <c r="C48" s="47" t="s">
        <v>251</v>
      </c>
      <c r="D48" s="47"/>
      <c r="E48" s="120" t="s">
        <v>163</v>
      </c>
      <c r="F48" s="122"/>
      <c r="G48" s="122"/>
      <c r="H48" s="122"/>
      <c r="I48" s="122"/>
      <c r="J48" s="122">
        <v>5</v>
      </c>
      <c r="N48" s="122">
        <f t="shared" si="0"/>
        <v>5</v>
      </c>
      <c r="O48" s="124">
        <f>IF(D48="X",0,IF(E48="X",0,VLOOKUP(E48,'1'!$K$3:$L$16,2,FALSE)))</f>
        <v>210</v>
      </c>
      <c r="P48" s="122">
        <f t="shared" si="1"/>
        <v>1050</v>
      </c>
      <c r="T48">
        <v>1</v>
      </c>
    </row>
    <row r="49" spans="1:20" x14ac:dyDescent="0.3">
      <c r="A49" s="44"/>
      <c r="B49" s="120" t="s">
        <v>231</v>
      </c>
      <c r="C49" s="47" t="s">
        <v>251</v>
      </c>
      <c r="D49" s="47"/>
      <c r="E49" s="120" t="s">
        <v>163</v>
      </c>
      <c r="F49" s="122"/>
      <c r="G49" s="122"/>
      <c r="H49" s="122"/>
      <c r="I49" s="122"/>
      <c r="J49" s="122">
        <v>13</v>
      </c>
      <c r="N49" s="122">
        <f t="shared" si="0"/>
        <v>13</v>
      </c>
      <c r="O49" s="124">
        <f>IF(D49="X",0,IF(E49="X",0,VLOOKUP(E49,'1'!$K$3:$L$16,2,FALSE)))</f>
        <v>210</v>
      </c>
      <c r="P49" s="122">
        <f t="shared" si="1"/>
        <v>2730</v>
      </c>
      <c r="T49">
        <v>1</v>
      </c>
    </row>
    <row r="50" spans="1:20" x14ac:dyDescent="0.3">
      <c r="A50" s="44"/>
      <c r="B50" s="120" t="s">
        <v>243</v>
      </c>
      <c r="C50" s="47" t="s">
        <v>295</v>
      </c>
      <c r="D50" s="47"/>
      <c r="E50" s="120" t="s">
        <v>151</v>
      </c>
      <c r="F50" s="122"/>
      <c r="G50" s="122">
        <v>46.91</v>
      </c>
      <c r="H50" s="122"/>
      <c r="I50" s="122"/>
      <c r="J50" s="122"/>
      <c r="N50" s="122">
        <f t="shared" si="0"/>
        <v>46.91</v>
      </c>
      <c r="O50" s="124">
        <f>IF(D50="X",0,IF(E50="X",0,VLOOKUP(E50,'1'!$K$3:$L$16,2,FALSE)))</f>
        <v>210</v>
      </c>
      <c r="P50" s="122">
        <f t="shared" si="1"/>
        <v>9851.0999999999985</v>
      </c>
      <c r="R50">
        <v>20.2</v>
      </c>
      <c r="S50">
        <v>20.2</v>
      </c>
      <c r="T50">
        <v>5.6</v>
      </c>
    </row>
    <row r="51" spans="1:20" x14ac:dyDescent="0.3">
      <c r="A51" s="44"/>
      <c r="B51" s="120" t="s">
        <v>296</v>
      </c>
      <c r="C51" s="47" t="s">
        <v>295</v>
      </c>
      <c r="D51" s="47"/>
      <c r="E51" s="120" t="s">
        <v>151</v>
      </c>
      <c r="F51" s="122"/>
      <c r="G51" s="122">
        <v>46.91</v>
      </c>
      <c r="H51" s="122"/>
      <c r="I51" s="122"/>
      <c r="J51" s="122"/>
      <c r="N51" s="122">
        <f t="shared" si="0"/>
        <v>46.91</v>
      </c>
      <c r="O51" s="124">
        <f>IF(D51="X",0,IF(E51="X",0,VLOOKUP(E51,'1'!$K$3:$L$16,2,FALSE)))</f>
        <v>210</v>
      </c>
      <c r="P51" s="122">
        <f t="shared" si="1"/>
        <v>9851.0999999999985</v>
      </c>
      <c r="R51">
        <v>20.2</v>
      </c>
      <c r="S51">
        <v>20.2</v>
      </c>
      <c r="T51">
        <v>5.6</v>
      </c>
    </row>
    <row r="52" spans="1:20" x14ac:dyDescent="0.3">
      <c r="A52" s="44"/>
      <c r="B52" s="120" t="s">
        <v>297</v>
      </c>
      <c r="C52" s="47" t="s">
        <v>295</v>
      </c>
      <c r="D52" s="47"/>
      <c r="E52" s="120" t="s">
        <v>151</v>
      </c>
      <c r="F52" s="122"/>
      <c r="G52" s="122">
        <v>46.91</v>
      </c>
      <c r="H52" s="122"/>
      <c r="I52" s="122"/>
      <c r="J52" s="122"/>
      <c r="N52" s="122">
        <f t="shared" si="0"/>
        <v>46.91</v>
      </c>
      <c r="O52" s="124">
        <f>IF(D52="X",0,IF(E52="X",0,VLOOKUP(E52,'1'!$K$3:$L$16,2,FALSE)))</f>
        <v>210</v>
      </c>
      <c r="P52" s="122">
        <f t="shared" si="1"/>
        <v>9851.0999999999985</v>
      </c>
      <c r="R52">
        <v>20.2</v>
      </c>
      <c r="S52">
        <v>20.2</v>
      </c>
      <c r="T52">
        <v>5.6</v>
      </c>
    </row>
    <row r="53" spans="1:20" x14ac:dyDescent="0.3">
      <c r="A53" s="44"/>
      <c r="B53" s="120" t="s">
        <v>298</v>
      </c>
      <c r="C53" s="47" t="s">
        <v>295</v>
      </c>
      <c r="D53" s="47"/>
      <c r="E53" s="120" t="s">
        <v>151</v>
      </c>
      <c r="F53" s="122"/>
      <c r="G53" s="122">
        <v>46.91</v>
      </c>
      <c r="H53" s="122"/>
      <c r="I53" s="122"/>
      <c r="J53" s="122"/>
      <c r="N53" s="122">
        <f t="shared" si="0"/>
        <v>46.91</v>
      </c>
      <c r="O53" s="124">
        <f>IF(D53="X",0,IF(E53="X",0,VLOOKUP(E53,'1'!$K$3:$L$16,2,FALSE)))</f>
        <v>210</v>
      </c>
      <c r="P53" s="122">
        <f t="shared" si="1"/>
        <v>9851.0999999999985</v>
      </c>
      <c r="R53">
        <v>20.2</v>
      </c>
      <c r="S53">
        <v>20.2</v>
      </c>
      <c r="T53">
        <v>5.6</v>
      </c>
    </row>
    <row r="54" spans="1:20" x14ac:dyDescent="0.3">
      <c r="A54" s="44"/>
      <c r="B54" s="120" t="s">
        <v>227</v>
      </c>
      <c r="C54" s="47" t="s">
        <v>295</v>
      </c>
      <c r="D54" s="47"/>
      <c r="E54" s="120" t="s">
        <v>151</v>
      </c>
      <c r="F54" s="122"/>
      <c r="G54" s="122">
        <v>45.86</v>
      </c>
      <c r="H54" s="122"/>
      <c r="I54" s="122"/>
      <c r="J54" s="122"/>
      <c r="N54" s="122">
        <f t="shared" si="0"/>
        <v>45.86</v>
      </c>
      <c r="O54" s="124">
        <f>IF(D54="X",0,IF(E54="X",0,VLOOKUP(E54,'1'!$K$3:$L$16,2,FALSE)))</f>
        <v>210</v>
      </c>
      <c r="P54" s="122">
        <f t="shared" si="1"/>
        <v>9630.6</v>
      </c>
      <c r="R54">
        <v>20.2</v>
      </c>
      <c r="S54">
        <v>20.2</v>
      </c>
      <c r="T54">
        <v>5.6</v>
      </c>
    </row>
    <row r="55" spans="1:20" x14ac:dyDescent="0.3">
      <c r="A55" s="44"/>
      <c r="B55" s="120" t="s">
        <v>299</v>
      </c>
      <c r="C55" s="47" t="s">
        <v>242</v>
      </c>
      <c r="D55" s="47"/>
      <c r="E55" s="120" t="s">
        <v>153</v>
      </c>
      <c r="F55" s="122"/>
      <c r="G55" s="122">
        <v>24.55</v>
      </c>
      <c r="H55" s="122"/>
      <c r="I55" s="122"/>
      <c r="J55" s="122"/>
      <c r="N55" s="122">
        <f t="shared" si="0"/>
        <v>24.55</v>
      </c>
      <c r="O55" s="124">
        <f>IF(D55="X",0,IF(E55="X",0,VLOOKUP(E55,'1'!$K$3:$L$16,2,FALSE)))</f>
        <v>210</v>
      </c>
      <c r="P55" s="122">
        <f t="shared" si="1"/>
        <v>5155.5</v>
      </c>
      <c r="R55">
        <v>10.41</v>
      </c>
      <c r="S55">
        <v>10.41</v>
      </c>
      <c r="T55">
        <v>2.4</v>
      </c>
    </row>
    <row r="56" spans="1:20" x14ac:dyDescent="0.3">
      <c r="A56" s="44"/>
      <c r="B56" s="120" t="s">
        <v>300</v>
      </c>
      <c r="C56" s="47" t="s">
        <v>288</v>
      </c>
      <c r="D56" s="47"/>
      <c r="E56" s="120" t="s">
        <v>250</v>
      </c>
      <c r="F56" s="122"/>
      <c r="G56" s="122"/>
      <c r="H56" s="122"/>
      <c r="I56" s="122"/>
      <c r="J56" s="122"/>
      <c r="N56" s="122">
        <f t="shared" si="0"/>
        <v>0</v>
      </c>
      <c r="O56" s="124">
        <f>IF(D56="X",0,IF(E56="X",0,VLOOKUP(E56,'1'!$K$3:$L$16,2,FALSE)))</f>
        <v>0</v>
      </c>
      <c r="P56" s="122">
        <f t="shared" si="1"/>
        <v>0</v>
      </c>
    </row>
    <row r="57" spans="1:20" x14ac:dyDescent="0.3">
      <c r="A57" s="44"/>
      <c r="B57" s="120" t="s">
        <v>231</v>
      </c>
      <c r="C57" s="47" t="s">
        <v>274</v>
      </c>
      <c r="D57" s="47"/>
      <c r="E57" s="120" t="s">
        <v>163</v>
      </c>
      <c r="F57" s="122"/>
      <c r="G57" s="122"/>
      <c r="H57" s="122"/>
      <c r="I57" s="122"/>
      <c r="J57" s="122">
        <v>9.56</v>
      </c>
      <c r="N57" s="122">
        <f t="shared" si="0"/>
        <v>9.56</v>
      </c>
      <c r="O57" s="124">
        <f>IF(D57="X",0,IF(E57="X",0,VLOOKUP(E57,'1'!$K$3:$L$16,2,FALSE)))</f>
        <v>210</v>
      </c>
      <c r="P57" s="122">
        <f t="shared" si="1"/>
        <v>2007.6000000000001</v>
      </c>
    </row>
    <row r="58" spans="1:20" x14ac:dyDescent="0.3">
      <c r="A58" s="44"/>
      <c r="B58" s="120" t="s">
        <v>233</v>
      </c>
      <c r="C58" s="47" t="s">
        <v>274</v>
      </c>
      <c r="D58" s="47"/>
      <c r="E58" s="120" t="s">
        <v>163</v>
      </c>
      <c r="F58" s="122"/>
      <c r="G58" s="122"/>
      <c r="H58" s="122"/>
      <c r="I58" s="122"/>
      <c r="J58" s="122">
        <v>9.5500000000000007</v>
      </c>
      <c r="N58" s="122">
        <f t="shared" si="0"/>
        <v>9.5500000000000007</v>
      </c>
      <c r="O58" s="124">
        <f>IF(D58="X",0,IF(E58="X",0,VLOOKUP(E58,'1'!$K$3:$L$16,2,FALSE)))</f>
        <v>210</v>
      </c>
      <c r="P58" s="122">
        <f t="shared" si="1"/>
        <v>2005.5000000000002</v>
      </c>
    </row>
    <row r="59" spans="1:20" x14ac:dyDescent="0.3">
      <c r="A59" s="44"/>
      <c r="B59" s="120" t="s">
        <v>301</v>
      </c>
      <c r="C59" s="47" t="s">
        <v>272</v>
      </c>
      <c r="D59" s="47"/>
      <c r="E59" s="120" t="s">
        <v>162</v>
      </c>
      <c r="F59" s="122"/>
      <c r="G59" s="122"/>
      <c r="H59" s="122"/>
      <c r="I59" s="122"/>
      <c r="J59" s="122"/>
      <c r="N59" s="122">
        <f t="shared" si="0"/>
        <v>0</v>
      </c>
      <c r="O59" s="124">
        <f>IF(D59="X",0,IF(E59="X",0,VLOOKUP(E59,'1'!$K$3:$L$16,2,FALSE)))</f>
        <v>12</v>
      </c>
      <c r="P59" s="122">
        <f t="shared" si="1"/>
        <v>0</v>
      </c>
    </row>
    <row r="60" spans="1:20" x14ac:dyDescent="0.3">
      <c r="A60" s="44"/>
      <c r="B60" s="120" t="s">
        <v>302</v>
      </c>
      <c r="C60" s="47" t="s">
        <v>303</v>
      </c>
      <c r="D60" s="47"/>
      <c r="E60" s="120" t="s">
        <v>250</v>
      </c>
      <c r="F60" s="122"/>
      <c r="G60" s="122"/>
      <c r="H60" s="122"/>
      <c r="I60" s="122"/>
      <c r="J60" s="122"/>
      <c r="N60" s="122">
        <f t="shared" si="0"/>
        <v>0</v>
      </c>
      <c r="O60" s="124">
        <f>IF(D60="X",0,IF(E60="X",0,VLOOKUP(E60,'1'!$K$3:$L$16,2,FALSE)))</f>
        <v>0</v>
      </c>
      <c r="P60" s="122">
        <f t="shared" si="1"/>
        <v>0</v>
      </c>
    </row>
    <row r="61" spans="1:20" x14ac:dyDescent="0.3">
      <c r="A61" s="44"/>
      <c r="B61" s="120" t="s">
        <v>304</v>
      </c>
      <c r="C61" s="47" t="s">
        <v>288</v>
      </c>
      <c r="D61" s="47"/>
      <c r="E61" s="120" t="s">
        <v>250</v>
      </c>
      <c r="F61" s="122"/>
      <c r="G61" s="122"/>
      <c r="H61" s="122"/>
      <c r="I61" s="122"/>
      <c r="J61" s="122"/>
      <c r="N61" s="122">
        <f t="shared" si="0"/>
        <v>0</v>
      </c>
      <c r="O61" s="124">
        <f>IF(D61="X",0,IF(E61="X",0,VLOOKUP(E61,'1'!$K$3:$L$16,2,FALSE)))</f>
        <v>0</v>
      </c>
      <c r="P61" s="122">
        <f t="shared" si="1"/>
        <v>0</v>
      </c>
    </row>
    <row r="62" spans="1:20" x14ac:dyDescent="0.3">
      <c r="A62" s="44"/>
      <c r="B62" s="120" t="s">
        <v>237</v>
      </c>
      <c r="C62" s="47" t="s">
        <v>280</v>
      </c>
      <c r="D62" s="47"/>
      <c r="E62" s="120" t="s">
        <v>153</v>
      </c>
      <c r="F62" s="122"/>
      <c r="G62" s="171">
        <v>18.239999999999998</v>
      </c>
      <c r="H62" s="122"/>
      <c r="I62" s="122"/>
      <c r="J62" s="122"/>
      <c r="N62" s="122">
        <f t="shared" si="0"/>
        <v>18.239999999999998</v>
      </c>
      <c r="O62" s="124">
        <f>IF(D62="X",0,IF(E62="X",0,VLOOKUP(E62,'1'!$K$3:$L$16,2,FALSE)))</f>
        <v>210</v>
      </c>
      <c r="P62" s="122">
        <f t="shared" si="1"/>
        <v>3830.3999999999996</v>
      </c>
      <c r="R62">
        <v>15.05</v>
      </c>
      <c r="S62">
        <v>15.05</v>
      </c>
      <c r="T62">
        <v>0.5</v>
      </c>
    </row>
    <row r="63" spans="1:20" x14ac:dyDescent="0.3">
      <c r="A63" s="44"/>
      <c r="B63" s="120" t="s">
        <v>305</v>
      </c>
      <c r="C63" s="47" t="s">
        <v>224</v>
      </c>
      <c r="D63" s="47"/>
      <c r="E63" s="120" t="s">
        <v>160</v>
      </c>
      <c r="F63" s="122">
        <v>3.6</v>
      </c>
      <c r="G63" s="122"/>
      <c r="H63" s="122"/>
      <c r="I63" s="122"/>
      <c r="J63" s="122"/>
      <c r="N63" s="122">
        <f t="shared" si="0"/>
        <v>3.6</v>
      </c>
      <c r="O63" s="124">
        <f>IF(D63="X",0,IF(E63="X",0,VLOOKUP(E63,'1'!$K$3:$L$16,2,FALSE)))</f>
        <v>210</v>
      </c>
      <c r="P63" s="122">
        <f t="shared" si="1"/>
        <v>756</v>
      </c>
      <c r="R63">
        <v>6.7</v>
      </c>
      <c r="S63">
        <v>6.7</v>
      </c>
      <c r="T63">
        <v>6.7</v>
      </c>
    </row>
    <row r="64" spans="1:20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130"/>
      <c r="D70" s="130"/>
      <c r="E70" s="131"/>
      <c r="F70" s="132"/>
      <c r="G70" s="132"/>
      <c r="H70" s="132"/>
      <c r="I70" s="132"/>
      <c r="J70" s="132"/>
      <c r="K70" s="132"/>
      <c r="L70" s="132"/>
      <c r="M70" s="13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121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47"/>
      <c r="D74" s="47"/>
      <c r="E74" s="120"/>
      <c r="F74" s="122"/>
      <c r="G74" s="122"/>
      <c r="H74" s="122"/>
      <c r="I74" s="122"/>
      <c r="J74" s="12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47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130"/>
      <c r="D113" s="130"/>
      <c r="E113" s="131"/>
      <c r="F113" s="132"/>
      <c r="G113" s="132"/>
      <c r="H113" s="132"/>
      <c r="I113" s="132"/>
      <c r="J113" s="132"/>
      <c r="K113" s="132"/>
      <c r="L113" s="132"/>
      <c r="M113" s="132"/>
      <c r="N113" s="122"/>
      <c r="O113" s="122"/>
      <c r="P113" s="122"/>
    </row>
    <row r="114" spans="1:16" hidden="1" x14ac:dyDescent="0.3">
      <c r="A114" s="12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124"/>
      <c r="B115" s="120"/>
      <c r="C115" s="121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12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124"/>
      <c r="B117" s="120"/>
      <c r="C117" s="47"/>
      <c r="D117" s="47"/>
      <c r="E117" s="120"/>
      <c r="F117" s="122"/>
      <c r="G117" s="122"/>
      <c r="H117" s="122"/>
      <c r="I117" s="122"/>
      <c r="J117" s="12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47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130"/>
      <c r="D122" s="130"/>
      <c r="E122" s="130"/>
      <c r="F122" s="132"/>
      <c r="G122" s="132"/>
      <c r="H122" s="132"/>
      <c r="I122" s="132"/>
      <c r="J122" s="132"/>
      <c r="K122" s="132"/>
      <c r="L122" s="132"/>
      <c r="M122" s="132"/>
      <c r="N122" s="122"/>
      <c r="O122" s="122"/>
      <c r="P122" s="122"/>
    </row>
    <row r="123" spans="1:16" hidden="1" x14ac:dyDescent="0.3">
      <c r="N123" s="122"/>
      <c r="O123" s="122"/>
      <c r="P123" s="122"/>
    </row>
    <row r="124" spans="1:16" hidden="1" x14ac:dyDescent="0.3">
      <c r="N124" s="122"/>
      <c r="O124" s="122"/>
      <c r="P124" s="122"/>
    </row>
    <row r="125" spans="1:16" hidden="1" x14ac:dyDescent="0.3">
      <c r="N125" s="122"/>
      <c r="O125" s="122"/>
      <c r="P125" s="122"/>
    </row>
    <row r="126" spans="1:16" hidden="1" x14ac:dyDescent="0.3"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t="15" thickBot="1" x14ac:dyDescent="0.35">
      <c r="C491" s="123" t="s">
        <v>306</v>
      </c>
      <c r="D491" s="93"/>
      <c r="E491" s="93"/>
      <c r="F491" s="105">
        <f t="shared" ref="F491:N491" si="2">SUM(F4:F490)</f>
        <v>42.24</v>
      </c>
      <c r="G491" s="105">
        <f t="shared" si="2"/>
        <v>1726.1600000000003</v>
      </c>
      <c r="H491" s="105">
        <f t="shared" si="2"/>
        <v>0</v>
      </c>
      <c r="I491" s="105">
        <f t="shared" si="2"/>
        <v>0</v>
      </c>
      <c r="J491" s="105">
        <f t="shared" si="2"/>
        <v>89.8</v>
      </c>
      <c r="K491" s="105">
        <f t="shared" si="2"/>
        <v>0</v>
      </c>
      <c r="L491" s="105">
        <f t="shared" si="2"/>
        <v>23.47</v>
      </c>
      <c r="M491" s="105">
        <f t="shared" si="2"/>
        <v>0</v>
      </c>
      <c r="N491" s="105">
        <f t="shared" si="2"/>
        <v>1881.6699999999998</v>
      </c>
      <c r="Q491" s="93" t="s">
        <v>307</v>
      </c>
      <c r="R491" s="105">
        <f t="shared" ref="R491:W491" si="3">SUM(R4:R490)</f>
        <v>510.26</v>
      </c>
      <c r="S491" s="105">
        <f t="shared" si="3"/>
        <v>510.26</v>
      </c>
      <c r="T491" s="105">
        <f t="shared" si="3"/>
        <v>108.39999999999996</v>
      </c>
      <c r="U491" s="105">
        <f t="shared" si="3"/>
        <v>0</v>
      </c>
      <c r="V491" s="105">
        <f t="shared" si="3"/>
        <v>0</v>
      </c>
      <c r="W491" s="105">
        <f t="shared" si="3"/>
        <v>0</v>
      </c>
    </row>
    <row r="492" spans="3:23" ht="15" thickTop="1" x14ac:dyDescent="0.3"/>
    <row r="496" spans="3:23" x14ac:dyDescent="0.3">
      <c r="C496" s="94" t="s">
        <v>308</v>
      </c>
      <c r="F496" s="47"/>
      <c r="G496" s="47"/>
      <c r="H496" s="47"/>
      <c r="I496" s="47"/>
      <c r="J496" s="47"/>
      <c r="K496" s="47"/>
      <c r="L496" s="47"/>
      <c r="M496" s="47"/>
      <c r="N496" s="95" t="s">
        <v>309</v>
      </c>
      <c r="O496" s="47"/>
      <c r="P496" s="95" t="s">
        <v>310</v>
      </c>
    </row>
    <row r="497" spans="3:16" x14ac:dyDescent="0.3">
      <c r="C497" s="95" t="str">
        <f>IF('1'!K3="", "Vrije categorie",'1'!K3)</f>
        <v>A</v>
      </c>
      <c r="F497" s="106" cm="1">
        <f t="array" ref="F497">SUMPRODUCT(--($E$4:$E$490=C497),--($D$4:$D$490=""),$F$4:$F$490)</f>
        <v>0</v>
      </c>
      <c r="G497" s="106" cm="1">
        <f t="array" ref="G497">SUMPRODUCT(--($E$4:$E$490=C497),--($D$4:$D$490=""),$G$4:$G$490)</f>
        <v>906.71999999999991</v>
      </c>
      <c r="H497" s="106" cm="1">
        <f t="array" ref="H497">SUMPRODUCT(--($E$4:$E$490=C497),--($D$4:$D$490=""),$H$4:$H$490)</f>
        <v>0</v>
      </c>
      <c r="I497" s="106" cm="1">
        <f t="array" ref="I497">SUMPRODUCT(--($E$4:$E$490=C497),--($D$4:$D$490=""),$I$4:$I$490)</f>
        <v>0</v>
      </c>
      <c r="J497" s="106" cm="1">
        <f t="array" ref="J497">SUMPRODUCT(--($E$4:$E$490=C497),--($D$4:$D$490=""),$J$4:$J$490)</f>
        <v>0</v>
      </c>
      <c r="K497" s="106" cm="1">
        <f t="array" ref="K497">SUMPRODUCT(--($E$4:$E$490=C497),--($D$4:$D$490=""),$K$4:$K$490)</f>
        <v>0</v>
      </c>
      <c r="L497" s="106" cm="1">
        <f t="array" ref="L497">SUMPRODUCT(--($E$4:$E$490=C497),--($D$4:$D$490=""),$L$4:$L$490)</f>
        <v>0</v>
      </c>
      <c r="M497" s="106" cm="1">
        <f t="array" ref="M497">SUMPRODUCT(--($E$4:$E$490=C497),--($D$4:$D$490=""),$M$4:$M$490)</f>
        <v>0</v>
      </c>
      <c r="N497" s="106">
        <f>SUM(F497:M497)</f>
        <v>906.71999999999991</v>
      </c>
      <c r="O497" s="95"/>
      <c r="P497" s="106" cm="1">
        <f t="array" ref="P497">SUMPRODUCT(--($E$4:$E$490=C497),--($D$4:$D$490=""),$P$4:$P$490)</f>
        <v>190411.20000000004</v>
      </c>
    </row>
    <row r="498" spans="3:16" x14ac:dyDescent="0.3">
      <c r="C498" s="95" t="str">
        <f>IF('1'!K4="", "Vrije categorie",'1'!K4)</f>
        <v>B</v>
      </c>
      <c r="F498" s="106" cm="1">
        <f t="array" ref="F498">SUMPRODUCT(--($E$4:$E$490=C498),--($D$4:$D$490=""),$F$4:$F$490)</f>
        <v>38.64</v>
      </c>
      <c r="G498" s="106" cm="1">
        <f t="array" ref="G498">SUMPRODUCT(--($E$4:$E$490=C498),--($D$4:$D$490=""),$G$4:$G$490)</f>
        <v>107.17999999999999</v>
      </c>
      <c r="H498" s="106" cm="1">
        <f t="array" ref="H498">SUMPRODUCT(--($E$4:$E$490=C498),--($D$4:$D$490=""),$H$4:$H$490)</f>
        <v>0</v>
      </c>
      <c r="I498" s="106" cm="1">
        <f t="array" ref="I498">SUMPRODUCT(--($E$4:$E$490=C498),--($D$4:$D$490=""),$I$4:$I$490)</f>
        <v>0</v>
      </c>
      <c r="J498" s="106" cm="1">
        <f t="array" ref="J498">SUMPRODUCT(--($E$4:$E$490=C498),--($D$4:$D$490=""),$J$4:$J$490)</f>
        <v>0</v>
      </c>
      <c r="K498" s="106" cm="1">
        <f t="array" ref="K498">SUMPRODUCT(--($E$4:$E$490=C498),--($D$4:$D$490=""),$K$4:$K$490)</f>
        <v>0</v>
      </c>
      <c r="L498" s="106" cm="1">
        <f t="array" ref="L498">SUMPRODUCT(--($E$4:$E$490=C498),--($D$4:$D$490=""),$L$4:$L$490)</f>
        <v>0</v>
      </c>
      <c r="M498" s="106" cm="1">
        <f t="array" ref="M498">SUMPRODUCT(--($E$4:$E$490=C498),--($D$4:$D$490=""),$M$4:$M$490)</f>
        <v>0</v>
      </c>
      <c r="N498" s="106">
        <f t="shared" ref="N498:N510" si="4">SUM(F498:M498)</f>
        <v>145.82</v>
      </c>
      <c r="O498" s="95"/>
      <c r="P498" s="106" cm="1">
        <f t="array" ref="P498">SUMPRODUCT(--($E$4:$E$490=C498),--($D$4:$D$490=""),$P$4:$P$490)</f>
        <v>30622.199999999997</v>
      </c>
    </row>
    <row r="499" spans="3:16" x14ac:dyDescent="0.3">
      <c r="C499" s="95" t="str">
        <f>IF('1'!K5="", "Vrije categorie",'1'!K5)</f>
        <v>C</v>
      </c>
      <c r="F499" s="106" cm="1">
        <f t="array" ref="F499">SUMPRODUCT(--($E$4:$E$490=C499),--($D$4:$D$490=""),$F$4:$F$490)</f>
        <v>0</v>
      </c>
      <c r="G499" s="106" cm="1">
        <f t="array" ref="G499">SUMPRODUCT(--($E$4:$E$490=C499),--($D$4:$D$490=""),$G$4:$G$490)</f>
        <v>0</v>
      </c>
      <c r="H499" s="106" cm="1">
        <f t="array" ref="H499">SUMPRODUCT(--($E$4:$E$490=C499),--($D$4:$D$490=""),$H$4:$H$490)</f>
        <v>0</v>
      </c>
      <c r="I499" s="106" cm="1">
        <f t="array" ref="I499">SUMPRODUCT(--($E$4:$E$490=C499),--($D$4:$D$490=""),$I$4:$I$490)</f>
        <v>0</v>
      </c>
      <c r="J499" s="106" cm="1">
        <f t="array" ref="J499">SUMPRODUCT(--($E$4:$E$490=C499),--($D$4:$D$490=""),$J$4:$J$490)</f>
        <v>0</v>
      </c>
      <c r="K499" s="106" cm="1">
        <f t="array" ref="K499">SUMPRODUCT(--($E$4:$E$490=C499),--($D$4:$D$490=""),$K$4:$K$490)</f>
        <v>0</v>
      </c>
      <c r="L499" s="106" cm="1">
        <f t="array" ref="L499">SUMPRODUCT(--($E$4:$E$490=C499),--($D$4:$D$490=""),$L$4:$L$490)</f>
        <v>0</v>
      </c>
      <c r="M499" s="106" cm="1">
        <f t="array" ref="M499">SUMPRODUCT(--($E$4:$E$490=C499),--($D$4:$D$490=""),$M$4:$M$490)</f>
        <v>0</v>
      </c>
      <c r="N499" s="106">
        <f t="shared" si="4"/>
        <v>0</v>
      </c>
      <c r="O499" s="95"/>
      <c r="P499" s="106" cm="1">
        <f t="array" ref="P499">SUMPRODUCT(--($E$4:$E$490=C499),--($D$4:$D$490=""),$P$4:$P$490)</f>
        <v>0</v>
      </c>
    </row>
    <row r="500" spans="3:16" x14ac:dyDescent="0.3">
      <c r="C500" s="95" t="str">
        <f>IF('1'!K6="", "Vrije categorie",'1'!K6)</f>
        <v>D</v>
      </c>
      <c r="F500" s="106" cm="1">
        <f t="array" ref="F500">SUMPRODUCT(--($E$4:$E$490=C500),--($D$4:$D$490=""),$F$4:$F$490)</f>
        <v>0</v>
      </c>
      <c r="G500" s="106" cm="1">
        <f t="array" ref="G500">SUMPRODUCT(--($E$4:$E$490=C500),--($D$4:$D$490=""),$G$4:$G$490)</f>
        <v>11.84</v>
      </c>
      <c r="H500" s="106" cm="1">
        <f t="array" ref="H500">SUMPRODUCT(--($E$4:$E$490=C500),--($D$4:$D$490=""),$H$4:$H$490)</f>
        <v>0</v>
      </c>
      <c r="I500" s="106" cm="1">
        <f t="array" ref="I500">SUMPRODUCT(--($E$4:$E$490=C500),--($D$4:$D$490=""),$I$4:$I$490)</f>
        <v>0</v>
      </c>
      <c r="J500" s="106" cm="1">
        <f t="array" ref="J500">SUMPRODUCT(--($E$4:$E$490=C500),--($D$4:$D$490=""),$J$4:$J$490)</f>
        <v>0</v>
      </c>
      <c r="K500" s="106" cm="1">
        <f t="array" ref="K500">SUMPRODUCT(--($E$4:$E$490=C500),--($D$4:$D$490=""),$K$4:$K$490)</f>
        <v>0</v>
      </c>
      <c r="L500" s="106" cm="1">
        <f t="array" ref="L500">SUMPRODUCT(--($E$4:$E$490=C500),--($D$4:$D$490=""),$L$4:$L$490)</f>
        <v>0</v>
      </c>
      <c r="M500" s="106" cm="1">
        <f t="array" ref="M500">SUMPRODUCT(--($E$4:$E$490=C500),--($D$4:$D$490=""),$M$4:$M$490)</f>
        <v>0</v>
      </c>
      <c r="N500" s="106">
        <f t="shared" si="4"/>
        <v>11.84</v>
      </c>
      <c r="O500" s="95"/>
      <c r="P500" s="106" cm="1">
        <f t="array" ref="P500">SUMPRODUCT(--($E$4:$E$490=C500),--($D$4:$D$490=""),$P$4:$P$490)</f>
        <v>2486.4</v>
      </c>
    </row>
    <row r="501" spans="3:16" x14ac:dyDescent="0.3">
      <c r="C501" s="95" t="str">
        <f>IF('1'!K7="", "Vrije categorie",'1'!K7)</f>
        <v>E</v>
      </c>
      <c r="F501" s="106" cm="1">
        <f t="array" ref="F501">SUMPRODUCT(--($E$4:$E$490=C501),--($D$4:$D$490=""),$F$4:$F$490)</f>
        <v>3.6</v>
      </c>
      <c r="G501" s="106" cm="1">
        <f t="array" ref="G501">SUMPRODUCT(--($E$4:$E$490=C501),--($D$4:$D$490=""),$G$4:$G$490)</f>
        <v>575.64</v>
      </c>
      <c r="H501" s="106" cm="1">
        <f t="array" ref="H501">SUMPRODUCT(--($E$4:$E$490=C501),--($D$4:$D$490=""),$H$4:$H$490)</f>
        <v>0</v>
      </c>
      <c r="I501" s="106" cm="1">
        <f t="array" ref="I501">SUMPRODUCT(--($E$4:$E$490=C501),--($D$4:$D$490=""),$I$4:$I$490)</f>
        <v>0</v>
      </c>
      <c r="J501" s="106" cm="1">
        <f t="array" ref="J501">SUMPRODUCT(--($E$4:$E$490=C501),--($D$4:$D$490=""),$J$4:$J$490)</f>
        <v>0</v>
      </c>
      <c r="K501" s="106" cm="1">
        <f t="array" ref="K501">SUMPRODUCT(--($E$4:$E$490=C501),--($D$4:$D$490=""),$K$4:$K$490)</f>
        <v>0</v>
      </c>
      <c r="L501" s="106" cm="1">
        <f t="array" ref="L501">SUMPRODUCT(--($E$4:$E$490=C501),--($D$4:$D$490=""),$L$4:$L$490)</f>
        <v>23.47</v>
      </c>
      <c r="M501" s="106" cm="1">
        <f t="array" ref="M501">SUMPRODUCT(--($E$4:$E$490=C501),--($D$4:$D$490=""),$M$4:$M$490)</f>
        <v>0</v>
      </c>
      <c r="N501" s="106">
        <f t="shared" si="4"/>
        <v>602.71</v>
      </c>
      <c r="O501" s="95"/>
      <c r="P501" s="106" cm="1">
        <f t="array" ref="P501">SUMPRODUCT(--($E$4:$E$490=C501),--($D$4:$D$490=""),$P$4:$P$490)</f>
        <v>126569.1</v>
      </c>
    </row>
    <row r="502" spans="3:16" x14ac:dyDescent="0.3">
      <c r="C502" s="95" t="str">
        <f>IF('1'!K8="", "Vrije categorie",'1'!K8)</f>
        <v>F</v>
      </c>
      <c r="F502" s="106" cm="1">
        <f t="array" ref="F502">SUMPRODUCT(--($E$4:$E$490=C502),--($D$4:$D$490=""),$F$4:$F$490)</f>
        <v>0</v>
      </c>
      <c r="G502" s="106" cm="1">
        <f t="array" ref="G502">SUMPRODUCT(--($E$4:$E$490=C502),--($D$4:$D$490=""),$G$4:$G$490)</f>
        <v>11.42</v>
      </c>
      <c r="H502" s="106" cm="1">
        <f t="array" ref="H502">SUMPRODUCT(--($E$4:$E$490=C502),--($D$4:$D$490=""),$H$4:$H$490)</f>
        <v>0</v>
      </c>
      <c r="I502" s="106" cm="1">
        <f t="array" ref="I502">SUMPRODUCT(--($E$4:$E$490=C502),--($D$4:$D$490=""),$I$4:$I$490)</f>
        <v>0</v>
      </c>
      <c r="J502" s="106" cm="1">
        <f t="array" ref="J502">SUMPRODUCT(--($E$4:$E$490=C502),--($D$4:$D$490=""),$J$4:$J$490)</f>
        <v>0</v>
      </c>
      <c r="K502" s="106" cm="1">
        <f t="array" ref="K502">SUMPRODUCT(--($E$4:$E$490=C502),--($D$4:$D$490=""),$K$4:$K$490)</f>
        <v>0</v>
      </c>
      <c r="L502" s="106" cm="1">
        <f t="array" ref="L502">SUMPRODUCT(--($E$4:$E$490=C502),--($D$4:$D$490=""),$L$4:$L$490)</f>
        <v>0</v>
      </c>
      <c r="M502" s="106" cm="1">
        <f t="array" ref="M502">SUMPRODUCT(--($E$4:$E$490=C502),--($D$4:$D$490=""),$M$4:$M$490)</f>
        <v>0</v>
      </c>
      <c r="N502" s="106">
        <f t="shared" si="4"/>
        <v>11.42</v>
      </c>
      <c r="O502" s="95"/>
      <c r="P502" s="106" cm="1">
        <f t="array" ref="P502">SUMPRODUCT(--($E$4:$E$490=C502),--($D$4:$D$490=""),$P$4:$P$490)</f>
        <v>137.04</v>
      </c>
    </row>
    <row r="503" spans="3:16" x14ac:dyDescent="0.3">
      <c r="C503" s="95" t="str">
        <f>IF('1'!K9="", "Vrije categorie",'1'!K9)</f>
        <v>G</v>
      </c>
      <c r="F503" s="106" cm="1">
        <f t="array" ref="F503">SUMPRODUCT(--($E$4:$E$490=C503),--($D$4:$D$490=""),$F$4:$F$490)</f>
        <v>0</v>
      </c>
      <c r="G503" s="106" cm="1">
        <f t="array" ref="G503">SUMPRODUCT(--($E$4:$E$490=C503),--($D$4:$D$490=""),$G$4:$G$490)</f>
        <v>6.04</v>
      </c>
      <c r="H503" s="106" cm="1">
        <f t="array" ref="H503">SUMPRODUCT(--($E$4:$E$490=C503),--($D$4:$D$490=""),$H$4:$H$490)</f>
        <v>0</v>
      </c>
      <c r="I503" s="106" cm="1">
        <f t="array" ref="I503">SUMPRODUCT(--($E$4:$E$490=C503),--($D$4:$D$490=""),$I$4:$I$490)</f>
        <v>0</v>
      </c>
      <c r="J503" s="106" cm="1">
        <f t="array" ref="J503">SUMPRODUCT(--($E$4:$E$490=C503),--($D$4:$D$490=""),$J$4:$J$490)</f>
        <v>89.8</v>
      </c>
      <c r="K503" s="106" cm="1">
        <f t="array" ref="K503">SUMPRODUCT(--($E$4:$E$490=C503),--($D$4:$D$490=""),$K$4:$K$490)</f>
        <v>0</v>
      </c>
      <c r="L503" s="106" cm="1">
        <f t="array" ref="L503">SUMPRODUCT(--($E$4:$E$490=C503),--($D$4:$D$490=""),$L$4:$L$490)</f>
        <v>0</v>
      </c>
      <c r="M503" s="106" cm="1">
        <f t="array" ref="M503">SUMPRODUCT(--($E$4:$E$490=C503),--($D$4:$D$490=""),$M$4:$M$490)</f>
        <v>0</v>
      </c>
      <c r="N503" s="106">
        <f t="shared" si="4"/>
        <v>95.84</v>
      </c>
      <c r="O503" s="95"/>
      <c r="P503" s="106" cm="1">
        <f t="array" ref="P503">SUMPRODUCT(--($E$4:$E$490=C503),--($D$4:$D$490=""),$P$4:$P$490)</f>
        <v>20126.400000000001</v>
      </c>
    </row>
    <row r="504" spans="3:16" x14ac:dyDescent="0.3">
      <c r="C504" s="95" t="str">
        <f>IF('1'!K10="", "Vrije categorie",'1'!K10)</f>
        <v>H</v>
      </c>
      <c r="F504" s="106" cm="1">
        <f t="array" ref="F504">SUMPRODUCT(--($E$4:$E$490=C504),--($D$4:$D$490=""),$F$4:$F$490)</f>
        <v>0</v>
      </c>
      <c r="G504" s="106" cm="1">
        <f t="array" ref="G504">SUMPRODUCT(--($E$4:$E$490=C504),--($D$4:$D$490=""),$G$4:$G$490)</f>
        <v>99.039999999999992</v>
      </c>
      <c r="H504" s="106" cm="1">
        <f t="array" ref="H504">SUMPRODUCT(--($E$4:$E$490=C504),--($D$4:$D$490=""),$H$4:$H$490)</f>
        <v>0</v>
      </c>
      <c r="I504" s="106" cm="1">
        <f t="array" ref="I504">SUMPRODUCT(--($E$4:$E$490=C504),--($D$4:$D$490=""),$I$4:$I$490)</f>
        <v>0</v>
      </c>
      <c r="J504" s="106" cm="1">
        <f t="array" ref="J504">SUMPRODUCT(--($E$4:$E$490=C504),--($D$4:$D$490=""),$J$4:$J$490)</f>
        <v>0</v>
      </c>
      <c r="K504" s="106" cm="1">
        <f t="array" ref="K504">SUMPRODUCT(--($E$4:$E$490=C504),--($D$4:$D$490=""),$K$4:$K$490)</f>
        <v>0</v>
      </c>
      <c r="L504" s="106" cm="1">
        <f t="array" ref="L504">SUMPRODUCT(--($E$4:$E$490=C504),--($D$4:$D$490=""),$L$4:$L$490)</f>
        <v>0</v>
      </c>
      <c r="M504" s="106" cm="1">
        <f t="array" ref="M504">SUMPRODUCT(--($E$4:$E$490=C504),--($D$4:$D$490=""),$M$4:$M$490)</f>
        <v>0</v>
      </c>
      <c r="N504" s="106">
        <f t="shared" si="4"/>
        <v>99.039999999999992</v>
      </c>
      <c r="O504" s="95"/>
      <c r="P504" s="106" cm="1">
        <f t="array" ref="P504">SUMPRODUCT(--($E$4:$E$490=C504),--($D$4:$D$490=""),$P$4:$P$490)</f>
        <v>20798.399999999998</v>
      </c>
    </row>
    <row r="505" spans="3:16" x14ac:dyDescent="0.3">
      <c r="C505" s="95" t="str">
        <f>IF('1'!K11="", "Vrije categorie",'1'!K11)</f>
        <v>I</v>
      </c>
      <c r="F505" s="106" cm="1">
        <f t="array" ref="F505">SUMPRODUCT(--($E$4:$E$490=C505),--($D$4:$D$490=""),$F$4:$F$490)</f>
        <v>0</v>
      </c>
      <c r="G505" s="106" cm="1">
        <f t="array" ref="G505">SUMPRODUCT(--($E$4:$E$490=C505),--($D$4:$D$490=""),$G$4:$G$490)</f>
        <v>0</v>
      </c>
      <c r="H505" s="106" cm="1">
        <f t="array" ref="H505">SUMPRODUCT(--($E$4:$E$490=C505),--($D$4:$D$490=""),$H$4:$H$490)</f>
        <v>0</v>
      </c>
      <c r="I505" s="106" cm="1">
        <f t="array" ref="I505">SUMPRODUCT(--($E$4:$E$490=C505),--($D$4:$D$490=""),$I$4:$I$490)</f>
        <v>0</v>
      </c>
      <c r="J505" s="106" cm="1">
        <f t="array" ref="J505">SUMPRODUCT(--($E$4:$E$490=C505),--($D$4:$D$490=""),$J$4:$J$490)</f>
        <v>0</v>
      </c>
      <c r="K505" s="106" cm="1">
        <f t="array" ref="K505">SUMPRODUCT(--($E$4:$E$490=C505),--($D$4:$D$490=""),$K$4:$K$490)</f>
        <v>0</v>
      </c>
      <c r="L505" s="106" cm="1">
        <f t="array" ref="L505">SUMPRODUCT(--($E$4:$E$490=C505),--($D$4:$D$490=""),$L$4:$L$490)</f>
        <v>0</v>
      </c>
      <c r="M505" s="106" cm="1">
        <f t="array" ref="M505">SUMPRODUCT(--($E$4:$E$490=C505),--($D$4:$D$490=""),$M$4:$M$490)</f>
        <v>0</v>
      </c>
      <c r="N505" s="106">
        <f t="shared" si="4"/>
        <v>0</v>
      </c>
      <c r="O505" s="95"/>
      <c r="P505" s="106" cm="1">
        <f t="array" ref="P505">SUMPRODUCT(--($E$4:$E$490=C505),--($D$4:$D$490=""),$P$4:$P$490)</f>
        <v>0</v>
      </c>
    </row>
    <row r="506" spans="3:16" x14ac:dyDescent="0.3">
      <c r="C506" s="95" t="str">
        <f>IF('1'!K12="", "Vrije categorie",'1'!K12)</f>
        <v>J</v>
      </c>
      <c r="F506" s="106" cm="1">
        <f t="array" ref="F506">SUMPRODUCT(--($E$4:$E$490=C506),--($D$4:$D$490=""),$F$4:$F$490)</f>
        <v>0</v>
      </c>
      <c r="G506" s="106" cm="1">
        <f t="array" ref="G506">SUMPRODUCT(--($E$4:$E$490=C506),--($D$4:$D$490=""),$G$4:$G$490)</f>
        <v>0</v>
      </c>
      <c r="H506" s="106" cm="1">
        <f t="array" ref="H506">SUMPRODUCT(--($E$4:$E$490=C506),--($D$4:$D$490=""),$H$4:$H$490)</f>
        <v>0</v>
      </c>
      <c r="I506" s="106" cm="1">
        <f t="array" ref="I506">SUMPRODUCT(--($E$4:$E$490=C506),--($D$4:$D$490=""),$I$4:$I$490)</f>
        <v>0</v>
      </c>
      <c r="J506" s="106" cm="1">
        <f t="array" ref="J506">SUMPRODUCT(--($E$4:$E$490=C506),--($D$4:$D$490=""),$J$4:$J$490)</f>
        <v>0</v>
      </c>
      <c r="K506" s="106" cm="1">
        <f t="array" ref="K506">SUMPRODUCT(--($E$4:$E$490=C506),--($D$4:$D$490=""),$K$4:$K$490)</f>
        <v>0</v>
      </c>
      <c r="L506" s="106" cm="1">
        <f t="array" ref="L506">SUMPRODUCT(--($E$4:$E$490=C506),--($D$4:$D$490=""),$L$4:$L$490)</f>
        <v>0</v>
      </c>
      <c r="M506" s="106" cm="1">
        <f t="array" ref="M506">SUMPRODUCT(--($E$4:$E$490=C506),--($D$4:$D$490=""),$M$4:$M$490)</f>
        <v>0</v>
      </c>
      <c r="N506" s="106">
        <f t="shared" si="4"/>
        <v>0</v>
      </c>
      <c r="O506" s="95"/>
      <c r="P506" s="106" cm="1">
        <f t="array" ref="P506">SUMPRODUCT(--($E$4:$E$490=C506),--($D$4:$D$490=""),$P$4:$P$490)</f>
        <v>0</v>
      </c>
    </row>
    <row r="507" spans="3:16" x14ac:dyDescent="0.3">
      <c r="C507" s="95" t="str">
        <f>IF('1'!K13="", "Vrije categorie",'1'!K13)</f>
        <v>K</v>
      </c>
      <c r="F507" s="106" cm="1">
        <f t="array" ref="F507">SUMPRODUCT(--($E$4:$E$490=C507),--($D$4:$D$490=""),$F$4:$F$490)</f>
        <v>0</v>
      </c>
      <c r="G507" s="106" cm="1">
        <f t="array" ref="G507">SUMPRODUCT(--($E$4:$E$490=C507),--($D$4:$D$490=""),$G$4:$G$490)</f>
        <v>0</v>
      </c>
      <c r="H507" s="106" cm="1">
        <f t="array" ref="H507">SUMPRODUCT(--($E$4:$E$490=C507),--($D$4:$D$490=""),$H$4:$H$490)</f>
        <v>0</v>
      </c>
      <c r="I507" s="106" cm="1">
        <f t="array" ref="I507">SUMPRODUCT(--($E$4:$E$490=C507),--($D$4:$D$490=""),$I$4:$I$490)</f>
        <v>0</v>
      </c>
      <c r="J507" s="106" cm="1">
        <f t="array" ref="J507">SUMPRODUCT(--($E$4:$E$490=C507),--($D$4:$D$490=""),$J$4:$J$490)</f>
        <v>0</v>
      </c>
      <c r="K507" s="106" cm="1">
        <f t="array" ref="K507">SUMPRODUCT(--($E$4:$E$490=C507),--($D$4:$D$490=""),$K$4:$K$490)</f>
        <v>0</v>
      </c>
      <c r="L507" s="106" cm="1">
        <f t="array" ref="L507">SUMPRODUCT(--($E$4:$E$490=C507),--($D$4:$D$490=""),$L$4:$L$490)</f>
        <v>0</v>
      </c>
      <c r="M507" s="106" cm="1">
        <f t="array" ref="M507">SUMPRODUCT(--($E$4:$E$490=C507),--($D$4:$D$490=""),$M$4:$M$490)</f>
        <v>0</v>
      </c>
      <c r="N507" s="106">
        <f t="shared" si="4"/>
        <v>0</v>
      </c>
      <c r="O507" s="95"/>
      <c r="P507" s="106" cm="1">
        <f t="array" ref="P507">SUMPRODUCT(--($E$4:$E$490=C507),--($D$4:$D$490=""),$P$4:$P$490)</f>
        <v>0</v>
      </c>
    </row>
    <row r="508" spans="3:16" x14ac:dyDescent="0.3">
      <c r="C508" s="95" t="str">
        <f>IF('1'!K14="", "Vrije categorie",'1'!K14)</f>
        <v>Vrije categorie</v>
      </c>
      <c r="F508" s="106" cm="1">
        <f t="array" ref="F508">SUMPRODUCT(--($E$4:$E$490=C508),--($D$4:$D$490=""),$F$4:$F$490)</f>
        <v>0</v>
      </c>
      <c r="G508" s="106" cm="1">
        <f t="array" ref="G508">SUMPRODUCT(--($E$4:$E$490=C508),--($D$4:$D$490=""),$G$4:$G$490)</f>
        <v>0</v>
      </c>
      <c r="H508" s="106" cm="1">
        <f t="array" ref="H508">SUMPRODUCT(--($E$4:$E$490=C508),--($D$4:$D$490=""),$H$4:$H$490)</f>
        <v>0</v>
      </c>
      <c r="I508" s="106" cm="1">
        <f t="array" ref="I508">SUMPRODUCT(--($E$4:$E$490=C508),--($D$4:$D$490=""),$I$4:$I$490)</f>
        <v>0</v>
      </c>
      <c r="J508" s="106" cm="1">
        <f t="array" ref="J508">SUMPRODUCT(--($E$4:$E$490=C508),--($D$4:$D$490=""),$J$4:$J$490)</f>
        <v>0</v>
      </c>
      <c r="K508" s="106" cm="1">
        <f t="array" ref="K508">SUMPRODUCT(--($E$4:$E$490=C508),--($D$4:$D$490=""),$K$4:$K$490)</f>
        <v>0</v>
      </c>
      <c r="L508" s="106" cm="1">
        <f t="array" ref="L508">SUMPRODUCT(--($E$4:$E$490=C508),--($D$4:$D$490=""),$L$4:$L$490)</f>
        <v>0</v>
      </c>
      <c r="M508" s="106" cm="1">
        <f t="array" ref="M508">SUMPRODUCT(--($E$4:$E$490=C508),--($D$4:$D$490=""),$M$4:$M$490)</f>
        <v>0</v>
      </c>
      <c r="N508" s="106">
        <f t="shared" si="4"/>
        <v>0</v>
      </c>
      <c r="O508" s="95"/>
      <c r="P508" s="106" cm="1">
        <f t="array" ref="P508">SUMPRODUCT(--($E$4:$E$490=C508),--($D$4:$D$490=""),$P$4:$P$490)</f>
        <v>0</v>
      </c>
    </row>
    <row r="509" spans="3:16" x14ac:dyDescent="0.3">
      <c r="C509" s="95" t="str">
        <f>IF('1'!K15="", "Vrije categorie",'1'!K15)</f>
        <v>Vrije categorie</v>
      </c>
      <c r="F509" s="106" cm="1">
        <f t="array" ref="F509">SUMPRODUCT(--($E$4:$E$490=C509),--($D$4:$D$490=""),$F$4:$F$490)</f>
        <v>0</v>
      </c>
      <c r="G509" s="106" cm="1">
        <f t="array" ref="G509">SUMPRODUCT(--($E$4:$E$490=C509),--($D$4:$D$490=""),$G$4:$G$490)</f>
        <v>0</v>
      </c>
      <c r="H509" s="106" cm="1">
        <f t="array" ref="H509">SUMPRODUCT(--($E$4:$E$490=C509),--($D$4:$D$490=""),$H$4:$H$490)</f>
        <v>0</v>
      </c>
      <c r="I509" s="106" cm="1">
        <f t="array" ref="I509">SUMPRODUCT(--($E$4:$E$490=C509),--($D$4:$D$490=""),$I$4:$I$490)</f>
        <v>0</v>
      </c>
      <c r="J509" s="106" cm="1">
        <f t="array" ref="J509">SUMPRODUCT(--($E$4:$E$490=C509),--($D$4:$D$490=""),$J$4:$J$490)</f>
        <v>0</v>
      </c>
      <c r="K509" s="106" cm="1">
        <f t="array" ref="K509">SUMPRODUCT(--($E$4:$E$490=C509),--($D$4:$D$490=""),$K$4:$K$490)</f>
        <v>0</v>
      </c>
      <c r="L509" s="106" cm="1">
        <f t="array" ref="L509">SUMPRODUCT(--($E$4:$E$490=C509),--($D$4:$D$490=""),$L$4:$L$490)</f>
        <v>0</v>
      </c>
      <c r="M509" s="106" cm="1">
        <f t="array" ref="M509">SUMPRODUCT(--($E$4:$E$490=C509),--($D$4:$D$490=""),$M$4:$M$490)</f>
        <v>0</v>
      </c>
      <c r="N509" s="106">
        <f t="shared" si="4"/>
        <v>0</v>
      </c>
      <c r="O509" s="95"/>
      <c r="P509" s="106" cm="1">
        <f t="array" ref="P509">SUMPRODUCT(--($E$4:$E$490=C509),--($D$4:$D$490=""),$P$4:$P$490)</f>
        <v>0</v>
      </c>
    </row>
    <row r="510" spans="3:16" ht="15" thickBot="1" x14ac:dyDescent="0.35">
      <c r="C510" s="108" t="s">
        <v>311</v>
      </c>
      <c r="D510" s="104"/>
      <c r="E510" s="104"/>
      <c r="F510" s="107">
        <f t="shared" ref="F510:M510" si="5">SUM(F497:F509)</f>
        <v>42.24</v>
      </c>
      <c r="G510" s="107">
        <f t="shared" si="5"/>
        <v>1717.8799999999997</v>
      </c>
      <c r="H510" s="107">
        <f t="shared" si="5"/>
        <v>0</v>
      </c>
      <c r="I510" s="107">
        <f t="shared" si="5"/>
        <v>0</v>
      </c>
      <c r="J510" s="107">
        <f t="shared" si="5"/>
        <v>89.8</v>
      </c>
      <c r="K510" s="107">
        <f t="shared" si="5"/>
        <v>0</v>
      </c>
      <c r="L510" s="107">
        <f t="shared" si="5"/>
        <v>23.47</v>
      </c>
      <c r="M510" s="107">
        <f t="shared" si="5"/>
        <v>0</v>
      </c>
      <c r="N510" s="107">
        <f t="shared" si="4"/>
        <v>1873.3899999999996</v>
      </c>
      <c r="O510" s="107"/>
      <c r="P510" s="107">
        <f>SUM(P497:P509)</f>
        <v>391150.74000000005</v>
      </c>
    </row>
    <row r="511" spans="3:16" ht="15" thickTop="1" x14ac:dyDescent="0.3">
      <c r="C511" s="94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</row>
    <row r="512" spans="3:16" ht="15" thickBot="1" x14ac:dyDescent="0.35">
      <c r="C512" s="108" t="s">
        <v>312</v>
      </c>
      <c r="D512" s="104"/>
      <c r="E512" s="104"/>
      <c r="F512" s="107" cm="1">
        <f t="array" ref="F512">SUMPRODUCT(--($E$4:$E$490="X"),F4:F490)</f>
        <v>0</v>
      </c>
      <c r="G512" s="107" cm="1">
        <f t="array" ref="G512">SUMPRODUCT(--($E$4:$E$490="X"),G4:G490)</f>
        <v>8.2800000000000011</v>
      </c>
      <c r="H512" s="107" cm="1">
        <f t="array" ref="H512">SUMPRODUCT(--($E$4:$E$490="X"),H4:H490)</f>
        <v>0</v>
      </c>
      <c r="I512" s="107" cm="1">
        <f t="array" ref="I512">SUMPRODUCT(--($E$4:$E$490="X"),I4:I490)</f>
        <v>0</v>
      </c>
      <c r="J512" s="107" cm="1">
        <f t="array" ref="J512">SUMPRODUCT(--($E$4:$E$490="X"),J4:J490)</f>
        <v>0</v>
      </c>
      <c r="K512" s="107" cm="1">
        <f t="array" ref="K512">SUMPRODUCT(--($E$4:$E$490="X"),K4:K490)</f>
        <v>0</v>
      </c>
      <c r="L512" s="107" cm="1">
        <f t="array" ref="L512">SUMPRODUCT(--($E$4:$E$490="X"),L4:L490)</f>
        <v>0</v>
      </c>
      <c r="M512" s="107" cm="1">
        <f t="array" ref="M512">SUMPRODUCT(--($E$4:$E$490="X"),M4:M490)</f>
        <v>0</v>
      </c>
      <c r="N512" s="47"/>
      <c r="O512" s="47"/>
      <c r="P512" s="47"/>
    </row>
    <row r="513" spans="3:14" ht="15" thickTop="1" x14ac:dyDescent="0.3"/>
    <row r="515" spans="3:14" x14ac:dyDescent="0.3">
      <c r="C515" s="109" t="s">
        <v>313</v>
      </c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09" t="s">
        <v>309</v>
      </c>
    </row>
    <row r="516" spans="3:14" x14ac:dyDescent="0.3">
      <c r="C516" s="109" t="str">
        <f>C497</f>
        <v>A</v>
      </c>
      <c r="D516" s="110"/>
      <c r="E516" s="110"/>
      <c r="F516" s="113" cm="1">
        <f t="array" ref="F516">SUMPRODUCT(--($E$4:$E$490=C516),--($D$4:$D$490="X"),$F$4:$F$490)</f>
        <v>0</v>
      </c>
      <c r="G516" s="113" cm="1">
        <f t="array" ref="G516">SUMPRODUCT(--($E$4:$E$490=C516),--($D$4:$D$490="X"),$G$4:$G$490)</f>
        <v>0</v>
      </c>
      <c r="H516" s="113" cm="1">
        <f t="array" ref="H516">SUMPRODUCT(--($E$4:$E$490=C516),--($D$4:$D$490="X"),$H$4:$H$490)</f>
        <v>0</v>
      </c>
      <c r="I516" s="113" cm="1">
        <f t="array" ref="I516">SUMPRODUCT(--($E$4:$E$490=C516),--($D$4:$D$490="X"),$I$4:$I$490)</f>
        <v>0</v>
      </c>
      <c r="J516" s="113" cm="1">
        <f t="array" ref="J516">SUMPRODUCT(--($E$4:$E$490=C516),--($D$4:$D$490="X"),$J$4:$J$490)</f>
        <v>0</v>
      </c>
      <c r="K516" s="113" cm="1">
        <f t="array" ref="K516">SUMPRODUCT(--($E$4:$E$490=C516),--($D$4:$D$490="X"),$K$4:$K$490)</f>
        <v>0</v>
      </c>
      <c r="L516" s="113" cm="1">
        <f t="array" ref="L516">SUMPRODUCT(--($E$4:$E$490=C516),--($D$4:$D$490="X"),$L$4:$L$490)</f>
        <v>0</v>
      </c>
      <c r="M516" s="113" cm="1">
        <f t="array" ref="M516">SUMPRODUCT(--($E$4:$E$490=C516),--($D$4:$D$490="X"),$M$4:$M$490)</f>
        <v>0</v>
      </c>
      <c r="N516" s="113">
        <f>SUM(F516:M516)</f>
        <v>0</v>
      </c>
    </row>
    <row r="517" spans="3:14" x14ac:dyDescent="0.3">
      <c r="C517" s="109" t="str">
        <f t="shared" ref="C517:C528" si="6">C498</f>
        <v>B</v>
      </c>
      <c r="D517" s="110"/>
      <c r="E517" s="110"/>
      <c r="F517" s="113" cm="1">
        <f t="array" ref="F517">SUMPRODUCT(--($E$4:$E$490=C517),--($D$4:$D$490="X"),$F$4:$F$490)</f>
        <v>0</v>
      </c>
      <c r="G517" s="113" cm="1">
        <f t="array" ref="G517">SUMPRODUCT(--($E$4:$E$490=C517),--($D$4:$D$490="X"),$G$4:$G$490)</f>
        <v>0</v>
      </c>
      <c r="H517" s="113" cm="1">
        <f t="array" ref="H517">SUMPRODUCT(--($E$4:$E$490=C517),--($D$4:$D$490="X"),$H$4:$H$490)</f>
        <v>0</v>
      </c>
      <c r="I517" s="113" cm="1">
        <f t="array" ref="I517">SUMPRODUCT(--($E$4:$E$490=C517),--($D$4:$D$490="X"),$I$4:$I$490)</f>
        <v>0</v>
      </c>
      <c r="J517" s="113" cm="1">
        <f t="array" ref="J517">SUMPRODUCT(--($E$4:$E$490=C517),--($D$4:$D$490="X"),$J$4:$J$490)</f>
        <v>0</v>
      </c>
      <c r="K517" s="113" cm="1">
        <f t="array" ref="K517">SUMPRODUCT(--($E$4:$E$490=C517),--($D$4:$D$490="X"),$K$4:$K$490)</f>
        <v>0</v>
      </c>
      <c r="L517" s="113" cm="1">
        <f t="array" ref="L517">SUMPRODUCT(--($E$4:$E$490=C517),--($D$4:$D$490="X"),$L$4:$L$490)</f>
        <v>0</v>
      </c>
      <c r="M517" s="113" cm="1">
        <f t="array" ref="M517">SUMPRODUCT(--($E$4:$E$490=C517),--($D$4:$D$490="X"),$M$4:$M$490)</f>
        <v>0</v>
      </c>
      <c r="N517" s="113">
        <f t="shared" ref="N517:N528" si="7">SUM(F517:M517)</f>
        <v>0</v>
      </c>
    </row>
    <row r="518" spans="3:14" x14ac:dyDescent="0.3">
      <c r="C518" s="109" t="str">
        <f t="shared" si="6"/>
        <v>C</v>
      </c>
      <c r="D518" s="110"/>
      <c r="E518" s="110"/>
      <c r="F518" s="113" cm="1">
        <f t="array" ref="F518">SUMPRODUCT(--($E$4:$E$490=C518),--($D$4:$D$490="X"),$F$4:$F$490)</f>
        <v>0</v>
      </c>
      <c r="G518" s="113" cm="1">
        <f t="array" ref="G518">SUMPRODUCT(--($E$4:$E$490=C518),--($D$4:$D$490="X"),$G$4:$G$490)</f>
        <v>0</v>
      </c>
      <c r="H518" s="113" cm="1">
        <f t="array" ref="H518">SUMPRODUCT(--($E$4:$E$490=C518),--($D$4:$D$490="X"),$H$4:$H$490)</f>
        <v>0</v>
      </c>
      <c r="I518" s="113" cm="1">
        <f t="array" ref="I518">SUMPRODUCT(--($E$4:$E$490=C518),--($D$4:$D$490="X"),$I$4:$I$490)</f>
        <v>0</v>
      </c>
      <c r="J518" s="113" cm="1">
        <f t="array" ref="J518">SUMPRODUCT(--($E$4:$E$490=C518),--($D$4:$D$490="X"),$J$4:$J$490)</f>
        <v>0</v>
      </c>
      <c r="K518" s="113" cm="1">
        <f t="array" ref="K518">SUMPRODUCT(--($E$4:$E$490=C518),--($D$4:$D$490="X"),$K$4:$K$490)</f>
        <v>0</v>
      </c>
      <c r="L518" s="113" cm="1">
        <f t="array" ref="L518">SUMPRODUCT(--($E$4:$E$490=C518),--($D$4:$D$490="X"),$L$4:$L$490)</f>
        <v>0</v>
      </c>
      <c r="M518" s="113" cm="1">
        <f t="array" ref="M518">SUMPRODUCT(--($E$4:$E$490=C518),--($D$4:$D$490="X"),$M$4:$M$490)</f>
        <v>0</v>
      </c>
      <c r="N518" s="113">
        <f t="shared" si="7"/>
        <v>0</v>
      </c>
    </row>
    <row r="519" spans="3:14" x14ac:dyDescent="0.3">
      <c r="C519" s="109" t="str">
        <f t="shared" si="6"/>
        <v>D</v>
      </c>
      <c r="D519" s="110"/>
      <c r="E519" s="110"/>
      <c r="F519" s="113" cm="1">
        <f t="array" ref="F519">SUMPRODUCT(--($E$4:$E$490=C519),--($D$4:$D$490="X"),$F$4:$F$490)</f>
        <v>0</v>
      </c>
      <c r="G519" s="113" cm="1">
        <f t="array" ref="G519">SUMPRODUCT(--($E$4:$E$490=C519),--($D$4:$D$490="X"),$G$4:$G$490)</f>
        <v>0</v>
      </c>
      <c r="H519" s="113" cm="1">
        <f t="array" ref="H519">SUMPRODUCT(--($E$4:$E$490=C519),--($D$4:$D$490="X"),$H$4:$H$490)</f>
        <v>0</v>
      </c>
      <c r="I519" s="113" cm="1">
        <f t="array" ref="I519">SUMPRODUCT(--($E$4:$E$490=C519),--($D$4:$D$490="X"),$I$4:$I$490)</f>
        <v>0</v>
      </c>
      <c r="J519" s="113" cm="1">
        <f t="array" ref="J519">SUMPRODUCT(--($E$4:$E$490=C519),--($D$4:$D$490="X"),$J$4:$J$490)</f>
        <v>0</v>
      </c>
      <c r="K519" s="113" cm="1">
        <f t="array" ref="K519">SUMPRODUCT(--($E$4:$E$490=C519),--($D$4:$D$490="X"),$K$4:$K$490)</f>
        <v>0</v>
      </c>
      <c r="L519" s="113" cm="1">
        <f t="array" ref="L519">SUMPRODUCT(--($E$4:$E$490=C519),--($D$4:$D$490="X"),$L$4:$L$490)</f>
        <v>0</v>
      </c>
      <c r="M519" s="113" cm="1">
        <f t="array" ref="M519">SUMPRODUCT(--($E$4:$E$490=C519),--($D$4:$D$490="X"),$M$4:$M$490)</f>
        <v>0</v>
      </c>
      <c r="N519" s="113">
        <f t="shared" si="7"/>
        <v>0</v>
      </c>
    </row>
    <row r="520" spans="3:14" x14ac:dyDescent="0.3">
      <c r="C520" s="109" t="str">
        <f t="shared" si="6"/>
        <v>E</v>
      </c>
      <c r="D520" s="110"/>
      <c r="E520" s="110"/>
      <c r="F520" s="113" cm="1">
        <f t="array" ref="F520">SUMPRODUCT(--($E$4:$E$490=C520),--($D$4:$D$490="X"),$F$4:$F$490)</f>
        <v>0</v>
      </c>
      <c r="G520" s="113" cm="1">
        <f t="array" ref="G520">SUMPRODUCT(--($E$4:$E$490=C520),--($D$4:$D$490="X"),$G$4:$G$490)</f>
        <v>0</v>
      </c>
      <c r="H520" s="113" cm="1">
        <f t="array" ref="H520">SUMPRODUCT(--($E$4:$E$490=C520),--($D$4:$D$490="X"),$H$4:$H$490)</f>
        <v>0</v>
      </c>
      <c r="I520" s="113" cm="1">
        <f t="array" ref="I520">SUMPRODUCT(--($E$4:$E$490=C520),--($D$4:$D$490="X"),$I$4:$I$490)</f>
        <v>0</v>
      </c>
      <c r="J520" s="113" cm="1">
        <f t="array" ref="J520">SUMPRODUCT(--($E$4:$E$490=C520),--($D$4:$D$490="X"),$J$4:$J$490)</f>
        <v>0</v>
      </c>
      <c r="K520" s="113" cm="1">
        <f t="array" ref="K520">SUMPRODUCT(--($E$4:$E$490=C520),--($D$4:$D$490="X"),$K$4:$K$490)</f>
        <v>0</v>
      </c>
      <c r="L520" s="113" cm="1">
        <f t="array" ref="L520">SUMPRODUCT(--($E$4:$E$490=C520),--($D$4:$D$490="X"),$L$4:$L$490)</f>
        <v>0</v>
      </c>
      <c r="M520" s="113" cm="1">
        <f t="array" ref="M520">SUMPRODUCT(--($E$4:$E$490=C520),--($D$4:$D$490="X"),$M$4:$M$490)</f>
        <v>0</v>
      </c>
      <c r="N520" s="113">
        <f t="shared" si="7"/>
        <v>0</v>
      </c>
    </row>
    <row r="521" spans="3:14" x14ac:dyDescent="0.3">
      <c r="C521" s="109" t="str">
        <f t="shared" si="6"/>
        <v>F</v>
      </c>
      <c r="D521" s="110"/>
      <c r="E521" s="110"/>
      <c r="F521" s="113" cm="1">
        <f t="array" ref="F521">SUMPRODUCT(--($E$4:$E$490=C521),--($D$4:$D$490="X"),$F$4:$F$490)</f>
        <v>0</v>
      </c>
      <c r="G521" s="113" cm="1">
        <f t="array" ref="G521">SUMPRODUCT(--($E$4:$E$490=C521),--($D$4:$D$490="X"),$G$4:$G$490)</f>
        <v>0</v>
      </c>
      <c r="H521" s="113" cm="1">
        <f t="array" ref="H521">SUMPRODUCT(--($E$4:$E$490=C521),--($D$4:$D$490="X"),$H$4:$H$490)</f>
        <v>0</v>
      </c>
      <c r="I521" s="113" cm="1">
        <f t="array" ref="I521">SUMPRODUCT(--($E$4:$E$490=C521),--($D$4:$D$490="X"),$I$4:$I$490)</f>
        <v>0</v>
      </c>
      <c r="J521" s="113" cm="1">
        <f t="array" ref="J521">SUMPRODUCT(--($E$4:$E$490=C521),--($D$4:$D$490="X"),$J$4:$J$490)</f>
        <v>0</v>
      </c>
      <c r="K521" s="113" cm="1">
        <f t="array" ref="K521">SUMPRODUCT(--($E$4:$E$490=C521),--($D$4:$D$490="X"),$K$4:$K$490)</f>
        <v>0</v>
      </c>
      <c r="L521" s="113" cm="1">
        <f t="array" ref="L521">SUMPRODUCT(--($E$4:$E$490=C521),--($D$4:$D$490="X"),$L$4:$L$490)</f>
        <v>0</v>
      </c>
      <c r="M521" s="113" cm="1">
        <f t="array" ref="M521">SUMPRODUCT(--($E$4:$E$490=C521),--($D$4:$D$490="X"),$M$4:$M$490)</f>
        <v>0</v>
      </c>
      <c r="N521" s="113">
        <f t="shared" si="7"/>
        <v>0</v>
      </c>
    </row>
    <row r="522" spans="3:14" x14ac:dyDescent="0.3">
      <c r="C522" s="109" t="str">
        <f t="shared" si="6"/>
        <v>G</v>
      </c>
      <c r="D522" s="110"/>
      <c r="E522" s="110"/>
      <c r="F522" s="113" cm="1">
        <f t="array" ref="F522">SUMPRODUCT(--($E$4:$E$490=C522),--($D$4:$D$490="X"),$F$4:$F$490)</f>
        <v>0</v>
      </c>
      <c r="G522" s="113" cm="1">
        <f t="array" ref="G522">SUMPRODUCT(--($E$4:$E$490=C522),--($D$4:$D$490="X"),$G$4:$G$490)</f>
        <v>0</v>
      </c>
      <c r="H522" s="113" cm="1">
        <f t="array" ref="H522">SUMPRODUCT(--($E$4:$E$490=C522),--($D$4:$D$490="X"),$H$4:$H$490)</f>
        <v>0</v>
      </c>
      <c r="I522" s="113" cm="1">
        <f t="array" ref="I522">SUMPRODUCT(--($E$4:$E$490=C522),--($D$4:$D$490="X"),$I$4:$I$490)</f>
        <v>0</v>
      </c>
      <c r="J522" s="113" cm="1">
        <f t="array" ref="J522">SUMPRODUCT(--($E$4:$E$490=C522),--($D$4:$D$490="X"),$J$4:$J$490)</f>
        <v>0</v>
      </c>
      <c r="K522" s="113" cm="1">
        <f t="array" ref="K522">SUMPRODUCT(--($E$4:$E$490=C522),--($D$4:$D$490="X"),$K$4:$K$490)</f>
        <v>0</v>
      </c>
      <c r="L522" s="113" cm="1">
        <f t="array" ref="L522">SUMPRODUCT(--($E$4:$E$490=C522),--($D$4:$D$490="X"),$L$4:$L$490)</f>
        <v>0</v>
      </c>
      <c r="M522" s="113" cm="1">
        <f t="array" ref="M522">SUMPRODUCT(--($E$4:$E$490=C522),--($D$4:$D$490="X"),$M$4:$M$490)</f>
        <v>0</v>
      </c>
      <c r="N522" s="113">
        <f t="shared" si="7"/>
        <v>0</v>
      </c>
    </row>
    <row r="523" spans="3:14" x14ac:dyDescent="0.3">
      <c r="C523" s="109" t="str">
        <f t="shared" si="6"/>
        <v>H</v>
      </c>
      <c r="D523" s="110"/>
      <c r="E523" s="110"/>
      <c r="F523" s="113" cm="1">
        <f t="array" ref="F523">SUMPRODUCT(--($E$4:$E$490=C523),--($D$4:$D$490="X"),$F$4:$F$490)</f>
        <v>0</v>
      </c>
      <c r="G523" s="113" cm="1">
        <f t="array" ref="G523">SUMPRODUCT(--($E$4:$E$490=C523),--($D$4:$D$490="X"),$G$4:$G$490)</f>
        <v>0</v>
      </c>
      <c r="H523" s="113" cm="1">
        <f t="array" ref="H523">SUMPRODUCT(--($E$4:$E$490=C523),--($D$4:$D$490="X"),$H$4:$H$490)</f>
        <v>0</v>
      </c>
      <c r="I523" s="113" cm="1">
        <f t="array" ref="I523">SUMPRODUCT(--($E$4:$E$490=C523),--($D$4:$D$490="X"),$I$4:$I$490)</f>
        <v>0</v>
      </c>
      <c r="J523" s="113" cm="1">
        <f t="array" ref="J523">SUMPRODUCT(--($E$4:$E$490=C523),--($D$4:$D$490="X"),$J$4:$J$490)</f>
        <v>0</v>
      </c>
      <c r="K523" s="113" cm="1">
        <f t="array" ref="K523">SUMPRODUCT(--($E$4:$E$490=C523),--($D$4:$D$490="X"),$K$4:$K$490)</f>
        <v>0</v>
      </c>
      <c r="L523" s="113" cm="1">
        <f t="array" ref="L523">SUMPRODUCT(--($E$4:$E$490=C523),--($D$4:$D$490="X"),$L$4:$L$490)</f>
        <v>0</v>
      </c>
      <c r="M523" s="113" cm="1">
        <f t="array" ref="M523">SUMPRODUCT(--($E$4:$E$490=C523),--($D$4:$D$490="X"),$M$4:$M$490)</f>
        <v>0</v>
      </c>
      <c r="N523" s="113">
        <f t="shared" si="7"/>
        <v>0</v>
      </c>
    </row>
    <row r="524" spans="3:14" x14ac:dyDescent="0.3">
      <c r="C524" s="109" t="str">
        <f t="shared" si="6"/>
        <v>I</v>
      </c>
      <c r="D524" s="110"/>
      <c r="E524" s="110"/>
      <c r="F524" s="113" cm="1">
        <f t="array" ref="F524">SUMPRODUCT(--($E$4:$E$490=C524),--($D$4:$D$490="X"),$F$4:$F$490)</f>
        <v>0</v>
      </c>
      <c r="G524" s="113" cm="1">
        <f t="array" ref="G524">SUMPRODUCT(--($E$4:$E$490=C524),--($D$4:$D$490="X"),$G$4:$G$490)</f>
        <v>0</v>
      </c>
      <c r="H524" s="113" cm="1">
        <f t="array" ref="H524">SUMPRODUCT(--($E$4:$E$490=C524),--($D$4:$D$490="X"),$H$4:$H$490)</f>
        <v>0</v>
      </c>
      <c r="I524" s="113" cm="1">
        <f t="array" ref="I524">SUMPRODUCT(--($E$4:$E$490=C524),--($D$4:$D$490="X"),$I$4:$I$490)</f>
        <v>0</v>
      </c>
      <c r="J524" s="113" cm="1">
        <f t="array" ref="J524">SUMPRODUCT(--($E$4:$E$490=C524),--($D$4:$D$490="X"),$J$4:$J$490)</f>
        <v>0</v>
      </c>
      <c r="K524" s="113" cm="1">
        <f t="array" ref="K524">SUMPRODUCT(--($E$4:$E$490=C524),--($D$4:$D$490="X"),$K$4:$K$490)</f>
        <v>0</v>
      </c>
      <c r="L524" s="113" cm="1">
        <f t="array" ref="L524">SUMPRODUCT(--($E$4:$E$490=C524),--($D$4:$D$490="X"),$L$4:$L$490)</f>
        <v>0</v>
      </c>
      <c r="M524" s="113" cm="1">
        <f t="array" ref="M524">SUMPRODUCT(--($E$4:$E$490=C524),--($D$4:$D$490="X"),$M$4:$M$490)</f>
        <v>0</v>
      </c>
      <c r="N524" s="113">
        <f t="shared" si="7"/>
        <v>0</v>
      </c>
    </row>
    <row r="525" spans="3:14" x14ac:dyDescent="0.3">
      <c r="C525" s="109" t="str">
        <f t="shared" si="6"/>
        <v>J</v>
      </c>
      <c r="D525" s="110"/>
      <c r="E525" s="110"/>
      <c r="F525" s="113" cm="1">
        <f t="array" ref="F525">SUMPRODUCT(--($E$4:$E$490=C525),--($D$4:$D$490="X"),$F$4:$F$490)</f>
        <v>0</v>
      </c>
      <c r="G525" s="113" cm="1">
        <f t="array" ref="G525">SUMPRODUCT(--($E$4:$E$490=C525),--($D$4:$D$490="X"),$G$4:$G$490)</f>
        <v>0</v>
      </c>
      <c r="H525" s="113" cm="1">
        <f t="array" ref="H525">SUMPRODUCT(--($E$4:$E$490=C525),--($D$4:$D$490="X"),$H$4:$H$490)</f>
        <v>0</v>
      </c>
      <c r="I525" s="113" cm="1">
        <f t="array" ref="I525">SUMPRODUCT(--($E$4:$E$490=C525),--($D$4:$D$490="X"),$I$4:$I$490)</f>
        <v>0</v>
      </c>
      <c r="J525" s="113" cm="1">
        <f t="array" ref="J525">SUMPRODUCT(--($E$4:$E$490=C525),--($D$4:$D$490="X"),$J$4:$J$490)</f>
        <v>0</v>
      </c>
      <c r="K525" s="113" cm="1">
        <f t="array" ref="K525">SUMPRODUCT(--($E$4:$E$490=C525),--($D$4:$D$490="X"),$K$4:$K$490)</f>
        <v>0</v>
      </c>
      <c r="L525" s="113" cm="1">
        <f t="array" ref="L525">SUMPRODUCT(--($E$4:$E$490=C525),--($D$4:$D$490="X"),$L$4:$L$490)</f>
        <v>0</v>
      </c>
      <c r="M525" s="113" cm="1">
        <f t="array" ref="M525">SUMPRODUCT(--($E$4:$E$490=C525),--($D$4:$D$490="X"),$M$4:$M$490)</f>
        <v>0</v>
      </c>
      <c r="N525" s="113">
        <f t="shared" si="7"/>
        <v>0</v>
      </c>
    </row>
    <row r="526" spans="3:14" x14ac:dyDescent="0.3">
      <c r="C526" s="109" t="str">
        <f t="shared" si="6"/>
        <v>K</v>
      </c>
      <c r="D526" s="110"/>
      <c r="E526" s="110"/>
      <c r="F526" s="113" cm="1">
        <f t="array" ref="F526">SUMPRODUCT(--($E$4:$E$490=C526),--($D$4:$D$490="X"),$F$4:$F$490)</f>
        <v>0</v>
      </c>
      <c r="G526" s="113" cm="1">
        <f t="array" ref="G526">SUMPRODUCT(--($E$4:$E$490=C526),--($D$4:$D$490="X"),$G$4:$G$490)</f>
        <v>0</v>
      </c>
      <c r="H526" s="113" cm="1">
        <f t="array" ref="H526">SUMPRODUCT(--($E$4:$E$490=C526),--($D$4:$D$490="X"),$H$4:$H$490)</f>
        <v>0</v>
      </c>
      <c r="I526" s="113" cm="1">
        <f t="array" ref="I526">SUMPRODUCT(--($E$4:$E$490=C526),--($D$4:$D$490="X"),$I$4:$I$490)</f>
        <v>0</v>
      </c>
      <c r="J526" s="113" cm="1">
        <f t="array" ref="J526">SUMPRODUCT(--($E$4:$E$490=C526),--($D$4:$D$490="X"),$J$4:$J$490)</f>
        <v>0</v>
      </c>
      <c r="K526" s="113" cm="1">
        <f t="array" ref="K526">SUMPRODUCT(--($E$4:$E$490=C526),--($D$4:$D$490="X"),$K$4:$K$490)</f>
        <v>0</v>
      </c>
      <c r="L526" s="113" cm="1">
        <f t="array" ref="L526">SUMPRODUCT(--($E$4:$E$490=C526),--($D$4:$D$490="X"),$L$4:$L$490)</f>
        <v>0</v>
      </c>
      <c r="M526" s="113" cm="1">
        <f t="array" ref="M526">SUMPRODUCT(--($E$4:$E$490=C526),--($D$4:$D$490="X"),$M$4:$M$490)</f>
        <v>0</v>
      </c>
      <c r="N526" s="113">
        <f t="shared" si="7"/>
        <v>0</v>
      </c>
    </row>
    <row r="527" spans="3:14" x14ac:dyDescent="0.3">
      <c r="C527" s="109" t="str">
        <f t="shared" si="6"/>
        <v>Vrije categorie</v>
      </c>
      <c r="D527" s="110"/>
      <c r="E527" s="110"/>
      <c r="F527" s="113" cm="1">
        <f t="array" ref="F527">SUMPRODUCT(--($E$4:$E$490=C527),--($D$4:$D$490="X"),$F$4:$F$490)</f>
        <v>0</v>
      </c>
      <c r="G527" s="113" cm="1">
        <f t="array" ref="G527">SUMPRODUCT(--($E$4:$E$490=C527),--($D$4:$D$490="X"),$G$4:$G$490)</f>
        <v>0</v>
      </c>
      <c r="H527" s="113" cm="1">
        <f t="array" ref="H527">SUMPRODUCT(--($E$4:$E$490=C527),--($D$4:$D$490="X"),$H$4:$H$490)</f>
        <v>0</v>
      </c>
      <c r="I527" s="113" cm="1">
        <f t="array" ref="I527">SUMPRODUCT(--($E$4:$E$490=C527),--($D$4:$D$490="X"),$I$4:$I$490)</f>
        <v>0</v>
      </c>
      <c r="J527" s="113" cm="1">
        <f t="array" ref="J527">SUMPRODUCT(--($E$4:$E$490=C527),--($D$4:$D$490="X"),$J$4:$J$490)</f>
        <v>0</v>
      </c>
      <c r="K527" s="113" cm="1">
        <f t="array" ref="K527">SUMPRODUCT(--($E$4:$E$490=C527),--($D$4:$D$490="X"),$K$4:$K$490)</f>
        <v>0</v>
      </c>
      <c r="L527" s="113" cm="1">
        <f t="array" ref="L527">SUMPRODUCT(--($E$4:$E$490=C527),--($D$4:$D$490="X"),$L$4:$L$490)</f>
        <v>0</v>
      </c>
      <c r="M527" s="113" cm="1">
        <f t="array" ref="M527">SUMPRODUCT(--($E$4:$E$490=C527),--($D$4:$D$490="X"),$M$4:$M$490)</f>
        <v>0</v>
      </c>
      <c r="N527" s="113">
        <f t="shared" si="7"/>
        <v>0</v>
      </c>
    </row>
    <row r="528" spans="3:14" x14ac:dyDescent="0.3">
      <c r="C528" s="109" t="str">
        <f t="shared" si="6"/>
        <v>Vrije categorie</v>
      </c>
      <c r="D528" s="110"/>
      <c r="E528" s="110"/>
      <c r="F528" s="113" cm="1">
        <f t="array" ref="F528">SUMPRODUCT(--($E$4:$E$490=C528),--($D$4:$D$490="X"),$F$4:$F$490)</f>
        <v>0</v>
      </c>
      <c r="G528" s="113" cm="1">
        <f t="array" ref="G528">SUMPRODUCT(--($E$4:$E$490=C528),--($D$4:$D$490="X"),$G$4:$G$490)</f>
        <v>0</v>
      </c>
      <c r="H528" s="113" cm="1">
        <f t="array" ref="H528">SUMPRODUCT(--($E$4:$E$490=C528),--($D$4:$D$490="X"),$H$4:$H$490)</f>
        <v>0</v>
      </c>
      <c r="I528" s="113" cm="1">
        <f t="array" ref="I528">SUMPRODUCT(--($E$4:$E$490=C528),--($D$4:$D$490="X"),$I$4:$I$490)</f>
        <v>0</v>
      </c>
      <c r="J528" s="113" cm="1">
        <f t="array" ref="J528">SUMPRODUCT(--($E$4:$E$490=C528),--($D$4:$D$490="X"),$J$4:$J$490)</f>
        <v>0</v>
      </c>
      <c r="K528" s="113" cm="1">
        <f t="array" ref="K528">SUMPRODUCT(--($E$4:$E$490=C528),--($D$4:$D$490="X"),$K$4:$K$490)</f>
        <v>0</v>
      </c>
      <c r="L528" s="113" cm="1">
        <f t="array" ref="L528">SUMPRODUCT(--($E$4:$E$490=C528),--($D$4:$D$490="X"),$L$4:$L$490)</f>
        <v>0</v>
      </c>
      <c r="M528" s="113" cm="1">
        <f t="array" ref="M528">SUMPRODUCT(--($E$4:$E$490=C528),--($D$4:$D$490="X"),$M$4:$M$490)</f>
        <v>0</v>
      </c>
      <c r="N528" s="113">
        <f t="shared" si="7"/>
        <v>0</v>
      </c>
    </row>
    <row r="529" spans="3:14" ht="15" thickBot="1" x14ac:dyDescent="0.35">
      <c r="C529" s="111" t="s">
        <v>314</v>
      </c>
      <c r="D529" s="112"/>
      <c r="E529" s="112"/>
      <c r="F529" s="114">
        <f>SUM(F516:F528)</f>
        <v>0</v>
      </c>
      <c r="G529" s="114">
        <f t="shared" ref="G529:M529" si="8">SUM(G516:G528)</f>
        <v>0</v>
      </c>
      <c r="H529" s="114">
        <f t="shared" si="8"/>
        <v>0</v>
      </c>
      <c r="I529" s="114">
        <f t="shared" si="8"/>
        <v>0</v>
      </c>
      <c r="J529" s="114">
        <f t="shared" si="8"/>
        <v>0</v>
      </c>
      <c r="K529" s="114">
        <f t="shared" si="8"/>
        <v>0</v>
      </c>
      <c r="L529" s="114">
        <f t="shared" si="8"/>
        <v>0</v>
      </c>
      <c r="M529" s="114">
        <f t="shared" si="8"/>
        <v>0</v>
      </c>
      <c r="N529" s="114">
        <f>SUM(N516:N528)</f>
        <v>0</v>
      </c>
    </row>
    <row r="530" spans="3:14" ht="15" thickTop="1" x14ac:dyDescent="0.3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topLeftCell="B1" workbookViewId="0">
      <selection activeCell="A35" sqref="A35:D35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'28'!H5</f>
        <v>28</v>
      </c>
      <c r="B1" s="310" t="s">
        <v>152</v>
      </c>
      <c r="C1" s="311"/>
      <c r="D1" s="312" t="str">
        <f>VLOOKUP(A1,'Kosten VSR (her)controles'!A5:J54,3)</f>
        <v>Complex 28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28 te Complex 28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IF(D4="X",0,IF(E4="X",0,VLOOKUP(E4,'28'!$K$3:$L$16,2,FALSE)))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IF(D5="X",0,IF(E5="X",0,VLOOKUP(E5,'28'!$K$3:$L$16,2,FALSE)))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IF(D6="X",0,IF(E6="X",0,VLOOKUP(E6,'28'!$K$3:$L$16,2,FALSE)))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IF(D7="X",0,IF(E7="X",0,VLOOKUP(E7,'28'!$K$3:$L$16,2,FALSE)))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IF(D8="X",0,IF(E8="X",0,VLOOKUP(E8,'28'!$K$3:$L$16,2,FALSE)))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IF(D9="X",0,IF(E9="X",0,VLOOKUP(E9,'28'!$K$3:$L$16,2,FALSE)))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IF(D10="X",0,IF(E10="X",0,VLOOKUP(E10,'28'!$K$3:$L$16,2,FALSE)))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IF(D11="X",0,IF(E11="X",0,VLOOKUP(E11,'28'!$K$3:$L$16,2,FALSE)))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IF(D12="X",0,IF(E12="X",0,VLOOKUP(E12,'28'!$K$3:$L$16,2,FALSE)))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IF(D13="X",0,IF(E13="X",0,VLOOKUP(E13,'28'!$K$3:$L$16,2,FALSE)))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IF(D14="X",0,IF(E14="X",0,VLOOKUP(E14,'28'!$K$3:$L$16,2,FALSE)))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IF(D15="X",0,IF(E15="X",0,VLOOKUP(E15,'28'!$K$3:$L$16,2,FALSE)))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IF('28'!K3="", "Vrije categorie",'28'!K3)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IF('28'!K4="", "Vrije categorie",'28'!K4)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IF('28'!K7="", "Vrije categorie",'28'!K7)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5" sqref="A35:D3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29,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'29a'!P499/M3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29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'29a'!P500/M4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29</v>
      </c>
      <c r="C5" s="294"/>
      <c r="D5" s="294"/>
      <c r="E5" s="294"/>
      <c r="F5" s="308" t="s">
        <v>155</v>
      </c>
      <c r="G5" s="308"/>
      <c r="H5" s="53">
        <f>'Kosten VSR (her)controles'!A33</f>
        <v>29</v>
      </c>
      <c r="K5" s="74" t="s">
        <v>156</v>
      </c>
      <c r="L5" s="86"/>
      <c r="M5" s="147"/>
      <c r="N5" s="127" t="e">
        <f>'29a'!P501/M5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29</v>
      </c>
      <c r="C6" s="295"/>
      <c r="D6" s="295"/>
      <c r="E6" s="295"/>
      <c r="F6" s="309" t="s">
        <v>158</v>
      </c>
      <c r="G6" s="309"/>
      <c r="H6" s="54" t="str">
        <f>CONCATENATE(H5,"a")</f>
        <v>29a</v>
      </c>
      <c r="K6" s="74" t="s">
        <v>159</v>
      </c>
      <c r="L6" s="86"/>
      <c r="M6" s="147"/>
      <c r="N6" s="127" t="e">
        <f>'29a'!P502/M6</f>
        <v>#N/A</v>
      </c>
    </row>
    <row r="7" spans="1:14" x14ac:dyDescent="0.3">
      <c r="K7" s="74" t="s">
        <v>160</v>
      </c>
      <c r="L7" s="86"/>
      <c r="M7" s="147"/>
      <c r="N7" s="127" t="e">
        <f>'29a'!P503/M7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'29a'!P504/M8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'29a'!P505/M9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'29a'!P506/M10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'29a'!P507/M11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'29a'!P508/M12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'29a'!N512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'29a'!P509/M13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'29a'!P512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'29a'!N505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'29'!H5</f>
        <v>29</v>
      </c>
      <c r="B1" s="310" t="s">
        <v>152</v>
      </c>
      <c r="C1" s="311"/>
      <c r="D1" s="312" t="str">
        <f>VLOOKUP(A1,'Kosten VSR (her)controles'!A5:J54,3)</f>
        <v>Complex 29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29 te Complex 29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IF(D4="X",0,IF(E4="X",0,VLOOKUP(E4,'29'!$K$3:$L$16,2,FALSE)))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IF(D5="X",0,IF(E5="X",0,VLOOKUP(E5,'29'!$K$3:$L$16,2,FALSE)))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IF(D6="X",0,IF(E6="X",0,VLOOKUP(E6,'29'!$K$3:$L$16,2,FALSE)))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IF(D7="X",0,IF(E7="X",0,VLOOKUP(E7,'29'!$K$3:$L$16,2,FALSE)))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IF(D8="X",0,IF(E8="X",0,VLOOKUP(E8,'29'!$K$3:$L$16,2,FALSE)))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IF(D9="X",0,IF(E9="X",0,VLOOKUP(E9,'29'!$K$3:$L$16,2,FALSE)))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IF(D10="X",0,IF(E10="X",0,VLOOKUP(E10,'29'!$K$3:$L$16,2,FALSE)))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IF(D11="X",0,IF(E11="X",0,VLOOKUP(E11,'29'!$K$3:$L$16,2,FALSE)))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IF(D12="X",0,IF(E12="X",0,VLOOKUP(E12,'29'!$K$3:$L$16,2,FALSE)))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IF(D13="X",0,IF(E13="X",0,VLOOKUP(E13,'29'!$K$3:$L$16,2,FALSE)))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IF(D14="X",0,IF(E14="X",0,VLOOKUP(E14,'29'!$K$3:$L$16,2,FALSE)))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IF(D15="X",0,IF(E15="X",0,VLOOKUP(E15,'29'!$K$3:$L$16,2,FALSE)))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IF('29'!K4="", "Vrije categorie",'29'!K4)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IF('29'!K7="", "Vrije categorie",'29'!K7)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30,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'30a'!P499/M3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30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'30a'!P500/M4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30</v>
      </c>
      <c r="C5" s="294"/>
      <c r="D5" s="294"/>
      <c r="E5" s="294"/>
      <c r="F5" s="308" t="s">
        <v>155</v>
      </c>
      <c r="G5" s="308"/>
      <c r="H5" s="53">
        <f>'Kosten VSR (her)controles'!A34</f>
        <v>30</v>
      </c>
      <c r="K5" s="74" t="s">
        <v>156</v>
      </c>
      <c r="L5" s="86"/>
      <c r="M5" s="147"/>
      <c r="N5" s="127" t="e">
        <f>'30a'!P501/M5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30</v>
      </c>
      <c r="C6" s="295"/>
      <c r="D6" s="295"/>
      <c r="E6" s="295"/>
      <c r="F6" s="309" t="s">
        <v>158</v>
      </c>
      <c r="G6" s="309"/>
      <c r="H6" s="54" t="str">
        <f>CONCATENATE(H5,"a")</f>
        <v>30a</v>
      </c>
      <c r="K6" s="74" t="s">
        <v>159</v>
      </c>
      <c r="L6" s="86"/>
      <c r="M6" s="147"/>
      <c r="N6" s="127" t="e">
        <f>'30a'!P502/M6</f>
        <v>#N/A</v>
      </c>
    </row>
    <row r="7" spans="1:14" x14ac:dyDescent="0.3">
      <c r="K7" s="74" t="s">
        <v>160</v>
      </c>
      <c r="L7" s="86"/>
      <c r="M7" s="147"/>
      <c r="N7" s="127" t="e">
        <f>'30a'!P503/M7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'30a'!P504/M8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'30a'!P505/M9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'30a'!P506/M10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'30a'!P507/M11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'30a'!P508/M12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'30a'!N512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'30a'!P509/M13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'30a'!P512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'30a'!N505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'30'!H5</f>
        <v>30</v>
      </c>
      <c r="B1" s="310" t="s">
        <v>152</v>
      </c>
      <c r="C1" s="311"/>
      <c r="D1" s="312" t="str">
        <f>VLOOKUP(A1,'Kosten VSR (her)controles'!A5:J54,3)</f>
        <v>Complex 30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30 te Complex 30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IF('30'!K3="", "Vrije categorie",'30'!K3)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IF('30'!K4="", "Vrije categorie",'30'!K4)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IF('30'!K7="", "Vrije categorie",'30'!K7)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'31a'!P499/M3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'31a'!P500/M4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31</v>
      </c>
      <c r="C5" s="294"/>
      <c r="D5" s="294"/>
      <c r="E5" s="294"/>
      <c r="F5" s="308" t="s">
        <v>155</v>
      </c>
      <c r="G5" s="308"/>
      <c r="H5" s="53">
        <f>'Kosten VSR (her)controles'!A35</f>
        <v>31</v>
      </c>
      <c r="K5" s="74" t="s">
        <v>156</v>
      </c>
      <c r="L5" s="86"/>
      <c r="M5" s="147"/>
      <c r="N5" s="127" t="e">
        <f>'31a'!P501/M5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31</v>
      </c>
      <c r="C6" s="295"/>
      <c r="D6" s="295"/>
      <c r="E6" s="295"/>
      <c r="F6" s="309" t="s">
        <v>158</v>
      </c>
      <c r="G6" s="309"/>
      <c r="H6" s="54" t="str">
        <f>CONCATENATE(H5,"a")</f>
        <v>31a</v>
      </c>
      <c r="K6" s="74" t="s">
        <v>159</v>
      </c>
      <c r="L6" s="86"/>
      <c r="M6" s="147"/>
      <c r="N6" s="127" t="e">
        <f>'31a'!P502/M6</f>
        <v>#N/A</v>
      </c>
    </row>
    <row r="7" spans="1:14" x14ac:dyDescent="0.3">
      <c r="K7" s="74" t="s">
        <v>160</v>
      </c>
      <c r="L7" s="86"/>
      <c r="M7" s="147"/>
      <c r="N7" s="127" t="e">
        <f>'31a'!P503/M7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'31a'!P504/M8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'31a'!P505/M9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'31a'!P506/M10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'31a'!P507/M11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'31a'!P508/M12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'31a'!N512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'31a'!P509/M13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'31a'!P512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'31a'!N505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'31'!H5</f>
        <v>31</v>
      </c>
      <c r="B1" s="310" t="s">
        <v>152</v>
      </c>
      <c r="C1" s="311"/>
      <c r="D1" s="312" t="str">
        <f>VLOOKUP(A1,'Kosten VSR (her)controles'!A5:J54,3)</f>
        <v>Complex 31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31 te Complex 31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IF(D4="X",0,IF(E4="X",0,VLOOKUP(E4,'31'!$K$3:$L$16,2,FALSE)))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IF(D5="X",0,IF(E5="X",0,VLOOKUP(E5,'31'!$K$3:$L$16,2,FALSE)))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IF(D6="X",0,IF(E6="X",0,VLOOKUP(E6,'31'!$K$3:$L$16,2,FALSE)))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IF(D7="X",0,IF(E7="X",0,VLOOKUP(E7,'31'!$K$3:$L$16,2,FALSE)))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IF(D8="X",0,IF(E8="X",0,VLOOKUP(E8,'31'!$K$3:$L$16,2,FALSE)))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IF(D9="X",0,IF(E9="X",0,VLOOKUP(E9,'31'!$K$3:$L$16,2,FALSE)))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IF(D10="X",0,IF(E10="X",0,VLOOKUP(E10,'31'!$K$3:$L$16,2,FALSE)))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IF(D11="X",0,IF(E11="X",0,VLOOKUP(E11,'31'!$K$3:$L$16,2,FALSE)))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IF(D12="X",0,IF(E12="X",0,VLOOKUP(E12,'31'!$K$3:$L$16,2,FALSE)))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IF(D13="X",0,IF(E13="X",0,VLOOKUP(E13,'31'!$K$3:$L$16,2,FALSE)))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IF(D14="X",0,IF(E14="X",0,VLOOKUP(E14,'31'!$K$3:$L$16,2,FALSE)))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IF(D15="X",0,IF(E15="X",0,VLOOKUP(E15,'31'!$K$3:$L$16,2,FALSE)))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32,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'32a'!P499/M3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32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'32a'!P500/M4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32</v>
      </c>
      <c r="C5" s="294"/>
      <c r="D5" s="294"/>
      <c r="E5" s="294"/>
      <c r="F5" s="308" t="s">
        <v>155</v>
      </c>
      <c r="G5" s="308"/>
      <c r="H5" s="53">
        <f>'Kosten VSR (her)controles'!A36</f>
        <v>32</v>
      </c>
      <c r="K5" s="74" t="s">
        <v>156</v>
      </c>
      <c r="L5" s="86"/>
      <c r="M5" s="147"/>
      <c r="N5" s="127" t="e">
        <f>'32a'!P501/M5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32</v>
      </c>
      <c r="C6" s="295"/>
      <c r="D6" s="295"/>
      <c r="E6" s="295"/>
      <c r="F6" s="309" t="s">
        <v>158</v>
      </c>
      <c r="G6" s="309"/>
      <c r="H6" s="54" t="str">
        <f>CONCATENATE(H5,"a")</f>
        <v>32a</v>
      </c>
      <c r="K6" s="74" t="s">
        <v>159</v>
      </c>
      <c r="L6" s="86"/>
      <c r="M6" s="147"/>
      <c r="N6" s="127" t="e">
        <f>'32a'!P502/M6</f>
        <v>#N/A</v>
      </c>
    </row>
    <row r="7" spans="1:14" x14ac:dyDescent="0.3">
      <c r="K7" s="74" t="s">
        <v>160</v>
      </c>
      <c r="L7" s="86"/>
      <c r="M7" s="147"/>
      <c r="N7" s="127" t="e">
        <f>'32a'!P503/M7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'32a'!P504/M8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'32a'!P505/M9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'32a'!P506/M10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'32a'!P507/M11</f>
        <v>#N/A</v>
      </c>
    </row>
    <row r="12" spans="1:14" x14ac:dyDescent="0.3">
      <c r="F12" s="47" t="s">
        <v>67</v>
      </c>
      <c r="G12" s="47" t="s">
        <v>169</v>
      </c>
      <c r="H12" s="47"/>
      <c r="K12" s="74" t="s">
        <v>170</v>
      </c>
      <c r="L12" s="86"/>
      <c r="M12" s="147"/>
      <c r="N12" s="127" t="e">
        <f>'32a'!P508/M12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'32a'!N512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'32a'!P509/M13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 t="e">
        <f>'32a'!P512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667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'32a'!N505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'32'!H5</f>
        <v>32</v>
      </c>
      <c r="B1" s="310" t="s">
        <v>152</v>
      </c>
      <c r="C1" s="311"/>
      <c r="D1" s="312" t="str">
        <f>VLOOKUP(A1,'Kosten VSR (her)controles'!A5:J54,3)</f>
        <v>Complex 32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32 te Complex 32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IF(D4="X",0,IF(E4="X",0,VLOOKUP(E4,'32'!$K$3:$L$16,2,FALSE)))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IF(D5="X",0,IF(E5="X",0,VLOOKUP(E5,'32'!$K$3:$L$16,2,FALSE)))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IF(D6="X",0,IF(E6="X",0,VLOOKUP(E6,'32'!$K$3:$L$16,2,FALSE)))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IF(D7="X",0,IF(E7="X",0,VLOOKUP(E7,'32'!$K$3:$L$16,2,FALSE)))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IF(D8="X",0,IF(E8="X",0,VLOOKUP(E8,'32'!$K$3:$L$16,2,FALSE)))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IF(D9="X",0,IF(E9="X",0,VLOOKUP(E9,'32'!$K$3:$L$16,2,FALSE)))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IF(D10="X",0,IF(E10="X",0,VLOOKUP(E10,'32'!$K$3:$L$16,2,FALSE)))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IF(D11="X",0,IF(E11="X",0,VLOOKUP(E11,'32'!$K$3:$L$16,2,FALSE)))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IF(D12="X",0,IF(E12="X",0,VLOOKUP(E12,'32'!$K$3:$L$16,2,FALSE)))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IF(D13="X",0,IF(E13="X",0,VLOOKUP(E13,'32'!$K$3:$L$16,2,FALSE)))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IF(D14="X",0,IF(E14="X",0,VLOOKUP(E14,'32'!$K$3:$L$16,2,FALSE)))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IF(D15="X",0,IF(E15="X",0,VLOOKUP(E15,'32'!$K$3:$L$16,2,FALSE)))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IF('32'!K7="", "Vrije categorie",'32'!K7)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33,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'33a'!P499/M3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33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'33a'!P500/M4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33</v>
      </c>
      <c r="C5" s="294"/>
      <c r="D5" s="294"/>
      <c r="E5" s="294"/>
      <c r="F5" s="308" t="s">
        <v>155</v>
      </c>
      <c r="G5" s="308"/>
      <c r="H5" s="53">
        <f>'Kosten VSR (her)controles'!A37</f>
        <v>33</v>
      </c>
      <c r="K5" s="74" t="s">
        <v>156</v>
      </c>
      <c r="L5" s="86"/>
      <c r="M5" s="147"/>
      <c r="N5" s="127" t="e">
        <f>'33a'!P501/M5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33</v>
      </c>
      <c r="C6" s="295"/>
      <c r="D6" s="295"/>
      <c r="E6" s="295"/>
      <c r="F6" s="309" t="s">
        <v>158</v>
      </c>
      <c r="G6" s="309"/>
      <c r="H6" s="54" t="str">
        <f>CONCATENATE(H5,"a")</f>
        <v>33a</v>
      </c>
      <c r="K6" s="74" t="s">
        <v>159</v>
      </c>
      <c r="L6" s="86"/>
      <c r="M6" s="147"/>
      <c r="N6" s="127" t="e">
        <f>'33a'!P502/M6</f>
        <v>#N/A</v>
      </c>
    </row>
    <row r="7" spans="1:14" x14ac:dyDescent="0.3">
      <c r="K7" s="74" t="s">
        <v>160</v>
      </c>
      <c r="L7" s="86"/>
      <c r="M7" s="147"/>
      <c r="N7" s="127" t="e">
        <f>'33a'!P503/M7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'33a'!P504/M8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'33a'!P505/M9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'33a'!P506/M10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'33a'!P507/M11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'33a'!P508/M12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'33a'!N512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'33a'!P509/M13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'33a'!P512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'33a'!N505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4" t="s">
        <v>151</v>
      </c>
      <c r="L3" s="86">
        <v>210</v>
      </c>
      <c r="M3" s="174"/>
      <c r="N3" s="126" t="e">
        <f>'2a'!P499/M3</f>
        <v>#DIV/0!</v>
      </c>
    </row>
    <row r="4" spans="1:14" x14ac:dyDescent="0.3">
      <c r="A4" s="56" t="s">
        <v>152</v>
      </c>
      <c r="B4" s="293" t="str">
        <f>VLOOKUP(H5,'Kosten VSR (her)controles'!A5:E54,3)</f>
        <v>Nassauschool Nassaulaan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75"/>
      <c r="N4" s="127" t="e">
        <f>'2a'!P500/M4</f>
        <v>#DIV/0!</v>
      </c>
    </row>
    <row r="5" spans="1:14" x14ac:dyDescent="0.3">
      <c r="A5" s="57" t="s">
        <v>154</v>
      </c>
      <c r="B5" s="294" t="str">
        <f>VLOOKUP(H5,'Kosten VSR (her)controles'!A5:E54,4)</f>
        <v>Nassaulaan 5</v>
      </c>
      <c r="C5" s="294"/>
      <c r="D5" s="294"/>
      <c r="E5" s="294"/>
      <c r="F5" s="308" t="s">
        <v>155</v>
      </c>
      <c r="G5" s="308"/>
      <c r="H5" s="53">
        <f>'Kosten VSR (her)controles'!A6</f>
        <v>2</v>
      </c>
      <c r="K5" s="74" t="s">
        <v>156</v>
      </c>
      <c r="L5" s="86">
        <v>210</v>
      </c>
      <c r="M5" s="175"/>
      <c r="N5" s="127" t="e">
        <f>'2a'!P501/M5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2a</v>
      </c>
      <c r="K6" s="74" t="s">
        <v>159</v>
      </c>
      <c r="L6" s="86">
        <v>210</v>
      </c>
      <c r="M6" s="175"/>
      <c r="N6" s="127" t="e">
        <f>'2a'!P502/M6</f>
        <v>#DIV/0!</v>
      </c>
    </row>
    <row r="7" spans="1:14" x14ac:dyDescent="0.3">
      <c r="K7" s="74" t="s">
        <v>160</v>
      </c>
      <c r="L7" s="86">
        <v>210</v>
      </c>
      <c r="M7" s="175"/>
      <c r="N7" s="127" t="e">
        <f>'2a'!P503/M7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210</v>
      </c>
      <c r="K8" s="74" t="s">
        <v>162</v>
      </c>
      <c r="L8" s="86">
        <v>12</v>
      </c>
      <c r="M8" s="175"/>
      <c r="N8" s="127" t="e">
        <f>'2a'!P504/M8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75"/>
      <c r="N9" s="127" t="e">
        <f>'2a'!P505/M9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75"/>
      <c r="N10" s="127" t="e">
        <f>'2a'!P506/M10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75"/>
      <c r="N11" s="127" t="e">
        <f>'2a'!P507/M11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75"/>
      <c r="N12" s="127" t="e">
        <f>'2a'!P508/M12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'2a'!N512</f>
        <v>647.89</v>
      </c>
      <c r="G13" s="129"/>
      <c r="H13" s="63">
        <f>(F13*G13)*4</f>
        <v>0</v>
      </c>
      <c r="K13" s="74" t="s">
        <v>172</v>
      </c>
      <c r="L13" s="86">
        <v>12</v>
      </c>
      <c r="M13" s="175"/>
      <c r="N13" s="127" t="e">
        <f>'2a'!P509/M13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'2a'!P512</f>
        <v>136056.9</v>
      </c>
      <c r="E17" s="305" t="s">
        <v>176</v>
      </c>
      <c r="F17" s="305"/>
      <c r="G17" s="84">
        <f>D17/E8</f>
        <v>647.89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'2a'!G512</f>
        <v>257.55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257.55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257.55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257.55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'2a'!F512-E27</f>
        <v>356.70000000000005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'2a'!S495</f>
        <v>122.14999999999999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'2a'!R495</f>
        <v>122.14999999999999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'2a'!T495</f>
        <v>38.15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'2a'!V495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'2a'!W495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'2a'!N505</f>
        <v>33.64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'33'!H5</f>
        <v>33</v>
      </c>
      <c r="B1" s="310" t="s">
        <v>152</v>
      </c>
      <c r="C1" s="311"/>
      <c r="D1" s="312" t="str">
        <f>VLOOKUP(A1,'Kosten VSR (her)controles'!A5:J54,3)</f>
        <v>Complex 33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33 te Complex 33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IF(D4="X",0,IF(E4="X",0,VLOOKUP(E4,'33'!$K$3:$L$16,2,FALSE)))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IF(D5="X",0,IF(E5="X",0,VLOOKUP(E5,'33'!$K$3:$L$16,2,FALSE)))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IF(D6="X",0,IF(E6="X",0,VLOOKUP(E6,'33'!$K$3:$L$16,2,FALSE)))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IF(D7="X",0,IF(E7="X",0,VLOOKUP(E7,'33'!$K$3:$L$16,2,FALSE)))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IF(D8="X",0,IF(E8="X",0,VLOOKUP(E8,'33'!$K$3:$L$16,2,FALSE)))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IF(D9="X",0,IF(E9="X",0,VLOOKUP(E9,'33'!$K$3:$L$16,2,FALSE)))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IF(D10="X",0,IF(E10="X",0,VLOOKUP(E10,'33'!$K$3:$L$16,2,FALSE)))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IF(D11="X",0,IF(E11="X",0,VLOOKUP(E11,'33'!$K$3:$L$16,2,FALSE)))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IF(D12="X",0,IF(E12="X",0,VLOOKUP(E12,'33'!$K$3:$L$16,2,FALSE)))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IF(D13="X",0,IF(E13="X",0,VLOOKUP(E13,'33'!$K$3:$L$16,2,FALSE)))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IF(D14="X",0,IF(E14="X",0,VLOOKUP(E14,'33'!$K$3:$L$16,2,FALSE)))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IF(D15="X",0,IF(E15="X",0,VLOOKUP(E15,'33'!$K$3:$L$16,2,FALSE)))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IF('33'!K7="", "Vrije categorie",'33'!K7)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34,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'34a'!P499/M3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34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'34a'!P500/M4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34</v>
      </c>
      <c r="C5" s="294"/>
      <c r="D5" s="294"/>
      <c r="E5" s="294"/>
      <c r="F5" s="308" t="s">
        <v>155</v>
      </c>
      <c r="G5" s="308"/>
      <c r="H5" s="53">
        <f>'Kosten VSR (her)controles'!A38</f>
        <v>34</v>
      </c>
      <c r="K5" s="74" t="s">
        <v>156</v>
      </c>
      <c r="L5" s="86"/>
      <c r="M5" s="147"/>
      <c r="N5" s="127" t="e">
        <f>'34a'!P501/M5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34</v>
      </c>
      <c r="C6" s="295"/>
      <c r="D6" s="295"/>
      <c r="E6" s="295"/>
      <c r="F6" s="309" t="s">
        <v>158</v>
      </c>
      <c r="G6" s="309"/>
      <c r="H6" s="54" t="str">
        <f>CONCATENATE(H5,"a")</f>
        <v>34a</v>
      </c>
      <c r="K6" s="74" t="s">
        <v>159</v>
      </c>
      <c r="L6" s="86"/>
      <c r="M6" s="147"/>
      <c r="N6" s="127" t="e">
        <f>'34a'!P502/M6</f>
        <v>#N/A</v>
      </c>
    </row>
    <row r="7" spans="1:14" x14ac:dyDescent="0.3">
      <c r="K7" s="74" t="s">
        <v>160</v>
      </c>
      <c r="L7" s="86"/>
      <c r="M7" s="147"/>
      <c r="N7" s="127" t="e">
        <f>'34a'!P503/M7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'34a'!P504/M8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'34a'!P505/M9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'34a'!P506/M10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'34a'!P507/M11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'34a'!P508/M12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'34a'!N512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'34a'!P509/M13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'34a'!P512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'34a'!N505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'34'!H5</f>
        <v>34</v>
      </c>
      <c r="B1" s="310" t="s">
        <v>152</v>
      </c>
      <c r="C1" s="311"/>
      <c r="D1" s="312" t="str">
        <f>VLOOKUP(A1,'Kosten VSR (her)controles'!A5:J54,3)</f>
        <v>Complex 34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34 te Complex 34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IF(D4="X",0,IF(E4="X",0,VLOOKUP(E4,'34'!$K$3:$L$16,2,FALSE)))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IF(D5="X",0,IF(E5="X",0,VLOOKUP(E5,'34'!$K$3:$L$16,2,FALSE)))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IF(D6="X",0,IF(E6="X",0,VLOOKUP(E6,'34'!$K$3:$L$16,2,FALSE)))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IF(D7="X",0,IF(E7="X",0,VLOOKUP(E7,'34'!$K$3:$L$16,2,FALSE)))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IF(D8="X",0,IF(E8="X",0,VLOOKUP(E8,'34'!$K$3:$L$16,2,FALSE)))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IF(D9="X",0,IF(E9="X",0,VLOOKUP(E9,'34'!$K$3:$L$16,2,FALSE)))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IF(D10="X",0,IF(E10="X",0,VLOOKUP(E10,'34'!$K$3:$L$16,2,FALSE)))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IF(D11="X",0,IF(E11="X",0,VLOOKUP(E11,'34'!$K$3:$L$16,2,FALSE)))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IF(D12="X",0,IF(E12="X",0,VLOOKUP(E12,'34'!$K$3:$L$16,2,FALSE)))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IF(D13="X",0,IF(E13="X",0,VLOOKUP(E13,'34'!$K$3:$L$16,2,FALSE)))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IF(D14="X",0,IF(E14="X",0,VLOOKUP(E14,'34'!$K$3:$L$16,2,FALSE)))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IF(D15="X",0,IF(E15="X",0,VLOOKUP(E15,'34'!$K$3:$L$16,2,FALSE)))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35,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'35a'!P499/M3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35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'35a'!P500/M4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35</v>
      </c>
      <c r="C5" s="294"/>
      <c r="D5" s="294"/>
      <c r="E5" s="294"/>
      <c r="F5" s="308" t="s">
        <v>155</v>
      </c>
      <c r="G5" s="308"/>
      <c r="H5" s="53">
        <f>'Kosten VSR (her)controles'!A39</f>
        <v>35</v>
      </c>
      <c r="K5" s="74" t="s">
        <v>156</v>
      </c>
      <c r="L5" s="86"/>
      <c r="M5" s="147"/>
      <c r="N5" s="127" t="e">
        <f>'35a'!P501/M5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35</v>
      </c>
      <c r="C6" s="295"/>
      <c r="D6" s="295"/>
      <c r="E6" s="295"/>
      <c r="F6" s="309" t="s">
        <v>158</v>
      </c>
      <c r="G6" s="309"/>
      <c r="H6" s="54" t="str">
        <f>CONCATENATE(H5,"a")</f>
        <v>35a</v>
      </c>
      <c r="K6" s="74" t="s">
        <v>159</v>
      </c>
      <c r="L6" s="86"/>
      <c r="M6" s="147"/>
      <c r="N6" s="127" t="e">
        <f>'35a'!P502/M6</f>
        <v>#N/A</v>
      </c>
    </row>
    <row r="7" spans="1:14" x14ac:dyDescent="0.3">
      <c r="K7" s="74" t="s">
        <v>160</v>
      </c>
      <c r="L7" s="86"/>
      <c r="M7" s="147"/>
      <c r="N7" s="127" t="e">
        <f>'35a'!P503/M7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'35a'!P504/M8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'35a'!P505/M9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'35a'!P506/M10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'35a'!P507/M11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'35a'!P508/M12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'35a'!N512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'35a'!P509/M13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'35a'!P512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'35a'!N505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'35'!H5</f>
        <v>35</v>
      </c>
      <c r="B1" s="310" t="s">
        <v>152</v>
      </c>
      <c r="C1" s="311"/>
      <c r="D1" s="312" t="str">
        <f>VLOOKUP(A1,'Kosten VSR (her)controles'!A5:J54,3)</f>
        <v>Complex 35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35 te Complex 35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IF(D4="X",0,IF(E4="X",0,VLOOKUP(E4,'35'!$K$3:$L$16,2,FALSE)))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IF(D5="X",0,IF(E5="X",0,VLOOKUP(E5,'35'!$K$3:$L$16,2,FALSE)))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IF(D6="X",0,IF(E6="X",0,VLOOKUP(E6,'35'!$K$3:$L$16,2,FALSE)))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IF(D7="X",0,IF(E7="X",0,VLOOKUP(E7,'35'!$K$3:$L$16,2,FALSE)))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IF(D8="X",0,IF(E8="X",0,VLOOKUP(E8,'35'!$K$3:$L$16,2,FALSE)))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IF(D9="X",0,IF(E9="X",0,VLOOKUP(E9,'35'!$K$3:$L$16,2,FALSE)))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IF(D10="X",0,IF(E10="X",0,VLOOKUP(E10,'35'!$K$3:$L$16,2,FALSE)))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IF(D11="X",0,IF(E11="X",0,VLOOKUP(E11,'35'!$K$3:$L$16,2,FALSE)))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IF(D12="X",0,IF(E12="X",0,VLOOKUP(E12,'35'!$K$3:$L$16,2,FALSE)))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IF(D13="X",0,IF(E13="X",0,VLOOKUP(E13,'35'!$K$3:$L$16,2,FALSE)))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IF(D14="X",0,IF(E14="X",0,VLOOKUP(E14,'35'!$K$3:$L$16,2,FALSE)))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IF(D15="X",0,IF(E15="X",0,VLOOKUP(E15,'35'!$K$3:$L$16,2,FALSE)))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36,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'36a'!P499/M3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36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'36a'!P500/M4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36</v>
      </c>
      <c r="C5" s="294"/>
      <c r="D5" s="294"/>
      <c r="E5" s="294"/>
      <c r="F5" s="308" t="s">
        <v>155</v>
      </c>
      <c r="G5" s="308"/>
      <c r="H5" s="53">
        <f>'Kosten VSR (her)controles'!A40</f>
        <v>36</v>
      </c>
      <c r="K5" s="74" t="s">
        <v>156</v>
      </c>
      <c r="L5" s="86"/>
      <c r="M5" s="147"/>
      <c r="N5" s="127" t="e">
        <f>'36a'!P501/M5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36</v>
      </c>
      <c r="C6" s="295"/>
      <c r="D6" s="295"/>
      <c r="E6" s="295"/>
      <c r="F6" s="309" t="s">
        <v>158</v>
      </c>
      <c r="G6" s="309"/>
      <c r="H6" s="54" t="str">
        <f>CONCATENATE(H5,"a")</f>
        <v>36a</v>
      </c>
      <c r="K6" s="74" t="s">
        <v>159</v>
      </c>
      <c r="L6" s="86"/>
      <c r="M6" s="147"/>
      <c r="N6" s="127" t="e">
        <f>'36a'!P502/M6</f>
        <v>#N/A</v>
      </c>
    </row>
    <row r="7" spans="1:14" x14ac:dyDescent="0.3">
      <c r="K7" s="74" t="s">
        <v>160</v>
      </c>
      <c r="L7" s="86"/>
      <c r="M7" s="147"/>
      <c r="N7" s="127" t="e">
        <f>'36a'!P503/M7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'36a'!P504/M8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'36a'!P505/M9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'36a'!P506/M10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'36a'!P507/M11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'36a'!P508/M12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'36a'!N512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'36a'!P509/M13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'36a'!P512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'36a'!N505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'36'!H5</f>
        <v>36</v>
      </c>
      <c r="B1" s="310" t="s">
        <v>152</v>
      </c>
      <c r="C1" s="311"/>
      <c r="D1" s="312" t="str">
        <f>VLOOKUP(A1,'Kosten VSR (her)controles'!A5:J54,3)</f>
        <v>Complex 36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36 te Complex 36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37,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'37a'!P499/M3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37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'37a'!P500/M4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37</v>
      </c>
      <c r="C5" s="294"/>
      <c r="D5" s="294"/>
      <c r="E5" s="294"/>
      <c r="F5" s="308" t="s">
        <v>155</v>
      </c>
      <c r="G5" s="308"/>
      <c r="H5" s="53">
        <f>'Kosten VSR (her)controles'!A41</f>
        <v>37</v>
      </c>
      <c r="K5" s="74" t="s">
        <v>156</v>
      </c>
      <c r="L5" s="86"/>
      <c r="M5" s="147"/>
      <c r="N5" s="127" t="e">
        <f>'37a'!P501/M5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37</v>
      </c>
      <c r="C6" s="295"/>
      <c r="D6" s="295"/>
      <c r="E6" s="295"/>
      <c r="F6" s="309" t="s">
        <v>158</v>
      </c>
      <c r="G6" s="309"/>
      <c r="H6" s="54" t="str">
        <f>CONCATENATE(H5,"a")</f>
        <v>37a</v>
      </c>
      <c r="K6" s="74" t="s">
        <v>159</v>
      </c>
      <c r="L6" s="86"/>
      <c r="M6" s="147"/>
      <c r="N6" s="127" t="e">
        <f>'37a'!P502/M6</f>
        <v>#N/A</v>
      </c>
    </row>
    <row r="7" spans="1:14" x14ac:dyDescent="0.3">
      <c r="K7" s="74" t="s">
        <v>160</v>
      </c>
      <c r="L7" s="86"/>
      <c r="M7" s="147"/>
      <c r="N7" s="127" t="e">
        <f>'37a'!P503/M7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'37a'!P504/M8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'37a'!P505/M9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'37a'!P506/M10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'37a'!P507/M11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'37a'!P508/M12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'37a'!N512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'37a'!P509/M13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'37a'!P512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'37a'!N505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'37'!H5</f>
        <v>37</v>
      </c>
      <c r="B1" s="310" t="s">
        <v>152</v>
      </c>
      <c r="C1" s="311"/>
      <c r="D1" s="312" t="str">
        <f>VLOOKUP(A1,'Kosten VSR (her)controles'!A5:J54,3)</f>
        <v>Complex 37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37 te Complex 37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IF(D4="X",0,IF(E4="X",0,VLOOKUP(E4,'37'!$K$3:$L$16,2,FALSE)))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IF(D5="X",0,IF(E5="X",0,VLOOKUP(E5,'37'!$K$3:$L$16,2,FALSE)))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IF(D6="X",0,IF(E6="X",0,VLOOKUP(E6,'37'!$K$3:$L$16,2,FALSE)))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IF(D7="X",0,IF(E7="X",0,VLOOKUP(E7,'37'!$K$3:$L$16,2,FALSE)))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IF(D8="X",0,IF(E8="X",0,VLOOKUP(E8,'37'!$K$3:$L$16,2,FALSE)))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IF(D9="X",0,IF(E9="X",0,VLOOKUP(E9,'37'!$K$3:$L$16,2,FALSE)))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IF(D10="X",0,IF(E10="X",0,VLOOKUP(E10,'37'!$K$3:$L$16,2,FALSE)))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IF(D11="X",0,IF(E11="X",0,VLOOKUP(E11,'37'!$K$3:$L$16,2,FALSE)))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IF(D12="X",0,IF(E12="X",0,VLOOKUP(E12,'37'!$K$3:$L$16,2,FALSE)))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IF(D13="X",0,IF(E13="X",0,VLOOKUP(E13,'37'!$K$3:$L$16,2,FALSE)))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IF(D14="X",0,IF(E14="X",0,VLOOKUP(E14,'37'!$K$3:$L$16,2,FALSE)))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IF(D15="X",0,IF(E15="X",0,VLOOKUP(E15,'37'!$K$3:$L$16,2,FALSE)))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38,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'26a'!P499/M3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38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'26a'!P500/M4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38</v>
      </c>
      <c r="C5" s="294"/>
      <c r="D5" s="294"/>
      <c r="E5" s="294"/>
      <c r="F5" s="308" t="s">
        <v>155</v>
      </c>
      <c r="G5" s="308"/>
      <c r="H5" s="53">
        <f>'Kosten VSR (her)controles'!A42</f>
        <v>38</v>
      </c>
      <c r="K5" s="74" t="s">
        <v>156</v>
      </c>
      <c r="L5" s="86"/>
      <c r="M5" s="147"/>
      <c r="N5" s="127" t="e">
        <f>'26a'!P501/M5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38</v>
      </c>
      <c r="C6" s="295"/>
      <c r="D6" s="295"/>
      <c r="E6" s="295"/>
      <c r="F6" s="309" t="s">
        <v>158</v>
      </c>
      <c r="G6" s="309"/>
      <c r="H6" s="54" t="str">
        <f>CONCATENATE(H5,"a")</f>
        <v>38a</v>
      </c>
      <c r="K6" s="74" t="s">
        <v>159</v>
      </c>
      <c r="L6" s="86"/>
      <c r="M6" s="147"/>
      <c r="N6" s="127" t="e">
        <f>'26a'!P502/M6</f>
        <v>#N/A</v>
      </c>
    </row>
    <row r="7" spans="1:14" x14ac:dyDescent="0.3">
      <c r="K7" s="74" t="s">
        <v>160</v>
      </c>
      <c r="L7" s="86"/>
      <c r="M7" s="147"/>
      <c r="N7" s="127" t="e">
        <f>'26a'!P503/M7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'26a'!P504/M8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'26a'!P505/M9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'26a'!P506/M10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'26a'!P507/M11</f>
        <v>#N/A</v>
      </c>
    </row>
    <row r="12" spans="1:14" x14ac:dyDescent="0.3">
      <c r="F12" s="47" t="s">
        <v>67</v>
      </c>
      <c r="G12" s="47" t="s">
        <v>169</v>
      </c>
      <c r="H12" s="47"/>
      <c r="K12" s="74" t="s">
        <v>170</v>
      </c>
      <c r="L12" s="86"/>
      <c r="M12" s="147"/>
      <c r="N12" s="127" t="e">
        <f>'26a'!P508/M12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'26a'!P509/M13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 t="e">
        <f>'26a'!P512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667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'26a'!N505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2"/>
  <sheetViews>
    <sheetView workbookViewId="0">
      <selection activeCell="E27" sqref="E27"/>
    </sheetView>
  </sheetViews>
  <sheetFormatPr defaultRowHeight="14.4" x14ac:dyDescent="0.3"/>
  <cols>
    <col min="1" max="1" width="5.44140625" bestFit="1" customWidth="1"/>
    <col min="2" max="2" width="4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'2'!H5</f>
        <v>2</v>
      </c>
      <c r="B1" s="310" t="s">
        <v>152</v>
      </c>
      <c r="C1" s="311"/>
      <c r="D1" s="312" t="str">
        <f>VLOOKUP(A1,'Kosten VSR (her)controles'!A5:J54,3)</f>
        <v>Nassauschool Nassaulaan</v>
      </c>
      <c r="E1" s="313"/>
      <c r="F1" s="313"/>
      <c r="G1" s="313"/>
      <c r="H1" s="313"/>
      <c r="I1" s="313"/>
      <c r="J1" s="314"/>
      <c r="K1" s="82"/>
      <c r="X1" s="173" t="s">
        <v>202</v>
      </c>
      <c r="Y1" s="173"/>
      <c r="Z1" s="173"/>
    </row>
    <row r="2" spans="1:26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Nassaulaan 5 te Groningen</v>
      </c>
      <c r="E2" s="313"/>
      <c r="F2" s="313"/>
      <c r="G2" s="313"/>
      <c r="H2" s="313"/>
      <c r="I2" s="313"/>
      <c r="J2" s="314"/>
      <c r="K2" s="82"/>
    </row>
    <row r="3" spans="1:26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219</v>
      </c>
      <c r="S3" s="80" t="s">
        <v>220</v>
      </c>
      <c r="T3" s="47" t="s">
        <v>221</v>
      </c>
      <c r="U3" s="47" t="s">
        <v>222</v>
      </c>
      <c r="V3" s="47" t="s">
        <v>194</v>
      </c>
      <c r="W3" s="47" t="s">
        <v>195</v>
      </c>
    </row>
    <row r="4" spans="1:26" x14ac:dyDescent="0.3">
      <c r="A4" s="44"/>
      <c r="B4" s="120"/>
      <c r="C4" s="176" t="s">
        <v>316</v>
      </c>
      <c r="D4" s="47"/>
      <c r="E4" s="120"/>
      <c r="F4" s="122"/>
      <c r="G4" s="122"/>
      <c r="H4" s="122"/>
      <c r="I4" s="122"/>
      <c r="J4" s="122"/>
      <c r="N4" s="122"/>
      <c r="O4" s="122"/>
      <c r="P4" s="122"/>
    </row>
    <row r="5" spans="1:26" x14ac:dyDescent="0.3">
      <c r="A5" s="44"/>
      <c r="B5" s="120">
        <v>1</v>
      </c>
      <c r="C5" s="47" t="s">
        <v>224</v>
      </c>
      <c r="D5" s="47"/>
      <c r="E5" s="120" t="s">
        <v>160</v>
      </c>
      <c r="F5" s="122">
        <v>9.74</v>
      </c>
      <c r="G5" s="122"/>
      <c r="H5" s="122"/>
      <c r="I5" s="122"/>
      <c r="J5" s="122"/>
      <c r="N5" s="122">
        <f t="shared" ref="N5:N27" si="0">SUM(F5:M5)</f>
        <v>9.74</v>
      </c>
      <c r="O5" s="124">
        <f>IF(D5="X",0,IF(E5="X",0,VLOOKUP(E5,'2'!$K$3:$L$16,2,FALSE)))</f>
        <v>210</v>
      </c>
      <c r="P5" s="122">
        <f t="shared" ref="P5:P27" si="1">N5*O5</f>
        <v>2045.4</v>
      </c>
      <c r="R5">
        <v>0.3</v>
      </c>
      <c r="S5">
        <v>0.3</v>
      </c>
      <c r="T5">
        <v>9</v>
      </c>
    </row>
    <row r="6" spans="1:26" x14ac:dyDescent="0.3">
      <c r="A6" s="44"/>
      <c r="B6" s="120">
        <v>2</v>
      </c>
      <c r="C6" s="47" t="s">
        <v>317</v>
      </c>
      <c r="D6" s="47"/>
      <c r="E6" s="120" t="s">
        <v>160</v>
      </c>
      <c r="F6" s="122"/>
      <c r="G6" s="122">
        <v>59.86</v>
      </c>
      <c r="H6" s="122"/>
      <c r="I6" s="122"/>
      <c r="J6" s="122"/>
      <c r="N6" s="122">
        <f t="shared" si="0"/>
        <v>59.86</v>
      </c>
      <c r="O6" s="124">
        <f>IF(D6="X",0,IF(E6="X",0,VLOOKUP(E6,'2'!$K$3:$L$16,2,FALSE)))</f>
        <v>210</v>
      </c>
      <c r="P6" s="122">
        <f t="shared" si="1"/>
        <v>12570.6</v>
      </c>
      <c r="R6">
        <v>2.4</v>
      </c>
      <c r="S6">
        <v>2.4</v>
      </c>
    </row>
    <row r="7" spans="1:26" x14ac:dyDescent="0.3">
      <c r="A7" s="44"/>
      <c r="B7" s="120">
        <v>3</v>
      </c>
      <c r="C7" s="47" t="s">
        <v>318</v>
      </c>
      <c r="D7" s="47"/>
      <c r="E7" s="120" t="s">
        <v>153</v>
      </c>
      <c r="F7" s="122">
        <v>11.89</v>
      </c>
      <c r="G7" s="122"/>
      <c r="H7" s="122"/>
      <c r="I7" s="122"/>
      <c r="J7" s="122"/>
      <c r="N7" s="122">
        <f t="shared" si="0"/>
        <v>11.89</v>
      </c>
      <c r="O7" s="124">
        <f>IF(D7="X",0,IF(E7="X",0,VLOOKUP(E7,'2'!$K$3:$L$16,2,FALSE)))</f>
        <v>210</v>
      </c>
      <c r="P7" s="122">
        <f t="shared" si="1"/>
        <v>2496.9</v>
      </c>
      <c r="R7">
        <v>5.05</v>
      </c>
      <c r="S7">
        <v>5.05</v>
      </c>
      <c r="T7">
        <v>0.75</v>
      </c>
    </row>
    <row r="8" spans="1:26" x14ac:dyDescent="0.3">
      <c r="A8" s="44"/>
      <c r="B8" s="120">
        <v>4</v>
      </c>
      <c r="C8" s="47" t="s">
        <v>319</v>
      </c>
      <c r="D8" s="47"/>
      <c r="E8" s="120" t="s">
        <v>163</v>
      </c>
      <c r="F8" s="122"/>
      <c r="G8" s="122"/>
      <c r="H8" s="122"/>
      <c r="I8" s="122"/>
      <c r="J8" s="122">
        <v>3.88</v>
      </c>
      <c r="N8" s="122">
        <f t="shared" si="0"/>
        <v>3.88</v>
      </c>
      <c r="O8" s="124">
        <f>IF(D8="X",0,IF(E8="X",0,VLOOKUP(E8,'2'!$K$3:$L$16,2,FALSE)))</f>
        <v>210</v>
      </c>
      <c r="P8" s="122">
        <f t="shared" si="1"/>
        <v>814.8</v>
      </c>
    </row>
    <row r="9" spans="1:26" x14ac:dyDescent="0.3">
      <c r="A9" s="44"/>
      <c r="B9" s="120">
        <v>5</v>
      </c>
      <c r="C9" s="47" t="s">
        <v>320</v>
      </c>
      <c r="D9" s="47"/>
      <c r="E9" s="120" t="s">
        <v>160</v>
      </c>
      <c r="F9" s="122"/>
      <c r="G9" s="122">
        <v>20.56</v>
      </c>
      <c r="H9" s="122"/>
      <c r="I9" s="122"/>
      <c r="J9" s="122"/>
      <c r="N9" s="122">
        <f t="shared" si="0"/>
        <v>20.56</v>
      </c>
      <c r="O9" s="124">
        <f>IF(D9="X",0,IF(E9="X",0,VLOOKUP(E9,'2'!$K$3:$L$16,2,FALSE)))</f>
        <v>210</v>
      </c>
      <c r="P9" s="122">
        <f t="shared" si="1"/>
        <v>4317.5999999999995</v>
      </c>
    </row>
    <row r="10" spans="1:26" x14ac:dyDescent="0.3">
      <c r="A10" s="44"/>
      <c r="B10" s="120">
        <v>6</v>
      </c>
      <c r="C10" s="47" t="s">
        <v>321</v>
      </c>
      <c r="D10" s="47"/>
      <c r="E10" s="120" t="s">
        <v>153</v>
      </c>
      <c r="F10" s="122"/>
      <c r="G10" s="122">
        <v>22.83</v>
      </c>
      <c r="H10" s="122"/>
      <c r="I10" s="122"/>
      <c r="J10" s="122"/>
      <c r="N10" s="122">
        <f t="shared" si="0"/>
        <v>22.83</v>
      </c>
      <c r="O10" s="124">
        <f>IF(D10="X",0,IF(E10="X",0,VLOOKUP(E10,'2'!$K$3:$L$16,2,FALSE)))</f>
        <v>210</v>
      </c>
      <c r="P10" s="122">
        <f t="shared" si="1"/>
        <v>4794.2999999999993</v>
      </c>
      <c r="R10">
        <v>5.05</v>
      </c>
      <c r="S10">
        <v>5.05</v>
      </c>
      <c r="T10">
        <v>0.75</v>
      </c>
    </row>
    <row r="11" spans="1:26" x14ac:dyDescent="0.3">
      <c r="A11" s="44"/>
      <c r="B11" s="120">
        <v>7</v>
      </c>
      <c r="C11" s="47" t="s">
        <v>322</v>
      </c>
      <c r="D11" s="47"/>
      <c r="E11" s="120" t="s">
        <v>151</v>
      </c>
      <c r="F11" s="122">
        <v>60.94</v>
      </c>
      <c r="G11" s="122"/>
      <c r="H11" s="122"/>
      <c r="I11" s="122"/>
      <c r="J11" s="122"/>
      <c r="N11" s="122">
        <f t="shared" si="0"/>
        <v>60.94</v>
      </c>
      <c r="O11" s="124">
        <f>IF(D11="X",0,IF(E11="X",0,VLOOKUP(E11,'2'!$K$3:$L$16,2,FALSE)))</f>
        <v>210</v>
      </c>
      <c r="P11" s="122">
        <f t="shared" si="1"/>
        <v>12797.4</v>
      </c>
      <c r="R11">
        <v>16.5</v>
      </c>
      <c r="S11">
        <v>16.5</v>
      </c>
      <c r="T11">
        <v>1.9</v>
      </c>
    </row>
    <row r="12" spans="1:26" x14ac:dyDescent="0.3">
      <c r="A12" s="44"/>
      <c r="B12" s="120">
        <v>8</v>
      </c>
      <c r="C12" s="47" t="s">
        <v>251</v>
      </c>
      <c r="D12" s="47"/>
      <c r="E12" s="120" t="s">
        <v>163</v>
      </c>
      <c r="F12" s="122"/>
      <c r="G12" s="122"/>
      <c r="H12" s="122"/>
      <c r="I12" s="122"/>
      <c r="J12" s="122">
        <v>2.93</v>
      </c>
      <c r="N12" s="122">
        <f t="shared" si="0"/>
        <v>2.93</v>
      </c>
      <c r="O12" s="124">
        <f>IF(D12="X",0,IF(E12="X",0,VLOOKUP(E12,'2'!$K$3:$L$16,2,FALSE)))</f>
        <v>210</v>
      </c>
      <c r="P12" s="122">
        <f t="shared" si="1"/>
        <v>615.30000000000007</v>
      </c>
    </row>
    <row r="13" spans="1:26" x14ac:dyDescent="0.3">
      <c r="A13" s="44"/>
      <c r="B13" s="120">
        <v>9</v>
      </c>
      <c r="C13" s="47" t="s">
        <v>322</v>
      </c>
      <c r="D13" s="47"/>
      <c r="E13" s="120" t="s">
        <v>151</v>
      </c>
      <c r="F13" s="122"/>
      <c r="G13" s="122">
        <v>32.56</v>
      </c>
      <c r="H13" s="122"/>
      <c r="I13" s="122"/>
      <c r="J13" s="122"/>
      <c r="N13" s="122">
        <f t="shared" si="0"/>
        <v>32.56</v>
      </c>
      <c r="O13" s="124">
        <f>IF(D13="X",0,IF(E13="X",0,VLOOKUP(E13,'2'!$K$3:$L$16,2,FALSE)))</f>
        <v>210</v>
      </c>
      <c r="P13" s="122">
        <f t="shared" si="1"/>
        <v>6837.6</v>
      </c>
      <c r="R13">
        <v>12.85</v>
      </c>
      <c r="S13">
        <v>12.85</v>
      </c>
      <c r="T13">
        <v>2.4</v>
      </c>
    </row>
    <row r="14" spans="1:26" x14ac:dyDescent="0.3">
      <c r="A14" s="44"/>
      <c r="B14" s="120">
        <v>10</v>
      </c>
      <c r="C14" s="47" t="s">
        <v>323</v>
      </c>
      <c r="D14" s="47"/>
      <c r="E14" s="120" t="s">
        <v>160</v>
      </c>
      <c r="F14" s="122"/>
      <c r="G14" s="122">
        <v>12.71</v>
      </c>
      <c r="H14" s="122"/>
      <c r="I14" s="122"/>
      <c r="J14" s="122"/>
      <c r="N14" s="122">
        <f t="shared" si="0"/>
        <v>12.71</v>
      </c>
      <c r="O14" s="124">
        <f>IF(D14="X",0,IF(E14="X",0,VLOOKUP(E14,'2'!$K$3:$L$16,2,FALSE)))</f>
        <v>210</v>
      </c>
      <c r="P14" s="122">
        <f t="shared" si="1"/>
        <v>2669.1000000000004</v>
      </c>
      <c r="R14">
        <v>6.9</v>
      </c>
      <c r="S14">
        <v>6.9</v>
      </c>
    </row>
    <row r="15" spans="1:26" x14ac:dyDescent="0.3">
      <c r="A15" s="44"/>
      <c r="B15" s="120">
        <v>11</v>
      </c>
      <c r="C15" s="47" t="s">
        <v>324</v>
      </c>
      <c r="D15" s="47"/>
      <c r="E15" s="120" t="s">
        <v>163</v>
      </c>
      <c r="F15" s="122"/>
      <c r="G15" s="122"/>
      <c r="H15" s="122"/>
      <c r="I15" s="122"/>
      <c r="J15" s="122">
        <v>10.11</v>
      </c>
      <c r="N15" s="122">
        <f t="shared" si="0"/>
        <v>10.11</v>
      </c>
      <c r="O15" s="124">
        <f>IF(D15="X",0,IF(E15="X",0,VLOOKUP(E15,'2'!$K$3:$L$16,2,FALSE)))</f>
        <v>210</v>
      </c>
      <c r="P15" s="122">
        <f t="shared" si="1"/>
        <v>2123.1</v>
      </c>
      <c r="R15">
        <v>1.2</v>
      </c>
      <c r="S15">
        <v>1.2</v>
      </c>
      <c r="T15">
        <v>3.35</v>
      </c>
    </row>
    <row r="16" spans="1:26" x14ac:dyDescent="0.3">
      <c r="A16" s="44"/>
      <c r="B16" s="120">
        <v>12</v>
      </c>
      <c r="C16" s="47" t="s">
        <v>325</v>
      </c>
      <c r="D16" s="47"/>
      <c r="E16" s="120" t="s">
        <v>160</v>
      </c>
      <c r="F16" s="122"/>
      <c r="G16" s="122">
        <v>6.61</v>
      </c>
      <c r="H16" s="122"/>
      <c r="I16" s="122"/>
      <c r="J16" s="122"/>
      <c r="N16" s="122">
        <f t="shared" si="0"/>
        <v>6.61</v>
      </c>
      <c r="O16" s="124">
        <f>IF(D16="X",0,IF(E16="X",0,VLOOKUP(E16,'2'!$K$3:$L$16,2,FALSE)))</f>
        <v>210</v>
      </c>
      <c r="P16" s="122">
        <f t="shared" si="1"/>
        <v>1388.1000000000001</v>
      </c>
      <c r="R16">
        <v>13.4</v>
      </c>
      <c r="S16">
        <v>13.4</v>
      </c>
      <c r="T16">
        <v>1.9</v>
      </c>
    </row>
    <row r="17" spans="1:26" x14ac:dyDescent="0.3">
      <c r="A17" s="44"/>
      <c r="B17" s="120">
        <v>13</v>
      </c>
      <c r="C17" s="47" t="s">
        <v>322</v>
      </c>
      <c r="D17" s="47"/>
      <c r="E17" s="120" t="s">
        <v>151</v>
      </c>
      <c r="F17" s="122">
        <v>61.52</v>
      </c>
      <c r="G17" s="122"/>
      <c r="H17" s="122"/>
      <c r="I17" s="122"/>
      <c r="J17" s="122"/>
      <c r="N17" s="122">
        <f t="shared" si="0"/>
        <v>61.52</v>
      </c>
      <c r="O17" s="124">
        <f>IF(D17="X",0,IF(E17="X",0,VLOOKUP(E17,'2'!$K$3:$L$16,2,FALSE)))</f>
        <v>210</v>
      </c>
      <c r="P17" s="122">
        <f t="shared" si="1"/>
        <v>12919.2</v>
      </c>
    </row>
    <row r="18" spans="1:26" x14ac:dyDescent="0.3">
      <c r="A18" s="44"/>
      <c r="B18" s="120"/>
      <c r="C18" s="176" t="s">
        <v>326</v>
      </c>
      <c r="D18" s="47"/>
      <c r="E18" s="120"/>
      <c r="F18" s="122"/>
      <c r="G18" s="122"/>
      <c r="H18" s="122"/>
      <c r="I18" s="122"/>
      <c r="J18" s="122"/>
      <c r="N18" s="122"/>
      <c r="O18" s="124"/>
      <c r="P18" s="122"/>
    </row>
    <row r="19" spans="1:26" x14ac:dyDescent="0.3">
      <c r="A19" s="44"/>
      <c r="B19" s="120">
        <v>101</v>
      </c>
      <c r="C19" s="47" t="s">
        <v>246</v>
      </c>
      <c r="D19" s="47"/>
      <c r="E19" s="120" t="s">
        <v>160</v>
      </c>
      <c r="F19" s="122"/>
      <c r="G19" s="122">
        <v>80.42</v>
      </c>
      <c r="H19" s="122"/>
      <c r="I19" s="122"/>
      <c r="J19" s="122"/>
      <c r="N19" s="122">
        <f t="shared" si="0"/>
        <v>80.42</v>
      </c>
      <c r="O19" s="124">
        <f>IF(D19="X",0,IF(E19="X",0,VLOOKUP(E19,'2'!$K$3:$L$16,2,FALSE)))</f>
        <v>210</v>
      </c>
      <c r="P19" s="122">
        <f t="shared" si="1"/>
        <v>16888.2</v>
      </c>
      <c r="T19">
        <v>4.4000000000000004</v>
      </c>
    </row>
    <row r="20" spans="1:26" x14ac:dyDescent="0.3">
      <c r="A20" s="44"/>
      <c r="B20" s="120">
        <v>102</v>
      </c>
      <c r="C20" s="47" t="s">
        <v>324</v>
      </c>
      <c r="D20" s="47"/>
      <c r="E20" s="120" t="s">
        <v>163</v>
      </c>
      <c r="F20" s="122"/>
      <c r="G20" s="122"/>
      <c r="H20" s="122"/>
      <c r="I20" s="122"/>
      <c r="J20" s="122">
        <v>6.61</v>
      </c>
      <c r="N20" s="122">
        <f t="shared" si="0"/>
        <v>6.61</v>
      </c>
      <c r="O20" s="124">
        <f>IF(D20="X",0,IF(E20="X",0,VLOOKUP(E20,'2'!$K$3:$L$16,2,FALSE)))</f>
        <v>210</v>
      </c>
      <c r="P20" s="122">
        <f t="shared" si="1"/>
        <v>1388.1000000000001</v>
      </c>
      <c r="R20">
        <v>1.1499999999999999</v>
      </c>
      <c r="S20">
        <v>1.1499999999999999</v>
      </c>
      <c r="T20">
        <v>2</v>
      </c>
    </row>
    <row r="21" spans="1:26" x14ac:dyDescent="0.3">
      <c r="A21" s="44"/>
      <c r="B21" s="120">
        <v>103</v>
      </c>
      <c r="C21" s="47" t="s">
        <v>324</v>
      </c>
      <c r="D21" s="47"/>
      <c r="E21" s="120" t="s">
        <v>163</v>
      </c>
      <c r="F21" s="122"/>
      <c r="G21" s="122"/>
      <c r="H21" s="122"/>
      <c r="I21" s="122"/>
      <c r="J21" s="122">
        <v>10.11</v>
      </c>
      <c r="N21" s="122">
        <f t="shared" si="0"/>
        <v>10.11</v>
      </c>
      <c r="O21" s="124">
        <f>IF(D21="X",0,IF(E21="X",0,VLOOKUP(E21,'2'!$K$3:$L$16,2,FALSE)))</f>
        <v>210</v>
      </c>
      <c r="P21" s="122">
        <f t="shared" si="1"/>
        <v>2123.1</v>
      </c>
      <c r="R21">
        <v>1.1499999999999999</v>
      </c>
      <c r="S21">
        <v>1.1499999999999999</v>
      </c>
      <c r="T21">
        <v>1.35</v>
      </c>
    </row>
    <row r="22" spans="1:26" x14ac:dyDescent="0.3">
      <c r="A22" s="44"/>
      <c r="B22" s="120">
        <v>104</v>
      </c>
      <c r="C22" s="47" t="s">
        <v>322</v>
      </c>
      <c r="D22" s="47"/>
      <c r="E22" s="120" t="s">
        <v>151</v>
      </c>
      <c r="F22" s="122">
        <v>61.52</v>
      </c>
      <c r="G22" s="122"/>
      <c r="H22" s="122"/>
      <c r="I22" s="122"/>
      <c r="J22" s="122"/>
      <c r="N22" s="122">
        <f t="shared" si="0"/>
        <v>61.52</v>
      </c>
      <c r="O22" s="124">
        <f>IF(D22="X",0,IF(E22="X",0,VLOOKUP(E22,'2'!$K$3:$L$16,2,FALSE)))</f>
        <v>210</v>
      </c>
      <c r="P22" s="122">
        <f t="shared" si="1"/>
        <v>12919.2</v>
      </c>
      <c r="R22">
        <v>12.85</v>
      </c>
      <c r="S22">
        <v>12.85</v>
      </c>
      <c r="T22">
        <v>2.4</v>
      </c>
    </row>
    <row r="23" spans="1:26" x14ac:dyDescent="0.3">
      <c r="A23" s="44"/>
      <c r="B23" s="120">
        <v>105</v>
      </c>
      <c r="C23" s="47" t="s">
        <v>322</v>
      </c>
      <c r="D23" s="47"/>
      <c r="E23" s="120" t="s">
        <v>151</v>
      </c>
      <c r="F23" s="122">
        <v>42.99</v>
      </c>
      <c r="G23" s="122"/>
      <c r="H23" s="122"/>
      <c r="I23" s="122"/>
      <c r="J23" s="122"/>
      <c r="N23" s="122">
        <f t="shared" si="0"/>
        <v>42.99</v>
      </c>
      <c r="O23" s="124">
        <f>IF(D23="X",0,IF(E23="X",0,VLOOKUP(E23,'2'!$K$3:$L$16,2,FALSE)))</f>
        <v>210</v>
      </c>
      <c r="P23" s="122">
        <f t="shared" si="1"/>
        <v>9027.9</v>
      </c>
      <c r="R23">
        <v>10.1</v>
      </c>
      <c r="S23">
        <v>10.1</v>
      </c>
      <c r="T23">
        <v>2.0499999999999998</v>
      </c>
    </row>
    <row r="24" spans="1:26" x14ac:dyDescent="0.3">
      <c r="A24" s="44"/>
      <c r="B24" s="120">
        <v>106</v>
      </c>
      <c r="C24" s="47" t="s">
        <v>322</v>
      </c>
      <c r="D24" s="47"/>
      <c r="E24" s="120" t="s">
        <v>151</v>
      </c>
      <c r="F24" s="122">
        <v>47.34</v>
      </c>
      <c r="G24" s="122"/>
      <c r="H24" s="122"/>
      <c r="I24" s="122"/>
      <c r="J24" s="122"/>
      <c r="N24" s="122">
        <f t="shared" si="0"/>
        <v>47.34</v>
      </c>
      <c r="O24" s="124">
        <f>IF(D24="X",0,IF(E24="X",0,VLOOKUP(E24,'2'!$K$3:$L$16,2,FALSE)))</f>
        <v>210</v>
      </c>
      <c r="P24" s="122">
        <f t="shared" si="1"/>
        <v>9941.4000000000015</v>
      </c>
      <c r="R24">
        <v>10.1</v>
      </c>
      <c r="S24">
        <v>10.1</v>
      </c>
      <c r="T24">
        <v>4</v>
      </c>
    </row>
    <row r="25" spans="1:26" x14ac:dyDescent="0.3">
      <c r="A25" s="44"/>
      <c r="B25" s="120">
        <v>107</v>
      </c>
      <c r="C25" s="47" t="s">
        <v>322</v>
      </c>
      <c r="D25" s="47"/>
      <c r="E25" s="120" t="s">
        <v>151</v>
      </c>
      <c r="F25" s="122">
        <v>60.76</v>
      </c>
      <c r="G25" s="122"/>
      <c r="H25" s="122"/>
      <c r="I25" s="122"/>
      <c r="J25" s="122"/>
      <c r="N25" s="122">
        <f t="shared" si="0"/>
        <v>60.76</v>
      </c>
      <c r="O25" s="124">
        <f>IF(D25="X",0,IF(E25="X",0,VLOOKUP(E25,'2'!$K$3:$L$16,2,FALSE)))</f>
        <v>210</v>
      </c>
      <c r="P25" s="122">
        <f t="shared" si="1"/>
        <v>12759.6</v>
      </c>
      <c r="R25">
        <v>16.5</v>
      </c>
      <c r="S25">
        <v>16.5</v>
      </c>
      <c r="T25">
        <v>1.9</v>
      </c>
    </row>
    <row r="26" spans="1:26" x14ac:dyDescent="0.3">
      <c r="A26" s="44"/>
      <c r="B26" s="120">
        <v>108</v>
      </c>
      <c r="C26" s="47" t="s">
        <v>327</v>
      </c>
      <c r="D26" s="47"/>
      <c r="E26" s="120" t="s">
        <v>153</v>
      </c>
      <c r="F26" s="122"/>
      <c r="G26" s="122">
        <v>22</v>
      </c>
      <c r="H26" s="122"/>
      <c r="I26" s="122"/>
      <c r="J26" s="122"/>
      <c r="N26" s="122">
        <f t="shared" si="0"/>
        <v>22</v>
      </c>
      <c r="O26" s="124">
        <f>IF(D26="X",0,IF(E26="X",0,VLOOKUP(E26,'2'!$K$3:$L$16,2,FALSE)))</f>
        <v>210</v>
      </c>
      <c r="P26" s="122">
        <f t="shared" si="1"/>
        <v>4620</v>
      </c>
      <c r="R26">
        <v>6.65</v>
      </c>
      <c r="S26">
        <v>6.65</v>
      </c>
    </row>
    <row r="27" spans="1:26" x14ac:dyDescent="0.3">
      <c r="A27" s="44"/>
      <c r="B27" s="120">
        <v>109</v>
      </c>
      <c r="C27" s="47" t="s">
        <v>328</v>
      </c>
      <c r="D27" s="47"/>
      <c r="E27" s="120" t="s">
        <v>162</v>
      </c>
      <c r="F27" s="122"/>
      <c r="G27" s="122"/>
      <c r="H27" s="122"/>
      <c r="I27" s="122"/>
      <c r="J27" s="122"/>
      <c r="N27" s="122">
        <f t="shared" si="0"/>
        <v>0</v>
      </c>
      <c r="O27" s="124">
        <f>IF(D27="X",0,IF(E27="X",0,VLOOKUP(E27,'2'!$K$3:$L$16,2,FALSE)))</f>
        <v>12</v>
      </c>
      <c r="P27" s="122">
        <f t="shared" si="1"/>
        <v>0</v>
      </c>
    </row>
    <row r="28" spans="1:26" hidden="1" x14ac:dyDescent="0.3">
      <c r="X28"/>
      <c r="Y28"/>
      <c r="Z28"/>
    </row>
    <row r="29" spans="1:26" hidden="1" x14ac:dyDescent="0.3">
      <c r="X29"/>
      <c r="Y29"/>
      <c r="Z29"/>
    </row>
    <row r="30" spans="1:26" hidden="1" x14ac:dyDescent="0.3">
      <c r="X30"/>
      <c r="Y30"/>
      <c r="Z30"/>
    </row>
    <row r="31" spans="1:26" hidden="1" x14ac:dyDescent="0.3">
      <c r="X31"/>
      <c r="Y31"/>
      <c r="Z31"/>
    </row>
    <row r="32" spans="1:26" hidden="1" x14ac:dyDescent="0.3">
      <c r="X32"/>
      <c r="Y32"/>
      <c r="Z32"/>
    </row>
    <row r="33" customFormat="1" hidden="1" x14ac:dyDescent="0.3"/>
    <row r="34" customFormat="1" hidden="1" x14ac:dyDescent="0.3"/>
    <row r="35" customFormat="1" hidden="1" x14ac:dyDescent="0.3"/>
    <row r="36" customFormat="1" hidden="1" x14ac:dyDescent="0.3"/>
    <row r="37" customFormat="1" hidden="1" x14ac:dyDescent="0.3"/>
    <row r="38" customFormat="1" hidden="1" x14ac:dyDescent="0.3"/>
    <row r="39" customFormat="1" hidden="1" x14ac:dyDescent="0.3"/>
    <row r="40" customFormat="1" hidden="1" x14ac:dyDescent="0.3"/>
    <row r="41" customFormat="1" hidden="1" x14ac:dyDescent="0.3"/>
    <row r="42" customFormat="1" hidden="1" x14ac:dyDescent="0.3"/>
    <row r="43" customFormat="1" hidden="1" x14ac:dyDescent="0.3"/>
    <row r="44" customFormat="1" hidden="1" x14ac:dyDescent="0.3"/>
    <row r="45" customFormat="1" hidden="1" x14ac:dyDescent="0.3"/>
    <row r="46" customFormat="1" hidden="1" x14ac:dyDescent="0.3"/>
    <row r="47" customFormat="1" hidden="1" x14ac:dyDescent="0.3"/>
    <row r="48" customFormat="1" hidden="1" x14ac:dyDescent="0.3"/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  <row r="55" customFormat="1" hidden="1" x14ac:dyDescent="0.3"/>
    <row r="56" customFormat="1" hidden="1" x14ac:dyDescent="0.3"/>
    <row r="57" customFormat="1" hidden="1" x14ac:dyDescent="0.3"/>
    <row r="58" customFormat="1" hidden="1" x14ac:dyDescent="0.3"/>
    <row r="59" customFormat="1" hidden="1" x14ac:dyDescent="0.3"/>
    <row r="60" customFormat="1" hidden="1" x14ac:dyDescent="0.3"/>
    <row r="61" customFormat="1" hidden="1" x14ac:dyDescent="0.3"/>
    <row r="62" customFormat="1" hidden="1" x14ac:dyDescent="0.3"/>
    <row r="63" customFormat="1" hidden="1" x14ac:dyDescent="0.3"/>
    <row r="64" customFormat="1" hidden="1" x14ac:dyDescent="0.3"/>
    <row r="65" customFormat="1" hidden="1" x14ac:dyDescent="0.3"/>
    <row r="66" customFormat="1" hidden="1" x14ac:dyDescent="0.3"/>
    <row r="67" customFormat="1" hidden="1" x14ac:dyDescent="0.3"/>
    <row r="68" customFormat="1" hidden="1" x14ac:dyDescent="0.3"/>
    <row r="69" customFormat="1" hidden="1" x14ac:dyDescent="0.3"/>
    <row r="70" customFormat="1" hidden="1" x14ac:dyDescent="0.3"/>
    <row r="71" customFormat="1" hidden="1" x14ac:dyDescent="0.3"/>
    <row r="72" customFormat="1" hidden="1" x14ac:dyDescent="0.3"/>
    <row r="73" customFormat="1" hidden="1" x14ac:dyDescent="0.3"/>
    <row r="74" customFormat="1" hidden="1" x14ac:dyDescent="0.3"/>
    <row r="75" customFormat="1" hidden="1" x14ac:dyDescent="0.3"/>
    <row r="76" customFormat="1" hidden="1" x14ac:dyDescent="0.3"/>
    <row r="77" customFormat="1" hidden="1" x14ac:dyDescent="0.3"/>
    <row r="78" customFormat="1" hidden="1" x14ac:dyDescent="0.3"/>
    <row r="79" customFormat="1" hidden="1" x14ac:dyDescent="0.3"/>
    <row r="80" customFormat="1" hidden="1" x14ac:dyDescent="0.3"/>
    <row r="81" customFormat="1" hidden="1" x14ac:dyDescent="0.3"/>
    <row r="82" customFormat="1" hidden="1" x14ac:dyDescent="0.3"/>
    <row r="83" customFormat="1" hidden="1" x14ac:dyDescent="0.3"/>
    <row r="84" customFormat="1" hidden="1" x14ac:dyDescent="0.3"/>
    <row r="85" customFormat="1" hidden="1" x14ac:dyDescent="0.3"/>
    <row r="86" customFormat="1" hidden="1" x14ac:dyDescent="0.3"/>
    <row r="87" customFormat="1" hidden="1" x14ac:dyDescent="0.3"/>
    <row r="88" customFormat="1" hidden="1" x14ac:dyDescent="0.3"/>
    <row r="89" customFormat="1" hidden="1" x14ac:dyDescent="0.3"/>
    <row r="90" customFormat="1" hidden="1" x14ac:dyDescent="0.3"/>
    <row r="91" customFormat="1" hidden="1" x14ac:dyDescent="0.3"/>
    <row r="92" customFormat="1" hidden="1" x14ac:dyDescent="0.3"/>
    <row r="93" customFormat="1" hidden="1" x14ac:dyDescent="0.3"/>
    <row r="94" customFormat="1" hidden="1" x14ac:dyDescent="0.3"/>
    <row r="95" customFormat="1" hidden="1" x14ac:dyDescent="0.3"/>
    <row r="96" customFormat="1" hidden="1" x14ac:dyDescent="0.3"/>
    <row r="97" customFormat="1" hidden="1" x14ac:dyDescent="0.3"/>
    <row r="98" customFormat="1" hidden="1" x14ac:dyDescent="0.3"/>
    <row r="99" customFormat="1" hidden="1" x14ac:dyDescent="0.3"/>
    <row r="100" customFormat="1" hidden="1" x14ac:dyDescent="0.3"/>
    <row r="101" customFormat="1" hidden="1" x14ac:dyDescent="0.3"/>
    <row r="102" customFormat="1" hidden="1" x14ac:dyDescent="0.3"/>
    <row r="103" customFormat="1" hidden="1" x14ac:dyDescent="0.3"/>
    <row r="104" customFormat="1" hidden="1" x14ac:dyDescent="0.3"/>
    <row r="105" customFormat="1" hidden="1" x14ac:dyDescent="0.3"/>
    <row r="106" customFormat="1" hidden="1" x14ac:dyDescent="0.3"/>
    <row r="107" customFormat="1" hidden="1" x14ac:dyDescent="0.3"/>
    <row r="108" customFormat="1" hidden="1" x14ac:dyDescent="0.3"/>
    <row r="109" customFormat="1" hidden="1" x14ac:dyDescent="0.3"/>
    <row r="110" customFormat="1" hidden="1" x14ac:dyDescent="0.3"/>
    <row r="111" customFormat="1" hidden="1" x14ac:dyDescent="0.3"/>
    <row r="112" customFormat="1" hidden="1" x14ac:dyDescent="0.3"/>
    <row r="113" customFormat="1" hidden="1" x14ac:dyDescent="0.3"/>
    <row r="114" customFormat="1" hidden="1" x14ac:dyDescent="0.3"/>
    <row r="115" customFormat="1" hidden="1" x14ac:dyDescent="0.3"/>
    <row r="116" customFormat="1" hidden="1" x14ac:dyDescent="0.3"/>
    <row r="117" customFormat="1" hidden="1" x14ac:dyDescent="0.3"/>
    <row r="118" customFormat="1" hidden="1" x14ac:dyDescent="0.3"/>
    <row r="119" customFormat="1" hidden="1" x14ac:dyDescent="0.3"/>
    <row r="120" customFormat="1" hidden="1" x14ac:dyDescent="0.3"/>
    <row r="121" customFormat="1" hidden="1" x14ac:dyDescent="0.3"/>
    <row r="122" customFormat="1" hidden="1" x14ac:dyDescent="0.3"/>
    <row r="123" customFormat="1" hidden="1" x14ac:dyDescent="0.3"/>
    <row r="124" customFormat="1" hidden="1" x14ac:dyDescent="0.3"/>
    <row r="125" customFormat="1" hidden="1" x14ac:dyDescent="0.3"/>
    <row r="126" customFormat="1" hidden="1" x14ac:dyDescent="0.3"/>
    <row r="127" customFormat="1" hidden="1" x14ac:dyDescent="0.3"/>
    <row r="128" customFormat="1" hidden="1" x14ac:dyDescent="0.3"/>
    <row r="129" customFormat="1" hidden="1" x14ac:dyDescent="0.3"/>
    <row r="130" customFormat="1" hidden="1" x14ac:dyDescent="0.3"/>
    <row r="131" customFormat="1" hidden="1" x14ac:dyDescent="0.3"/>
    <row r="132" customFormat="1" hidden="1" x14ac:dyDescent="0.3"/>
    <row r="133" customFormat="1" hidden="1" x14ac:dyDescent="0.3"/>
    <row r="134" customFormat="1" hidden="1" x14ac:dyDescent="0.3"/>
    <row r="135" customFormat="1" hidden="1" x14ac:dyDescent="0.3"/>
    <row r="136" customFormat="1" hidden="1" x14ac:dyDescent="0.3"/>
    <row r="137" customFormat="1" hidden="1" x14ac:dyDescent="0.3"/>
    <row r="138" customFormat="1" hidden="1" x14ac:dyDescent="0.3"/>
    <row r="139" customFormat="1" hidden="1" x14ac:dyDescent="0.3"/>
    <row r="140" customFormat="1" hidden="1" x14ac:dyDescent="0.3"/>
    <row r="141" customFormat="1" hidden="1" x14ac:dyDescent="0.3"/>
    <row r="142" customFormat="1" hidden="1" x14ac:dyDescent="0.3"/>
    <row r="143" customFormat="1" hidden="1" x14ac:dyDescent="0.3"/>
    <row r="144" customFormat="1" hidden="1" x14ac:dyDescent="0.3"/>
    <row r="145" customFormat="1" hidden="1" x14ac:dyDescent="0.3"/>
    <row r="146" customFormat="1" hidden="1" x14ac:dyDescent="0.3"/>
    <row r="147" customFormat="1" hidden="1" x14ac:dyDescent="0.3"/>
    <row r="148" customFormat="1" hidden="1" x14ac:dyDescent="0.3"/>
    <row r="149" customFormat="1" hidden="1" x14ac:dyDescent="0.3"/>
    <row r="150" customFormat="1" hidden="1" x14ac:dyDescent="0.3"/>
    <row r="151" customFormat="1" hidden="1" x14ac:dyDescent="0.3"/>
    <row r="152" customFormat="1" hidden="1" x14ac:dyDescent="0.3"/>
    <row r="153" customFormat="1" hidden="1" x14ac:dyDescent="0.3"/>
    <row r="154" customFormat="1" hidden="1" x14ac:dyDescent="0.3"/>
    <row r="155" customFormat="1" hidden="1" x14ac:dyDescent="0.3"/>
    <row r="156" customFormat="1" hidden="1" x14ac:dyDescent="0.3"/>
    <row r="157" customFormat="1" hidden="1" x14ac:dyDescent="0.3"/>
    <row r="158" customFormat="1" hidden="1" x14ac:dyDescent="0.3"/>
    <row r="159" customFormat="1" hidden="1" x14ac:dyDescent="0.3"/>
    <row r="160" customFormat="1" hidden="1" x14ac:dyDescent="0.3"/>
    <row r="161" customFormat="1" hidden="1" x14ac:dyDescent="0.3"/>
    <row r="162" customFormat="1" hidden="1" x14ac:dyDescent="0.3"/>
    <row r="163" customFormat="1" hidden="1" x14ac:dyDescent="0.3"/>
    <row r="164" customFormat="1" hidden="1" x14ac:dyDescent="0.3"/>
    <row r="165" customFormat="1" hidden="1" x14ac:dyDescent="0.3"/>
    <row r="166" customFormat="1" hidden="1" x14ac:dyDescent="0.3"/>
    <row r="167" customFormat="1" hidden="1" x14ac:dyDescent="0.3"/>
    <row r="168" customFormat="1" hidden="1" x14ac:dyDescent="0.3"/>
    <row r="169" customFormat="1" hidden="1" x14ac:dyDescent="0.3"/>
    <row r="170" customFormat="1" hidden="1" x14ac:dyDescent="0.3"/>
    <row r="171" customFormat="1" hidden="1" x14ac:dyDescent="0.3"/>
    <row r="172" customFormat="1" hidden="1" x14ac:dyDescent="0.3"/>
    <row r="173" customFormat="1" hidden="1" x14ac:dyDescent="0.3"/>
    <row r="174" customFormat="1" hidden="1" x14ac:dyDescent="0.3"/>
    <row r="175" customFormat="1" hidden="1" x14ac:dyDescent="0.3"/>
    <row r="176" customFormat="1" hidden="1" x14ac:dyDescent="0.3"/>
    <row r="177" customFormat="1" hidden="1" x14ac:dyDescent="0.3"/>
    <row r="178" customFormat="1" hidden="1" x14ac:dyDescent="0.3"/>
    <row r="179" customFormat="1" hidden="1" x14ac:dyDescent="0.3"/>
    <row r="180" customFormat="1" hidden="1" x14ac:dyDescent="0.3"/>
    <row r="181" customFormat="1" hidden="1" x14ac:dyDescent="0.3"/>
    <row r="182" customFormat="1" hidden="1" x14ac:dyDescent="0.3"/>
    <row r="183" customFormat="1" hidden="1" x14ac:dyDescent="0.3"/>
    <row r="184" customFormat="1" hidden="1" x14ac:dyDescent="0.3"/>
    <row r="185" customFormat="1" hidden="1" x14ac:dyDescent="0.3"/>
    <row r="186" customFormat="1" hidden="1" x14ac:dyDescent="0.3"/>
    <row r="187" customFormat="1" hidden="1" x14ac:dyDescent="0.3"/>
    <row r="188" customFormat="1" hidden="1" x14ac:dyDescent="0.3"/>
    <row r="189" customFormat="1" hidden="1" x14ac:dyDescent="0.3"/>
    <row r="190" customFormat="1" hidden="1" x14ac:dyDescent="0.3"/>
    <row r="191" customFormat="1" hidden="1" x14ac:dyDescent="0.3"/>
    <row r="192" customFormat="1" hidden="1" x14ac:dyDescent="0.3"/>
    <row r="193" customFormat="1" hidden="1" x14ac:dyDescent="0.3"/>
    <row r="194" customFormat="1" hidden="1" x14ac:dyDescent="0.3"/>
    <row r="195" customFormat="1" hidden="1" x14ac:dyDescent="0.3"/>
    <row r="196" customFormat="1" hidden="1" x14ac:dyDescent="0.3"/>
    <row r="197" customFormat="1" hidden="1" x14ac:dyDescent="0.3"/>
    <row r="198" customFormat="1" hidden="1" x14ac:dyDescent="0.3"/>
    <row r="199" customFormat="1" hidden="1" x14ac:dyDescent="0.3"/>
    <row r="200" customFormat="1" hidden="1" x14ac:dyDescent="0.3"/>
    <row r="201" customFormat="1" hidden="1" x14ac:dyDescent="0.3"/>
    <row r="202" customFormat="1" hidden="1" x14ac:dyDescent="0.3"/>
    <row r="203" customFormat="1" hidden="1" x14ac:dyDescent="0.3"/>
    <row r="204" customFormat="1" hidden="1" x14ac:dyDescent="0.3"/>
    <row r="205" customFormat="1" hidden="1" x14ac:dyDescent="0.3"/>
    <row r="206" customFormat="1" hidden="1" x14ac:dyDescent="0.3"/>
    <row r="207" customFormat="1" hidden="1" x14ac:dyDescent="0.3"/>
    <row r="208" customFormat="1" hidden="1" x14ac:dyDescent="0.3"/>
    <row r="209" customFormat="1" hidden="1" x14ac:dyDescent="0.3"/>
    <row r="210" customFormat="1" hidden="1" x14ac:dyDescent="0.3"/>
    <row r="211" customFormat="1" hidden="1" x14ac:dyDescent="0.3"/>
    <row r="212" customFormat="1" hidden="1" x14ac:dyDescent="0.3"/>
    <row r="213" customFormat="1" hidden="1" x14ac:dyDescent="0.3"/>
    <row r="214" customFormat="1" hidden="1" x14ac:dyDescent="0.3"/>
    <row r="215" customFormat="1" hidden="1" x14ac:dyDescent="0.3"/>
    <row r="216" customFormat="1" hidden="1" x14ac:dyDescent="0.3"/>
    <row r="217" customFormat="1" hidden="1" x14ac:dyDescent="0.3"/>
    <row r="218" customFormat="1" hidden="1" x14ac:dyDescent="0.3"/>
    <row r="219" customFormat="1" hidden="1" x14ac:dyDescent="0.3"/>
    <row r="220" customFormat="1" hidden="1" x14ac:dyDescent="0.3"/>
    <row r="221" customFormat="1" hidden="1" x14ac:dyDescent="0.3"/>
    <row r="222" customFormat="1" hidden="1" x14ac:dyDescent="0.3"/>
    <row r="223" customFormat="1" hidden="1" x14ac:dyDescent="0.3"/>
    <row r="224" customFormat="1" hidden="1" x14ac:dyDescent="0.3"/>
    <row r="225" customFormat="1" hidden="1" x14ac:dyDescent="0.3"/>
    <row r="226" customFormat="1" hidden="1" x14ac:dyDescent="0.3"/>
    <row r="227" customFormat="1" hidden="1" x14ac:dyDescent="0.3"/>
    <row r="228" customFormat="1" hidden="1" x14ac:dyDescent="0.3"/>
    <row r="229" customFormat="1" hidden="1" x14ac:dyDescent="0.3"/>
    <row r="230" customFormat="1" hidden="1" x14ac:dyDescent="0.3"/>
    <row r="231" customFormat="1" hidden="1" x14ac:dyDescent="0.3"/>
    <row r="232" customFormat="1" hidden="1" x14ac:dyDescent="0.3"/>
    <row r="233" customFormat="1" hidden="1" x14ac:dyDescent="0.3"/>
    <row r="234" customFormat="1" hidden="1" x14ac:dyDescent="0.3"/>
    <row r="235" customFormat="1" hidden="1" x14ac:dyDescent="0.3"/>
    <row r="236" customFormat="1" hidden="1" x14ac:dyDescent="0.3"/>
    <row r="237" customFormat="1" hidden="1" x14ac:dyDescent="0.3"/>
    <row r="238" customFormat="1" hidden="1" x14ac:dyDescent="0.3"/>
    <row r="239" customFormat="1" hidden="1" x14ac:dyDescent="0.3"/>
    <row r="240" customFormat="1" hidden="1" x14ac:dyDescent="0.3"/>
    <row r="241" customFormat="1" hidden="1" x14ac:dyDescent="0.3"/>
    <row r="242" customFormat="1" hidden="1" x14ac:dyDescent="0.3"/>
    <row r="243" customFormat="1" hidden="1" x14ac:dyDescent="0.3"/>
    <row r="244" customFormat="1" hidden="1" x14ac:dyDescent="0.3"/>
    <row r="245" customFormat="1" hidden="1" x14ac:dyDescent="0.3"/>
    <row r="246" customFormat="1" hidden="1" x14ac:dyDescent="0.3"/>
    <row r="247" customFormat="1" hidden="1" x14ac:dyDescent="0.3"/>
    <row r="248" customFormat="1" hidden="1" x14ac:dyDescent="0.3"/>
    <row r="249" customFormat="1" hidden="1" x14ac:dyDescent="0.3"/>
    <row r="250" customFormat="1" hidden="1" x14ac:dyDescent="0.3"/>
    <row r="251" customFormat="1" hidden="1" x14ac:dyDescent="0.3"/>
    <row r="252" customFormat="1" hidden="1" x14ac:dyDescent="0.3"/>
    <row r="253" customFormat="1" hidden="1" x14ac:dyDescent="0.3"/>
    <row r="254" customFormat="1" hidden="1" x14ac:dyDescent="0.3"/>
    <row r="255" customFormat="1" hidden="1" x14ac:dyDescent="0.3"/>
    <row r="256" customFormat="1" hidden="1" x14ac:dyDescent="0.3"/>
    <row r="257" customFormat="1" hidden="1" x14ac:dyDescent="0.3"/>
    <row r="258" customFormat="1" hidden="1" x14ac:dyDescent="0.3"/>
    <row r="259" customFormat="1" hidden="1" x14ac:dyDescent="0.3"/>
    <row r="260" customFormat="1" hidden="1" x14ac:dyDescent="0.3"/>
    <row r="261" customFormat="1" hidden="1" x14ac:dyDescent="0.3"/>
    <row r="262" customFormat="1" hidden="1" x14ac:dyDescent="0.3"/>
    <row r="263" customFormat="1" hidden="1" x14ac:dyDescent="0.3"/>
    <row r="264" customFormat="1" hidden="1" x14ac:dyDescent="0.3"/>
    <row r="265" customFormat="1" hidden="1" x14ac:dyDescent="0.3"/>
    <row r="266" customFormat="1" hidden="1" x14ac:dyDescent="0.3"/>
    <row r="267" customFormat="1" hidden="1" x14ac:dyDescent="0.3"/>
    <row r="268" customFormat="1" hidden="1" x14ac:dyDescent="0.3"/>
    <row r="269" customFormat="1" hidden="1" x14ac:dyDescent="0.3"/>
    <row r="270" customFormat="1" hidden="1" x14ac:dyDescent="0.3"/>
    <row r="271" customFormat="1" hidden="1" x14ac:dyDescent="0.3"/>
    <row r="272" customFormat="1" hidden="1" x14ac:dyDescent="0.3"/>
    <row r="273" customFormat="1" hidden="1" x14ac:dyDescent="0.3"/>
    <row r="274" customFormat="1" hidden="1" x14ac:dyDescent="0.3"/>
    <row r="275" customFormat="1" hidden="1" x14ac:dyDescent="0.3"/>
    <row r="276" customFormat="1" hidden="1" x14ac:dyDescent="0.3"/>
    <row r="277" customFormat="1" hidden="1" x14ac:dyDescent="0.3"/>
    <row r="278" customFormat="1" hidden="1" x14ac:dyDescent="0.3"/>
    <row r="279" customFormat="1" hidden="1" x14ac:dyDescent="0.3"/>
    <row r="280" customFormat="1" hidden="1" x14ac:dyDescent="0.3"/>
    <row r="281" customFormat="1" hidden="1" x14ac:dyDescent="0.3"/>
    <row r="282" customFormat="1" hidden="1" x14ac:dyDescent="0.3"/>
    <row r="283" customFormat="1" hidden="1" x14ac:dyDescent="0.3"/>
    <row r="284" customFormat="1" hidden="1" x14ac:dyDescent="0.3"/>
    <row r="285" customFormat="1" hidden="1" x14ac:dyDescent="0.3"/>
    <row r="286" customFormat="1" hidden="1" x14ac:dyDescent="0.3"/>
    <row r="287" customFormat="1" hidden="1" x14ac:dyDescent="0.3"/>
    <row r="288" customFormat="1" hidden="1" x14ac:dyDescent="0.3"/>
    <row r="289" customFormat="1" hidden="1" x14ac:dyDescent="0.3"/>
    <row r="290" customFormat="1" hidden="1" x14ac:dyDescent="0.3"/>
    <row r="291" customFormat="1" hidden="1" x14ac:dyDescent="0.3"/>
    <row r="292" customFormat="1" hidden="1" x14ac:dyDescent="0.3"/>
    <row r="293" customFormat="1" hidden="1" x14ac:dyDescent="0.3"/>
    <row r="294" customFormat="1" hidden="1" x14ac:dyDescent="0.3"/>
    <row r="295" customFormat="1" hidden="1" x14ac:dyDescent="0.3"/>
    <row r="296" customFormat="1" hidden="1" x14ac:dyDescent="0.3"/>
    <row r="297" customFormat="1" hidden="1" x14ac:dyDescent="0.3"/>
    <row r="298" customFormat="1" hidden="1" x14ac:dyDescent="0.3"/>
    <row r="299" customFormat="1" hidden="1" x14ac:dyDescent="0.3"/>
    <row r="300" customFormat="1" hidden="1" x14ac:dyDescent="0.3"/>
    <row r="301" customFormat="1" hidden="1" x14ac:dyDescent="0.3"/>
    <row r="302" customFormat="1" hidden="1" x14ac:dyDescent="0.3"/>
    <row r="303" customFormat="1" hidden="1" x14ac:dyDescent="0.3"/>
    <row r="304" customFormat="1" hidden="1" x14ac:dyDescent="0.3"/>
    <row r="305" customFormat="1" hidden="1" x14ac:dyDescent="0.3"/>
    <row r="306" customFormat="1" hidden="1" x14ac:dyDescent="0.3"/>
    <row r="307" customFormat="1" hidden="1" x14ac:dyDescent="0.3"/>
    <row r="308" customFormat="1" hidden="1" x14ac:dyDescent="0.3"/>
    <row r="309" customFormat="1" hidden="1" x14ac:dyDescent="0.3"/>
    <row r="310" customFormat="1" hidden="1" x14ac:dyDescent="0.3"/>
    <row r="311" customFormat="1" hidden="1" x14ac:dyDescent="0.3"/>
    <row r="312" customFormat="1" hidden="1" x14ac:dyDescent="0.3"/>
    <row r="313" customFormat="1" hidden="1" x14ac:dyDescent="0.3"/>
    <row r="314" customFormat="1" hidden="1" x14ac:dyDescent="0.3"/>
    <row r="315" customFormat="1" hidden="1" x14ac:dyDescent="0.3"/>
    <row r="316" customFormat="1" hidden="1" x14ac:dyDescent="0.3"/>
    <row r="317" customFormat="1" hidden="1" x14ac:dyDescent="0.3"/>
    <row r="318" customFormat="1" hidden="1" x14ac:dyDescent="0.3"/>
    <row r="319" customFormat="1" hidden="1" x14ac:dyDescent="0.3"/>
    <row r="320" customFormat="1" hidden="1" x14ac:dyDescent="0.3"/>
    <row r="321" customFormat="1" hidden="1" x14ac:dyDescent="0.3"/>
    <row r="322" customFormat="1" hidden="1" x14ac:dyDescent="0.3"/>
    <row r="323" customFormat="1" hidden="1" x14ac:dyDescent="0.3"/>
    <row r="324" customFormat="1" hidden="1" x14ac:dyDescent="0.3"/>
    <row r="325" customFormat="1" hidden="1" x14ac:dyDescent="0.3"/>
    <row r="326" customFormat="1" hidden="1" x14ac:dyDescent="0.3"/>
    <row r="327" customFormat="1" hidden="1" x14ac:dyDescent="0.3"/>
    <row r="328" customFormat="1" hidden="1" x14ac:dyDescent="0.3"/>
    <row r="329" customFormat="1" hidden="1" x14ac:dyDescent="0.3"/>
    <row r="330" customFormat="1" hidden="1" x14ac:dyDescent="0.3"/>
    <row r="331" customFormat="1" hidden="1" x14ac:dyDescent="0.3"/>
    <row r="332" customFormat="1" hidden="1" x14ac:dyDescent="0.3"/>
    <row r="333" customFormat="1" hidden="1" x14ac:dyDescent="0.3"/>
    <row r="334" customFormat="1" hidden="1" x14ac:dyDescent="0.3"/>
    <row r="335" customFormat="1" hidden="1" x14ac:dyDescent="0.3"/>
    <row r="336" customFormat="1" hidden="1" x14ac:dyDescent="0.3"/>
    <row r="337" customFormat="1" hidden="1" x14ac:dyDescent="0.3"/>
    <row r="338" customFormat="1" hidden="1" x14ac:dyDescent="0.3"/>
    <row r="339" customFormat="1" hidden="1" x14ac:dyDescent="0.3"/>
    <row r="340" customFormat="1" hidden="1" x14ac:dyDescent="0.3"/>
    <row r="341" customFormat="1" hidden="1" x14ac:dyDescent="0.3"/>
    <row r="342" customFormat="1" hidden="1" x14ac:dyDescent="0.3"/>
    <row r="343" customFormat="1" hidden="1" x14ac:dyDescent="0.3"/>
    <row r="344" customFormat="1" hidden="1" x14ac:dyDescent="0.3"/>
    <row r="345" customFormat="1" hidden="1" x14ac:dyDescent="0.3"/>
    <row r="346" customFormat="1" hidden="1" x14ac:dyDescent="0.3"/>
    <row r="347" customFormat="1" hidden="1" x14ac:dyDescent="0.3"/>
    <row r="348" customFormat="1" hidden="1" x14ac:dyDescent="0.3"/>
    <row r="349" customFormat="1" hidden="1" x14ac:dyDescent="0.3"/>
    <row r="350" customFormat="1" hidden="1" x14ac:dyDescent="0.3"/>
    <row r="351" customFormat="1" hidden="1" x14ac:dyDescent="0.3"/>
    <row r="352" customFormat="1" hidden="1" x14ac:dyDescent="0.3"/>
    <row r="353" customFormat="1" hidden="1" x14ac:dyDescent="0.3"/>
    <row r="354" customFormat="1" hidden="1" x14ac:dyDescent="0.3"/>
    <row r="355" customFormat="1" hidden="1" x14ac:dyDescent="0.3"/>
    <row r="356" customFormat="1" hidden="1" x14ac:dyDescent="0.3"/>
    <row r="357" customFormat="1" hidden="1" x14ac:dyDescent="0.3"/>
    <row r="358" customFormat="1" hidden="1" x14ac:dyDescent="0.3"/>
    <row r="359" customFormat="1" hidden="1" x14ac:dyDescent="0.3"/>
    <row r="360" customFormat="1" hidden="1" x14ac:dyDescent="0.3"/>
    <row r="361" customFormat="1" hidden="1" x14ac:dyDescent="0.3"/>
    <row r="362" customFormat="1" hidden="1" x14ac:dyDescent="0.3"/>
    <row r="363" customFormat="1" hidden="1" x14ac:dyDescent="0.3"/>
    <row r="364" customFormat="1" hidden="1" x14ac:dyDescent="0.3"/>
    <row r="365" customFormat="1" hidden="1" x14ac:dyDescent="0.3"/>
    <row r="366" customFormat="1" hidden="1" x14ac:dyDescent="0.3"/>
    <row r="367" customFormat="1" hidden="1" x14ac:dyDescent="0.3"/>
    <row r="368" customFormat="1" hidden="1" x14ac:dyDescent="0.3"/>
    <row r="369" customFormat="1" hidden="1" x14ac:dyDescent="0.3"/>
    <row r="370" customFormat="1" hidden="1" x14ac:dyDescent="0.3"/>
    <row r="371" customFormat="1" hidden="1" x14ac:dyDescent="0.3"/>
    <row r="372" customFormat="1" hidden="1" x14ac:dyDescent="0.3"/>
    <row r="373" customFormat="1" hidden="1" x14ac:dyDescent="0.3"/>
    <row r="374" customFormat="1" hidden="1" x14ac:dyDescent="0.3"/>
    <row r="375" customFormat="1" hidden="1" x14ac:dyDescent="0.3"/>
    <row r="376" customFormat="1" hidden="1" x14ac:dyDescent="0.3"/>
    <row r="377" customFormat="1" hidden="1" x14ac:dyDescent="0.3"/>
    <row r="378" customFormat="1" hidden="1" x14ac:dyDescent="0.3"/>
    <row r="379" customFormat="1" hidden="1" x14ac:dyDescent="0.3"/>
    <row r="380" customFormat="1" hidden="1" x14ac:dyDescent="0.3"/>
    <row r="381" customFormat="1" hidden="1" x14ac:dyDescent="0.3"/>
    <row r="382" customFormat="1" hidden="1" x14ac:dyDescent="0.3"/>
    <row r="383" customFormat="1" hidden="1" x14ac:dyDescent="0.3"/>
    <row r="384" customFormat="1" hidden="1" x14ac:dyDescent="0.3"/>
    <row r="385" customFormat="1" hidden="1" x14ac:dyDescent="0.3"/>
    <row r="386" customFormat="1" hidden="1" x14ac:dyDescent="0.3"/>
    <row r="387" customFormat="1" hidden="1" x14ac:dyDescent="0.3"/>
    <row r="388" customFormat="1" hidden="1" x14ac:dyDescent="0.3"/>
    <row r="389" customFormat="1" hidden="1" x14ac:dyDescent="0.3"/>
    <row r="390" customFormat="1" hidden="1" x14ac:dyDescent="0.3"/>
    <row r="391" customFormat="1" hidden="1" x14ac:dyDescent="0.3"/>
    <row r="392" customFormat="1" hidden="1" x14ac:dyDescent="0.3"/>
    <row r="393" customFormat="1" hidden="1" x14ac:dyDescent="0.3"/>
    <row r="394" customFormat="1" hidden="1" x14ac:dyDescent="0.3"/>
    <row r="395" customFormat="1" hidden="1" x14ac:dyDescent="0.3"/>
    <row r="396" customFormat="1" hidden="1" x14ac:dyDescent="0.3"/>
    <row r="397" customFormat="1" hidden="1" x14ac:dyDescent="0.3"/>
    <row r="398" customFormat="1" hidden="1" x14ac:dyDescent="0.3"/>
    <row r="399" customFormat="1" hidden="1" x14ac:dyDescent="0.3"/>
    <row r="400" customFormat="1" hidden="1" x14ac:dyDescent="0.3"/>
    <row r="401" customFormat="1" hidden="1" x14ac:dyDescent="0.3"/>
    <row r="402" customFormat="1" hidden="1" x14ac:dyDescent="0.3"/>
    <row r="403" customFormat="1" hidden="1" x14ac:dyDescent="0.3"/>
    <row r="404" customFormat="1" hidden="1" x14ac:dyDescent="0.3"/>
    <row r="405" customFormat="1" hidden="1" x14ac:dyDescent="0.3"/>
    <row r="406" customFormat="1" hidden="1" x14ac:dyDescent="0.3"/>
    <row r="407" customFormat="1" hidden="1" x14ac:dyDescent="0.3"/>
    <row r="408" customFormat="1" hidden="1" x14ac:dyDescent="0.3"/>
    <row r="409" customFormat="1" hidden="1" x14ac:dyDescent="0.3"/>
    <row r="410" customFormat="1" hidden="1" x14ac:dyDescent="0.3"/>
    <row r="411" customFormat="1" hidden="1" x14ac:dyDescent="0.3"/>
    <row r="412" customFormat="1" hidden="1" x14ac:dyDescent="0.3"/>
    <row r="413" customFormat="1" hidden="1" x14ac:dyDescent="0.3"/>
    <row r="414" customFormat="1" hidden="1" x14ac:dyDescent="0.3"/>
    <row r="415" customFormat="1" hidden="1" x14ac:dyDescent="0.3"/>
    <row r="416" customFormat="1" hidden="1" x14ac:dyDescent="0.3"/>
    <row r="417" customFormat="1" hidden="1" x14ac:dyDescent="0.3"/>
    <row r="418" customFormat="1" hidden="1" x14ac:dyDescent="0.3"/>
    <row r="419" customFormat="1" hidden="1" x14ac:dyDescent="0.3"/>
    <row r="420" customFormat="1" hidden="1" x14ac:dyDescent="0.3"/>
    <row r="421" customFormat="1" hidden="1" x14ac:dyDescent="0.3"/>
    <row r="422" customFormat="1" hidden="1" x14ac:dyDescent="0.3"/>
    <row r="423" customFormat="1" hidden="1" x14ac:dyDescent="0.3"/>
    <row r="424" customFormat="1" hidden="1" x14ac:dyDescent="0.3"/>
    <row r="425" customFormat="1" hidden="1" x14ac:dyDescent="0.3"/>
    <row r="426" customFormat="1" hidden="1" x14ac:dyDescent="0.3"/>
    <row r="427" customFormat="1" hidden="1" x14ac:dyDescent="0.3"/>
    <row r="428" customFormat="1" hidden="1" x14ac:dyDescent="0.3"/>
    <row r="429" customFormat="1" hidden="1" x14ac:dyDescent="0.3"/>
    <row r="430" customFormat="1" hidden="1" x14ac:dyDescent="0.3"/>
    <row r="431" customFormat="1" hidden="1" x14ac:dyDescent="0.3"/>
    <row r="432" customFormat="1" hidden="1" x14ac:dyDescent="0.3"/>
    <row r="433" customFormat="1" hidden="1" x14ac:dyDescent="0.3"/>
    <row r="434" customFormat="1" hidden="1" x14ac:dyDescent="0.3"/>
    <row r="435" customFormat="1" hidden="1" x14ac:dyDescent="0.3"/>
    <row r="436" customFormat="1" hidden="1" x14ac:dyDescent="0.3"/>
    <row r="437" customFormat="1" hidden="1" x14ac:dyDescent="0.3"/>
    <row r="438" customFormat="1" hidden="1" x14ac:dyDescent="0.3"/>
    <row r="439" customFormat="1" hidden="1" x14ac:dyDescent="0.3"/>
    <row r="440" customFormat="1" hidden="1" x14ac:dyDescent="0.3"/>
    <row r="441" customFormat="1" hidden="1" x14ac:dyDescent="0.3"/>
    <row r="442" customFormat="1" hidden="1" x14ac:dyDescent="0.3"/>
    <row r="443" customFormat="1" hidden="1" x14ac:dyDescent="0.3"/>
    <row r="444" customFormat="1" hidden="1" x14ac:dyDescent="0.3"/>
    <row r="445" customFormat="1" hidden="1" x14ac:dyDescent="0.3"/>
    <row r="446" customFormat="1" hidden="1" x14ac:dyDescent="0.3"/>
    <row r="447" customFormat="1" hidden="1" x14ac:dyDescent="0.3"/>
    <row r="448" customFormat="1" hidden="1" x14ac:dyDescent="0.3"/>
    <row r="449" customFormat="1" hidden="1" x14ac:dyDescent="0.3"/>
    <row r="450" customFormat="1" hidden="1" x14ac:dyDescent="0.3"/>
    <row r="451" customFormat="1" hidden="1" x14ac:dyDescent="0.3"/>
    <row r="452" customFormat="1" hidden="1" x14ac:dyDescent="0.3"/>
    <row r="453" customFormat="1" hidden="1" x14ac:dyDescent="0.3"/>
    <row r="454" customFormat="1" hidden="1" x14ac:dyDescent="0.3"/>
    <row r="455" customFormat="1" hidden="1" x14ac:dyDescent="0.3"/>
    <row r="456" customFormat="1" hidden="1" x14ac:dyDescent="0.3"/>
    <row r="457" customFormat="1" hidden="1" x14ac:dyDescent="0.3"/>
    <row r="458" customFormat="1" hidden="1" x14ac:dyDescent="0.3"/>
    <row r="459" customFormat="1" hidden="1" x14ac:dyDescent="0.3"/>
    <row r="460" customFormat="1" hidden="1" x14ac:dyDescent="0.3"/>
    <row r="461" customFormat="1" hidden="1" x14ac:dyDescent="0.3"/>
    <row r="462" customFormat="1" hidden="1" x14ac:dyDescent="0.3"/>
    <row r="463" customFormat="1" hidden="1" x14ac:dyDescent="0.3"/>
    <row r="464" customFormat="1" hidden="1" x14ac:dyDescent="0.3"/>
    <row r="465" customFormat="1" hidden="1" x14ac:dyDescent="0.3"/>
    <row r="466" customFormat="1" hidden="1" x14ac:dyDescent="0.3"/>
    <row r="467" customFormat="1" hidden="1" x14ac:dyDescent="0.3"/>
    <row r="468" customFormat="1" hidden="1" x14ac:dyDescent="0.3"/>
    <row r="469" customFormat="1" hidden="1" x14ac:dyDescent="0.3"/>
    <row r="470" customFormat="1" hidden="1" x14ac:dyDescent="0.3"/>
    <row r="471" customFormat="1" hidden="1" x14ac:dyDescent="0.3"/>
    <row r="472" customFormat="1" hidden="1" x14ac:dyDescent="0.3"/>
    <row r="473" customFormat="1" hidden="1" x14ac:dyDescent="0.3"/>
    <row r="474" customFormat="1" hidden="1" x14ac:dyDescent="0.3"/>
    <row r="475" customFormat="1" hidden="1" x14ac:dyDescent="0.3"/>
    <row r="476" customFormat="1" hidden="1" x14ac:dyDescent="0.3"/>
    <row r="477" customFormat="1" hidden="1" x14ac:dyDescent="0.3"/>
    <row r="478" customFormat="1" hidden="1" x14ac:dyDescent="0.3"/>
    <row r="479" customFormat="1" hidden="1" x14ac:dyDescent="0.3"/>
    <row r="480" customFormat="1" hidden="1" x14ac:dyDescent="0.3"/>
    <row r="481" spans="3:26" hidden="1" x14ac:dyDescent="0.3">
      <c r="X481"/>
      <c r="Y481"/>
      <c r="Z481"/>
    </row>
    <row r="482" spans="3:26" hidden="1" x14ac:dyDescent="0.3">
      <c r="X482"/>
      <c r="Y482"/>
      <c r="Z482"/>
    </row>
    <row r="483" spans="3:26" hidden="1" x14ac:dyDescent="0.3">
      <c r="X483"/>
      <c r="Y483"/>
      <c r="Z483"/>
    </row>
    <row r="484" spans="3:26" hidden="1" x14ac:dyDescent="0.3">
      <c r="X484"/>
      <c r="Y484"/>
      <c r="Z484"/>
    </row>
    <row r="485" spans="3:26" hidden="1" x14ac:dyDescent="0.3">
      <c r="X485"/>
      <c r="Y485"/>
      <c r="Z485"/>
    </row>
    <row r="486" spans="3:26" hidden="1" x14ac:dyDescent="0.3">
      <c r="X486"/>
      <c r="Y486"/>
      <c r="Z486"/>
    </row>
    <row r="487" spans="3:26" hidden="1" x14ac:dyDescent="0.3">
      <c r="X487"/>
      <c r="Y487"/>
      <c r="Z487"/>
    </row>
    <row r="488" spans="3:26" hidden="1" x14ac:dyDescent="0.3">
      <c r="X488"/>
      <c r="Y488"/>
      <c r="Z488"/>
    </row>
    <row r="489" spans="3:26" hidden="1" x14ac:dyDescent="0.3">
      <c r="X489"/>
      <c r="Y489"/>
      <c r="Z489"/>
    </row>
    <row r="490" spans="3:26" hidden="1" x14ac:dyDescent="0.3">
      <c r="X490"/>
      <c r="Y490"/>
      <c r="Z490"/>
    </row>
    <row r="491" spans="3:26" hidden="1" x14ac:dyDescent="0.3">
      <c r="X491"/>
      <c r="Y491"/>
      <c r="Z491"/>
    </row>
    <row r="492" spans="3:26" hidden="1" x14ac:dyDescent="0.3">
      <c r="X492"/>
      <c r="Y492"/>
      <c r="Z492"/>
    </row>
    <row r="493" spans="3:26" hidden="1" x14ac:dyDescent="0.3">
      <c r="X493"/>
      <c r="Y493"/>
      <c r="Z493"/>
    </row>
    <row r="494" spans="3:26" hidden="1" x14ac:dyDescent="0.3">
      <c r="X494"/>
      <c r="Y494"/>
      <c r="Z494"/>
    </row>
    <row r="495" spans="3:26" ht="15" thickBot="1" x14ac:dyDescent="0.35">
      <c r="C495" s="123" t="s">
        <v>306</v>
      </c>
      <c r="D495" s="93"/>
      <c r="E495" s="93"/>
      <c r="F495" s="105">
        <f t="shared" ref="F495:N495" si="2">SUM(F4:F494)</f>
        <v>356.70000000000005</v>
      </c>
      <c r="G495" s="105">
        <f t="shared" si="2"/>
        <v>257.55</v>
      </c>
      <c r="H495" s="105">
        <f t="shared" si="2"/>
        <v>0</v>
      </c>
      <c r="I495" s="105">
        <f t="shared" si="2"/>
        <v>0</v>
      </c>
      <c r="J495" s="105">
        <f t="shared" si="2"/>
        <v>33.64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647.89</v>
      </c>
      <c r="Q495" s="93" t="s">
        <v>307</v>
      </c>
      <c r="R495" s="105">
        <f t="shared" ref="R495:W495" si="3">SUM(R4:R494)</f>
        <v>122.14999999999999</v>
      </c>
      <c r="S495" s="105">
        <f t="shared" si="3"/>
        <v>122.14999999999999</v>
      </c>
      <c r="T495" s="105">
        <f t="shared" si="3"/>
        <v>38.15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6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IF('2'!K3="", "Vrije categorie",'2'!K3)</f>
        <v>A</v>
      </c>
      <c r="F499" s="106" cm="1">
        <f t="array" ref="F499">SUMPRODUCT(--($E$4:$E$494=C499),--($D$4:$D$494=""),$F$4:$F$494)</f>
        <v>335.07000000000005</v>
      </c>
      <c r="G499" s="106" cm="1">
        <f t="array" ref="G499">SUMPRODUCT(--($E$4:$E$494=C499),--($D$4:$D$494=""),$G$4:$G$494)</f>
        <v>32.56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367.63000000000005</v>
      </c>
      <c r="O499" s="95"/>
      <c r="P499" s="106" cm="1">
        <f t="array" ref="P499">SUMPRODUCT(--($E$4:$E$494=C499),--($D$4:$D$494=""),$P$4:$P$494)</f>
        <v>77202.3</v>
      </c>
    </row>
    <row r="500" spans="3:16" x14ac:dyDescent="0.3">
      <c r="C500" s="95" t="str">
        <f>IF('2'!K4="", "Vrije categorie",'2'!K4)</f>
        <v>B</v>
      </c>
      <c r="F500" s="106" cm="1">
        <f t="array" ref="F500">SUMPRODUCT(--($E$4:$E$494=C500),--($D$4:$D$494=""),$F$4:$F$494)</f>
        <v>11.89</v>
      </c>
      <c r="G500" s="106" cm="1">
        <f t="array" ref="G500">SUMPRODUCT(--($E$4:$E$494=C500),--($D$4:$D$494=""),$G$4:$G$494)</f>
        <v>44.83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56.72</v>
      </c>
      <c r="O500" s="95"/>
      <c r="P500" s="106" cm="1">
        <f t="array" ref="P500">SUMPRODUCT(--($E$4:$E$494=C500),--($D$4:$D$494=""),$P$4:$P$494)</f>
        <v>11911.199999999999</v>
      </c>
    </row>
    <row r="501" spans="3:16" x14ac:dyDescent="0.3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IF('2'!K7="", "Vrije categorie",'2'!K7)</f>
        <v>E</v>
      </c>
      <c r="F503" s="106" cm="1">
        <f t="array" ref="F503">SUMPRODUCT(--($E$4:$E$494=C503),--($D$4:$D$494=""),$F$4:$F$494)</f>
        <v>9.74</v>
      </c>
      <c r="G503" s="106" cm="1">
        <f t="array" ref="G503">SUMPRODUCT(--($E$4:$E$494=C503),--($D$4:$D$494=""),$G$4:$G$494)</f>
        <v>180.16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189.9</v>
      </c>
      <c r="O503" s="95"/>
      <c r="P503" s="106" cm="1">
        <f t="array" ref="P503">SUMPRODUCT(--($E$4:$E$494=C503),--($D$4:$D$494=""),$P$4:$P$494)</f>
        <v>39879</v>
      </c>
    </row>
    <row r="504" spans="3:16" x14ac:dyDescent="0.3">
      <c r="C504" s="95" t="str">
        <f>IF('2'!K8="", "Vrije categorie",'2'!K8)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33.64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33.64</v>
      </c>
      <c r="O505" s="95"/>
      <c r="P505" s="106" cm="1">
        <f t="array" ref="P505">SUMPRODUCT(--($E$4:$E$494=C505),--($D$4:$D$494=""),$P$4:$P$494)</f>
        <v>7064.4</v>
      </c>
    </row>
    <row r="506" spans="3:16" x14ac:dyDescent="0.3">
      <c r="C506" s="95" t="str">
        <f>IF('2'!K10="", "Vrije categorie",'2'!K10)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IF('2'!K11="", "Vrije categorie",'2'!K11)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IF('2'!K12="", "Vrije categorie",'2'!K12)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IF('2'!K13="", "Vrije categorie",'2'!K13)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IF('2'!K14="", "Vrije categorie",'2'!K14)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356.70000000000005</v>
      </c>
      <c r="G512" s="107">
        <f t="shared" ref="G512:M512" si="5">SUM(G499:G511)</f>
        <v>257.55</v>
      </c>
      <c r="H512" s="107">
        <f t="shared" si="5"/>
        <v>0</v>
      </c>
      <c r="I512" s="107">
        <f t="shared" si="5"/>
        <v>0</v>
      </c>
      <c r="J512" s="107">
        <f t="shared" si="5"/>
        <v>33.64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647.89</v>
      </c>
      <c r="O512" s="107"/>
      <c r="P512" s="107">
        <f>SUM(P499:P511)</f>
        <v>136056.9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'38'!H5</f>
        <v>38</v>
      </c>
      <c r="B1" s="310" t="s">
        <v>152</v>
      </c>
      <c r="C1" s="311"/>
      <c r="D1" s="312" t="str">
        <f>VLOOKUP(A1,'Kosten VSR (her)controles'!A5:J54,3)</f>
        <v>Complex 38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38 te Complex 38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39,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'39a'!P499/M3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39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'39a'!P500/M4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39</v>
      </c>
      <c r="C5" s="294"/>
      <c r="D5" s="294"/>
      <c r="E5" s="294"/>
      <c r="F5" s="308" t="s">
        <v>155</v>
      </c>
      <c r="G5" s="308"/>
      <c r="H5" s="53">
        <f>'Kosten VSR (her)controles'!A43</f>
        <v>39</v>
      </c>
      <c r="K5" s="74" t="s">
        <v>156</v>
      </c>
      <c r="L5" s="86"/>
      <c r="M5" s="147"/>
      <c r="N5" s="127" t="e">
        <f>'39a'!P501/M5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39</v>
      </c>
      <c r="C6" s="295"/>
      <c r="D6" s="295"/>
      <c r="E6" s="295"/>
      <c r="F6" s="309" t="s">
        <v>158</v>
      </c>
      <c r="G6" s="309"/>
      <c r="H6" s="54" t="str">
        <f>CONCATENATE(H5,"a")</f>
        <v>39a</v>
      </c>
      <c r="K6" s="74" t="s">
        <v>159</v>
      </c>
      <c r="L6" s="86"/>
      <c r="M6" s="147"/>
      <c r="N6" s="127" t="e">
        <f>'39a'!P502/M6</f>
        <v>#N/A</v>
      </c>
    </row>
    <row r="7" spans="1:14" x14ac:dyDescent="0.3">
      <c r="K7" s="74" t="s">
        <v>160</v>
      </c>
      <c r="L7" s="86"/>
      <c r="M7" s="147"/>
      <c r="N7" s="127" t="e">
        <f>'39a'!P503/M7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'39a'!P504/M8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'39a'!P505/M9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'39a'!P506/M10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'39a'!P507/M11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'39a'!P508/M12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'39a'!N512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'39a'!P509/M13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'39a'!P512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'39a'!N505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'39'!H5</f>
        <v>39</v>
      </c>
      <c r="B1" s="310" t="s">
        <v>152</v>
      </c>
      <c r="C1" s="311"/>
      <c r="D1" s="312" t="str">
        <f>VLOOKUP(A1,'Kosten VSR (her)controles'!A5:J54,3)</f>
        <v>Complex 39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39 te Complex 39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IF(D4="X",0,IF(E4="X",0,VLOOKUP(E4,'39'!$K$3:$L$16,2,FALSE)))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IF(D5="X",0,IF(E5="X",0,VLOOKUP(E5,'39'!$K$3:$L$16,2,FALSE)))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IF(D6="X",0,IF(E6="X",0,VLOOKUP(E6,'39'!$K$3:$L$16,2,FALSE)))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IF(D7="X",0,IF(E7="X",0,VLOOKUP(E7,'39'!$K$3:$L$16,2,FALSE)))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IF(D8="X",0,IF(E8="X",0,VLOOKUP(E8,'39'!$K$3:$L$16,2,FALSE)))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IF(D9="X",0,IF(E9="X",0,VLOOKUP(E9,'39'!$K$3:$L$16,2,FALSE)))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IF(D10="X",0,IF(E10="X",0,VLOOKUP(E10,'39'!$K$3:$L$16,2,FALSE)))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IF(D11="X",0,IF(E11="X",0,VLOOKUP(E11,'39'!$K$3:$L$16,2,FALSE)))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IF(D12="X",0,IF(E12="X",0,VLOOKUP(E12,'39'!$K$3:$L$16,2,FALSE)))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IF(D13="X",0,IF(E13="X",0,VLOOKUP(E13,'39'!$K$3:$L$16,2,FALSE)))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IF(D14="X",0,IF(E14="X",0,VLOOKUP(E14,'39'!$K$3:$L$16,2,FALSE)))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IF(D15="X",0,IF(E15="X",0,VLOOKUP(E15,'39'!$K$3:$L$16,2,FALSE)))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40,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'40a'!P499/M3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40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'40a'!P500/M4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40</v>
      </c>
      <c r="C5" s="294"/>
      <c r="D5" s="294"/>
      <c r="E5" s="294"/>
      <c r="F5" s="308" t="s">
        <v>155</v>
      </c>
      <c r="G5" s="308"/>
      <c r="H5" s="53">
        <f>'Kosten VSR (her)controles'!A44</f>
        <v>40</v>
      </c>
      <c r="K5" s="74" t="s">
        <v>156</v>
      </c>
      <c r="L5" s="86"/>
      <c r="M5" s="147"/>
      <c r="N5" s="127" t="e">
        <f>'40a'!P501/M5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40</v>
      </c>
      <c r="C6" s="295"/>
      <c r="D6" s="295"/>
      <c r="E6" s="295"/>
      <c r="F6" s="309" t="s">
        <v>158</v>
      </c>
      <c r="G6" s="309"/>
      <c r="H6" s="54" t="str">
        <f>CONCATENATE(H5,"a")</f>
        <v>40a</v>
      </c>
      <c r="K6" s="74" t="s">
        <v>159</v>
      </c>
      <c r="L6" s="86"/>
      <c r="M6" s="147"/>
      <c r="N6" s="127" t="e">
        <f>'40a'!P502/M6</f>
        <v>#N/A</v>
      </c>
    </row>
    <row r="7" spans="1:14" x14ac:dyDescent="0.3">
      <c r="K7" s="74" t="s">
        <v>160</v>
      </c>
      <c r="L7" s="86"/>
      <c r="M7" s="147"/>
      <c r="N7" s="127" t="e">
        <f>'40a'!P503/M7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'40a'!P504/M8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'40a'!P505/M9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'40a'!P506/M10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'40a'!P507/M11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'40a'!P508/M12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'40a'!N512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'40a'!P509/M13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'40a'!P512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'40a'!N505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'40'!H5</f>
        <v>40</v>
      </c>
      <c r="B1" s="310" t="s">
        <v>152</v>
      </c>
      <c r="C1" s="311"/>
      <c r="D1" s="312" t="str">
        <f>VLOOKUP(A1,'Kosten VSR (her)controles'!A5:J54,3)</f>
        <v>Complex 40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40 te Complex 40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41,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'41a'!P499/M3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41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'41a'!P500/M4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41</v>
      </c>
      <c r="C5" s="294"/>
      <c r="D5" s="294"/>
      <c r="E5" s="294"/>
      <c r="F5" s="308" t="s">
        <v>155</v>
      </c>
      <c r="G5" s="308"/>
      <c r="H5" s="53">
        <f>'Kosten VSR (her)controles'!A45</f>
        <v>41</v>
      </c>
      <c r="K5" s="74" t="s">
        <v>156</v>
      </c>
      <c r="L5" s="86"/>
      <c r="M5" s="147"/>
      <c r="N5" s="127" t="e">
        <f>'41a'!P501/M5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41</v>
      </c>
      <c r="C6" s="295"/>
      <c r="D6" s="295"/>
      <c r="E6" s="295"/>
      <c r="F6" s="309" t="s">
        <v>158</v>
      </c>
      <c r="G6" s="309"/>
      <c r="H6" s="54" t="str">
        <f>CONCATENATE(H5,"a")</f>
        <v>41a</v>
      </c>
      <c r="K6" s="74" t="s">
        <v>159</v>
      </c>
      <c r="L6" s="86"/>
      <c r="M6" s="147"/>
      <c r="N6" s="127" t="e">
        <f>'41a'!P502/M6</f>
        <v>#N/A</v>
      </c>
    </row>
    <row r="7" spans="1:14" x14ac:dyDescent="0.3">
      <c r="K7" s="74" t="s">
        <v>160</v>
      </c>
      <c r="L7" s="86"/>
      <c r="M7" s="147"/>
      <c r="N7" s="127" t="e">
        <f>'41a'!P503/M7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'41a'!P504/M8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'41a'!P505/M9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'41a'!P506/M10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'41a'!P507/M11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'41a'!P508/M12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'41a'!N512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'41a'!P509/M13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'41a'!P512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'41a'!N505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'41'!H5</f>
        <v>41</v>
      </c>
      <c r="B1" s="310" t="s">
        <v>152</v>
      </c>
      <c r="C1" s="311"/>
      <c r="D1" s="312" t="str">
        <f>VLOOKUP(A1,'Kosten VSR (her)controles'!A5:J54,3)</f>
        <v>Complex 41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41 te Complex 41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IF(D4="X",0,IF(E4="X",0,VLOOKUP(E4,'41'!$K$3:$L$16,2,FALSE)))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IF(D5="X",0,IF(E5="X",0,VLOOKUP(E5,'41'!$K$3:$L$16,2,FALSE)))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IF(D6="X",0,IF(E6="X",0,VLOOKUP(E6,'41'!$K$3:$L$16,2,FALSE)))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IF(D7="X",0,IF(E7="X",0,VLOOKUP(E7,'41'!$K$3:$L$16,2,FALSE)))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IF(D8="X",0,IF(E8="X",0,VLOOKUP(E8,'41'!$K$3:$L$16,2,FALSE)))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IF(D9="X",0,IF(E9="X",0,VLOOKUP(E9,'41'!$K$3:$L$16,2,FALSE)))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IF(D10="X",0,IF(E10="X",0,VLOOKUP(E10,'41'!$K$3:$L$16,2,FALSE)))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IF(D11="X",0,IF(E11="X",0,VLOOKUP(E11,'41'!$K$3:$L$16,2,FALSE)))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IF(D12="X",0,IF(E12="X",0,VLOOKUP(E12,'41'!$K$3:$L$16,2,FALSE)))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IF(D13="X",0,IF(E13="X",0,VLOOKUP(E13,'41'!$K$3:$L$16,2,FALSE)))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IF(D14="X",0,IF(E14="X",0,VLOOKUP(E14,'41'!$K$3:$L$16,2,FALSE)))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IF(D15="X",0,IF(E15="X",0,VLOOKUP(E15,'41'!$K$3:$L$16,2,FALSE)))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42,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'42a'!P499/M3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42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'42a'!P500/M4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42</v>
      </c>
      <c r="C5" s="294"/>
      <c r="D5" s="294"/>
      <c r="E5" s="294"/>
      <c r="F5" s="308" t="s">
        <v>155</v>
      </c>
      <c r="G5" s="308"/>
      <c r="H5" s="53">
        <f>'Kosten VSR (her)controles'!A46</f>
        <v>42</v>
      </c>
      <c r="K5" s="74" t="s">
        <v>156</v>
      </c>
      <c r="L5" s="86"/>
      <c r="M5" s="147"/>
      <c r="N5" s="127" t="e">
        <f>'42a'!P501/M5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42</v>
      </c>
      <c r="C6" s="295"/>
      <c r="D6" s="295"/>
      <c r="E6" s="295"/>
      <c r="F6" s="309" t="s">
        <v>158</v>
      </c>
      <c r="G6" s="309"/>
      <c r="H6" s="54" t="str">
        <f>CONCATENATE(H5,"a")</f>
        <v>42a</v>
      </c>
      <c r="K6" s="74" t="s">
        <v>159</v>
      </c>
      <c r="L6" s="86"/>
      <c r="M6" s="147"/>
      <c r="N6" s="127" t="e">
        <f>'42a'!P502/M6</f>
        <v>#N/A</v>
      </c>
    </row>
    <row r="7" spans="1:14" x14ac:dyDescent="0.3">
      <c r="K7" s="74" t="s">
        <v>160</v>
      </c>
      <c r="L7" s="86"/>
      <c r="M7" s="147"/>
      <c r="N7" s="127" t="e">
        <f>'42a'!P503/M7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'42a'!P504/M8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'42a'!P505/M9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'42a'!P506/M10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'42a'!P507/M11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'42a'!P508/M12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'42a'!N512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'42a'!P509/M13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'42a'!P512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'42a'!N505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'42'!H5</f>
        <v>42</v>
      </c>
      <c r="B1" s="310" t="s">
        <v>152</v>
      </c>
      <c r="C1" s="311"/>
      <c r="D1" s="312" t="str">
        <f>VLOOKUP(A1,'Kosten VSR (her)controles'!A5:J54,3)</f>
        <v>Complex 42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42 te Complex 42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IF(D4="X",0,IF(E4="X",0,VLOOKUP(E4,'42'!$K$3:$L$16,2,FALSE)))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IF(D5="X",0,IF(E5="X",0,VLOOKUP(E5,'42'!$K$3:$L$16,2,FALSE)))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IF(D6="X",0,IF(E6="X",0,VLOOKUP(E6,'42'!$K$3:$L$16,2,FALSE)))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IF(D7="X",0,IF(E7="X",0,VLOOKUP(E7,'42'!$K$3:$L$16,2,FALSE)))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IF(D8="X",0,IF(E8="X",0,VLOOKUP(E8,'42'!$K$3:$L$16,2,FALSE)))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IF(D9="X",0,IF(E9="X",0,VLOOKUP(E9,'42'!$K$3:$L$16,2,FALSE)))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IF(D10="X",0,IF(E10="X",0,VLOOKUP(E10,'42'!$K$3:$L$16,2,FALSE)))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IF(D11="X",0,IF(E11="X",0,VLOOKUP(E11,'42'!$K$3:$L$16,2,FALSE)))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IF(D12="X",0,IF(E12="X",0,VLOOKUP(E12,'42'!$K$3:$L$16,2,FALSE)))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IF(D13="X",0,IF(E13="X",0,VLOOKUP(E13,'42'!$K$3:$L$16,2,FALSE)))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IF(D14="X",0,IF(E14="X",0,VLOOKUP(E14,'42'!$K$3:$L$16,2,FALSE)))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IF(D15="X",0,IF(E15="X",0,VLOOKUP(E15,'42'!$K$3:$L$16,2,FALSE)))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43,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'43a'!P499/M3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43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'43a'!P500/M4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43</v>
      </c>
      <c r="C5" s="294"/>
      <c r="D5" s="294"/>
      <c r="E5" s="294"/>
      <c r="F5" s="308" t="s">
        <v>155</v>
      </c>
      <c r="G5" s="308"/>
      <c r="H5" s="53">
        <f>'Kosten VSR (her)controles'!A47</f>
        <v>43</v>
      </c>
      <c r="K5" s="74" t="s">
        <v>156</v>
      </c>
      <c r="L5" s="86"/>
      <c r="M5" s="147"/>
      <c r="N5" s="127" t="e">
        <f>'43a'!P501/M5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43</v>
      </c>
      <c r="C6" s="295"/>
      <c r="D6" s="295"/>
      <c r="E6" s="295"/>
      <c r="F6" s="309" t="s">
        <v>158</v>
      </c>
      <c r="G6" s="309"/>
      <c r="H6" s="54" t="str">
        <f>CONCATENATE(H5,"a")</f>
        <v>43a</v>
      </c>
      <c r="K6" s="74" t="s">
        <v>159</v>
      </c>
      <c r="L6" s="86"/>
      <c r="M6" s="147"/>
      <c r="N6" s="127" t="e">
        <f>'43a'!P502/M6</f>
        <v>#N/A</v>
      </c>
    </row>
    <row r="7" spans="1:14" x14ac:dyDescent="0.3">
      <c r="K7" s="74" t="s">
        <v>160</v>
      </c>
      <c r="L7" s="86"/>
      <c r="M7" s="147"/>
      <c r="N7" s="127" t="e">
        <f>'43a'!P503/M7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'43a'!P504/M8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'43a'!P505/M9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'43a'!P506/M10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'43a'!P507/M11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'43a'!P508/M12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'43a'!N512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'43a'!P509/M13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'43a'!P512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'43a'!N505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workbookViewId="0">
      <selection activeCell="M51" sqref="M5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6">
        <v>210</v>
      </c>
      <c r="M3" s="146"/>
      <c r="N3" s="126" t="e">
        <f>'3a'!P499/M3</f>
        <v>#DIV/0!</v>
      </c>
    </row>
    <row r="4" spans="1:14" x14ac:dyDescent="0.3">
      <c r="A4" s="56" t="s">
        <v>152</v>
      </c>
      <c r="B4" s="293" t="str">
        <f>VLOOKUP(H5,'Kosten VSR (her)controles'!A5:E54,3)</f>
        <v>De Rietzee</v>
      </c>
      <c r="C4" s="293"/>
      <c r="D4" s="293"/>
      <c r="E4" s="293"/>
      <c r="F4" s="59"/>
      <c r="G4" s="59"/>
      <c r="H4" s="52"/>
      <c r="K4" s="74" t="s">
        <v>153</v>
      </c>
      <c r="L4" s="86">
        <v>210</v>
      </c>
      <c r="M4" s="147"/>
      <c r="N4" s="127" t="e">
        <f>'3a'!P500/M4</f>
        <v>#DIV/0!</v>
      </c>
    </row>
    <row r="5" spans="1:14" x14ac:dyDescent="0.3">
      <c r="A5" s="57" t="s">
        <v>154</v>
      </c>
      <c r="B5" s="294" t="str">
        <f>VLOOKUP(H5,'Kosten VSR (her)controles'!A5:E54,4)</f>
        <v>Slenk 2</v>
      </c>
      <c r="C5" s="294"/>
      <c r="D5" s="294"/>
      <c r="E5" s="294"/>
      <c r="F5" s="308" t="s">
        <v>155</v>
      </c>
      <c r="G5" s="308"/>
      <c r="H5" s="53">
        <f>'Kosten VSR (her)controles'!A7</f>
        <v>3</v>
      </c>
      <c r="K5" s="74" t="s">
        <v>156</v>
      </c>
      <c r="L5" s="86">
        <v>210</v>
      </c>
      <c r="M5" s="147"/>
      <c r="N5" s="127" t="e">
        <f>'3a'!P501/M5</f>
        <v>#DIV/0!</v>
      </c>
    </row>
    <row r="6" spans="1:14" x14ac:dyDescent="0.3">
      <c r="A6" s="58" t="s">
        <v>157</v>
      </c>
      <c r="B6" s="295" t="str">
        <f>VLOOKUP(H5,'Kosten VSR (her)controles'!A5:E54,5)</f>
        <v>Groningen</v>
      </c>
      <c r="C6" s="295"/>
      <c r="D6" s="295"/>
      <c r="E6" s="295"/>
      <c r="F6" s="309" t="s">
        <v>158</v>
      </c>
      <c r="G6" s="309"/>
      <c r="H6" s="54" t="str">
        <f>CONCATENATE(H5,"a")</f>
        <v>3a</v>
      </c>
      <c r="K6" s="74" t="s">
        <v>159</v>
      </c>
      <c r="L6" s="86">
        <v>210</v>
      </c>
      <c r="M6" s="147"/>
      <c r="N6" s="127" t="e">
        <f>'3a'!P502/M6</f>
        <v>#DIV/0!</v>
      </c>
    </row>
    <row r="7" spans="1:14" x14ac:dyDescent="0.3">
      <c r="K7" s="74" t="s">
        <v>160</v>
      </c>
      <c r="L7" s="86">
        <v>210</v>
      </c>
      <c r="M7" s="147"/>
      <c r="N7" s="127" t="e">
        <f>'3a'!P503/M7</f>
        <v>#DIV/0!</v>
      </c>
    </row>
    <row r="8" spans="1:14" x14ac:dyDescent="0.3">
      <c r="A8" s="21" t="s">
        <v>161</v>
      </c>
      <c r="B8" s="22"/>
      <c r="C8" s="22"/>
      <c r="D8" s="22"/>
      <c r="E8" s="55">
        <f>MAX(L3:L16)</f>
        <v>255</v>
      </c>
      <c r="K8" s="74" t="s">
        <v>162</v>
      </c>
      <c r="L8" s="86">
        <v>12</v>
      </c>
      <c r="M8" s="147"/>
      <c r="N8" s="127" t="e">
        <f>'3a'!P504/M8</f>
        <v>#DIV/0!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>
        <v>210</v>
      </c>
      <c r="M9" s="147"/>
      <c r="N9" s="127" t="e">
        <f>'3a'!P505/M9</f>
        <v>#DIV/0!</v>
      </c>
    </row>
    <row r="10" spans="1:14" x14ac:dyDescent="0.3">
      <c r="H10" s="47" t="s">
        <v>164</v>
      </c>
      <c r="K10" s="74" t="s">
        <v>165</v>
      </c>
      <c r="L10" s="86">
        <v>210</v>
      </c>
      <c r="M10" s="147"/>
      <c r="N10" s="127" t="e">
        <f>'3a'!P506/M10</f>
        <v>#DIV/0!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167</v>
      </c>
      <c r="L11" s="86">
        <v>210</v>
      </c>
      <c r="M11" s="147"/>
      <c r="N11" s="127" t="e">
        <f>'3a'!P507/M11</f>
        <v>#DIV/0!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>
        <v>12</v>
      </c>
      <c r="M12" s="147"/>
      <c r="N12" s="127" t="e">
        <f>'3a'!P508/M12</f>
        <v>#DIV/0!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'3a'!N512</f>
        <v>853.85000000000014</v>
      </c>
      <c r="G13" s="129"/>
      <c r="H13" s="63">
        <f>(F13*G13)*4</f>
        <v>0</v>
      </c>
      <c r="K13" s="74" t="s">
        <v>172</v>
      </c>
      <c r="L13" s="86">
        <v>12</v>
      </c>
      <c r="M13" s="147"/>
      <c r="N13" s="127" t="e">
        <f>'3a'!P509/M13</f>
        <v>#DIV/0!</v>
      </c>
    </row>
    <row r="14" spans="1:14" ht="15.6" x14ac:dyDescent="0.3">
      <c r="F14" s="61" t="s">
        <v>173</v>
      </c>
      <c r="G14" s="116"/>
      <c r="H14" s="63" t="e">
        <f>SUM(H11:H13)</f>
        <v>#DIV/0!</v>
      </c>
      <c r="K14" s="74" t="s">
        <v>329</v>
      </c>
      <c r="L14" s="86">
        <v>255</v>
      </c>
      <c r="M14" s="147"/>
      <c r="N14" s="127" t="e">
        <f>'3a'!P510/M14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>
        <f>'3a'!P512</f>
        <v>177785.88</v>
      </c>
      <c r="E17" s="305" t="s">
        <v>176</v>
      </c>
      <c r="F17" s="305"/>
      <c r="G17" s="84">
        <f>D17/E8</f>
        <v>697.19952941176473</v>
      </c>
      <c r="H17" s="81" t="s">
        <v>177</v>
      </c>
      <c r="I17" s="83" t="e">
        <f>D17/SUM(N3:N16)</f>
        <v>#DIV/0!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181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'3a'!G512</f>
        <v>815.40000000000009</v>
      </c>
      <c r="F22" s="136"/>
      <c r="G22" s="137">
        <f t="shared" ref="G22:G34" si="0">E22*F22</f>
        <v>0</v>
      </c>
      <c r="H22" s="138">
        <v>0.2</v>
      </c>
      <c r="I22" s="137">
        <f t="shared" ref="I22:I31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815.40000000000009</v>
      </c>
      <c r="F23" s="102"/>
      <c r="G23" s="97">
        <f t="shared" si="0"/>
        <v>0</v>
      </c>
      <c r="H23" s="75">
        <v>0.2</v>
      </c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815.40000000000009</v>
      </c>
      <c r="F24" s="102"/>
      <c r="G24" s="97">
        <f t="shared" si="0"/>
        <v>0</v>
      </c>
      <c r="H24" s="75">
        <v>0.2</v>
      </c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815.40000000000009</v>
      </c>
      <c r="F25" s="102"/>
      <c r="G25" s="97">
        <f t="shared" si="0"/>
        <v>0</v>
      </c>
      <c r="H25" s="75">
        <v>0.2</v>
      </c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'3a'!F512-E27</f>
        <v>17.95</v>
      </c>
      <c r="F26" s="102"/>
      <c r="G26" s="97">
        <f t="shared" si="0"/>
        <v>0</v>
      </c>
      <c r="H26" s="75" t="s">
        <v>187</v>
      </c>
      <c r="I26" s="97"/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 t="s">
        <v>187</v>
      </c>
      <c r="I27" s="142"/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'3a'!S495</f>
        <v>146.94999999999999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'3a'!R495</f>
        <v>146.94999999999999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'3a'!T495</f>
        <v>99.500000000000028</v>
      </c>
      <c r="F31" s="102"/>
      <c r="G31" s="97">
        <f t="shared" si="0"/>
        <v>0</v>
      </c>
      <c r="H31" s="138">
        <v>2</v>
      </c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'3a'!U495</f>
        <v>0</v>
      </c>
      <c r="F32" s="102"/>
      <c r="G32" s="97">
        <f t="shared" si="0"/>
        <v>0</v>
      </c>
      <c r="H32" s="138" t="s">
        <v>187</v>
      </c>
      <c r="I32" s="97"/>
    </row>
    <row r="33" spans="1:9" x14ac:dyDescent="0.3">
      <c r="A33" s="279" t="s">
        <v>194</v>
      </c>
      <c r="B33" s="280"/>
      <c r="C33" s="280"/>
      <c r="D33" s="281"/>
      <c r="E33" s="65">
        <f>'3a'!V495</f>
        <v>0</v>
      </c>
      <c r="F33" s="102"/>
      <c r="G33" s="97">
        <f t="shared" si="0"/>
        <v>0</v>
      </c>
      <c r="H33" s="138" t="s">
        <v>187</v>
      </c>
      <c r="I33" s="97"/>
    </row>
    <row r="34" spans="1:9" x14ac:dyDescent="0.3">
      <c r="A34" s="279" t="s">
        <v>195</v>
      </c>
      <c r="B34" s="280"/>
      <c r="C34" s="280"/>
      <c r="D34" s="281"/>
      <c r="E34" s="65">
        <f>'3a'!W495</f>
        <v>0</v>
      </c>
      <c r="F34" s="102"/>
      <c r="G34" s="97">
        <f t="shared" si="0"/>
        <v>0</v>
      </c>
      <c r="H34" s="138" t="s">
        <v>187</v>
      </c>
      <c r="I34" s="97"/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712</v>
      </c>
      <c r="B41" s="301"/>
      <c r="C41" s="301"/>
      <c r="D41" s="48" t="s">
        <v>67</v>
      </c>
      <c r="E41" s="125">
        <f>'3a'!N505</f>
        <v>26.990000000000002</v>
      </c>
      <c r="F41" s="99"/>
      <c r="G41" s="96">
        <f>E41*F41</f>
        <v>0</v>
      </c>
      <c r="H41" s="73">
        <v>1</v>
      </c>
      <c r="I41" s="96">
        <f>G41*H41</f>
        <v>0</v>
      </c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#DIV/0!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#DIV/0!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'43'!H5</f>
        <v>43</v>
      </c>
      <c r="B1" s="310" t="s">
        <v>152</v>
      </c>
      <c r="C1" s="311"/>
      <c r="D1" s="312" t="str">
        <f>VLOOKUP(A1,'Kosten VSR (her)controles'!A5:J54,3)</f>
        <v>Complex 43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43 te Complex 43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IF(D4="X",0,IF(E4="X",0,VLOOKUP(E4,'43'!$K$3:$L$16,2,FALSE)))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IF(D5="X",0,IF(E5="X",0,VLOOKUP(E5,'43'!$K$3:$L$16,2,FALSE)))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IF(D6="X",0,IF(E6="X",0,VLOOKUP(E6,'43'!$K$3:$L$16,2,FALSE)))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IF(D7="X",0,IF(E7="X",0,VLOOKUP(E7,'43'!$K$3:$L$16,2,FALSE)))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IF(D8="X",0,IF(E8="X",0,VLOOKUP(E8,'43'!$K$3:$L$16,2,FALSE)))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IF(D9="X",0,IF(E9="X",0,VLOOKUP(E9,'43'!$K$3:$L$16,2,FALSE)))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IF(D10="X",0,IF(E10="X",0,VLOOKUP(E10,'43'!$K$3:$L$16,2,FALSE)))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IF(D11="X",0,IF(E11="X",0,VLOOKUP(E11,'43'!$K$3:$L$16,2,FALSE)))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IF(D12="X",0,IF(E12="X",0,VLOOKUP(E12,'43'!$K$3:$L$16,2,FALSE)))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IF(D13="X",0,IF(E13="X",0,VLOOKUP(E13,'43'!$K$3:$L$16,2,FALSE)))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IF(D14="X",0,IF(E14="X",0,VLOOKUP(E14,'43'!$K$3:$L$16,2,FALSE)))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IF(D15="X",0,IF(E15="X",0,VLOOKUP(E15,'43'!$K$3:$L$16,2,FALSE)))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44,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'44a'!P499/M3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44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'44a'!P500/M4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44</v>
      </c>
      <c r="C5" s="294"/>
      <c r="D5" s="294"/>
      <c r="E5" s="294"/>
      <c r="F5" s="308" t="s">
        <v>155</v>
      </c>
      <c r="G5" s="308"/>
      <c r="H5" s="53">
        <f>'Kosten VSR (her)controles'!A48</f>
        <v>44</v>
      </c>
      <c r="K5" s="74" t="s">
        <v>156</v>
      </c>
      <c r="L5" s="86"/>
      <c r="M5" s="147"/>
      <c r="N5" s="127" t="e">
        <f>'44a'!P501/M5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44</v>
      </c>
      <c r="C6" s="295"/>
      <c r="D6" s="295"/>
      <c r="E6" s="295"/>
      <c r="F6" s="309" t="s">
        <v>158</v>
      </c>
      <c r="G6" s="309"/>
      <c r="H6" s="54" t="str">
        <f>CONCATENATE(H5,"a")</f>
        <v>44a</v>
      </c>
      <c r="K6" s="74" t="s">
        <v>159</v>
      </c>
      <c r="L6" s="86"/>
      <c r="M6" s="147"/>
      <c r="N6" s="127" t="e">
        <f>'44a'!P502/M6</f>
        <v>#N/A</v>
      </c>
    </row>
    <row r="7" spans="1:14" x14ac:dyDescent="0.3">
      <c r="K7" s="74" t="s">
        <v>160</v>
      </c>
      <c r="L7" s="86"/>
      <c r="M7" s="147"/>
      <c r="N7" s="127" t="e">
        <f>'44a'!P503/M7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'44a'!P504/M8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'44a'!P505/M9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'44a'!P506/M10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'44a'!P507/M11</f>
        <v>#N/A</v>
      </c>
    </row>
    <row r="12" spans="1:14" x14ac:dyDescent="0.3">
      <c r="F12" s="47" t="s">
        <v>67</v>
      </c>
      <c r="G12" s="47" t="s">
        <v>169</v>
      </c>
      <c r="H12" s="47"/>
      <c r="K12" s="74" t="s">
        <v>170</v>
      </c>
      <c r="L12" s="86"/>
      <c r="M12" s="147"/>
      <c r="N12" s="127" t="e">
        <f>'44a'!P508/M12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'44a'!N512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'44a'!P509/M13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174</v>
      </c>
      <c r="K16" s="76"/>
      <c r="L16" s="87"/>
      <c r="M16" s="119"/>
      <c r="N16" s="128"/>
    </row>
    <row r="17" spans="1:9" x14ac:dyDescent="0.3">
      <c r="A17" s="305" t="s">
        <v>175</v>
      </c>
      <c r="B17" s="305"/>
      <c r="C17" s="305"/>
      <c r="D17" s="84" t="e">
        <f>'44a'!P512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 t="s">
        <v>667</v>
      </c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189</v>
      </c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'44a'!N505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'44'!H5</f>
        <v>44</v>
      </c>
      <c r="B1" s="310" t="s">
        <v>152</v>
      </c>
      <c r="C1" s="311"/>
      <c r="D1" s="312" t="str">
        <f>VLOOKUP(A1,'Kosten VSR (her)controles'!A5:J54,3)</f>
        <v>Complex 44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44 te Complex 44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IF(D4="X",0,IF(E4="X",0,VLOOKUP(E4,'44'!$K$3:$L$16,2,FALSE)))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IF(D5="X",0,IF(E5="X",0,VLOOKUP(E5,'44'!$K$3:$L$16,2,FALSE)))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IF(D6="X",0,IF(E6="X",0,VLOOKUP(E6,'44'!$K$3:$L$16,2,FALSE)))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IF(D7="X",0,IF(E7="X",0,VLOOKUP(E7,'44'!$K$3:$L$16,2,FALSE)))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IF(D8="X",0,IF(E8="X",0,VLOOKUP(E8,'44'!$K$3:$L$16,2,FALSE)))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IF(D9="X",0,IF(E9="X",0,VLOOKUP(E9,'44'!$K$3:$L$16,2,FALSE)))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IF(D10="X",0,IF(E10="X",0,VLOOKUP(E10,'44'!$K$3:$L$16,2,FALSE)))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IF(D11="X",0,IF(E11="X",0,VLOOKUP(E11,'44'!$K$3:$L$16,2,FALSE)))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IF(D12="X",0,IF(E12="X",0,VLOOKUP(E12,'44'!$K$3:$L$16,2,FALSE)))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IF(D13="X",0,IF(E13="X",0,VLOOKUP(E13,'44'!$K$3:$L$16,2,FALSE)))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IF(D14="X",0,IF(E14="X",0,VLOOKUP(E14,'44'!$K$3:$L$16,2,FALSE)))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IF(D15="X",0,IF(E15="X",0,VLOOKUP(E15,'44'!$K$3:$L$16,2,FALSE)))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45,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'45a'!P499/M3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45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'45a'!P500/M4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45</v>
      </c>
      <c r="C5" s="294"/>
      <c r="D5" s="294"/>
      <c r="E5" s="294"/>
      <c r="F5" s="308" t="s">
        <v>155</v>
      </c>
      <c r="G5" s="308"/>
      <c r="H5" s="53">
        <f>'Kosten VSR (her)controles'!A49</f>
        <v>45</v>
      </c>
      <c r="K5" s="74" t="s">
        <v>156</v>
      </c>
      <c r="L5" s="86"/>
      <c r="M5" s="147"/>
      <c r="N5" s="127" t="e">
        <f>'45a'!P501/M5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45</v>
      </c>
      <c r="C6" s="295"/>
      <c r="D6" s="295"/>
      <c r="E6" s="295"/>
      <c r="F6" s="309" t="s">
        <v>158</v>
      </c>
      <c r="G6" s="309"/>
      <c r="H6" s="54" t="str">
        <f>CONCATENATE(H5,"a")</f>
        <v>45a</v>
      </c>
      <c r="K6" s="74" t="s">
        <v>159</v>
      </c>
      <c r="L6" s="86"/>
      <c r="M6" s="147"/>
      <c r="N6" s="127" t="e">
        <f>'45a'!P502/M6</f>
        <v>#N/A</v>
      </c>
    </row>
    <row r="7" spans="1:14" x14ac:dyDescent="0.3">
      <c r="K7" s="74" t="s">
        <v>160</v>
      </c>
      <c r="L7" s="86"/>
      <c r="M7" s="147"/>
      <c r="N7" s="127" t="e">
        <f>'45a'!P503/M7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'45a'!P504/M8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'45a'!P505/M9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'45a'!P506/M10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'45a'!P507/M11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'45a'!P508/M12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'45a'!N512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'45a'!P509/M13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'45a'!P512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'45a'!N505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'45'!H5</f>
        <v>45</v>
      </c>
      <c r="B1" s="310" t="s">
        <v>152</v>
      </c>
      <c r="C1" s="311"/>
      <c r="D1" s="312" t="str">
        <f>VLOOKUP(A1,'Kosten VSR (her)controles'!A5:J54,3)</f>
        <v>Complex 45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45 te Complex 45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IF(D4="X",0,IF(E4="X",0,VLOOKUP(E4,'45'!$K$3:$L$16,2,FALSE)))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IF(D5="X",0,IF(E5="X",0,VLOOKUP(E5,'45'!$K$3:$L$16,2,FALSE)))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IF(D6="X",0,IF(E6="X",0,VLOOKUP(E6,'45'!$K$3:$L$16,2,FALSE)))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IF(D7="X",0,IF(E7="X",0,VLOOKUP(E7,'45'!$K$3:$L$16,2,FALSE)))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IF(D8="X",0,IF(E8="X",0,VLOOKUP(E8,'45'!$K$3:$L$16,2,FALSE)))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IF(D9="X",0,IF(E9="X",0,VLOOKUP(E9,'45'!$K$3:$L$16,2,FALSE)))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IF(D10="X",0,IF(E10="X",0,VLOOKUP(E10,'45'!$K$3:$L$16,2,FALSE)))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IF(D11="X",0,IF(E11="X",0,VLOOKUP(E11,'45'!$K$3:$L$16,2,FALSE)))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IF(D12="X",0,IF(E12="X",0,VLOOKUP(E12,'45'!$K$3:$L$16,2,FALSE)))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IF(D13="X",0,IF(E13="X",0,VLOOKUP(E13,'45'!$K$3:$L$16,2,FALSE)))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IF(D14="X",0,IF(E14="X",0,VLOOKUP(E14,'45'!$K$3:$L$16,2,FALSE)))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IF(D15="X",0,IF(E15="X",0,VLOOKUP(E15,'45'!$K$3:$L$16,2,FALSE)))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46,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'46a'!P499/M3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46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'46a'!P500/M4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46</v>
      </c>
      <c r="C5" s="294"/>
      <c r="D5" s="294"/>
      <c r="E5" s="294"/>
      <c r="F5" s="308" t="s">
        <v>155</v>
      </c>
      <c r="G5" s="308"/>
      <c r="H5" s="53">
        <f>'Kosten VSR (her)controles'!A50</f>
        <v>46</v>
      </c>
      <c r="K5" s="74" t="s">
        <v>156</v>
      </c>
      <c r="L5" s="86"/>
      <c r="M5" s="147"/>
      <c r="N5" s="127" t="e">
        <f>'46a'!P501/M5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46</v>
      </c>
      <c r="C6" s="295"/>
      <c r="D6" s="295"/>
      <c r="E6" s="295"/>
      <c r="F6" s="309" t="s">
        <v>158</v>
      </c>
      <c r="G6" s="309"/>
      <c r="H6" s="54" t="str">
        <f>CONCATENATE(H5,"a")</f>
        <v>46a</v>
      </c>
      <c r="K6" s="74" t="s">
        <v>159</v>
      </c>
      <c r="L6" s="86"/>
      <c r="M6" s="147"/>
      <c r="N6" s="127" t="e">
        <f>'46a'!P502/M6</f>
        <v>#N/A</v>
      </c>
    </row>
    <row r="7" spans="1:14" x14ac:dyDescent="0.3">
      <c r="K7" s="74" t="s">
        <v>160</v>
      </c>
      <c r="L7" s="86"/>
      <c r="M7" s="147"/>
      <c r="N7" s="127" t="e">
        <f>'46a'!P503/M7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'46a'!P504/M8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'46a'!P505/M9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'46a'!P506/M10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'46a'!P507/M11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'46a'!P508/M12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'46a'!N512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'46a'!P509/M13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'46a'!P512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'46a'!N505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'46'!H5</f>
        <v>46</v>
      </c>
      <c r="B1" s="310" t="s">
        <v>152</v>
      </c>
      <c r="C1" s="311"/>
      <c r="D1" s="312" t="str">
        <f>VLOOKUP(A1,'Kosten VSR (her)controles'!A5:J54,3)</f>
        <v>Complex 46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46 te Complex 46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47,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'47a'!P499/M3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47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'47a'!P500/M4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47</v>
      </c>
      <c r="C5" s="294"/>
      <c r="D5" s="294"/>
      <c r="E5" s="294"/>
      <c r="F5" s="308" t="s">
        <v>155</v>
      </c>
      <c r="G5" s="308"/>
      <c r="H5" s="53">
        <f>'Kosten VSR (her)controles'!A51</f>
        <v>47</v>
      </c>
      <c r="K5" s="74" t="s">
        <v>156</v>
      </c>
      <c r="L5" s="86"/>
      <c r="M5" s="147"/>
      <c r="N5" s="127" t="e">
        <f>'47a'!P501/M5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47</v>
      </c>
      <c r="C6" s="295"/>
      <c r="D6" s="295"/>
      <c r="E6" s="295"/>
      <c r="F6" s="309" t="s">
        <v>158</v>
      </c>
      <c r="G6" s="309"/>
      <c r="H6" s="54" t="str">
        <f>CONCATENATE(H5,"a")</f>
        <v>47a</v>
      </c>
      <c r="K6" s="74" t="s">
        <v>159</v>
      </c>
      <c r="L6" s="86"/>
      <c r="M6" s="147"/>
      <c r="N6" s="127" t="e">
        <f>'47a'!P502/M6</f>
        <v>#N/A</v>
      </c>
    </row>
    <row r="7" spans="1:14" x14ac:dyDescent="0.3">
      <c r="K7" s="74" t="s">
        <v>160</v>
      </c>
      <c r="L7" s="86"/>
      <c r="M7" s="147"/>
      <c r="N7" s="127" t="e">
        <f>'47a'!P503/M7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'47a'!P504/M8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'47a'!P505/M9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'47a'!P506/M10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'47a'!P507/M11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'47a'!P508/M12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'47a'!N512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'47a'!P509/M13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'47a'!P512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'47a'!N505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'47'!H5</f>
        <v>47</v>
      </c>
      <c r="B1" s="310" t="s">
        <v>152</v>
      </c>
      <c r="C1" s="311"/>
      <c r="D1" s="312" t="str">
        <f>VLOOKUP(A1,'Kosten VSR (her)controles'!A5:J54,3)</f>
        <v>Complex 47</v>
      </c>
      <c r="E1" s="313"/>
      <c r="F1" s="313"/>
      <c r="G1" s="313"/>
      <c r="H1" s="313"/>
      <c r="I1" s="313"/>
      <c r="J1" s="314"/>
      <c r="K1" s="82"/>
      <c r="X1" s="170" t="s">
        <v>202</v>
      </c>
    </row>
    <row r="2" spans="1:24" x14ac:dyDescent="0.3">
      <c r="B2" s="310" t="s">
        <v>203</v>
      </c>
      <c r="C2" s="311"/>
      <c r="D2" s="312" t="str">
        <f>CONCATENATE(VLOOKUP(A1,'Kosten VSR (her)controles'!A5:K54,4)," te ",VLOOKUP(A1,'Kosten VSR (her)controles'!A5:K54,5))</f>
        <v>Complex 47 te Complex 47</v>
      </c>
      <c r="E2" s="313"/>
      <c r="F2" s="313"/>
      <c r="G2" s="313"/>
      <c r="H2" s="313"/>
      <c r="I2" s="313"/>
      <c r="J2" s="314"/>
      <c r="K2" s="82"/>
    </row>
    <row r="3" spans="1:24" ht="28.8" x14ac:dyDescent="0.3">
      <c r="A3" s="47" t="s">
        <v>204</v>
      </c>
      <c r="B3" s="47" t="s">
        <v>205</v>
      </c>
      <c r="C3" s="47" t="s">
        <v>206</v>
      </c>
      <c r="D3" s="47" t="s">
        <v>207</v>
      </c>
      <c r="E3" s="47" t="s">
        <v>208</v>
      </c>
      <c r="F3" s="47" t="s">
        <v>209</v>
      </c>
      <c r="G3" s="47" t="s">
        <v>210</v>
      </c>
      <c r="H3" s="47" t="s">
        <v>211</v>
      </c>
      <c r="I3" s="47" t="s">
        <v>212</v>
      </c>
      <c r="J3" s="80" t="s">
        <v>213</v>
      </c>
      <c r="K3" s="47" t="s">
        <v>214</v>
      </c>
      <c r="L3" s="47" t="s">
        <v>216</v>
      </c>
      <c r="M3" s="47" t="s">
        <v>216</v>
      </c>
      <c r="N3" s="47" t="s">
        <v>67</v>
      </c>
      <c r="O3" s="47" t="s">
        <v>217</v>
      </c>
      <c r="P3" s="47" t="s">
        <v>218</v>
      </c>
      <c r="R3" s="80" t="s">
        <v>661</v>
      </c>
      <c r="S3" s="80" t="s">
        <v>662</v>
      </c>
      <c r="T3" s="47" t="s">
        <v>663</v>
      </c>
      <c r="U3" s="47" t="s">
        <v>664</v>
      </c>
      <c r="V3" s="47" t="s">
        <v>665</v>
      </c>
      <c r="W3" s="47" t="s">
        <v>666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IF(D4="X",0,IF(E4="X",0,VLOOKUP(E4,'47'!$K$3:$L$16,2,FALSE)))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IF(D5="X",0,IF(E5="X",0,VLOOKUP(E5,'47'!$K$3:$L$16,2,FALSE)))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IF(D6="X",0,IF(E6="X",0,VLOOKUP(E6,'47'!$K$3:$L$16,2,FALSE)))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IF(D7="X",0,IF(E7="X",0,VLOOKUP(E7,'47'!$K$3:$L$16,2,FALSE)))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IF(D8="X",0,IF(E8="X",0,VLOOKUP(E8,'47'!$K$3:$L$16,2,FALSE)))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IF(D9="X",0,IF(E9="X",0,VLOOKUP(E9,'47'!$K$3:$L$16,2,FALSE)))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IF(D10="X",0,IF(E10="X",0,VLOOKUP(E10,'47'!$K$3:$L$16,2,FALSE)))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IF(D11="X",0,IF(E11="X",0,VLOOKUP(E11,'47'!$K$3:$L$16,2,FALSE)))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IF(D12="X",0,IF(E12="X",0,VLOOKUP(E12,'47'!$K$3:$L$16,2,FALSE)))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IF(D13="X",0,IF(E13="X",0,VLOOKUP(E13,'47'!$K$3:$L$16,2,FALSE)))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IF(D14="X",0,IF(E14="X",0,VLOOKUP(E14,'47'!$K$3:$L$16,2,FALSE)))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IF(D15="X",0,IF(E15="X",0,VLOOKUP(E15,'47'!$K$3:$L$16,2,FALSE)))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306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307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308</v>
      </c>
      <c r="F498" s="47"/>
      <c r="G498" s="47"/>
      <c r="H498" s="47"/>
      <c r="I498" s="47"/>
      <c r="J498" s="47"/>
      <c r="K498" s="47"/>
      <c r="L498" s="47"/>
      <c r="M498" s="47"/>
      <c r="N498" s="95" t="s">
        <v>309</v>
      </c>
      <c r="O498" s="47"/>
      <c r="P498" s="95" t="s">
        <v>310</v>
      </c>
    </row>
    <row r="499" spans="3:16" x14ac:dyDescent="0.3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311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312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313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309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314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48, onderdeel van bestek 2023-SMO1102</v>
      </c>
      <c r="E2" s="90"/>
      <c r="F2" s="90"/>
      <c r="G2" s="90"/>
      <c r="H2" s="91"/>
      <c r="I2" s="51"/>
      <c r="K2" t="s">
        <v>147</v>
      </c>
      <c r="L2" t="s">
        <v>148</v>
      </c>
      <c r="M2" s="79" t="s">
        <v>149</v>
      </c>
      <c r="N2" t="s">
        <v>150</v>
      </c>
    </row>
    <row r="3" spans="1:14" x14ac:dyDescent="0.3">
      <c r="K3" s="72" t="s">
        <v>151</v>
      </c>
      <c r="L3" s="85"/>
      <c r="M3" s="146"/>
      <c r="N3" s="126" t="e">
        <f>'48a'!P499/M3</f>
        <v>#N/A</v>
      </c>
    </row>
    <row r="4" spans="1:14" x14ac:dyDescent="0.3">
      <c r="A4" s="56" t="s">
        <v>152</v>
      </c>
      <c r="B4" s="293" t="str">
        <f>VLOOKUP(H5,'Kosten VSR (her)controles'!A5:E54,3)</f>
        <v>Complex 48</v>
      </c>
      <c r="C4" s="293"/>
      <c r="D4" s="293"/>
      <c r="E4" s="293"/>
      <c r="F4" s="59"/>
      <c r="G4" s="59"/>
      <c r="H4" s="52"/>
      <c r="K4" s="74" t="s">
        <v>153</v>
      </c>
      <c r="L4" s="86"/>
      <c r="M4" s="147"/>
      <c r="N4" s="127" t="e">
        <f>'48a'!P500/M4</f>
        <v>#N/A</v>
      </c>
    </row>
    <row r="5" spans="1:14" x14ac:dyDescent="0.3">
      <c r="A5" s="57" t="s">
        <v>154</v>
      </c>
      <c r="B5" s="294" t="str">
        <f>VLOOKUP(H5,'Kosten VSR (her)controles'!A5:E54,4)</f>
        <v>Complex 48</v>
      </c>
      <c r="C5" s="294"/>
      <c r="D5" s="294"/>
      <c r="E5" s="294"/>
      <c r="F5" s="308" t="s">
        <v>155</v>
      </c>
      <c r="G5" s="308"/>
      <c r="H5" s="53">
        <f>'Kosten VSR (her)controles'!A52</f>
        <v>48</v>
      </c>
      <c r="K5" s="74" t="s">
        <v>156</v>
      </c>
      <c r="L5" s="86"/>
      <c r="M5" s="147"/>
      <c r="N5" s="127" t="e">
        <f>'48a'!P501/M5</f>
        <v>#N/A</v>
      </c>
    </row>
    <row r="6" spans="1:14" x14ac:dyDescent="0.3">
      <c r="A6" s="58" t="s">
        <v>157</v>
      </c>
      <c r="B6" s="295" t="str">
        <f>VLOOKUP(H5,'Kosten VSR (her)controles'!A5:E54,5)</f>
        <v>Complex 48</v>
      </c>
      <c r="C6" s="295"/>
      <c r="D6" s="295"/>
      <c r="E6" s="295"/>
      <c r="F6" s="309" t="s">
        <v>158</v>
      </c>
      <c r="G6" s="309"/>
      <c r="H6" s="54" t="str">
        <f>CONCATENATE(H5,"a")</f>
        <v>48a</v>
      </c>
      <c r="K6" s="74" t="s">
        <v>159</v>
      </c>
      <c r="L6" s="86"/>
      <c r="M6" s="147"/>
      <c r="N6" s="127" t="e">
        <f>'48a'!P502/M6</f>
        <v>#N/A</v>
      </c>
    </row>
    <row r="7" spans="1:14" x14ac:dyDescent="0.3">
      <c r="K7" s="74" t="s">
        <v>160</v>
      </c>
      <c r="L7" s="86"/>
      <c r="M7" s="147"/>
      <c r="N7" s="127" t="e">
        <f>'48a'!P503/M7</f>
        <v>#N/A</v>
      </c>
    </row>
    <row r="8" spans="1:14" x14ac:dyDescent="0.3">
      <c r="A8" s="21" t="s">
        <v>161</v>
      </c>
      <c r="B8" s="22"/>
      <c r="C8" s="22"/>
      <c r="D8" s="22"/>
      <c r="E8" s="55">
        <f>MAX(L3:L16)</f>
        <v>0</v>
      </c>
      <c r="K8" s="74" t="s">
        <v>162</v>
      </c>
      <c r="L8" s="86"/>
      <c r="M8" s="147"/>
      <c r="N8" s="127" t="e">
        <f>'48a'!P504/M8</f>
        <v>#N/A</v>
      </c>
    </row>
    <row r="9" spans="1:14" x14ac:dyDescent="0.3">
      <c r="A9" s="21" t="s">
        <v>39</v>
      </c>
      <c r="B9" s="22"/>
      <c r="C9" s="22"/>
      <c r="D9" s="22"/>
      <c r="E9" s="166">
        <v>0.08</v>
      </c>
      <c r="K9" s="74" t="s">
        <v>163</v>
      </c>
      <c r="L9" s="86"/>
      <c r="M9" s="147"/>
      <c r="N9" s="127" t="e">
        <f>'48a'!P505/M9</f>
        <v>#N/A</v>
      </c>
    </row>
    <row r="10" spans="1:14" x14ac:dyDescent="0.3">
      <c r="H10" s="47" t="s">
        <v>164</v>
      </c>
      <c r="K10" s="74" t="s">
        <v>165</v>
      </c>
      <c r="L10" s="86"/>
      <c r="M10" s="147"/>
      <c r="N10" s="127" t="e">
        <f>'48a'!P506/M10</f>
        <v>#N/A</v>
      </c>
    </row>
    <row r="11" spans="1:14" x14ac:dyDescent="0.3">
      <c r="A11" s="21" t="s">
        <v>166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167</v>
      </c>
      <c r="L11" s="86"/>
      <c r="M11" s="147"/>
      <c r="N11" s="127" t="e">
        <f>'48a'!P507/M11</f>
        <v>#N/A</v>
      </c>
    </row>
    <row r="12" spans="1:14" x14ac:dyDescent="0.3">
      <c r="F12" s="47" t="s">
        <v>67</v>
      </c>
      <c r="G12" s="47" t="s">
        <v>169</v>
      </c>
      <c r="K12" s="74" t="s">
        <v>170</v>
      </c>
      <c r="L12" s="86"/>
      <c r="M12" s="147"/>
      <c r="N12" s="127" t="e">
        <f>'48a'!P508/M12</f>
        <v>#N/A</v>
      </c>
    </row>
    <row r="13" spans="1:14" x14ac:dyDescent="0.3">
      <c r="A13" s="22" t="s">
        <v>315</v>
      </c>
      <c r="B13" s="22"/>
      <c r="C13" s="22"/>
      <c r="D13" s="22"/>
      <c r="E13" s="23"/>
      <c r="F13" s="83">
        <f>'48a'!N512</f>
        <v>0</v>
      </c>
      <c r="G13" s="129"/>
      <c r="H13" s="63">
        <f>(F13*G13)*4</f>
        <v>0</v>
      </c>
      <c r="K13" s="74" t="s">
        <v>172</v>
      </c>
      <c r="L13" s="86"/>
      <c r="M13" s="147"/>
      <c r="N13" s="127" t="e">
        <f>'48a'!P509/M13</f>
        <v>#N/A</v>
      </c>
    </row>
    <row r="14" spans="1:14" ht="15.6" x14ac:dyDescent="0.3">
      <c r="F14" s="61" t="s">
        <v>173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174</v>
      </c>
      <c r="K16" s="76"/>
      <c r="L16" s="87"/>
      <c r="M16" s="148"/>
      <c r="N16" s="128"/>
    </row>
    <row r="17" spans="1:9" x14ac:dyDescent="0.3">
      <c r="A17" s="305" t="s">
        <v>175</v>
      </c>
      <c r="B17" s="305"/>
      <c r="C17" s="305"/>
      <c r="D17" s="84" t="e">
        <f>'48a'!P512</f>
        <v>#N/A</v>
      </c>
      <c r="E17" s="305" t="s">
        <v>176</v>
      </c>
      <c r="F17" s="305"/>
      <c r="G17" s="84" t="e">
        <f>D17/E8</f>
        <v>#N/A</v>
      </c>
      <c r="H17" s="81" t="s">
        <v>177</v>
      </c>
      <c r="I17" s="83" t="e">
        <f>D17/SUM(N3:N16)</f>
        <v>#N/A</v>
      </c>
    </row>
    <row r="20" spans="1:9" x14ac:dyDescent="0.3">
      <c r="A20" s="64" t="s">
        <v>178</v>
      </c>
      <c r="E20" s="47" t="s">
        <v>67</v>
      </c>
      <c r="F20" s="47" t="s">
        <v>169</v>
      </c>
      <c r="G20" s="47" t="s">
        <v>179</v>
      </c>
      <c r="H20" s="47" t="s">
        <v>180</v>
      </c>
      <c r="I20" s="47" t="s">
        <v>164</v>
      </c>
    </row>
    <row r="21" spans="1:9" x14ac:dyDescent="0.3">
      <c r="A21" s="139"/>
      <c r="B21" s="133"/>
      <c r="C21" s="133"/>
      <c r="D21" s="133"/>
      <c r="E21" s="280"/>
      <c r="F21" s="280"/>
      <c r="G21" s="280"/>
      <c r="H21" s="280"/>
      <c r="I21" s="134"/>
    </row>
    <row r="22" spans="1:9" x14ac:dyDescent="0.3">
      <c r="A22" s="306" t="s">
        <v>182</v>
      </c>
      <c r="B22" s="307"/>
      <c r="C22" s="307"/>
      <c r="D22" s="291"/>
      <c r="E22" s="135">
        <f>'48a'!G512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79" t="s">
        <v>183</v>
      </c>
      <c r="B23" s="280"/>
      <c r="C23" s="280"/>
      <c r="D23" s="281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79" t="s">
        <v>184</v>
      </c>
      <c r="B24" s="280"/>
      <c r="C24" s="280"/>
      <c r="D24" s="281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79" t="s">
        <v>185</v>
      </c>
      <c r="B25" s="280"/>
      <c r="C25" s="280"/>
      <c r="D25" s="281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79" t="s">
        <v>186</v>
      </c>
      <c r="B26" s="280"/>
      <c r="C26" s="280"/>
      <c r="D26" s="281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79" t="s">
        <v>188</v>
      </c>
      <c r="B27" s="280"/>
      <c r="C27" s="280"/>
      <c r="D27" s="292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80"/>
      <c r="F28" s="280"/>
      <c r="G28" s="280"/>
      <c r="H28" s="280"/>
      <c r="I28" s="134"/>
    </row>
    <row r="29" spans="1:9" x14ac:dyDescent="0.3">
      <c r="A29" s="279" t="s">
        <v>190</v>
      </c>
      <c r="B29" s="280"/>
      <c r="C29" s="280"/>
      <c r="D29" s="291"/>
      <c r="E29" s="135">
        <f>'48a'!S495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79" t="s">
        <v>191</v>
      </c>
      <c r="B30" s="280"/>
      <c r="C30" s="280"/>
      <c r="D30" s="281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79" t="s">
        <v>192</v>
      </c>
      <c r="B31" s="280"/>
      <c r="C31" s="280"/>
      <c r="D31" s="281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79" t="s">
        <v>193</v>
      </c>
      <c r="B32" s="280"/>
      <c r="C32" s="280"/>
      <c r="D32" s="281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79" t="s">
        <v>194</v>
      </c>
      <c r="B33" s="280"/>
      <c r="C33" s="280"/>
      <c r="D33" s="281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79" t="s">
        <v>195</v>
      </c>
      <c r="B34" s="280"/>
      <c r="C34" s="280"/>
      <c r="D34" s="281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79"/>
      <c r="B35" s="280"/>
      <c r="C35" s="280"/>
      <c r="D35" s="281"/>
      <c r="E35" s="65"/>
      <c r="F35" s="102"/>
      <c r="G35" s="97"/>
      <c r="H35" s="75"/>
      <c r="I35" s="97"/>
    </row>
    <row r="36" spans="1:9" x14ac:dyDescent="0.3">
      <c r="A36" s="279"/>
      <c r="B36" s="280"/>
      <c r="C36" s="280"/>
      <c r="D36" s="281"/>
      <c r="E36" s="65"/>
      <c r="F36" s="102"/>
      <c r="G36" s="97"/>
      <c r="H36" s="75"/>
      <c r="I36" s="97"/>
    </row>
    <row r="37" spans="1:9" x14ac:dyDescent="0.3">
      <c r="A37" s="302"/>
      <c r="B37" s="303"/>
      <c r="C37" s="303"/>
      <c r="D37" s="304"/>
      <c r="E37" s="66"/>
      <c r="F37" s="103"/>
      <c r="G37" s="98"/>
      <c r="H37" s="77"/>
      <c r="I37" s="98"/>
    </row>
    <row r="38" spans="1:9" ht="15.6" x14ac:dyDescent="0.3">
      <c r="H38" s="67" t="s">
        <v>173</v>
      </c>
      <c r="I38" s="68">
        <f>SUM(I22:I37)</f>
        <v>0</v>
      </c>
    </row>
    <row r="40" spans="1:9" x14ac:dyDescent="0.3">
      <c r="A40" s="64" t="s">
        <v>144</v>
      </c>
      <c r="D40" t="s">
        <v>196</v>
      </c>
      <c r="E40" t="s">
        <v>197</v>
      </c>
      <c r="F40" t="s">
        <v>198</v>
      </c>
      <c r="G40" t="s">
        <v>179</v>
      </c>
      <c r="H40" t="s">
        <v>180</v>
      </c>
      <c r="I40" t="s">
        <v>164</v>
      </c>
    </row>
    <row r="41" spans="1:9" x14ac:dyDescent="0.3">
      <c r="A41" s="300" t="s">
        <v>199</v>
      </c>
      <c r="B41" s="301"/>
      <c r="C41" s="301"/>
      <c r="D41" s="48" t="s">
        <v>67</v>
      </c>
      <c r="E41" s="125">
        <f>'48a'!N505</f>
        <v>0</v>
      </c>
      <c r="F41" s="99"/>
      <c r="G41" s="96">
        <f>E41*F41</f>
        <v>0</v>
      </c>
      <c r="H41" s="73" t="s">
        <v>187</v>
      </c>
      <c r="I41" s="96"/>
    </row>
    <row r="42" spans="1:9" x14ac:dyDescent="0.3">
      <c r="A42" s="298"/>
      <c r="B42" s="299"/>
      <c r="C42" s="299"/>
      <c r="D42" s="49"/>
      <c r="E42" s="49"/>
      <c r="F42" s="100"/>
      <c r="G42" s="97"/>
      <c r="H42" s="75"/>
      <c r="I42" s="97"/>
    </row>
    <row r="43" spans="1:9" x14ac:dyDescent="0.3">
      <c r="A43" s="298"/>
      <c r="B43" s="299"/>
      <c r="C43" s="299"/>
      <c r="D43" s="49"/>
      <c r="E43" s="49"/>
      <c r="F43" s="100"/>
      <c r="G43" s="97"/>
      <c r="H43" s="75"/>
      <c r="I43" s="97"/>
    </row>
    <row r="44" spans="1:9" x14ac:dyDescent="0.3">
      <c r="A44" s="298"/>
      <c r="B44" s="299"/>
      <c r="C44" s="299"/>
      <c r="D44" s="49"/>
      <c r="E44" s="49"/>
      <c r="F44" s="100"/>
      <c r="G44" s="97"/>
      <c r="H44" s="75"/>
      <c r="I44" s="97"/>
    </row>
    <row r="45" spans="1:9" x14ac:dyDescent="0.3">
      <c r="A45" s="298"/>
      <c r="B45" s="299"/>
      <c r="C45" s="299"/>
      <c r="D45" s="49"/>
      <c r="E45" s="49"/>
      <c r="F45" s="100"/>
      <c r="G45" s="97"/>
      <c r="H45" s="75"/>
      <c r="I45" s="97"/>
    </row>
    <row r="46" spans="1:9" x14ac:dyDescent="0.3">
      <c r="A46" s="298"/>
      <c r="B46" s="299"/>
      <c r="C46" s="299"/>
      <c r="D46" s="49"/>
      <c r="E46" s="49"/>
      <c r="F46" s="100"/>
      <c r="G46" s="97"/>
      <c r="H46" s="75"/>
      <c r="I46" s="97"/>
    </row>
    <row r="47" spans="1:9" x14ac:dyDescent="0.3">
      <c r="A47" s="298"/>
      <c r="B47" s="299"/>
      <c r="C47" s="299"/>
      <c r="D47" s="49"/>
      <c r="E47" s="49"/>
      <c r="F47" s="100"/>
      <c r="G47" s="97"/>
      <c r="H47" s="75"/>
      <c r="I47" s="97"/>
    </row>
    <row r="48" spans="1:9" x14ac:dyDescent="0.3">
      <c r="A48" s="298"/>
      <c r="B48" s="299"/>
      <c r="C48" s="299"/>
      <c r="D48" s="49"/>
      <c r="E48" s="49"/>
      <c r="F48" s="100"/>
      <c r="G48" s="97"/>
      <c r="H48" s="75"/>
      <c r="I48" s="97"/>
    </row>
    <row r="49" spans="1:9" x14ac:dyDescent="0.3">
      <c r="A49" s="298"/>
      <c r="B49" s="299"/>
      <c r="C49" s="299"/>
      <c r="D49" s="49"/>
      <c r="E49" s="49"/>
      <c r="F49" s="100"/>
      <c r="G49" s="97"/>
      <c r="H49" s="75"/>
      <c r="I49" s="97"/>
    </row>
    <row r="50" spans="1:9" x14ac:dyDescent="0.3">
      <c r="A50" s="298"/>
      <c r="B50" s="299"/>
      <c r="C50" s="299"/>
      <c r="D50" s="49"/>
      <c r="E50" s="49"/>
      <c r="F50" s="100"/>
      <c r="G50" s="97"/>
      <c r="H50" s="75"/>
      <c r="I50" s="97"/>
    </row>
    <row r="51" spans="1:9" x14ac:dyDescent="0.3">
      <c r="A51" s="296"/>
      <c r="B51" s="297"/>
      <c r="C51" s="297"/>
      <c r="D51" s="50"/>
      <c r="E51" s="50"/>
      <c r="F51" s="101"/>
      <c r="G51" s="98"/>
      <c r="H51" s="77"/>
      <c r="I51" s="98"/>
    </row>
    <row r="52" spans="1:9" ht="15.6" x14ac:dyDescent="0.3">
      <c r="H52" s="67" t="s">
        <v>173</v>
      </c>
      <c r="I52" s="68">
        <f>SUM(I41:I51)</f>
        <v>0</v>
      </c>
    </row>
    <row r="54" spans="1:9" ht="15.6" x14ac:dyDescent="0.3">
      <c r="A54" s="21" t="s">
        <v>145</v>
      </c>
      <c r="B54" s="22"/>
      <c r="C54" s="22"/>
      <c r="D54" s="22"/>
      <c r="E54" s="22"/>
      <c r="F54" s="22"/>
      <c r="G54" s="22"/>
      <c r="H54" s="69" t="s">
        <v>173</v>
      </c>
      <c r="I54" s="70" t="e">
        <f>SUM(H14+I38+I52)</f>
        <v>#N/A</v>
      </c>
    </row>
    <row r="56" spans="1:9" ht="15.6" x14ac:dyDescent="0.3">
      <c r="A56" s="21" t="s">
        <v>200</v>
      </c>
      <c r="B56" s="22"/>
      <c r="C56" s="22"/>
      <c r="D56" s="22"/>
      <c r="E56" s="22"/>
      <c r="F56" s="22"/>
      <c r="G56" s="22"/>
      <c r="H56" s="69" t="s">
        <v>173</v>
      </c>
      <c r="I56" s="70" t="e">
        <f>H11/12</f>
        <v>#N/A</v>
      </c>
    </row>
    <row r="58" spans="1:9" x14ac:dyDescent="0.3">
      <c r="A58" s="64" t="s">
        <v>201</v>
      </c>
    </row>
    <row r="59" spans="1:9" x14ac:dyDescent="0.3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x14ac:dyDescent="0.3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 x14ac:dyDescent="0.3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 x14ac:dyDescent="0.3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 x14ac:dyDescent="0.3">
      <c r="A63" s="288"/>
      <c r="B63" s="289"/>
      <c r="C63" s="289"/>
      <c r="D63" s="289"/>
      <c r="E63" s="289"/>
      <c r="F63" s="289"/>
      <c r="G63" s="289"/>
      <c r="H63" s="289"/>
      <c r="I63" s="290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2795bd-2135-444c-ac55-b56d671224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01C9F0CD89B14DABE7EEE59BCEBE4F" ma:contentTypeVersion="12" ma:contentTypeDescription="Een nieuw document maken." ma:contentTypeScope="" ma:versionID="ee13005bbd44bf297ca188ca617eefe5">
  <xsd:schema xmlns:xsd="http://www.w3.org/2001/XMLSchema" xmlns:xs="http://www.w3.org/2001/XMLSchema" xmlns:p="http://schemas.microsoft.com/office/2006/metadata/properties" xmlns:ns3="d02795bd-2135-444c-ac55-b56d6712242a" xmlns:ns4="e9bd3ffe-20da-4338-95db-835d090e796b" targetNamespace="http://schemas.microsoft.com/office/2006/metadata/properties" ma:root="true" ma:fieldsID="d46ce220b705dac296557f403d0fd0bd" ns3:_="" ns4:_="">
    <xsd:import namespace="d02795bd-2135-444c-ac55-b56d6712242a"/>
    <xsd:import namespace="e9bd3ffe-20da-4338-95db-835d090e79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795bd-2135-444c-ac55-b56d67122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d3ffe-20da-4338-95db-835d090e79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2B4D86-7C15-4A95-94AF-3022325D623A}">
  <ds:schemaRefs>
    <ds:schemaRef ds:uri="http://schemas.microsoft.com/office/2006/metadata/properties"/>
    <ds:schemaRef ds:uri="http://schemas.microsoft.com/office/infopath/2007/PartnerControls"/>
    <ds:schemaRef ds:uri="d02795bd-2135-444c-ac55-b56d6712242a"/>
  </ds:schemaRefs>
</ds:datastoreItem>
</file>

<file path=customXml/itemProps2.xml><?xml version="1.0" encoding="utf-8"?>
<ds:datastoreItem xmlns:ds="http://schemas.openxmlformats.org/officeDocument/2006/customXml" ds:itemID="{C7D3F989-58A6-4C6E-9FDE-6BC145752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795bd-2135-444c-ac55-b56d6712242a"/>
    <ds:schemaRef ds:uri="e9bd3ffe-20da-4338-95db-835d090e7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112</vt:i4>
      </vt:variant>
      <vt:variant>
        <vt:lpstr>Benoemde bereiken</vt:lpstr>
      </vt:variant>
      <vt:variant>
        <vt:i4>3</vt:i4>
      </vt:variant>
    </vt:vector>
  </HeadingPairs>
  <TitlesOfParts>
    <vt:vector size="115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Noordhof</dc:creator>
  <cp:keywords/>
  <dc:description/>
  <cp:lastModifiedBy>Mitchel Vos</cp:lastModifiedBy>
  <cp:revision/>
  <dcterms:created xsi:type="dcterms:W3CDTF">2022-03-02T07:05:40Z</dcterms:created>
  <dcterms:modified xsi:type="dcterms:W3CDTF">2024-04-17T09:58:45Z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0x010100BD01C9F0CD89B14DABE7EEE59BCEBE4F</vt:lpwstr>
  </property>
</Properties>
</file>