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BRM Wethoudersbuurt I240200012\02 Specificatie\01 Aanvraag\03 Verzonden\"/>
    </mc:Choice>
  </mc:AlternateContent>
  <xr:revisionPtr revIDLastSave="0" documentId="13_ncr:1_{4EABD4BC-D602-4D49-A8B6-816F6B1C54FD}" xr6:coauthVersionLast="47" xr6:coauthVersionMax="47" xr10:uidLastSave="{00000000-0000-0000-0000-000000000000}"/>
  <bookViews>
    <workbookView xWindow="1170" yWindow="1170" windowWidth="17280" windowHeight="8955" tabRatio="761" activeTab="1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B3" i="5"/>
  <c r="I9" i="6"/>
  <c r="C9" i="6"/>
  <c r="D42" i="6"/>
  <c r="E42" i="6"/>
  <c r="G42" i="6"/>
  <c r="D43" i="6"/>
  <c r="E43" i="6"/>
  <c r="G43" i="6"/>
  <c r="D41" i="6"/>
  <c r="D40" i="6"/>
  <c r="D34" i="6"/>
  <c r="D35" i="6"/>
  <c r="D36" i="6"/>
  <c r="D37" i="6"/>
  <c r="D33" i="6"/>
  <c r="D23" i="6"/>
  <c r="D24" i="6"/>
  <c r="D25" i="6"/>
  <c r="D26" i="6"/>
  <c r="D27" i="6"/>
  <c r="D28" i="6"/>
  <c r="D29" i="6"/>
  <c r="D30" i="6"/>
  <c r="D22" i="6"/>
  <c r="D16" i="6"/>
  <c r="D17" i="6"/>
  <c r="D18" i="6"/>
  <c r="D19" i="6"/>
  <c r="D15" i="6"/>
  <c r="D12" i="6"/>
  <c r="D11" i="6"/>
  <c r="E41" i="6"/>
  <c r="E40" i="6"/>
  <c r="E37" i="6"/>
  <c r="E36" i="6"/>
  <c r="E35" i="6"/>
  <c r="E34" i="6"/>
  <c r="E33" i="6"/>
  <c r="E23" i="6"/>
  <c r="E24" i="6"/>
  <c r="E25" i="6"/>
  <c r="E26" i="6"/>
  <c r="E27" i="6"/>
  <c r="E28" i="6"/>
  <c r="E29" i="6"/>
  <c r="E30" i="6"/>
  <c r="E22" i="6"/>
  <c r="E16" i="6"/>
  <c r="E17" i="6"/>
  <c r="E18" i="6"/>
  <c r="E19" i="6"/>
  <c r="E15" i="6"/>
  <c r="E12" i="6"/>
  <c r="E11" i="6"/>
  <c r="G41" i="6"/>
  <c r="G35" i="6"/>
  <c r="G36" i="6"/>
  <c r="G37" i="6"/>
  <c r="G23" i="6"/>
  <c r="G24" i="6"/>
  <c r="G25" i="6"/>
  <c r="G26" i="6"/>
  <c r="G27" i="6"/>
  <c r="G28" i="6"/>
  <c r="G29" i="6"/>
  <c r="G30" i="6"/>
  <c r="G17" i="6"/>
  <c r="G18" i="6"/>
  <c r="G19" i="6"/>
  <c r="G40" i="6"/>
  <c r="A4" i="6"/>
  <c r="A5" i="6"/>
  <c r="A6" i="6"/>
  <c r="A3" i="6"/>
  <c r="G34" i="6"/>
  <c r="G11" i="6"/>
  <c r="G12" i="6"/>
  <c r="G15" i="6"/>
  <c r="G16" i="6"/>
  <c r="G22" i="6"/>
  <c r="G33" i="6"/>
  <c r="B10" i="5"/>
  <c r="I39" i="6"/>
  <c r="I10" i="6"/>
  <c r="I32" i="6"/>
  <c r="I21" i="6"/>
  <c r="I14" i="6"/>
  <c r="D32" i="6" l="1"/>
  <c r="E32" i="6"/>
  <c r="I34" i="6" s="1"/>
  <c r="D21" i="6"/>
  <c r="D14" i="6"/>
  <c r="D39" i="6"/>
  <c r="E10" i="6"/>
  <c r="G14" i="6"/>
  <c r="I35" i="6"/>
  <c r="G32" i="6"/>
  <c r="G10" i="6"/>
  <c r="E14" i="6"/>
  <c r="I16" i="6" s="1"/>
  <c r="E21" i="6"/>
  <c r="I29" i="6" s="1"/>
  <c r="E39" i="6"/>
  <c r="I40" i="6" s="1"/>
  <c r="I28" i="6"/>
  <c r="G39" i="6"/>
  <c r="G21" i="6"/>
  <c r="D10" i="6"/>
  <c r="D9" i="6" s="1"/>
  <c r="I33" i="6" l="1"/>
  <c r="I23" i="6"/>
  <c r="H32" i="6"/>
  <c r="H39" i="6"/>
  <c r="I22" i="6"/>
  <c r="H21" i="6"/>
  <c r="I24" i="6"/>
  <c r="I30" i="6"/>
  <c r="I37" i="6"/>
  <c r="I36" i="6"/>
  <c r="I26" i="6"/>
  <c r="I25" i="6"/>
  <c r="I27" i="6"/>
  <c r="H14" i="6"/>
  <c r="I41" i="6"/>
  <c r="I42" i="6"/>
  <c r="I43" i="6"/>
  <c r="I18" i="6"/>
  <c r="I17" i="6"/>
  <c r="H10" i="6"/>
  <c r="H9" i="6" s="1"/>
  <c r="I11" i="6"/>
  <c r="I19" i="6"/>
  <c r="I15" i="6"/>
  <c r="I12" i="6"/>
  <c r="B11" i="5" l="1"/>
  <c r="B13" i="5" s="1"/>
  <c r="B14" i="5" s="1"/>
</calcChain>
</file>

<file path=xl/sharedStrings.xml><?xml version="1.0" encoding="utf-8"?>
<sst xmlns="http://schemas.openxmlformats.org/spreadsheetml/2006/main" count="92" uniqueCount="91">
  <si>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</si>
  <si>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</si>
  <si>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</si>
  <si>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</si>
  <si>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</si>
  <si>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</si>
  <si>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</si>
  <si>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</si>
  <si>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</si>
  <si>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</si>
  <si>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</si>
  <si>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</si>
  <si>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</si>
  <si>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</si>
  <si>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</si>
  <si>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</si>
  <si>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</si>
  <si>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</si>
  <si>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</si>
  <si>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</si>
  <si>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</si>
  <si>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</si>
  <si>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</si>
  <si>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</si>
  <si>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</si>
  <si>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</si>
  <si>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</si>
  <si>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</si>
  <si>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</si>
  <si>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</si>
  <si>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</si>
  <si>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</si>
  <si>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</si>
  <si>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</si>
  <si>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</si>
  <si>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</si>
  <si>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</si>
  <si>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</si>
  <si>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</si>
  <si>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</si>
  <si>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3.5</t>
  </si>
  <si>
    <t>3.6</t>
  </si>
  <si>
    <t>3.7</t>
  </si>
  <si>
    <t>4.4</t>
  </si>
  <si>
    <t>4.5</t>
  </si>
  <si>
    <t>2.3</t>
  </si>
  <si>
    <t>2.4</t>
  </si>
  <si>
    <t>2.5</t>
  </si>
  <si>
    <t>Naam</t>
  </si>
  <si>
    <t>Dossier</t>
  </si>
  <si>
    <t>3.8</t>
  </si>
  <si>
    <t>3.9</t>
  </si>
  <si>
    <t>5.2</t>
  </si>
  <si>
    <t>5.3</t>
  </si>
  <si>
    <t>5.4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</si>
  <si>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</si>
  <si>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</si>
  <si>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</si>
  <si>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</si>
  <si>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Voor alle aan te leveren documenten geldt dat deze juist en conform contract aangeleverd dienen te worden. (Denk aan gedetailleerd werkplan, algemeen tijdschema, kwaliteits- en keuringsplan, V&amp;G plan, werkplannen voor specifieke onderwerpen, omgaan met vrijgekomen materialen, verkeersplan, etc.</t>
  </si>
  <si>
    <t>Het opleverdossier inclusief revisie- en inspectiegegevens tijdig en compleet indienen.</t>
  </si>
  <si>
    <r>
      <t xml:space="preserve">Algemeen tijdsschema en gedetailleerd werkplan, voldoet aan de eisen van het contract en </t>
    </r>
    <r>
      <rPr>
        <b/>
        <i/>
        <u/>
        <sz val="10"/>
        <color indexed="8"/>
        <rFont val="Arial"/>
        <family val="2"/>
      </rPr>
      <t>par.</t>
    </r>
    <r>
      <rPr>
        <sz val="10"/>
        <color indexed="8"/>
        <rFont val="Arial"/>
        <family val="2"/>
      </rPr>
      <t>26 van de UAV 2012 en dient wekelijks geoptimaliseerd te worden.</t>
    </r>
  </si>
  <si>
    <t>Wijzigingen in het algemeen tijdschema worden dagelijks gemeld bij de directie.</t>
  </si>
  <si>
    <t>Afwijkingen worden tijdig gemeld, duidelijk omschreven en goed gemotiveerd. Na verzoek indienen van open begroting met marktconforme prijzen.</t>
  </si>
  <si>
    <t>Indienen onderbouwde termijnen, herleidbaar berekend, met aantoonbare hoeveelhedenverklaring, bonnen en schetsen tijdig en compleet indienen.</t>
  </si>
  <si>
    <t>Dagrapporten worden wekelijks en compleet ingediend.</t>
  </si>
  <si>
    <t>Kwaliteitsborging wordt zodanig uitgevoerd dan bij (vermoeden van) onvoldoend werk, de opdrachtnemer dit zelf, proactief, signaleert en meldt, voordat onvoldoende werk door de directie is gesignaleerd.</t>
  </si>
  <si>
    <t>Stop- en bijwoonpunten tijdig aangemeld.</t>
  </si>
  <si>
    <t>Proactief voorkomen van schade aan werk en omgeving (bermen/bomen).</t>
  </si>
  <si>
    <t>Proactief herstellen van onvoldoend werk en schade.</t>
  </si>
  <si>
    <t>Grondstromen tijdig melden bij Meldpunt Bodemkwaliteit conform het Besluit Bodemkwaliteit</t>
  </si>
  <si>
    <t>Buiten werktijden alle bouwstoffen, afvalstoffen ect in een afgesloten omgeving.</t>
  </si>
  <si>
    <t>Grond van verschillende kwaliteit gescheiden ontgraven, melden, afvoeren en opslaan.</t>
  </si>
  <si>
    <t>Verdichting ondergrond, sleuven, aanvullingen en de fundering voldoen aan bestekeisen.</t>
  </si>
  <si>
    <t>Riolering voldoet aan bestekeisen</t>
  </si>
  <si>
    <t>Opdrachtnemer komt afspraken met, en aanwijzingen van de directie juist en tijdig na.</t>
  </si>
  <si>
    <t>Uitvoerder en/of projectleider is telefonisch goed bereikbaar en reageert dagelijks op vragen en opmerkingen.</t>
  </si>
  <si>
    <t>Afspraken met derden (nutsen, andere opdrachtnemers en bewoners worden vastgelegd en tijdig gecommuniceerd met de directie.</t>
  </si>
  <si>
    <t>Opdrachtnemer heeft oog voor de sociale aspecten naar de omgeving.</t>
  </si>
  <si>
    <t>De opdrachtnemer voorkomt discussie door afspraken met de directie dagelijks per mail te bevestigen.</t>
  </si>
  <si>
    <t>Werkterrein / veilig werken</t>
  </si>
  <si>
    <t>Verkeersmaatregelen worden dagelijks in stand gehouden</t>
  </si>
  <si>
    <t>Maatregelen uit V&amp;G-plan worden nagekomen</t>
  </si>
  <si>
    <t>Veilig werken en voorkomen gevaarlijke situaties voor medewerkers, omwonenden en weggebruikers.</t>
  </si>
  <si>
    <t>Het werkterrein is ordelijk.</t>
  </si>
  <si>
    <t>BRM Wethoudersbuurt</t>
  </si>
  <si>
    <t>15-2024</t>
  </si>
  <si>
    <t>Aanleveren documenten</t>
  </si>
  <si>
    <t>Algemeen tijdschema, werkplan/ projectadministratie</t>
  </si>
  <si>
    <t>Projectkwaliteit en uitvoering</t>
  </si>
  <si>
    <t>Communicatie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</si>
</sst>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  <font>
      <sz val="10"/>
      <color rgb="FF000000"/>
      <name val="Arial"/>
      <family val="2"/>
    </font>
    <font>
      <b/>
      <i/>
      <u/>
      <sz val="10"/>
      <color indexed="8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10" fontId="10" fillId="0" borderId="13" xfId="2" applyNumberFormat="1" applyFont="1" applyFill="1" applyBorder="1" applyAlignment="1" applyProtection="1">
      <alignment horizontal="center" vertical="top" wrapText="1"/>
    </xf>
    <xf numFmtId="0" fontId="3" fillId="0" borderId="0" xfId="0" applyFont="1" applyProtection="1"/>
    <xf numFmtId="0" fontId="3" fillId="0" borderId="10" xfId="0" applyFont="1" applyBorder="1" applyAlignment="1" applyProtection="1">
      <alignment horizontal="left" vertical="top"/>
    </xf>
    <xf numFmtId="0" fontId="4" fillId="0" borderId="11" xfId="0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top" wrapText="1"/>
    </xf>
    <xf numFmtId="166" fontId="4" fillId="0" borderId="11" xfId="0" applyNumberFormat="1" applyFont="1" applyFill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vertical="top" wrapText="1"/>
    </xf>
    <xf numFmtId="4" fontId="3" fillId="0" borderId="11" xfId="0" applyNumberFormat="1" applyFont="1" applyBorder="1" applyAlignment="1" applyProtection="1">
      <alignment horizontal="left" vertical="top" wrapText="1"/>
    </xf>
    <xf numFmtId="165" fontId="3" fillId="2" borderId="11" xfId="0" applyNumberFormat="1" applyFont="1" applyFill="1" applyBorder="1" applyAlignment="1" applyProtection="1">
      <alignment horizontal="left" vertical="top" wrapText="1"/>
    </xf>
    <xf numFmtId="9" fontId="3" fillId="2" borderId="11" xfId="0" applyNumberFormat="1" applyFont="1" applyFill="1" applyBorder="1" applyAlignment="1" applyProtection="1">
      <alignment horizontal="left" vertical="top" wrapText="1"/>
    </xf>
    <xf numFmtId="9" fontId="3" fillId="0" borderId="11" xfId="0" applyNumberFormat="1" applyFont="1" applyBorder="1" applyAlignment="1" applyProtection="1">
      <alignment horizontal="left" vertical="top"/>
    </xf>
    <xf numFmtId="4" fontId="9" fillId="0" borderId="11" xfId="0" applyNumberFormat="1" applyFont="1" applyBorder="1" applyAlignment="1" applyProtection="1">
      <alignment horizontal="left" vertical="top" wrapText="1"/>
    </xf>
    <xf numFmtId="0" fontId="6" fillId="0" borderId="0" xfId="0" applyFont="1" applyProtection="1"/>
    <xf numFmtId="0" fontId="3" fillId="0" borderId="1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10" fillId="0" borderId="2" xfId="0" applyFont="1" applyBorder="1" applyAlignment="1" applyProtection="1">
      <alignment horizontal="center" vertical="top" wrapText="1"/>
    </xf>
    <xf numFmtId="0" fontId="4" fillId="3" borderId="6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vertical="top" wrapText="1"/>
    </xf>
    <xf numFmtId="0" fontId="8" fillId="3" borderId="22" xfId="0" applyFont="1" applyFill="1" applyBorder="1" applyAlignment="1" applyProtection="1">
      <alignment horizontal="left" vertical="top" wrapText="1"/>
    </xf>
    <xf numFmtId="0" fontId="4" fillId="3" borderId="7" xfId="0" applyFont="1" applyFill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8" fillId="3" borderId="0" xfId="0" applyFont="1" applyFill="1" applyAlignment="1" applyProtection="1">
      <alignment horizontal="left" vertical="top" wrapText="1"/>
    </xf>
    <xf numFmtId="0" fontId="4" fillId="3" borderId="8" xfId="0" applyFont="1" applyFill="1" applyBorder="1" applyAlignment="1" applyProtection="1">
      <alignment horizontal="left" vertical="top" wrapText="1"/>
    </xf>
    <xf numFmtId="0" fontId="8" fillId="3" borderId="23" xfId="0" applyFont="1" applyFill="1" applyBorder="1" applyAlignment="1" applyProtection="1">
      <alignment horizontal="left" vertical="top" wrapText="1"/>
    </xf>
    <xf numFmtId="166" fontId="4" fillId="3" borderId="24" xfId="0" applyNumberFormat="1" applyFont="1" applyFill="1" applyBorder="1" applyAlignment="1" applyProtection="1">
      <alignment horizontal="left" vertical="top" wrapText="1"/>
    </xf>
    <xf numFmtId="0" fontId="3" fillId="0" borderId="3" xfId="0" applyFont="1" applyBorder="1" applyProtection="1"/>
    <xf numFmtId="0" fontId="3" fillId="0" borderId="4" xfId="0" applyFont="1" applyBorder="1" applyAlignment="1" applyProtection="1">
      <alignment horizontal="left" vertical="top" wrapText="1"/>
    </xf>
    <xf numFmtId="0" fontId="3" fillId="0" borderId="4" xfId="0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/>
    </xf>
    <xf numFmtId="0" fontId="3" fillId="6" borderId="1" xfId="0" applyFont="1" applyFill="1" applyBorder="1" applyProtection="1"/>
    <xf numFmtId="0" fontId="3" fillId="0" borderId="14" xfId="0" applyFont="1" applyBorder="1" applyAlignment="1" applyProtection="1">
      <alignment horizontal="center" vertical="top" wrapText="1"/>
    </xf>
    <xf numFmtId="0" fontId="10" fillId="0" borderId="25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vertical="top" wrapText="1"/>
    </xf>
    <xf numFmtId="0" fontId="3" fillId="6" borderId="5" xfId="0" applyFont="1" applyFill="1" applyBorder="1" applyProtection="1"/>
    <xf numFmtId="9" fontId="3" fillId="0" borderId="6" xfId="0" applyNumberFormat="1" applyFont="1" applyBorder="1" applyAlignment="1" applyProtection="1">
      <alignment horizontal="center" vertical="center"/>
    </xf>
    <xf numFmtId="9" fontId="10" fillId="0" borderId="6" xfId="0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wrapText="1"/>
    </xf>
    <xf numFmtId="9" fontId="4" fillId="2" borderId="6" xfId="0" applyNumberFormat="1" applyFont="1" applyFill="1" applyBorder="1" applyAlignment="1" applyProtection="1">
      <alignment horizontal="center" vertical="center"/>
    </xf>
    <xf numFmtId="164" fontId="3" fillId="0" borderId="11" xfId="0" applyNumberFormat="1" applyFont="1" applyBorder="1" applyAlignment="1" applyProtection="1">
      <alignment horizontal="center" vertical="center"/>
    </xf>
    <xf numFmtId="0" fontId="4" fillId="5" borderId="10" xfId="0" applyFont="1" applyFill="1" applyBorder="1" applyAlignment="1" applyProtection="1">
      <alignment horizontal="left" vertical="center" wrapText="1"/>
    </xf>
    <xf numFmtId="0" fontId="4" fillId="5" borderId="6" xfId="0" applyFont="1" applyFill="1" applyBorder="1" applyAlignment="1" applyProtection="1">
      <alignment vertical="center" wrapText="1"/>
    </xf>
    <xf numFmtId="9" fontId="4" fillId="5" borderId="6" xfId="2" applyFont="1" applyFill="1" applyBorder="1" applyAlignment="1" applyProtection="1">
      <alignment horizontal="center" vertical="center" wrapText="1"/>
    </xf>
    <xf numFmtId="9" fontId="10" fillId="5" borderId="6" xfId="0" applyNumberFormat="1" applyFont="1" applyFill="1" applyBorder="1" applyAlignment="1" applyProtection="1">
      <alignment horizontal="center" vertical="center" wrapText="1"/>
    </xf>
    <xf numFmtId="1" fontId="4" fillId="5" borderId="6" xfId="0" applyNumberFormat="1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10" fontId="3" fillId="3" borderId="6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0" fontId="3" fillId="0" borderId="37" xfId="0" applyFont="1" applyBorder="1" applyAlignment="1" applyProtection="1">
      <alignment horizontal="left" vertical="center" wrapText="1"/>
    </xf>
    <xf numFmtId="0" fontId="11" fillId="0" borderId="21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center" vertical="top" wrapText="1"/>
    </xf>
    <xf numFmtId="0" fontId="3" fillId="0" borderId="13" xfId="0" applyFont="1" applyBorder="1" applyAlignment="1" applyProtection="1">
      <alignment horizontal="center" vertical="top" wrapText="1"/>
    </xf>
    <xf numFmtId="0" fontId="3" fillId="0" borderId="13" xfId="0" applyFont="1" applyBorder="1" applyAlignment="1" applyProtection="1">
      <alignment horizontal="center" vertical="center" wrapText="1"/>
    </xf>
    <xf numFmtId="165" fontId="3" fillId="0" borderId="13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wrapText="1"/>
    </xf>
    <xf numFmtId="0" fontId="3" fillId="0" borderId="38" xfId="0" applyFont="1" applyBorder="1" applyAlignment="1" applyProtection="1">
      <alignment horizontal="left" vertical="center" wrapText="1"/>
    </xf>
    <xf numFmtId="0" fontId="3" fillId="0" borderId="20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2" fontId="3" fillId="0" borderId="12" xfId="0" applyNumberFormat="1" applyFont="1" applyBorder="1" applyAlignment="1" applyProtection="1">
      <alignment horizontal="center" vertical="center" wrapText="1"/>
    </xf>
    <xf numFmtId="9" fontId="4" fillId="5" borderId="6" xfId="0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3" fillId="0" borderId="21" xfId="0" applyFont="1" applyFill="1" applyBorder="1" applyAlignment="1" applyProtection="1">
      <alignment vertical="center" wrapText="1"/>
    </xf>
    <xf numFmtId="0" fontId="3" fillId="0" borderId="21" xfId="0" applyFont="1" applyBorder="1" applyAlignment="1" applyProtection="1">
      <alignment horizontal="center" vertical="top" wrapText="1"/>
    </xf>
    <xf numFmtId="165" fontId="3" fillId="0" borderId="13" xfId="0" applyNumberFormat="1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13" xfId="0" applyFont="1" applyFill="1" applyBorder="1" applyAlignment="1" applyProtection="1">
      <alignment vertical="center" wrapText="1"/>
    </xf>
    <xf numFmtId="0" fontId="3" fillId="0" borderId="38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center" vertical="center"/>
    </xf>
    <xf numFmtId="0" fontId="10" fillId="0" borderId="13" xfId="0" applyFont="1" applyBorder="1" applyAlignment="1" applyProtection="1">
      <alignment horizontal="center" vertical="center"/>
    </xf>
    <xf numFmtId="0" fontId="4" fillId="5" borderId="30" xfId="0" applyFont="1" applyFill="1" applyBorder="1" applyAlignment="1" applyProtection="1">
      <alignment horizontal="left" vertical="center" wrapText="1"/>
    </xf>
    <xf numFmtId="9" fontId="4" fillId="5" borderId="36" xfId="0" applyNumberFormat="1" applyFont="1" applyFill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20" xfId="0" applyFont="1" applyFill="1" applyBorder="1" applyAlignment="1" applyProtection="1">
      <alignment vertical="center" wrapText="1"/>
    </xf>
    <xf numFmtId="0" fontId="4" fillId="5" borderId="0" xfId="0" applyFont="1" applyFill="1" applyBorder="1" applyAlignment="1" applyProtection="1">
      <alignment vertical="center" wrapText="1"/>
    </xf>
    <xf numFmtId="0" fontId="13" fillId="5" borderId="6" xfId="0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vertical="center" wrapText="1"/>
    </xf>
    <xf numFmtId="0" fontId="3" fillId="0" borderId="17" xfId="0" applyFont="1" applyBorder="1" applyAlignment="1" applyProtection="1">
      <alignment vertical="top"/>
    </xf>
    <xf numFmtId="0" fontId="3" fillId="0" borderId="18" xfId="0" applyFont="1" applyBorder="1" applyAlignment="1" applyProtection="1">
      <alignment vertical="top" wrapText="1"/>
    </xf>
    <xf numFmtId="0" fontId="3" fillId="0" borderId="18" xfId="0" applyFont="1" applyBorder="1" applyAlignment="1" applyProtection="1">
      <alignment horizontal="center"/>
    </xf>
    <xf numFmtId="0" fontId="10" fillId="0" borderId="19" xfId="0" applyFont="1" applyBorder="1" applyAlignment="1" applyProtection="1">
      <alignment horizontal="center"/>
    </xf>
    <xf numFmtId="0" fontId="3" fillId="0" borderId="19" xfId="0" applyFont="1" applyBorder="1" applyProtection="1"/>
    <xf numFmtId="0" fontId="3" fillId="0" borderId="19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/>
    </xf>
    <xf numFmtId="0" fontId="3" fillId="0" borderId="0" xfId="0" applyFont="1" applyAlignment="1" applyProtection="1">
      <alignment vertical="top"/>
    </xf>
    <xf numFmtId="0" fontId="3" fillId="0" borderId="26" xfId="0" applyFont="1" applyBorder="1" applyAlignment="1" applyProtection="1">
      <alignment horizontal="center" vertical="top" wrapText="1"/>
    </xf>
    <xf numFmtId="0" fontId="3" fillId="0" borderId="27" xfId="0" applyFont="1" applyBorder="1" applyAlignment="1" applyProtection="1">
      <alignment vertical="top" wrapText="1"/>
    </xf>
    <xf numFmtId="0" fontId="7" fillId="3" borderId="28" xfId="0" applyFont="1" applyFill="1" applyBorder="1" applyAlignment="1" applyProtection="1">
      <alignment horizontal="center" vertical="center" wrapText="1"/>
    </xf>
    <xf numFmtId="0" fontId="7" fillId="3" borderId="29" xfId="0" applyFont="1" applyFill="1" applyBorder="1" applyAlignment="1" applyProtection="1">
      <alignment horizontal="center" vertical="center" wrapText="1"/>
    </xf>
    <xf numFmtId="0" fontId="3" fillId="0" borderId="30" xfId="0" applyFont="1" applyBorder="1" applyAlignment="1" applyProtection="1">
      <alignment horizontal="center" vertical="top" wrapText="1"/>
    </xf>
    <xf numFmtId="0" fontId="3" fillId="0" borderId="31" xfId="0" applyFont="1" applyBorder="1" applyAlignment="1" applyProtection="1">
      <alignment vertical="top" wrapText="1"/>
    </xf>
    <xf numFmtId="0" fontId="5" fillId="3" borderId="32" xfId="0" applyFont="1" applyFill="1" applyBorder="1" applyAlignment="1" applyProtection="1">
      <alignment horizontal="left" vertical="top" wrapText="1"/>
    </xf>
    <xf numFmtId="0" fontId="5" fillId="0" borderId="33" xfId="0" applyFont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left" wrapText="1"/>
    </xf>
    <xf numFmtId="0" fontId="4" fillId="3" borderId="28" xfId="0" applyFont="1" applyFill="1" applyBorder="1" applyAlignment="1" applyProtection="1">
      <alignment horizontal="center" vertical="center" wrapText="1"/>
    </xf>
    <xf numFmtId="0" fontId="4" fillId="3" borderId="34" xfId="0" applyFont="1" applyFill="1" applyBorder="1" applyAlignment="1" applyProtection="1">
      <alignment horizontal="center" vertical="center" wrapText="1"/>
    </xf>
    <xf numFmtId="0" fontId="4" fillId="3" borderId="29" xfId="0" applyFont="1" applyFill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vertical="top" wrapText="1"/>
    </xf>
    <xf numFmtId="0" fontId="3" fillId="0" borderId="20" xfId="0" applyFont="1" applyBorder="1" applyAlignment="1" applyProtection="1">
      <alignment wrapText="1"/>
    </xf>
    <xf numFmtId="0" fontId="3" fillId="0" borderId="25" xfId="0" applyFont="1" applyBorder="1" applyAlignment="1" applyProtection="1">
      <alignment horizontal="center" vertical="top" wrapText="1"/>
    </xf>
    <xf numFmtId="0" fontId="3" fillId="0" borderId="20" xfId="0" applyFont="1" applyBorder="1" applyAlignment="1" applyProtection="1">
      <alignment horizontal="center" vertical="top" wrapText="1"/>
    </xf>
    <xf numFmtId="0" fontId="4" fillId="3" borderId="35" xfId="0" applyFont="1" applyFill="1" applyBorder="1" applyAlignment="1" applyProtection="1">
      <alignment horizontal="left"/>
    </xf>
    <xf numFmtId="0" fontId="4" fillId="3" borderId="16" xfId="0" applyFont="1" applyFill="1" applyBorder="1" applyAlignment="1" applyProtection="1">
      <alignment horizontal="left"/>
    </xf>
    <xf numFmtId="0" fontId="4" fillId="3" borderId="36" xfId="0" applyFont="1" applyFill="1" applyBorder="1" applyAlignment="1" applyProtection="1">
      <alignment horizontal="left"/>
    </xf>
    <xf numFmtId="0" fontId="4" fillId="3" borderId="6" xfId="0" applyFont="1" applyFill="1" applyBorder="1" applyAlignment="1" applyProtection="1">
      <alignment horizontal="left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opLeftCell="A2" workbookViewId="0">
      <selection activeCell="B12" sqref="B12"/>
    </sheetView>
  </sheetViews>
  <sheetFormatPr defaultRowHeight="12.75" x14ac:dyDescent="0.2"/>
  <cols>
    <col min="1" max="1" width="40.7109375" style="7" customWidth="1"/>
    <col min="2" max="2" width="42.140625" style="7" bestFit="1" customWidth="1"/>
    <col min="3" max="16384" width="9.140625" style="7"/>
  </cols>
  <sheetData>
    <row r="1" spans="1:2" ht="30.75" thickBot="1" x14ac:dyDescent="0.25">
      <c r="A1" s="102" t="s">
        <v>8</v>
      </c>
      <c r="B1" s="103"/>
    </row>
    <row r="2" spans="1:2" ht="15" customHeight="1" x14ac:dyDescent="0.2">
      <c r="A2" s="106" t="s">
        <v>18</v>
      </c>
      <c r="B2" s="107"/>
    </row>
    <row r="3" spans="1:2" ht="15" customHeight="1" x14ac:dyDescent="0.2">
      <c r="A3" s="8" t="s">
        <v>48</v>
      </c>
      <c r="B3" s="9" t="str">
        <f>Projectbeoordelingsformulier!B3</f>
        <v>BRM Wethoudersbuurt</v>
      </c>
    </row>
    <row r="4" spans="1:2" ht="15" customHeight="1" x14ac:dyDescent="0.2">
      <c r="A4" s="8" t="s">
        <v>9</v>
      </c>
      <c r="B4" s="10" t="s">
        <v>86</v>
      </c>
    </row>
    <row r="5" spans="1:2" ht="15" customHeight="1" x14ac:dyDescent="0.2">
      <c r="A5" s="8" t="s">
        <v>49</v>
      </c>
      <c r="B5" s="9">
        <f>Projectbeoordelingsformulier!B5</f>
        <v>3445</v>
      </c>
    </row>
    <row r="6" spans="1:2" ht="15" customHeight="1" x14ac:dyDescent="0.2">
      <c r="A6" s="8" t="s">
        <v>1</v>
      </c>
      <c r="B6" s="11">
        <v>45462</v>
      </c>
    </row>
    <row r="7" spans="1:2" ht="15" customHeight="1" x14ac:dyDescent="0.2">
      <c r="A7" s="104"/>
      <c r="B7" s="105"/>
    </row>
    <row r="8" spans="1:2" ht="15" customHeight="1" x14ac:dyDescent="0.2">
      <c r="A8" s="12" t="s">
        <v>10</v>
      </c>
      <c r="B8" s="13">
        <v>0.15</v>
      </c>
    </row>
    <row r="9" spans="1:2" ht="15" customHeight="1" x14ac:dyDescent="0.2">
      <c r="A9" s="12" t="s">
        <v>37</v>
      </c>
      <c r="B9" s="1">
        <v>250000</v>
      </c>
    </row>
    <row r="10" spans="1:2" ht="15" customHeight="1" x14ac:dyDescent="0.2">
      <c r="A10" s="12" t="s">
        <v>12</v>
      </c>
      <c r="B10" s="14">
        <f>B9*B8</f>
        <v>37500</v>
      </c>
    </row>
    <row r="11" spans="1:2" ht="15" customHeight="1" x14ac:dyDescent="0.2">
      <c r="A11" s="12" t="s">
        <v>13</v>
      </c>
      <c r="B11" s="15">
        <f>Projectbeoordelingsformulier!H9</f>
        <v>1</v>
      </c>
    </row>
    <row r="12" spans="1:2" ht="15" customHeight="1" x14ac:dyDescent="0.2">
      <c r="A12" s="12" t="s">
        <v>14</v>
      </c>
      <c r="B12" s="2">
        <v>0.8</v>
      </c>
    </row>
    <row r="13" spans="1:2" ht="15" customHeight="1" x14ac:dyDescent="0.2">
      <c r="A13" s="12" t="s">
        <v>3</v>
      </c>
      <c r="B13" s="16">
        <f>ROUND(B11-B12,2)</f>
        <v>0.2</v>
      </c>
    </row>
    <row r="14" spans="1:2" ht="15" customHeight="1" x14ac:dyDescent="0.2">
      <c r="A14" s="12" t="s">
        <v>4</v>
      </c>
      <c r="B14" s="14">
        <f>IF(B13&lt;=0%,B8*B9*B13*B17,B8*B9*B13*B16)</f>
        <v>5625</v>
      </c>
    </row>
    <row r="15" spans="1:2" ht="15" customHeight="1" x14ac:dyDescent="0.2">
      <c r="A15" s="104"/>
      <c r="B15" s="105"/>
    </row>
    <row r="16" spans="1:2" ht="15.75" x14ac:dyDescent="0.2">
      <c r="A16" s="12" t="s">
        <v>16</v>
      </c>
      <c r="B16" s="17">
        <v>0.75</v>
      </c>
    </row>
    <row r="17" spans="1:2" ht="15.75" x14ac:dyDescent="0.2">
      <c r="A17" s="12" t="s">
        <v>17</v>
      </c>
      <c r="B17" s="17">
        <v>2.5</v>
      </c>
    </row>
    <row r="18" spans="1:2" ht="15" customHeight="1" thickBot="1" x14ac:dyDescent="0.25">
      <c r="A18" s="100"/>
      <c r="B18" s="101"/>
    </row>
    <row r="20" spans="1:2" x14ac:dyDescent="0.2">
      <c r="A20" s="18" t="s">
        <v>38</v>
      </c>
    </row>
  </sheetData>
  <sheetProtection algorithmName="SHA-512" hashValue="yHNC1bCTu8QhQXmttrbEiC31iyohBf2++RvdS0b7sSJzIgg8sxBaPVEsbsq0g2NfkwFl3BNC9FOaISojM768MQ==" saltValue="W9URVZ/ZMMCV2zhp744pZg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tabSelected="1" topLeftCell="A12" zoomScaleNormal="115" zoomScaleSheetLayoutView="85" workbookViewId="0">
      <selection activeCell="F18" sqref="F18"/>
    </sheetView>
  </sheetViews>
  <sheetFormatPr defaultRowHeight="12.75" x14ac:dyDescent="0.2"/>
  <cols>
    <col min="1" max="1" width="9.7109375" style="99" bestFit="1" customWidth="1"/>
    <col min="2" max="2" width="61.5703125" style="24" customWidth="1"/>
    <col min="3" max="3" width="9.85546875" style="27" bestFit="1" customWidth="1"/>
    <col min="4" max="4" width="9.42578125" style="28" bestFit="1" customWidth="1"/>
    <col min="5" max="5" width="9.85546875" style="7" customWidth="1"/>
    <col min="6" max="6" width="8.7109375" style="7" customWidth="1"/>
    <col min="7" max="7" width="23.42578125" style="27" bestFit="1" customWidth="1"/>
    <col min="8" max="8" width="20.28515625" style="27" bestFit="1" customWidth="1"/>
    <col min="9" max="9" width="24" style="27" customWidth="1"/>
    <col min="10" max="16384" width="9.140625" style="7"/>
  </cols>
  <sheetData>
    <row r="1" spans="1:9" ht="13.5" thickBot="1" x14ac:dyDescent="0.25">
      <c r="A1" s="110" t="s">
        <v>0</v>
      </c>
      <c r="B1" s="111"/>
      <c r="C1" s="111"/>
      <c r="D1" s="111"/>
      <c r="E1" s="111"/>
      <c r="F1" s="111"/>
      <c r="G1" s="111"/>
      <c r="H1" s="111"/>
      <c r="I1" s="112"/>
    </row>
    <row r="2" spans="1:9" s="24" customFormat="1" x14ac:dyDescent="0.2">
      <c r="A2" s="19"/>
      <c r="B2" s="20"/>
      <c r="C2" s="21"/>
      <c r="D2" s="22"/>
      <c r="E2" s="20"/>
      <c r="F2" s="23">
        <v>5</v>
      </c>
      <c r="G2" s="120" t="s">
        <v>5</v>
      </c>
      <c r="H2" s="120"/>
      <c r="I2" s="120"/>
    </row>
    <row r="3" spans="1:9" x14ac:dyDescent="0.2">
      <c r="A3" s="25" t="str">
        <f>IF(rekenmodel!A3="","",rekenmodel!A3)</f>
        <v>Naam</v>
      </c>
      <c r="B3" s="26" t="s">
        <v>85</v>
      </c>
      <c r="E3" s="27"/>
      <c r="F3" s="23">
        <v>3</v>
      </c>
      <c r="G3" s="117" t="s">
        <v>55</v>
      </c>
      <c r="H3" s="118"/>
      <c r="I3" s="119"/>
    </row>
    <row r="4" spans="1:9" ht="12.75" customHeight="1" x14ac:dyDescent="0.2">
      <c r="A4" s="29" t="str">
        <f>IF(rekenmodel!A4="","",rekenmodel!A4)</f>
        <v>Bestek</v>
      </c>
      <c r="B4" s="30" t="s">
        <v>86</v>
      </c>
      <c r="E4" s="27"/>
      <c r="F4" s="108">
        <v>1</v>
      </c>
      <c r="G4" s="109" t="s">
        <v>56</v>
      </c>
      <c r="H4" s="109"/>
      <c r="I4" s="109"/>
    </row>
    <row r="5" spans="1:9" x14ac:dyDescent="0.2">
      <c r="A5" s="29" t="str">
        <f>IF(rekenmodel!A5="","",rekenmodel!A5)</f>
        <v>Dossier</v>
      </c>
      <c r="B5" s="30">
        <v>3445</v>
      </c>
      <c r="E5" s="27"/>
      <c r="F5" s="108"/>
      <c r="G5" s="109"/>
      <c r="H5" s="109"/>
      <c r="I5" s="109"/>
    </row>
    <row r="6" spans="1:9" ht="12.75" customHeight="1" x14ac:dyDescent="0.2">
      <c r="A6" s="31" t="str">
        <f>IF(rekenmodel!A6="","",rekenmodel!A6)</f>
        <v>Datum</v>
      </c>
      <c r="B6" s="32">
        <v>45462</v>
      </c>
      <c r="E6" s="27"/>
      <c r="F6" s="108">
        <v>0</v>
      </c>
      <c r="G6" s="109" t="s">
        <v>57</v>
      </c>
      <c r="H6" s="109"/>
      <c r="I6" s="109"/>
    </row>
    <row r="7" spans="1:9" ht="13.5" thickBot="1" x14ac:dyDescent="0.25">
      <c r="A7" s="33"/>
      <c r="B7" s="34"/>
      <c r="C7" s="35"/>
      <c r="D7" s="36"/>
      <c r="E7" s="35"/>
      <c r="F7" s="108"/>
      <c r="G7" s="109"/>
      <c r="H7" s="109"/>
      <c r="I7" s="109"/>
    </row>
    <row r="8" spans="1:9" ht="38.25" customHeight="1" x14ac:dyDescent="0.2">
      <c r="A8" s="37"/>
      <c r="B8" s="113" t="s">
        <v>11</v>
      </c>
      <c r="C8" s="38" t="s">
        <v>19</v>
      </c>
      <c r="D8" s="39" t="s">
        <v>58</v>
      </c>
      <c r="E8" s="115" t="s">
        <v>6</v>
      </c>
      <c r="F8" s="115" t="s">
        <v>20</v>
      </c>
      <c r="G8" s="38" t="s">
        <v>7</v>
      </c>
      <c r="H8" s="38" t="s">
        <v>21</v>
      </c>
      <c r="I8" s="40" t="s">
        <v>15</v>
      </c>
    </row>
    <row r="9" spans="1:9" x14ac:dyDescent="0.2">
      <c r="A9" s="41"/>
      <c r="B9" s="114"/>
      <c r="C9" s="42">
        <f>C10+C14+C21+C32+C39</f>
        <v>1</v>
      </c>
      <c r="D9" s="43">
        <f>D10+D14+D21+D32+D39</f>
        <v>1.0000000000000002</v>
      </c>
      <c r="E9" s="116"/>
      <c r="F9" s="116"/>
      <c r="G9" s="44" t="s">
        <v>2</v>
      </c>
      <c r="H9" s="45">
        <f>H10+H14+H21+H32+H39</f>
        <v>1</v>
      </c>
      <c r="I9" s="46">
        <f>I10+I14+I21+I32+I39</f>
        <v>37500</v>
      </c>
    </row>
    <row r="10" spans="1:9" s="55" customFormat="1" ht="15" customHeight="1" x14ac:dyDescent="0.25">
      <c r="A10" s="47">
        <v>1</v>
      </c>
      <c r="B10" s="48" t="s">
        <v>87</v>
      </c>
      <c r="C10" s="49">
        <v>0.1</v>
      </c>
      <c r="D10" s="50">
        <f>SUM(D11:D12)</f>
        <v>0.1</v>
      </c>
      <c r="E10" s="51">
        <f>SUM(E11:E12)</f>
        <v>30</v>
      </c>
      <c r="F10" s="52"/>
      <c r="G10" s="53">
        <f>SUM(G11:G12)</f>
        <v>30</v>
      </c>
      <c r="H10" s="54">
        <f>G10/E10*C10</f>
        <v>0.1</v>
      </c>
      <c r="I10" s="3">
        <f>C10*rekenmodel!B10</f>
        <v>3750</v>
      </c>
    </row>
    <row r="11" spans="1:9" s="55" customFormat="1" ht="63.75" x14ac:dyDescent="0.25">
      <c r="A11" s="56" t="s">
        <v>22</v>
      </c>
      <c r="B11" s="57" t="s">
        <v>59</v>
      </c>
      <c r="C11" s="58">
        <v>3</v>
      </c>
      <c r="D11" s="6">
        <f>$C$10/(SUM($C$11:$C$12))*C11</f>
        <v>0.05</v>
      </c>
      <c r="E11" s="59">
        <f>C11*$F$2</f>
        <v>15</v>
      </c>
      <c r="F11" s="4">
        <v>5</v>
      </c>
      <c r="G11" s="60">
        <f>C11*F11</f>
        <v>15</v>
      </c>
      <c r="H11" s="61"/>
      <c r="I11" s="5">
        <f>$I$10/$E$10*E11</f>
        <v>1875</v>
      </c>
    </row>
    <row r="12" spans="1:9" s="55" customFormat="1" ht="25.5" x14ac:dyDescent="0.2">
      <c r="A12" s="62" t="s">
        <v>23</v>
      </c>
      <c r="B12" s="63" t="s">
        <v>60</v>
      </c>
      <c r="C12" s="58">
        <v>3</v>
      </c>
      <c r="D12" s="6">
        <f>$C$10/(SUM($C$11:$C$12))*C12</f>
        <v>0.05</v>
      </c>
      <c r="E12" s="59">
        <f t="shared" ref="E12" si="0">C12*$F$2</f>
        <v>15</v>
      </c>
      <c r="F12" s="4">
        <v>5</v>
      </c>
      <c r="G12" s="60">
        <f>C12*F12</f>
        <v>15</v>
      </c>
      <c r="H12" s="61"/>
      <c r="I12" s="5">
        <f>$I$10/$E$10*E12</f>
        <v>1875</v>
      </c>
    </row>
    <row r="13" spans="1:9" s="55" customFormat="1" ht="15" customHeight="1" x14ac:dyDescent="0.25">
      <c r="A13" s="64"/>
      <c r="B13" s="65"/>
      <c r="C13" s="66"/>
      <c r="D13" s="67"/>
      <c r="E13" s="60"/>
      <c r="F13" s="60"/>
      <c r="G13" s="60"/>
      <c r="H13" s="61"/>
      <c r="I13" s="68"/>
    </row>
    <row r="14" spans="1:9" s="71" customFormat="1" x14ac:dyDescent="0.25">
      <c r="A14" s="47" t="s">
        <v>33</v>
      </c>
      <c r="B14" s="48" t="s">
        <v>88</v>
      </c>
      <c r="C14" s="69">
        <v>0.2</v>
      </c>
      <c r="D14" s="50">
        <f>SUM(D15:D19)</f>
        <v>0.2</v>
      </c>
      <c r="E14" s="51">
        <f>SUM(E15:E19)</f>
        <v>75</v>
      </c>
      <c r="F14" s="70"/>
      <c r="G14" s="53">
        <f>SUM(G15:G19)</f>
        <v>75</v>
      </c>
      <c r="H14" s="54">
        <f>G14/E14*C14</f>
        <v>0.2</v>
      </c>
      <c r="I14" s="3">
        <f>C14*rekenmodel!B10</f>
        <v>7500</v>
      </c>
    </row>
    <row r="15" spans="1:9" s="71" customFormat="1" ht="38.25" x14ac:dyDescent="0.25">
      <c r="A15" s="56" t="s">
        <v>24</v>
      </c>
      <c r="B15" s="72" t="s">
        <v>61</v>
      </c>
      <c r="C15" s="58">
        <v>3</v>
      </c>
      <c r="D15" s="6">
        <f>$C$14/(SUM($C$15:$C$19))*C15</f>
        <v>0.04</v>
      </c>
      <c r="E15" s="73">
        <f>C15*$F$2</f>
        <v>15</v>
      </c>
      <c r="F15" s="4">
        <v>5</v>
      </c>
      <c r="G15" s="60">
        <f>F15*C15</f>
        <v>15</v>
      </c>
      <c r="H15" s="74"/>
      <c r="I15" s="5">
        <f>$I$14/$E$14*E15</f>
        <v>1500</v>
      </c>
    </row>
    <row r="16" spans="1:9" s="71" customFormat="1" ht="25.5" x14ac:dyDescent="0.25">
      <c r="A16" s="75" t="s">
        <v>39</v>
      </c>
      <c r="B16" s="76" t="s">
        <v>62</v>
      </c>
      <c r="C16" s="58">
        <v>3</v>
      </c>
      <c r="D16" s="6">
        <f>$C$14/(SUM($C$15:$C$19))*C16</f>
        <v>0.04</v>
      </c>
      <c r="E16" s="59">
        <f t="shared" ref="E16:E19" si="1">C16*$F$2</f>
        <v>15</v>
      </c>
      <c r="F16" s="4">
        <v>5</v>
      </c>
      <c r="G16" s="60">
        <f>F16*C16</f>
        <v>15</v>
      </c>
      <c r="H16" s="74"/>
      <c r="I16" s="5">
        <f>$I$14/$E$14*E16</f>
        <v>1500</v>
      </c>
    </row>
    <row r="17" spans="1:11" s="71" customFormat="1" ht="38.25" x14ac:dyDescent="0.25">
      <c r="A17" s="75" t="s">
        <v>45</v>
      </c>
      <c r="B17" s="76" t="s">
        <v>63</v>
      </c>
      <c r="C17" s="58">
        <v>3</v>
      </c>
      <c r="D17" s="6">
        <f>$C$14/(SUM($C$15:$C$19))*C17</f>
        <v>0.04</v>
      </c>
      <c r="E17" s="59">
        <f t="shared" si="1"/>
        <v>15</v>
      </c>
      <c r="F17" s="4">
        <v>5</v>
      </c>
      <c r="G17" s="60">
        <f t="shared" ref="G17:G19" si="2">F17*C17</f>
        <v>15</v>
      </c>
      <c r="H17" s="74"/>
      <c r="I17" s="5">
        <f t="shared" ref="I17:I19" si="3">$I$14/$E$14*E17</f>
        <v>1500</v>
      </c>
    </row>
    <row r="18" spans="1:11" s="71" customFormat="1" ht="38.25" x14ac:dyDescent="0.25">
      <c r="A18" s="75" t="s">
        <v>46</v>
      </c>
      <c r="B18" s="76" t="s">
        <v>64</v>
      </c>
      <c r="C18" s="58">
        <v>3</v>
      </c>
      <c r="D18" s="6">
        <f>$C$14/(SUM($C$15:$C$19))*C18</f>
        <v>0.04</v>
      </c>
      <c r="E18" s="59">
        <f t="shared" si="1"/>
        <v>15</v>
      </c>
      <c r="F18" s="4">
        <v>5</v>
      </c>
      <c r="G18" s="60">
        <f t="shared" si="2"/>
        <v>15</v>
      </c>
      <c r="H18" s="74"/>
      <c r="I18" s="5">
        <f t="shared" si="3"/>
        <v>1500</v>
      </c>
    </row>
    <row r="19" spans="1:11" s="71" customFormat="1" x14ac:dyDescent="0.25">
      <c r="A19" s="75" t="s">
        <v>47</v>
      </c>
      <c r="B19" s="76" t="s">
        <v>65</v>
      </c>
      <c r="C19" s="58">
        <v>3</v>
      </c>
      <c r="D19" s="6">
        <f>$C$14/(SUM($C$15:$C$19))*C19</f>
        <v>0.04</v>
      </c>
      <c r="E19" s="59">
        <f t="shared" si="1"/>
        <v>15</v>
      </c>
      <c r="F19" s="4">
        <v>5</v>
      </c>
      <c r="G19" s="60">
        <f t="shared" si="2"/>
        <v>15</v>
      </c>
      <c r="H19" s="74"/>
      <c r="I19" s="5">
        <f t="shared" si="3"/>
        <v>1500</v>
      </c>
    </row>
    <row r="20" spans="1:11" s="71" customFormat="1" ht="15" customHeight="1" x14ac:dyDescent="0.25">
      <c r="A20" s="77"/>
      <c r="B20" s="78"/>
      <c r="C20" s="79"/>
      <c r="D20" s="80"/>
      <c r="E20" s="60"/>
      <c r="F20" s="60"/>
      <c r="G20" s="60"/>
      <c r="H20" s="74"/>
      <c r="I20" s="68"/>
    </row>
    <row r="21" spans="1:11" s="71" customFormat="1" ht="15" customHeight="1" x14ac:dyDescent="0.25">
      <c r="A21" s="81" t="s">
        <v>34</v>
      </c>
      <c r="B21" s="48" t="s">
        <v>89</v>
      </c>
      <c r="C21" s="82">
        <v>0.4</v>
      </c>
      <c r="D21" s="50">
        <f>SUM(D22:D30)</f>
        <v>0.40000000000000008</v>
      </c>
      <c r="E21" s="51">
        <f>SUM(E22:E30)</f>
        <v>110</v>
      </c>
      <c r="F21" s="70"/>
      <c r="G21" s="53">
        <f>SUM(G22:G30)</f>
        <v>110</v>
      </c>
      <c r="H21" s="54">
        <f>G21/E21*C21</f>
        <v>0.4</v>
      </c>
      <c r="I21" s="3">
        <f>C21*rekenmodel!B10</f>
        <v>15000</v>
      </c>
    </row>
    <row r="22" spans="1:11" s="71" customFormat="1" ht="38.25" x14ac:dyDescent="0.25">
      <c r="A22" s="83" t="s">
        <v>25</v>
      </c>
      <c r="B22" s="72" t="s">
        <v>66</v>
      </c>
      <c r="C22" s="58">
        <v>2</v>
      </c>
      <c r="D22" s="6">
        <f t="shared" ref="D22:D30" si="4">$C$21/(SUM($C$22:$C$30))*C22</f>
        <v>3.6363636363636369E-2</v>
      </c>
      <c r="E22" s="84">
        <f>C22*$F$2</f>
        <v>10</v>
      </c>
      <c r="F22" s="4">
        <v>5</v>
      </c>
      <c r="G22" s="60">
        <f>F22*C22</f>
        <v>10</v>
      </c>
      <c r="H22" s="85"/>
      <c r="I22" s="5">
        <f>$I$21/$E$21*E22</f>
        <v>1363.6363636363637</v>
      </c>
      <c r="J22" s="86"/>
      <c r="K22" s="86"/>
    </row>
    <row r="23" spans="1:11" s="71" customFormat="1" x14ac:dyDescent="0.25">
      <c r="A23" s="75" t="s">
        <v>26</v>
      </c>
      <c r="B23" s="76" t="s">
        <v>67</v>
      </c>
      <c r="C23" s="58">
        <v>2</v>
      </c>
      <c r="D23" s="6">
        <f t="shared" si="4"/>
        <v>3.6363636363636369E-2</v>
      </c>
      <c r="E23" s="60">
        <f t="shared" ref="E23:E30" si="5">C23*$F$2</f>
        <v>10</v>
      </c>
      <c r="F23" s="4">
        <v>5</v>
      </c>
      <c r="G23" s="60">
        <f t="shared" ref="G23:G30" si="6">F23*C23</f>
        <v>10</v>
      </c>
      <c r="H23" s="85"/>
      <c r="I23" s="5">
        <f t="shared" ref="I23:I30" si="7">$I$21/$E$21*E23</f>
        <v>1363.6363636363637</v>
      </c>
      <c r="J23" s="86"/>
      <c r="K23" s="86"/>
    </row>
    <row r="24" spans="1:11" s="71" customFormat="1" ht="25.5" x14ac:dyDescent="0.25">
      <c r="A24" s="75" t="s">
        <v>27</v>
      </c>
      <c r="B24" s="76" t="s">
        <v>68</v>
      </c>
      <c r="C24" s="58">
        <v>2</v>
      </c>
      <c r="D24" s="6">
        <f t="shared" si="4"/>
        <v>3.6363636363636369E-2</v>
      </c>
      <c r="E24" s="60">
        <f t="shared" si="5"/>
        <v>10</v>
      </c>
      <c r="F24" s="4">
        <v>5</v>
      </c>
      <c r="G24" s="60">
        <f t="shared" si="6"/>
        <v>10</v>
      </c>
      <c r="H24" s="85"/>
      <c r="I24" s="5">
        <f t="shared" si="7"/>
        <v>1363.6363636363637</v>
      </c>
      <c r="J24" s="86"/>
      <c r="K24" s="86"/>
    </row>
    <row r="25" spans="1:11" s="71" customFormat="1" x14ac:dyDescent="0.25">
      <c r="A25" s="75" t="s">
        <v>28</v>
      </c>
      <c r="B25" s="76" t="s">
        <v>69</v>
      </c>
      <c r="C25" s="58">
        <v>2</v>
      </c>
      <c r="D25" s="6">
        <f t="shared" si="4"/>
        <v>3.6363636363636369E-2</v>
      </c>
      <c r="E25" s="60">
        <f t="shared" si="5"/>
        <v>10</v>
      </c>
      <c r="F25" s="4">
        <v>5</v>
      </c>
      <c r="G25" s="60">
        <f t="shared" si="6"/>
        <v>10</v>
      </c>
      <c r="H25" s="85"/>
      <c r="I25" s="5">
        <f t="shared" si="7"/>
        <v>1363.6363636363637</v>
      </c>
      <c r="J25" s="86"/>
      <c r="K25" s="86"/>
    </row>
    <row r="26" spans="1:11" s="71" customFormat="1" ht="25.5" x14ac:dyDescent="0.25">
      <c r="A26" s="75" t="s">
        <v>40</v>
      </c>
      <c r="B26" s="76" t="s">
        <v>70</v>
      </c>
      <c r="C26" s="58">
        <v>2</v>
      </c>
      <c r="D26" s="6">
        <f t="shared" si="4"/>
        <v>3.6363636363636369E-2</v>
      </c>
      <c r="E26" s="60">
        <f t="shared" si="5"/>
        <v>10</v>
      </c>
      <c r="F26" s="4">
        <v>5</v>
      </c>
      <c r="G26" s="60">
        <f t="shared" si="6"/>
        <v>10</v>
      </c>
      <c r="H26" s="85"/>
      <c r="I26" s="5">
        <f t="shared" si="7"/>
        <v>1363.6363636363637</v>
      </c>
      <c r="J26" s="86"/>
      <c r="K26" s="86"/>
    </row>
    <row r="27" spans="1:11" s="71" customFormat="1" ht="25.5" x14ac:dyDescent="0.25">
      <c r="A27" s="75" t="s">
        <v>41</v>
      </c>
      <c r="B27" s="76" t="s">
        <v>71</v>
      </c>
      <c r="C27" s="58">
        <v>2</v>
      </c>
      <c r="D27" s="6">
        <f t="shared" si="4"/>
        <v>3.6363636363636369E-2</v>
      </c>
      <c r="E27" s="60">
        <f t="shared" si="5"/>
        <v>10</v>
      </c>
      <c r="F27" s="4">
        <v>5</v>
      </c>
      <c r="G27" s="60">
        <f t="shared" si="6"/>
        <v>10</v>
      </c>
      <c r="H27" s="85"/>
      <c r="I27" s="5">
        <f t="shared" si="7"/>
        <v>1363.6363636363637</v>
      </c>
      <c r="J27" s="86"/>
      <c r="K27" s="86"/>
    </row>
    <row r="28" spans="1:11" s="71" customFormat="1" ht="25.5" x14ac:dyDescent="0.25">
      <c r="A28" s="75" t="s">
        <v>42</v>
      </c>
      <c r="B28" s="76" t="s">
        <v>72</v>
      </c>
      <c r="C28" s="58">
        <v>2</v>
      </c>
      <c r="D28" s="6">
        <f t="shared" si="4"/>
        <v>3.6363636363636369E-2</v>
      </c>
      <c r="E28" s="60">
        <f t="shared" si="5"/>
        <v>10</v>
      </c>
      <c r="F28" s="4">
        <v>5</v>
      </c>
      <c r="G28" s="60">
        <f t="shared" si="6"/>
        <v>10</v>
      </c>
      <c r="H28" s="85"/>
      <c r="I28" s="5">
        <f t="shared" si="7"/>
        <v>1363.6363636363637</v>
      </c>
      <c r="J28" s="86"/>
      <c r="K28" s="86"/>
    </row>
    <row r="29" spans="1:11" s="71" customFormat="1" ht="25.5" x14ac:dyDescent="0.25">
      <c r="A29" s="75" t="s">
        <v>50</v>
      </c>
      <c r="B29" s="76" t="s">
        <v>73</v>
      </c>
      <c r="C29" s="58">
        <v>4</v>
      </c>
      <c r="D29" s="6">
        <f t="shared" si="4"/>
        <v>7.2727272727272738E-2</v>
      </c>
      <c r="E29" s="60">
        <f t="shared" si="5"/>
        <v>20</v>
      </c>
      <c r="F29" s="4">
        <v>5</v>
      </c>
      <c r="G29" s="60">
        <f t="shared" si="6"/>
        <v>20</v>
      </c>
      <c r="H29" s="85"/>
      <c r="I29" s="5">
        <f t="shared" si="7"/>
        <v>2727.2727272727275</v>
      </c>
      <c r="J29" s="86"/>
      <c r="K29" s="86"/>
    </row>
    <row r="30" spans="1:11" s="71" customFormat="1" x14ac:dyDescent="0.25">
      <c r="A30" s="75" t="s">
        <v>51</v>
      </c>
      <c r="B30" s="76" t="s">
        <v>74</v>
      </c>
      <c r="C30" s="58">
        <v>4</v>
      </c>
      <c r="D30" s="6">
        <f t="shared" si="4"/>
        <v>7.2727272727272738E-2</v>
      </c>
      <c r="E30" s="60">
        <f t="shared" si="5"/>
        <v>20</v>
      </c>
      <c r="F30" s="4">
        <v>5</v>
      </c>
      <c r="G30" s="60">
        <f t="shared" si="6"/>
        <v>20</v>
      </c>
      <c r="H30" s="85"/>
      <c r="I30" s="5">
        <f t="shared" si="7"/>
        <v>2727.2727272727275</v>
      </c>
      <c r="J30" s="86"/>
      <c r="K30" s="86"/>
    </row>
    <row r="31" spans="1:11" s="71" customFormat="1" ht="15" customHeight="1" x14ac:dyDescent="0.25">
      <c r="A31" s="75"/>
      <c r="B31" s="87"/>
      <c r="C31" s="79"/>
      <c r="D31" s="80"/>
      <c r="E31" s="60"/>
      <c r="F31" s="60"/>
      <c r="G31" s="60"/>
      <c r="H31" s="85"/>
      <c r="I31" s="68"/>
    </row>
    <row r="32" spans="1:11" s="71" customFormat="1" ht="15" customHeight="1" x14ac:dyDescent="0.25">
      <c r="A32" s="81" t="s">
        <v>35</v>
      </c>
      <c r="B32" s="88" t="s">
        <v>90</v>
      </c>
      <c r="C32" s="82">
        <v>0.15</v>
      </c>
      <c r="D32" s="50">
        <f>SUM(D33:D37)</f>
        <v>0.15</v>
      </c>
      <c r="E32" s="51">
        <f>SUM(E33:E37)</f>
        <v>75</v>
      </c>
      <c r="F32" s="70"/>
      <c r="G32" s="53">
        <f>SUM(G33:G37)</f>
        <v>75</v>
      </c>
      <c r="H32" s="54">
        <f>G32/E32*C32</f>
        <v>0.15</v>
      </c>
      <c r="I32" s="3">
        <f>C32*rekenmodel!B10</f>
        <v>5625</v>
      </c>
    </row>
    <row r="33" spans="1:11" s="71" customFormat="1" ht="25.5" x14ac:dyDescent="0.25">
      <c r="A33" s="75" t="s">
        <v>29</v>
      </c>
      <c r="B33" s="72" t="s">
        <v>75</v>
      </c>
      <c r="C33" s="58">
        <v>3</v>
      </c>
      <c r="D33" s="6">
        <f>$C$32/(SUM($C$33:$C$37))*C33</f>
        <v>0.03</v>
      </c>
      <c r="E33" s="60">
        <f>C33*$F$2</f>
        <v>15</v>
      </c>
      <c r="F33" s="4">
        <v>5</v>
      </c>
      <c r="G33" s="60">
        <f>F33*C33</f>
        <v>15</v>
      </c>
      <c r="H33" s="85"/>
      <c r="I33" s="5">
        <f>$I$32/$E$32*E33</f>
        <v>1125</v>
      </c>
      <c r="J33" s="86"/>
      <c r="K33" s="86"/>
    </row>
    <row r="34" spans="1:11" s="71" customFormat="1" ht="25.5" x14ac:dyDescent="0.25">
      <c r="A34" s="75" t="s">
        <v>30</v>
      </c>
      <c r="B34" s="76" t="s">
        <v>76</v>
      </c>
      <c r="C34" s="58">
        <v>3</v>
      </c>
      <c r="D34" s="6">
        <f>$C$32/(SUM($C$33:$C$37))*C34</f>
        <v>0.03</v>
      </c>
      <c r="E34" s="60">
        <f t="shared" ref="E34:E37" si="8">C34*$F$2</f>
        <v>15</v>
      </c>
      <c r="F34" s="4">
        <v>5</v>
      </c>
      <c r="G34" s="60">
        <f>F34*C34</f>
        <v>15</v>
      </c>
      <c r="H34" s="85"/>
      <c r="I34" s="5">
        <f>$I$32/$E$32*E34</f>
        <v>1125</v>
      </c>
      <c r="J34" s="86"/>
      <c r="K34" s="86"/>
    </row>
    <row r="35" spans="1:11" s="71" customFormat="1" ht="25.5" x14ac:dyDescent="0.25">
      <c r="A35" s="75" t="s">
        <v>31</v>
      </c>
      <c r="B35" s="76" t="s">
        <v>77</v>
      </c>
      <c r="C35" s="58">
        <v>3</v>
      </c>
      <c r="D35" s="6">
        <f>$C$32/(SUM($C$33:$C$37))*C35</f>
        <v>0.03</v>
      </c>
      <c r="E35" s="60">
        <f t="shared" si="8"/>
        <v>15</v>
      </c>
      <c r="F35" s="4">
        <v>5</v>
      </c>
      <c r="G35" s="60">
        <f t="shared" ref="G35:G37" si="9">F35*C35</f>
        <v>15</v>
      </c>
      <c r="H35" s="85"/>
      <c r="I35" s="5">
        <f t="shared" ref="I35:I37" si="10">$I$32/$E$32*E35</f>
        <v>1125</v>
      </c>
      <c r="J35" s="86"/>
      <c r="K35" s="86"/>
    </row>
    <row r="36" spans="1:11" s="71" customFormat="1" x14ac:dyDescent="0.25">
      <c r="A36" s="75" t="s">
        <v>43</v>
      </c>
      <c r="B36" s="76" t="s">
        <v>78</v>
      </c>
      <c r="C36" s="58">
        <v>3</v>
      </c>
      <c r="D36" s="6">
        <f>$C$32/(SUM($C$33:$C$37))*C36</f>
        <v>0.03</v>
      </c>
      <c r="E36" s="60">
        <f t="shared" si="8"/>
        <v>15</v>
      </c>
      <c r="F36" s="4">
        <v>5</v>
      </c>
      <c r="G36" s="60">
        <f t="shared" si="9"/>
        <v>15</v>
      </c>
      <c r="H36" s="85"/>
      <c r="I36" s="5">
        <f t="shared" si="10"/>
        <v>1125</v>
      </c>
      <c r="J36" s="86"/>
      <c r="K36" s="86"/>
    </row>
    <row r="37" spans="1:11" s="71" customFormat="1" ht="25.5" x14ac:dyDescent="0.25">
      <c r="A37" s="75" t="s">
        <v>44</v>
      </c>
      <c r="B37" s="76" t="s">
        <v>79</v>
      </c>
      <c r="C37" s="58">
        <v>3</v>
      </c>
      <c r="D37" s="6">
        <f>$C$32/(SUM($C$33:$C$37))*C37</f>
        <v>0.03</v>
      </c>
      <c r="E37" s="60">
        <f t="shared" si="8"/>
        <v>15</v>
      </c>
      <c r="F37" s="4">
        <v>5</v>
      </c>
      <c r="G37" s="60">
        <f t="shared" si="9"/>
        <v>15</v>
      </c>
      <c r="H37" s="85"/>
      <c r="I37" s="5">
        <f t="shared" si="10"/>
        <v>1125</v>
      </c>
      <c r="J37" s="86"/>
      <c r="K37" s="86"/>
    </row>
    <row r="38" spans="1:11" s="71" customFormat="1" ht="15" customHeight="1" x14ac:dyDescent="0.25">
      <c r="A38" s="75"/>
      <c r="B38" s="65"/>
      <c r="C38" s="79"/>
      <c r="D38" s="80"/>
      <c r="E38" s="60"/>
      <c r="F38" s="60"/>
      <c r="G38" s="60"/>
      <c r="H38" s="85"/>
      <c r="I38" s="68"/>
    </row>
    <row r="39" spans="1:11" s="71" customFormat="1" ht="15" customHeight="1" x14ac:dyDescent="0.25">
      <c r="A39" s="81" t="s">
        <v>36</v>
      </c>
      <c r="B39" s="89" t="s">
        <v>80</v>
      </c>
      <c r="C39" s="82">
        <v>0.15</v>
      </c>
      <c r="D39" s="50">
        <f>SUM(D40:D43)</f>
        <v>0.15</v>
      </c>
      <c r="E39" s="51">
        <f>SUM(E40:E43)</f>
        <v>50</v>
      </c>
      <c r="F39" s="70"/>
      <c r="G39" s="53">
        <f>SUM(G40:G43)</f>
        <v>50</v>
      </c>
      <c r="H39" s="54">
        <f>G39/E39*C39</f>
        <v>0.15</v>
      </c>
      <c r="I39" s="3">
        <f>C39*rekenmodel!B10</f>
        <v>5625</v>
      </c>
    </row>
    <row r="40" spans="1:11" s="71" customFormat="1" x14ac:dyDescent="0.25">
      <c r="A40" s="75" t="s">
        <v>32</v>
      </c>
      <c r="B40" s="90" t="s">
        <v>81</v>
      </c>
      <c r="C40" s="58">
        <v>2</v>
      </c>
      <c r="D40" s="6">
        <f>$C$39/(SUM($C$40:$C$43))*C40</f>
        <v>0.03</v>
      </c>
      <c r="E40" s="60">
        <f>C40*$F$2</f>
        <v>10</v>
      </c>
      <c r="F40" s="4">
        <v>5</v>
      </c>
      <c r="G40" s="60">
        <f>F40*C40</f>
        <v>10</v>
      </c>
      <c r="H40" s="85"/>
      <c r="I40" s="5">
        <f>$I$39/$E$39*E40</f>
        <v>1125</v>
      </c>
      <c r="J40" s="86"/>
      <c r="K40" s="86"/>
    </row>
    <row r="41" spans="1:11" s="71" customFormat="1" x14ac:dyDescent="0.25">
      <c r="A41" s="75" t="s">
        <v>52</v>
      </c>
      <c r="B41" s="91" t="s">
        <v>82</v>
      </c>
      <c r="C41" s="58">
        <v>3</v>
      </c>
      <c r="D41" s="6">
        <f>$C$39/(SUM($C$40:$C$43))*C41</f>
        <v>4.4999999999999998E-2</v>
      </c>
      <c r="E41" s="60">
        <f>C41*$F$2</f>
        <v>15</v>
      </c>
      <c r="F41" s="4">
        <v>5</v>
      </c>
      <c r="G41" s="60">
        <f>F41*C41</f>
        <v>15</v>
      </c>
      <c r="H41" s="85"/>
      <c r="I41" s="5">
        <f>$I$39/$E$39*E41</f>
        <v>1687.5</v>
      </c>
      <c r="J41" s="86"/>
      <c r="K41" s="86"/>
    </row>
    <row r="42" spans="1:11" s="71" customFormat="1" ht="25.5" x14ac:dyDescent="0.25">
      <c r="A42" s="75" t="s">
        <v>53</v>
      </c>
      <c r="B42" s="91" t="s">
        <v>83</v>
      </c>
      <c r="C42" s="58">
        <v>3</v>
      </c>
      <c r="D42" s="6">
        <f>$C$39/(SUM($C$40:$C$43))*C42</f>
        <v>4.4999999999999998E-2</v>
      </c>
      <c r="E42" s="60">
        <f t="shared" ref="E42:E43" si="11">C42*$F$2</f>
        <v>15</v>
      </c>
      <c r="F42" s="4">
        <v>5</v>
      </c>
      <c r="G42" s="60">
        <f t="shared" ref="G42:G43" si="12">F42*C42</f>
        <v>15</v>
      </c>
      <c r="H42" s="85"/>
      <c r="I42" s="5">
        <f t="shared" ref="I42:I43" si="13">$I$39/$E$39*E42</f>
        <v>1687.5</v>
      </c>
      <c r="J42" s="86"/>
      <c r="K42" s="86"/>
    </row>
    <row r="43" spans="1:11" s="71" customFormat="1" x14ac:dyDescent="0.25">
      <c r="A43" s="75" t="s">
        <v>54</v>
      </c>
      <c r="B43" s="91" t="s">
        <v>84</v>
      </c>
      <c r="C43" s="58">
        <v>2</v>
      </c>
      <c r="D43" s="6">
        <f>$C$39/(SUM($C$40:$C$43))*C43</f>
        <v>0.03</v>
      </c>
      <c r="E43" s="60">
        <f t="shared" si="11"/>
        <v>10</v>
      </c>
      <c r="F43" s="4">
        <v>5</v>
      </c>
      <c r="G43" s="60">
        <f t="shared" si="12"/>
        <v>10</v>
      </c>
      <c r="H43" s="85"/>
      <c r="I43" s="5">
        <f t="shared" si="13"/>
        <v>1125</v>
      </c>
      <c r="J43" s="86"/>
      <c r="K43" s="86"/>
    </row>
    <row r="44" spans="1:11" ht="13.5" thickBot="1" x14ac:dyDescent="0.25">
      <c r="A44" s="92"/>
      <c r="B44" s="93"/>
      <c r="C44" s="94"/>
      <c r="D44" s="95"/>
      <c r="E44" s="96"/>
      <c r="F44" s="96"/>
      <c r="G44" s="97"/>
      <c r="H44" s="35"/>
      <c r="I44" s="98"/>
    </row>
  </sheetData>
  <sheetProtection algorithmName="SHA-512" hashValue="D6Dj4muYBuaucW1G8rVWU1CTrfckRDFUaUJvS3MseSMoQo2AdVVBongUvZcq1EBeF0GKCtA3zOLZhVoDyWfqqw==" saltValue="Xhkfv7PenkY90Ki++HUFiQ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15:F19 F33:F37 F22:F30 F11:F12 F40:F43" xr:uid="{00000000-0002-0000-0100-000000000000}">
      <formula1>$F$2:$F$7</formula1>
    </dataValidation>
    <dataValidation type="list" allowBlank="1" showInputMessage="1" showErrorMessage="1" sqref="C11:C12 C15:C19 C33:C37 C22:C30 C40:C43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Hardeman, Simone</cp:lastModifiedBy>
  <cp:lastPrinted>2014-08-20T11:49:47Z</cp:lastPrinted>
  <dcterms:created xsi:type="dcterms:W3CDTF">2012-10-01T10:22:02Z</dcterms:created>
  <dcterms:modified xsi:type="dcterms:W3CDTF">2024-06-19T14:15:19Z</dcterms:modified>
</cp:coreProperties>
</file>