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3671/TeamDocuments/Team/2023/05. Nota van Inlichtingen/NvI 2/"/>
    </mc:Choice>
  </mc:AlternateContent>
  <xr:revisionPtr revIDLastSave="2" documentId="8_{08EEFE83-56B8-40E0-9034-40A25B347AB7}" xr6:coauthVersionLast="47" xr6:coauthVersionMax="47" xr10:uidLastSave="{765C9408-028D-4201-940D-ED0937DECC65}"/>
  <bookViews>
    <workbookView xWindow="28680" yWindow="-1260" windowWidth="51840" windowHeight="21240" tabRatio="788" activeTab="6" xr2:uid="{D5A30E8D-6321-4D50-8D69-D376B942F958}"/>
  </bookViews>
  <sheets>
    <sheet name="Totaaloverzicht" sheetId="1" r:id="rId1"/>
    <sheet name="Top 15 banqueting afnames 2023" sheetId="8" r:id="rId2"/>
    <sheet name="Aantal kassa's per locatie" sheetId="6" r:id="rId3"/>
    <sheet name="Lunchgebruikers 2022_2023" sheetId="7" r:id="rId4"/>
    <sheet name="Lunchgebruikers per werkdag" sheetId="9" r:id="rId5"/>
    <sheet name="Laptop_GSM" sheetId="10" r:id="rId6"/>
    <sheet name="Vergaderservices 2022_2023" sheetId="4" r:id="rId7"/>
    <sheet name="Werkfruit kosten 2023" sheetId="2" r:id="rId8"/>
    <sheet name="Omzet Koffiebar AvB en Leiden" sheetId="5" r:id="rId9"/>
  </sheets>
  <definedNames>
    <definedName name="_xlnm._FilterDatabase" localSheetId="7" hidden="1">'Werkfruit kosten 2023'!$A$3:$A$24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9" l="1"/>
  <c r="I60" i="9"/>
  <c r="H41" i="9"/>
  <c r="I48" i="9"/>
  <c r="H29" i="9"/>
  <c r="I32" i="9"/>
  <c r="H17" i="9"/>
  <c r="I24" i="9"/>
  <c r="H5" i="9"/>
  <c r="I12" i="9"/>
  <c r="Q15" i="7"/>
  <c r="E11" i="4"/>
  <c r="B5" i="1"/>
  <c r="O17" i="7"/>
  <c r="P35" i="7"/>
  <c r="O34" i="7"/>
  <c r="O32" i="7"/>
  <c r="O30" i="7"/>
  <c r="I33" i="9"/>
  <c r="I34" i="9"/>
  <c r="I35" i="9"/>
  <c r="I36" i="9"/>
  <c r="I18" i="9"/>
  <c r="I54" i="9"/>
  <c r="I19" i="9"/>
  <c r="I55" i="9"/>
  <c r="I20" i="9"/>
  <c r="I45" i="9"/>
  <c r="I10" i="9"/>
  <c r="I30" i="9"/>
  <c r="I46" i="9"/>
  <c r="I56" i="9"/>
  <c r="I21" i="9"/>
  <c r="I57" i="9"/>
  <c r="I6" i="9"/>
  <c r="I22" i="9"/>
  <c r="I42" i="9"/>
  <c r="I58" i="9"/>
  <c r="I7" i="9"/>
  <c r="I23" i="9"/>
  <c r="I43" i="9"/>
  <c r="I59" i="9"/>
  <c r="I8" i="9"/>
  <c r="I44" i="9"/>
  <c r="I9" i="9"/>
  <c r="I11" i="9"/>
  <c r="I31" i="9"/>
  <c r="I47" i="9"/>
  <c r="E6" i="1"/>
  <c r="G17" i="2"/>
  <c r="C34" i="5"/>
  <c r="B34" i="5"/>
  <c r="C25" i="5"/>
  <c r="B18" i="5"/>
  <c r="B17" i="5"/>
  <c r="B16" i="5"/>
  <c r="B15" i="5"/>
  <c r="B14" i="5"/>
  <c r="B13" i="5"/>
  <c r="B19" i="5"/>
  <c r="B24" i="5"/>
  <c r="B23" i="5"/>
  <c r="Q4" i="4"/>
  <c r="D33" i="5"/>
  <c r="D32" i="5"/>
  <c r="D31" i="5"/>
  <c r="P20" i="2"/>
  <c r="M20" i="2"/>
  <c r="L20" i="2"/>
  <c r="F9" i="2"/>
  <c r="E9" i="2"/>
  <c r="Q20" i="2"/>
  <c r="Q15" i="2"/>
  <c r="B25" i="5"/>
  <c r="Q10" i="4"/>
  <c r="Q9" i="4"/>
  <c r="Q8" i="4"/>
  <c r="Q7" i="4"/>
  <c r="Q6" i="4"/>
  <c r="Q5" i="4"/>
  <c r="O58" i="7"/>
  <c r="L57" i="7"/>
  <c r="O57" i="7"/>
  <c r="O56" i="7"/>
  <c r="O55" i="7"/>
  <c r="O54" i="7"/>
  <c r="O53" i="7"/>
  <c r="O52" i="7"/>
  <c r="O46" i="7"/>
  <c r="D9" i="7"/>
  <c r="L45" i="7"/>
  <c r="O45" i="7"/>
  <c r="O44" i="7"/>
  <c r="O43" i="7"/>
  <c r="D6" i="7"/>
  <c r="O42" i="7"/>
  <c r="O41" i="7"/>
  <c r="O40" i="7"/>
  <c r="Q39" i="7"/>
  <c r="O33" i="7"/>
  <c r="O31" i="7"/>
  <c r="O29" i="7"/>
  <c r="O28" i="7"/>
  <c r="O23" i="7"/>
  <c r="O22" i="7"/>
  <c r="O21" i="7"/>
  <c r="C7" i="7"/>
  <c r="O20" i="7"/>
  <c r="C6" i="7"/>
  <c r="O19" i="7"/>
  <c r="O18" i="7"/>
  <c r="Q17" i="7"/>
  <c r="Q43" i="7"/>
  <c r="Q44" i="7"/>
  <c r="D7" i="7"/>
  <c r="Q40" i="7"/>
  <c r="D5" i="7"/>
  <c r="Q42" i="7"/>
  <c r="D4" i="7"/>
  <c r="Q41" i="7"/>
  <c r="Q45" i="7"/>
  <c r="Q46" i="7"/>
  <c r="Q18" i="7"/>
  <c r="Q22" i="7"/>
  <c r="Q23" i="7"/>
  <c r="D8" i="7"/>
  <c r="D3" i="7"/>
  <c r="C9" i="7"/>
  <c r="C8" i="7"/>
  <c r="Q21" i="7"/>
  <c r="C4" i="7"/>
  <c r="C3" i="7"/>
  <c r="O24" i="7"/>
  <c r="O48" i="7"/>
  <c r="Q20" i="7"/>
  <c r="C5" i="7"/>
  <c r="Q19" i="7"/>
  <c r="D10" i="7"/>
  <c r="C10" i="7"/>
  <c r="S24" i="2"/>
  <c r="S7" i="2"/>
  <c r="S10" i="2"/>
  <c r="S16" i="2"/>
  <c r="S15" i="2"/>
  <c r="S5" i="2"/>
  <c r="S17" i="2"/>
  <c r="S12" i="2"/>
  <c r="S13" i="2"/>
  <c r="S14" i="2"/>
  <c r="S8" i="2"/>
  <c r="S22" i="2"/>
  <c r="S21" i="2"/>
  <c r="S23" i="2"/>
  <c r="S20" i="2"/>
  <c r="S9" i="2"/>
  <c r="S18" i="2"/>
  <c r="S19" i="2"/>
  <c r="S11" i="2"/>
  <c r="S6" i="2"/>
  <c r="S4" i="2"/>
  <c r="M10" i="4"/>
  <c r="M9" i="4"/>
  <c r="M8" i="4"/>
  <c r="M7" i="4"/>
  <c r="M6" i="4"/>
  <c r="M5" i="4"/>
  <c r="M4" i="4"/>
  <c r="I10" i="4"/>
  <c r="I9" i="4"/>
  <c r="I8" i="4"/>
  <c r="I7" i="4"/>
  <c r="I6" i="4"/>
  <c r="I5" i="4"/>
  <c r="I4" i="4"/>
  <c r="Q11" i="4"/>
  <c r="E5" i="1"/>
  <c r="E10" i="4"/>
  <c r="E9" i="4"/>
  <c r="E8" i="4"/>
  <c r="E7" i="4"/>
  <c r="E6" i="4"/>
  <c r="E5" i="4"/>
  <c r="E4" i="4"/>
  <c r="Q19" i="4"/>
  <c r="S19" i="4"/>
  <c r="Q16" i="4"/>
  <c r="Q23" i="4"/>
  <c r="Q22" i="4"/>
  <c r="Q21" i="4"/>
  <c r="Q20" i="4"/>
  <c r="Q18" i="4"/>
  <c r="Q17" i="4"/>
  <c r="S4" i="4"/>
  <c r="S5" i="4"/>
  <c r="S9" i="4"/>
  <c r="S8" i="4"/>
  <c r="I11" i="4"/>
  <c r="C5" i="1"/>
  <c r="S6" i="4"/>
  <c r="S10" i="4"/>
  <c r="S7" i="4"/>
  <c r="Q24" i="4"/>
  <c r="S25" i="2"/>
  <c r="M11" i="4"/>
  <c r="D5" i="1"/>
  <c r="S11" i="4"/>
  <c r="M23" i="4"/>
  <c r="M22" i="4"/>
  <c r="M21" i="4"/>
  <c r="M20" i="4"/>
  <c r="M18" i="4"/>
  <c r="M17" i="4"/>
  <c r="M16" i="4"/>
  <c r="I23" i="4"/>
  <c r="I22" i="4"/>
  <c r="I21" i="4"/>
  <c r="I20" i="4"/>
  <c r="I18" i="4"/>
  <c r="I17" i="4"/>
  <c r="I16" i="4"/>
  <c r="E23" i="4"/>
  <c r="E22" i="4"/>
  <c r="E21" i="4"/>
  <c r="E20" i="4"/>
  <c r="E18" i="4"/>
  <c r="E17" i="4"/>
  <c r="E16" i="4"/>
  <c r="O24" i="2"/>
  <c r="O7" i="2"/>
  <c r="O10" i="2"/>
  <c r="O16" i="2"/>
  <c r="O15" i="2"/>
  <c r="O5" i="2"/>
  <c r="O17" i="2"/>
  <c r="O12" i="2"/>
  <c r="O13" i="2"/>
  <c r="O14" i="2"/>
  <c r="O8" i="2"/>
  <c r="O22" i="2"/>
  <c r="O21" i="2"/>
  <c r="O23" i="2"/>
  <c r="O20" i="2"/>
  <c r="O9" i="2"/>
  <c r="O18" i="2"/>
  <c r="O19" i="2"/>
  <c r="O11" i="2"/>
  <c r="O6" i="2"/>
  <c r="O4" i="2"/>
  <c r="K24" i="2"/>
  <c r="K7" i="2"/>
  <c r="K10" i="2"/>
  <c r="K16" i="2"/>
  <c r="K15" i="2"/>
  <c r="K5" i="2"/>
  <c r="K17" i="2"/>
  <c r="K12" i="2"/>
  <c r="K13" i="2"/>
  <c r="K14" i="2"/>
  <c r="K8" i="2"/>
  <c r="K22" i="2"/>
  <c r="K21" i="2"/>
  <c r="K23" i="2"/>
  <c r="K20" i="2"/>
  <c r="K9" i="2"/>
  <c r="K18" i="2"/>
  <c r="K19" i="2"/>
  <c r="K11" i="2"/>
  <c r="K6" i="2"/>
  <c r="K4" i="2"/>
  <c r="G24" i="2"/>
  <c r="G7" i="2"/>
  <c r="G10" i="2"/>
  <c r="G16" i="2"/>
  <c r="G15" i="2"/>
  <c r="G5" i="2"/>
  <c r="G12" i="2"/>
  <c r="G13" i="2"/>
  <c r="G14" i="2"/>
  <c r="G8" i="2"/>
  <c r="G22" i="2"/>
  <c r="G21" i="2"/>
  <c r="G23" i="2"/>
  <c r="G20" i="2"/>
  <c r="G9" i="2"/>
  <c r="G18" i="2"/>
  <c r="G19" i="2"/>
  <c r="G11" i="2"/>
  <c r="G6" i="2"/>
  <c r="G4" i="2"/>
  <c r="S22" i="4"/>
  <c r="S23" i="4"/>
  <c r="S17" i="4"/>
  <c r="S20" i="4"/>
  <c r="S16" i="4"/>
  <c r="S18" i="4"/>
  <c r="S21" i="4"/>
  <c r="O25" i="2"/>
  <c r="D6" i="1"/>
  <c r="G25" i="2"/>
  <c r="B6" i="1"/>
  <c r="E24" i="4"/>
  <c r="M24" i="4"/>
  <c r="I24" i="4"/>
  <c r="K25" i="2"/>
  <c r="C6" i="1"/>
  <c r="S24" i="4"/>
</calcChain>
</file>

<file path=xl/sharedStrings.xml><?xml version="1.0" encoding="utf-8"?>
<sst xmlns="http://schemas.openxmlformats.org/spreadsheetml/2006/main" count="514" uniqueCount="188">
  <si>
    <t>Totaaloverzicht</t>
  </si>
  <si>
    <t>Q1</t>
  </si>
  <si>
    <t>Q2</t>
  </si>
  <si>
    <t>Q3</t>
  </si>
  <si>
    <t xml:space="preserve">Q4 </t>
  </si>
  <si>
    <t xml:space="preserve">Levering/dienstverlening bedrijfsrestaurants (aanneemsom) </t>
  </si>
  <si>
    <t>Levering/dienstverlening vergaderservices</t>
  </si>
  <si>
    <t>Levering werkfruit jan t/m nov</t>
  </si>
  <si>
    <t>Loonkosten medewerker t.b.v. koffiebar Anna van Buerenplein Den Haag</t>
  </si>
  <si>
    <t>Levering dieptereiniging en klein keukenmateriaal</t>
  </si>
  <si>
    <t>TOP 15 BANQUETINGACTIVITEITEN PER LOCATIE JANUARI T/M NOVEMBER 2023</t>
  </si>
  <si>
    <t>TNO Delft Stieltjesweg</t>
  </si>
  <si>
    <t>Aantal totaal</t>
  </si>
  <si>
    <t>TNO Rijswijk Lange Kleiweg</t>
  </si>
  <si>
    <t>TNO Den Haag Oude Waalsdorperweg</t>
  </si>
  <si>
    <t>BQ - Koffie &amp; thee per kopje</t>
  </si>
  <si>
    <t>BQ - Vergaderlunch 2</t>
  </si>
  <si>
    <t>BQ - Koffie &amp; thee Comp met koffiekoekje</t>
  </si>
  <si>
    <t>BQ - Assortiment mini muffins</t>
  </si>
  <si>
    <t>BQ - Borrelkar</t>
  </si>
  <si>
    <t>BQ - Borrelmix: gemengde noten</t>
  </si>
  <si>
    <t>BQ - RB koekjes</t>
  </si>
  <si>
    <t>BQ - Gesorteerd gebak luxe</t>
  </si>
  <si>
    <t>BQ - Plakje cake</t>
  </si>
  <si>
    <t>BQ - Kaas en worst basis</t>
  </si>
  <si>
    <t>BQ - BL Genieten Mix (Make)</t>
  </si>
  <si>
    <t>BQ - Sinaasappelsap vers 1 liter</t>
  </si>
  <si>
    <t>BQ - Lunchpakket luxe</t>
  </si>
  <si>
    <t>BQ - Bio Broodje Kwekkeboom rundvkroket</t>
  </si>
  <si>
    <t>BQ - Bier</t>
  </si>
  <si>
    <t>BQ - Groentesticks met dip (Buy)</t>
  </si>
  <si>
    <t>BQ - Handfruit</t>
  </si>
  <si>
    <t>BQ - Bittergarnituur</t>
  </si>
  <si>
    <t>BQ - Banketbakkers zoute koekjes</t>
  </si>
  <si>
    <t>BQ - Mineraalwater zonder gas per fles</t>
  </si>
  <si>
    <t>BQ - Canapés 20 stuks (Buy)</t>
  </si>
  <si>
    <t>BQ - Vergaderlunch 1</t>
  </si>
  <si>
    <t>TNO Soesterberg Kampweg</t>
  </si>
  <si>
    <t>TNO Leiden Sylviusweg</t>
  </si>
  <si>
    <t>TNO Den Haag Anna van Buerenplein</t>
  </si>
  <si>
    <t>BQ - BL Basis (Buy)</t>
  </si>
  <si>
    <t>BQ - Smaakwater</t>
  </si>
  <si>
    <t>BQ - Bio Kwekkeboom rundvleeskroket</t>
  </si>
  <si>
    <t>TNO Den Haag Ypenburgse Boslaan</t>
  </si>
  <si>
    <t>Kassa's per locatie</t>
  </si>
  <si>
    <t>Anna van Buerenplein</t>
  </si>
  <si>
    <t>Stieltjesweg</t>
  </si>
  <si>
    <t>Sylviusweg</t>
  </si>
  <si>
    <t>Oude Waalsdorperweg</t>
  </si>
  <si>
    <t>Lange Kleiweg</t>
  </si>
  <si>
    <t>Ypenburgse Boslaan</t>
  </si>
  <si>
    <t>Kampweg</t>
  </si>
  <si>
    <t>Lunchgebruikers</t>
  </si>
  <si>
    <t>Gemiddelde besteding</t>
  </si>
  <si>
    <t>2023 Q1 t/m Q3</t>
  </si>
  <si>
    <t>Oude Waalsdorperweg Den Haag</t>
  </si>
  <si>
    <t>Anna van Buerenplein Den Haag</t>
  </si>
  <si>
    <t>Lange Kleiweg Rijswijk</t>
  </si>
  <si>
    <t>Ypenburgse Boslaan Den Haag</t>
  </si>
  <si>
    <t>Stieltjesweg Delft</t>
  </si>
  <si>
    <t>Sylviusweg Leiden</t>
  </si>
  <si>
    <t>Kampweg Soesterberg</t>
  </si>
  <si>
    <r>
      <t xml:space="preserve"> Lunchgebruikers </t>
    </r>
    <r>
      <rPr>
        <b/>
        <sz val="11"/>
        <color theme="1"/>
        <rFont val="Calibri"/>
        <family val="2"/>
        <scheme val="minor"/>
      </rPr>
      <t>2023</t>
    </r>
  </si>
  <si>
    <t>jan.</t>
  </si>
  <si>
    <t>feb.</t>
  </si>
  <si>
    <t>mrt.</t>
  </si>
  <si>
    <t>april</t>
  </si>
  <si>
    <t>mei</t>
  </si>
  <si>
    <t>juni</t>
  </si>
  <si>
    <t>juli</t>
  </si>
  <si>
    <t>aug.</t>
  </si>
  <si>
    <t>sept.</t>
  </si>
  <si>
    <t>okt.</t>
  </si>
  <si>
    <t xml:space="preserve">nov. </t>
  </si>
  <si>
    <t>dec.</t>
  </si>
  <si>
    <t>Totaal 2023</t>
  </si>
  <si>
    <t>gem/dag t/m nov.</t>
  </si>
  <si>
    <t>Aantal dagen</t>
  </si>
  <si>
    <t>aantal dagen in 2023</t>
  </si>
  <si>
    <t>dinsdag</t>
  </si>
  <si>
    <t>woensdag</t>
  </si>
  <si>
    <t>donderdag</t>
  </si>
  <si>
    <t>vrijdag</t>
  </si>
  <si>
    <t>totaal 2023</t>
  </si>
  <si>
    <r>
      <t xml:space="preserve">Gemiddelde besteding </t>
    </r>
    <r>
      <rPr>
        <b/>
        <sz val="11"/>
        <color theme="1"/>
        <rFont val="Calibri"/>
        <family val="2"/>
        <scheme val="minor"/>
      </rPr>
      <t>2023</t>
    </r>
  </si>
  <si>
    <t>Gemiddeld</t>
  </si>
  <si>
    <t>gem. besteding alle locatie/persoon</t>
  </si>
  <si>
    <r>
      <t xml:space="preserve">Lunchgebruikers </t>
    </r>
    <r>
      <rPr>
        <b/>
        <sz val="11"/>
        <color theme="1"/>
        <rFont val="Calibri"/>
        <family val="2"/>
        <scheme val="minor"/>
      </rPr>
      <t>2022</t>
    </r>
  </si>
  <si>
    <t>Totaal 2022</t>
  </si>
  <si>
    <t>aantal dagen in 2022</t>
  </si>
  <si>
    <t>gem./dag</t>
  </si>
  <si>
    <t>Schipholweg / Sylviusweg Leiden</t>
  </si>
  <si>
    <t>totaal 2022</t>
  </si>
  <si>
    <r>
      <t xml:space="preserve">Gemiddelde besteding </t>
    </r>
    <r>
      <rPr>
        <b/>
        <sz val="11"/>
        <color theme="1"/>
        <rFont val="Calibri"/>
        <family val="2"/>
        <scheme val="minor"/>
      </rPr>
      <t>2022</t>
    </r>
  </si>
  <si>
    <t>Bedragen incl. BTW</t>
  </si>
  <si>
    <r>
      <t xml:space="preserve">Vergaderservices, banqueting en couterlunches </t>
    </r>
    <r>
      <rPr>
        <b/>
        <sz val="11"/>
        <color theme="1"/>
        <rFont val="Calibri"/>
        <family val="2"/>
        <scheme val="minor"/>
      </rPr>
      <t>2023</t>
    </r>
  </si>
  <si>
    <t xml:space="preserve">Vergaderservices </t>
  </si>
  <si>
    <t xml:space="preserve">jan </t>
  </si>
  <si>
    <t>feb</t>
  </si>
  <si>
    <t>mrt</t>
  </si>
  <si>
    <t>Totaal Q1</t>
  </si>
  <si>
    <t xml:space="preserve">mei </t>
  </si>
  <si>
    <t>Totaal Q2</t>
  </si>
  <si>
    <t>aug</t>
  </si>
  <si>
    <t>sept</t>
  </si>
  <si>
    <t>Totaal Q3</t>
  </si>
  <si>
    <t>okt</t>
  </si>
  <si>
    <t>nov</t>
  </si>
  <si>
    <t>dec</t>
  </si>
  <si>
    <t>Totaal Q4</t>
  </si>
  <si>
    <t>Soesterberg</t>
  </si>
  <si>
    <t>Ypenburg</t>
  </si>
  <si>
    <r>
      <t xml:space="preserve">Vergaderservices, Banqueting en counterlunches </t>
    </r>
    <r>
      <rPr>
        <b/>
        <sz val="11"/>
        <color theme="1"/>
        <rFont val="Calibri"/>
        <family val="2"/>
        <scheme val="minor"/>
      </rPr>
      <t>2022</t>
    </r>
  </si>
  <si>
    <t>Locatie</t>
  </si>
  <si>
    <t>jan</t>
  </si>
  <si>
    <t>totaal Q1</t>
  </si>
  <si>
    <t xml:space="preserve">juli </t>
  </si>
  <si>
    <t xml:space="preserve">aug </t>
  </si>
  <si>
    <t xml:space="preserve">nvt </t>
  </si>
  <si>
    <t>nvt</t>
  </si>
  <si>
    <t>Schipholweg</t>
  </si>
  <si>
    <t>Werkfruit</t>
  </si>
  <si>
    <t>Bedragen excl. BTW</t>
  </si>
  <si>
    <t>januari</t>
  </si>
  <si>
    <t xml:space="preserve"> aug</t>
  </si>
  <si>
    <t xml:space="preserve">locatie: </t>
  </si>
  <si>
    <t>Amsterdam</t>
  </si>
  <si>
    <t>Radarweg</t>
  </si>
  <si>
    <t>Delft</t>
  </si>
  <si>
    <t xml:space="preserve">Van Amstelpark </t>
  </si>
  <si>
    <t>Pieter Calandweg</t>
  </si>
  <si>
    <t>Molengraaffsingel</t>
  </si>
  <si>
    <t>Den Haag</t>
  </si>
  <si>
    <t>Eindhoven</t>
  </si>
  <si>
    <t>High Tech Campus 21</t>
  </si>
  <si>
    <t>High Tech Campus 25</t>
  </si>
  <si>
    <t>High Tech Campus 31</t>
  </si>
  <si>
    <t>Geleen</t>
  </si>
  <si>
    <t>Urmonderbaan</t>
  </si>
  <si>
    <t>Groningen</t>
  </si>
  <si>
    <t>Zernikelaan 14</t>
  </si>
  <si>
    <t>Helmond</t>
  </si>
  <si>
    <t>Automotive Campus 20_25_30</t>
  </si>
  <si>
    <t>Leiden</t>
  </si>
  <si>
    <t xml:space="preserve">Sylviusweg </t>
  </si>
  <si>
    <t>Rijswijk</t>
  </si>
  <si>
    <t>Kesslerpark geb. Sierras</t>
  </si>
  <si>
    <t>Petten</t>
  </si>
  <si>
    <t>Westerduinweg</t>
  </si>
  <si>
    <t>Utrecht</t>
  </si>
  <si>
    <t>Princetonlaan</t>
  </si>
  <si>
    <t>Kesslerpark geb. Zagros_Andes *</t>
  </si>
  <si>
    <t>* nieuwe locatie omzet obv Leeghwaterstraat Delft</t>
  </si>
  <si>
    <t>Transactie aantallen koffiebar Anna van Buerenplein</t>
  </si>
  <si>
    <t xml:space="preserve">Aantal: </t>
  </si>
  <si>
    <t>Omzet</t>
  </si>
  <si>
    <t xml:space="preserve">Gem. besteding: </t>
  </si>
  <si>
    <t>Transactie aantallen en omzet mobiele koffiebar Sylviusweg Leiden</t>
  </si>
  <si>
    <t>Koffiebar is sinds 4 september 2023 in gebruik genomen en is 3 dagen per week geopend</t>
  </si>
  <si>
    <t>Aantal:</t>
  </si>
  <si>
    <t>Omzet:</t>
  </si>
  <si>
    <t>Gem. besteding</t>
  </si>
  <si>
    <t>Lunchgebruikers per werkdag / maand / locatie</t>
  </si>
  <si>
    <t>Periode juli t/m december 2023</t>
  </si>
  <si>
    <t>maandag</t>
  </si>
  <si>
    <t>Totaal</t>
  </si>
  <si>
    <t xml:space="preserve">Gemiddeld </t>
  </si>
  <si>
    <t>Dagen per maand</t>
  </si>
  <si>
    <t>Dinsdag</t>
  </si>
  <si>
    <t>Woensdag</t>
  </si>
  <si>
    <t>Donderdag</t>
  </si>
  <si>
    <t>Vrijdag</t>
  </si>
  <si>
    <t>mobiele telefoon en lap/desktop vanuit TNO</t>
  </si>
  <si>
    <t>Hardware</t>
  </si>
  <si>
    <t>Anders</t>
  </si>
  <si>
    <t>Delft Stieltjesweg</t>
  </si>
  <si>
    <t>desktop</t>
  </si>
  <si>
    <t>ja</t>
  </si>
  <si>
    <t>mobiele telefoon</t>
  </si>
  <si>
    <t>nee</t>
  </si>
  <si>
    <t>Dellft Leeghwaterstraat</t>
  </si>
  <si>
    <t>laptop</t>
  </si>
  <si>
    <t>Den Haag AVB</t>
  </si>
  <si>
    <t>van cateraar</t>
  </si>
  <si>
    <t>Den Haag OWW</t>
  </si>
  <si>
    <t>Den Haag YBL</t>
  </si>
  <si>
    <t>Rijswijk LKW</t>
  </si>
  <si>
    <t xml:space="preserve">Van TNO ja/nee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</si>
</sst>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/>
    <xf numFmtId="0" fontId="2" fillId="2" borderId="0" xfId="0" applyFont="1" applyFill="1"/>
    <xf numFmtId="44" fontId="0" fillId="0" borderId="0" xfId="1" applyFont="1"/>
    <xf numFmtId="44" fontId="0" fillId="0" borderId="0" xfId="0" applyNumberFormat="1"/>
    <xf numFmtId="0" fontId="2" fillId="3" borderId="0" xfId="0" applyFont="1" applyFill="1"/>
    <xf numFmtId="0" fontId="0" fillId="0" borderId="4" xfId="0" applyBorder="1"/>
    <xf numFmtId="17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3" fontId="0" fillId="0" borderId="0" xfId="0" applyNumberFormat="1"/>
    <xf numFmtId="0" fontId="3" fillId="0" borderId="4" xfId="0" applyFont="1" applyBorder="1"/>
    <xf numFmtId="0" fontId="0" fillId="0" borderId="0" xfId="0" applyAlignment="1">
      <alignment horizontal="center"/>
    </xf>
    <xf numFmtId="0" fontId="0" fillId="0" borderId="0" xfId="0" quotePrefix="1"/>
    <xf numFmtId="0" fontId="0" fillId="4" borderId="0" xfId="0" applyFill="1"/>
    <xf numFmtId="0" fontId="0" fillId="0" borderId="7" xfId="0" applyBorder="1"/>
    <xf numFmtId="3" fontId="0" fillId="0" borderId="7" xfId="0" applyNumberFormat="1" applyBorder="1"/>
    <xf numFmtId="0" fontId="0" fillId="5" borderId="0" xfId="0" applyFill="1"/>
    <xf numFmtId="3" fontId="0" fillId="0" borderId="4" xfId="0" applyNumberFormat="1" applyBorder="1"/>
    <xf numFmtId="44" fontId="3" fillId="0" borderId="0" xfId="0" applyNumberFormat="1" applyFont="1"/>
    <xf numFmtId="0" fontId="0" fillId="6" borderId="0" xfId="0" applyFill="1"/>
    <xf numFmtId="44" fontId="3" fillId="0" borderId="0" xfId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165" fontId="2" fillId="3" borderId="1" xfId="0" applyNumberFormat="1" applyFont="1" applyFill="1" applyBorder="1"/>
    <xf numFmtId="165" fontId="2" fillId="3" borderId="2" xfId="0" applyNumberFormat="1" applyFont="1" applyFill="1" applyBorder="1"/>
    <xf numFmtId="165" fontId="2" fillId="3" borderId="3" xfId="0" applyNumberFormat="1" applyFont="1" applyFill="1" applyBorder="1"/>
    <xf numFmtId="166" fontId="0" fillId="0" borderId="0" xfId="1" applyNumberFormat="1" applyFont="1"/>
    <xf numFmtId="166" fontId="2" fillId="3" borderId="1" xfId="1" applyNumberFormat="1" applyFont="1" applyFill="1" applyBorder="1"/>
    <xf numFmtId="166" fontId="0" fillId="0" borderId="0" xfId="0" applyNumberFormat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2" fillId="3" borderId="1" xfId="0" applyNumberFormat="1" applyFont="1" applyFill="1" applyBorder="1"/>
    <xf numFmtId="166" fontId="2" fillId="3" borderId="2" xfId="0" applyNumberFormat="1" applyFont="1" applyFill="1" applyBorder="1"/>
    <xf numFmtId="16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4" xfId="0" applyNumberFormat="1" applyBorder="1"/>
    <xf numFmtId="165" fontId="0" fillId="0" borderId="4" xfId="0" applyNumberFormat="1" applyBorder="1"/>
    <xf numFmtId="166" fontId="0" fillId="0" borderId="0" xfId="1" applyNumberFormat="1" applyFont="1" applyAlignment="1">
      <alignment vertical="top"/>
    </xf>
    <xf numFmtId="166" fontId="0" fillId="0" borderId="0" xfId="0" applyNumberFormat="1" applyAlignment="1">
      <alignment vertical="top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4" fontId="0" fillId="0" borderId="0" xfId="1" applyFont="1" applyAlignment="1"/>
    <xf numFmtId="44" fontId="0" fillId="0" borderId="0" xfId="1" applyFont="1" applyAlignment="1">
      <alignment vertical="top"/>
    </xf>
    <xf numFmtId="44" fontId="0" fillId="0" borderId="0" xfId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44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/>
    </xf>
    <xf numFmtId="4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right" inden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3" fillId="8" borderId="0" xfId="0" applyFont="1" applyFill="1"/>
    <xf numFmtId="0" fontId="3" fillId="8" borderId="4" xfId="0" applyFont="1" applyFill="1" applyBorder="1"/>
    <xf numFmtId="1" fontId="3" fillId="8" borderId="0" xfId="0" applyNumberFormat="1" applyFont="1" applyFill="1"/>
    <xf numFmtId="1" fontId="0" fillId="0" borderId="0" xfId="0" applyNumberFormat="1" applyFill="1"/>
    <xf numFmtId="0" fontId="0" fillId="1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7" xfId="1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</cellXfs>
  <cellStyles count="2">
    <cellStyle name="Standaard" xfId="0" builtinId="0"/>
    <cellStyle name="Valuta" xfId="1" builtinId="4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96DB53-A31B-48B7-84CF-968C96F7D548}" name="Tabel10" displayName="Tabel10" ref="B4:C19" totalsRowShown="0" headerRowDxfId="23">
  <autoFilter ref="B4:C19" xr:uid="{FB96DB53-A31B-48B7-84CF-968C96F7D548}"/>
  <sortState xmlns:xlrd2="http://schemas.microsoft.com/office/spreadsheetml/2017/richdata2" ref="B5:C19">
    <sortCondition descending="1" ref="C4:C19"/>
  </sortState>
  <tableColumns count="2">
    <tableColumn id="1" xr3:uid="{1AA6B0E6-2D5B-43F3-8E0C-038124510413}" name="TNO Delft Stieltjesweg" dataDxfId="22"/>
    <tableColumn id="2" xr3:uid="{058352B4-9001-4FAE-821B-E39B0685E144}" name="Aantal totaal" dataDxfId="2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4EB0A9-F253-47A7-B0FF-5F9D26C5BF92}" name="Tabel11" displayName="Tabel11" ref="E4:F19" totalsRowShown="0" headerRowDxfId="20">
  <autoFilter ref="E4:F19" xr:uid="{264EB0A9-F253-47A7-B0FF-5F9D26C5BF92}"/>
  <sortState xmlns:xlrd2="http://schemas.microsoft.com/office/spreadsheetml/2017/richdata2" ref="E5:F19">
    <sortCondition descending="1" ref="F4:F19"/>
  </sortState>
  <tableColumns count="2">
    <tableColumn id="1" xr3:uid="{678266AB-BBB3-4C1B-B774-056CEF9FAE34}" name="TNO Rijswijk Lange Kleiweg" dataDxfId="19"/>
    <tableColumn id="2" xr3:uid="{673A2473-DF43-4B97-B73D-91ABB8FB7781}" name="Aantal totaal" dataDxfId="18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4C7AE1-3CAF-4096-8689-844E5B069EAB}" name="Tabel12" displayName="Tabel12" ref="H4:I19" totalsRowShown="0" headerRowDxfId="17">
  <autoFilter ref="H4:I19" xr:uid="{244C7AE1-3CAF-4096-8689-844E5B069EAB}"/>
  <sortState xmlns:xlrd2="http://schemas.microsoft.com/office/spreadsheetml/2017/richdata2" ref="H5:I19">
    <sortCondition descending="1" ref="I4:I19"/>
  </sortState>
  <tableColumns count="2">
    <tableColumn id="1" xr3:uid="{C862DC99-F4CA-4199-B36F-93D39DEDCAA6}" name="TNO Den Haag Oude Waalsdorperweg" dataDxfId="16"/>
    <tableColumn id="2" xr3:uid="{93A68EC2-D1B3-4CF3-AE06-9DFFB68B05FA}" name="Aantal totaal" dataDxfId="1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90BFA9-D02A-4B27-B55F-7527F14B5915}" name="Tabel13" displayName="Tabel13" ref="B22:C37" totalsRowShown="0">
  <autoFilter ref="B22:C37" xr:uid="{4B90BFA9-D02A-4B27-B55F-7527F14B5915}"/>
  <sortState xmlns:xlrd2="http://schemas.microsoft.com/office/spreadsheetml/2017/richdata2" ref="B23:C37">
    <sortCondition descending="1" ref="C22:C37"/>
  </sortState>
  <tableColumns count="2">
    <tableColumn id="1" xr3:uid="{1E03C667-C528-4332-BC28-AA78B8DD98F0}" name="TNO Soesterberg Kampweg" dataDxfId="14"/>
    <tableColumn id="2" xr3:uid="{87C2B193-3B03-4987-973C-8C222B169FF0}" name="Aantal totaal" dataDxfId="13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6B42F1F-B9C3-4D8B-85D8-947E6FC08DD1}" name="Tabel14" displayName="Tabel14" ref="E22:F37" totalsRowShown="0">
  <autoFilter ref="E22:F37" xr:uid="{86B42F1F-B9C3-4D8B-85D8-947E6FC08DD1}"/>
  <sortState xmlns:xlrd2="http://schemas.microsoft.com/office/spreadsheetml/2017/richdata2" ref="E23:F37">
    <sortCondition descending="1" ref="F22:F37"/>
  </sortState>
  <tableColumns count="2">
    <tableColumn id="1" xr3:uid="{1BB335F9-BAD4-4015-8F21-82749725EF84}" name="TNO Leiden Sylviusweg" dataDxfId="12"/>
    <tableColumn id="2" xr3:uid="{227CF33D-96DF-4D20-B778-47CF56F2C5D0}" name="Aantal totaal" dataDxfId="1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42A3B47-C918-49B2-A06D-7B0A40962FC0}" name="Tabel15" displayName="Tabel15" ref="H22:I37" totalsRowShown="0">
  <autoFilter ref="H22:I37" xr:uid="{942A3B47-C918-49B2-A06D-7B0A40962FC0}"/>
  <sortState xmlns:xlrd2="http://schemas.microsoft.com/office/spreadsheetml/2017/richdata2" ref="H23:I37">
    <sortCondition descending="1" ref="I22:I37"/>
  </sortState>
  <tableColumns count="2">
    <tableColumn id="1" xr3:uid="{C5CB8855-6B8C-49F4-A7CD-0E19081B9196}" name="TNO Den Haag Anna van Buerenplein" dataDxfId="10"/>
    <tableColumn id="2" xr3:uid="{19857933-934D-4CDD-9DED-DF4390ED0D41}" name="Aantal totaal" dataDxfId="9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41D0224-828C-4486-A4DD-EDA52907A77E}" name="Tabel17" displayName="Tabel17" ref="B40:C55" totalsRowShown="0">
  <autoFilter ref="B40:C55" xr:uid="{E41D0224-828C-4486-A4DD-EDA52907A77E}"/>
  <sortState xmlns:xlrd2="http://schemas.microsoft.com/office/spreadsheetml/2017/richdata2" ref="B41:C55">
    <sortCondition descending="1" ref="C40:C55"/>
  </sortState>
  <tableColumns count="2">
    <tableColumn id="1" xr3:uid="{3C5549F9-A6BC-4187-8203-FE60D7D110ED}" name="TNO Den Haag Ypenburgse Boslaan" dataDxfId="8"/>
    <tableColumn id="2" xr3:uid="{69448DE8-02CF-457A-86C0-D0F8968AAC2C}" name="Aantal totaal" dataDxfId="7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3172-3113-413F-B953-9EA153FD9305}">
  <dimension ref="A1:G8"/>
  <sheetViews>
    <sheetView zoomScale="140" zoomScaleNormal="140" workbookViewId="0">
      <selection activeCell="B5" sqref="B5:E5"/>
    </sheetView>
  </sheetViews>
  <sheetFormatPr defaultRowHeight="15" x14ac:dyDescent="0.25"/>
  <cols>
    <col min="1" max="1" width="47.42578125" customWidth="1"/>
    <col min="2" max="3" width="12.42578125" bestFit="1" customWidth="1"/>
    <col min="4" max="4" width="11.85546875" bestFit="1" customWidth="1"/>
    <col min="5" max="5" width="12" bestFit="1" customWidth="1"/>
    <col min="7" max="7" width="10.28515625" bestFit="1" customWidth="1"/>
  </cols>
  <sheetData>
    <row r="1" spans="1:7" x14ac:dyDescent="0.25">
      <c r="A1" s="11" t="s">
        <v>0</v>
      </c>
    </row>
    <row r="2" spans="1:7" x14ac:dyDescent="0.25">
      <c r="A2" s="2"/>
      <c r="B2" s="68">
        <v>2023</v>
      </c>
      <c r="C2" s="68"/>
      <c r="D2" s="68"/>
      <c r="E2" s="68"/>
      <c r="F2" s="69"/>
    </row>
    <row r="3" spans="1:7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69"/>
    </row>
    <row r="4" spans="1:7" ht="30" x14ac:dyDescent="0.25">
      <c r="A4" s="1" t="s">
        <v>5</v>
      </c>
      <c r="B4" s="32">
        <v>84390.54</v>
      </c>
      <c r="C4" s="32">
        <v>89273.68</v>
      </c>
      <c r="D4" s="32">
        <v>91715.25</v>
      </c>
      <c r="E4" s="32">
        <v>91715.25</v>
      </c>
    </row>
    <row r="5" spans="1:7" x14ac:dyDescent="0.25">
      <c r="A5" s="1" t="s">
        <v>6</v>
      </c>
      <c r="B5" s="34">
        <f>'Vergaderservices 2022_2023'!E11</f>
        <v>164364.71000000002</v>
      </c>
      <c r="C5" s="34">
        <f>'Vergaderservices 2022_2023'!I11</f>
        <v>165339.87</v>
      </c>
      <c r="D5" s="34">
        <f>'Vergaderservices 2022_2023'!M11</f>
        <v>115804.82</v>
      </c>
      <c r="E5" s="34">
        <f>'Vergaderservices 2022_2023'!Q11</f>
        <v>190911.6</v>
      </c>
      <c r="G5" s="34"/>
    </row>
    <row r="6" spans="1:7" x14ac:dyDescent="0.25">
      <c r="A6" s="1" t="s">
        <v>7</v>
      </c>
      <c r="B6" s="44">
        <f>'Werkfruit kosten 2023'!G25</f>
        <v>17881.599999999999</v>
      </c>
      <c r="C6" s="44">
        <f>'Werkfruit kosten 2023'!K25</f>
        <v>18777.7</v>
      </c>
      <c r="D6" s="44">
        <f>'Werkfruit kosten 2023'!O25</f>
        <v>21087.999999999996</v>
      </c>
      <c r="E6" s="45">
        <f>'Werkfruit kosten 2023'!S25</f>
        <v>15571.199999999999</v>
      </c>
    </row>
    <row r="7" spans="1:7" ht="30" x14ac:dyDescent="0.25">
      <c r="A7" s="1" t="s">
        <v>8</v>
      </c>
      <c r="B7" s="50">
        <v>0</v>
      </c>
      <c r="C7" s="50">
        <v>0</v>
      </c>
      <c r="D7" s="50">
        <v>0</v>
      </c>
      <c r="E7" s="50">
        <v>0</v>
      </c>
    </row>
    <row r="8" spans="1:7" x14ac:dyDescent="0.25">
      <c r="A8" s="48" t="s">
        <v>9</v>
      </c>
      <c r="B8" s="49">
        <v>0</v>
      </c>
      <c r="C8" s="49">
        <v>754</v>
      </c>
      <c r="D8" s="49">
        <v>0</v>
      </c>
      <c r="E8" s="49">
        <v>0</v>
      </c>
    </row>
  </sheetData>
  <mergeCells count="2">
    <mergeCell ref="B2:E2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7D27-348A-4807-AA73-2C18447F4318}">
  <dimension ref="B2:J55"/>
  <sheetViews>
    <sheetView zoomScale="70" zoomScaleNormal="70" workbookViewId="0">
      <selection activeCell="C17" sqref="C17"/>
    </sheetView>
  </sheetViews>
  <sheetFormatPr defaultRowHeight="15" x14ac:dyDescent="0.25"/>
  <cols>
    <col min="2" max="2" width="43" customWidth="1"/>
    <col min="3" max="3" width="15.7109375" customWidth="1"/>
    <col min="5" max="5" width="43" customWidth="1"/>
    <col min="6" max="6" width="15.7109375" customWidth="1"/>
    <col min="8" max="8" width="43" customWidth="1"/>
    <col min="9" max="9" width="15.7109375" customWidth="1"/>
    <col min="10" max="10" width="43" customWidth="1"/>
  </cols>
  <sheetData>
    <row r="2" spans="2:10" ht="26.25" x14ac:dyDescent="0.4">
      <c r="B2" s="70" t="s">
        <v>10</v>
      </c>
      <c r="C2" s="71"/>
      <c r="D2" s="71"/>
      <c r="E2" s="71"/>
      <c r="F2" s="71"/>
      <c r="G2" s="71"/>
      <c r="H2" s="71"/>
      <c r="I2" s="71"/>
      <c r="J2" s="12"/>
    </row>
    <row r="4" spans="2:10" x14ac:dyDescent="0.25">
      <c r="B4" s="13" t="s">
        <v>11</v>
      </c>
      <c r="C4" s="13" t="s">
        <v>12</v>
      </c>
      <c r="E4" s="13" t="s">
        <v>13</v>
      </c>
      <c r="F4" s="13" t="s">
        <v>12</v>
      </c>
      <c r="H4" s="13" t="s">
        <v>14</v>
      </c>
      <c r="I4" s="13" t="s">
        <v>12</v>
      </c>
      <c r="J4" s="13"/>
    </row>
    <row r="5" spans="2:10" x14ac:dyDescent="0.25">
      <c r="B5" s="14" t="s">
        <v>15</v>
      </c>
      <c r="C5" s="27">
        <v>1650</v>
      </c>
      <c r="E5" s="14" t="s">
        <v>15</v>
      </c>
      <c r="F5" s="27">
        <v>2547</v>
      </c>
      <c r="H5" s="14" t="s">
        <v>16</v>
      </c>
      <c r="I5" s="27">
        <v>8051</v>
      </c>
    </row>
    <row r="6" spans="2:10" x14ac:dyDescent="0.25">
      <c r="B6" s="14" t="s">
        <v>17</v>
      </c>
      <c r="C6" s="27">
        <v>1278</v>
      </c>
      <c r="E6" s="14" t="s">
        <v>16</v>
      </c>
      <c r="F6" s="27">
        <v>1650</v>
      </c>
      <c r="H6" s="14" t="s">
        <v>17</v>
      </c>
      <c r="I6" s="27">
        <v>6404</v>
      </c>
    </row>
    <row r="7" spans="2:10" x14ac:dyDescent="0.25">
      <c r="B7" s="14" t="s">
        <v>18</v>
      </c>
      <c r="C7" s="27">
        <v>1194</v>
      </c>
      <c r="E7" s="14" t="s">
        <v>18</v>
      </c>
      <c r="F7" s="27">
        <v>1258</v>
      </c>
      <c r="H7" s="14" t="s">
        <v>15</v>
      </c>
      <c r="I7" s="27">
        <v>4680</v>
      </c>
    </row>
    <row r="8" spans="2:10" x14ac:dyDescent="0.25">
      <c r="B8" s="14" t="s">
        <v>19</v>
      </c>
      <c r="C8" s="27">
        <v>1106</v>
      </c>
      <c r="E8" s="14" t="s">
        <v>17</v>
      </c>
      <c r="F8" s="27">
        <v>1181</v>
      </c>
      <c r="H8" s="14" t="s">
        <v>18</v>
      </c>
      <c r="I8" s="27">
        <v>3027</v>
      </c>
    </row>
    <row r="9" spans="2:10" x14ac:dyDescent="0.25">
      <c r="B9" s="14" t="s">
        <v>20</v>
      </c>
      <c r="C9" s="27">
        <v>683</v>
      </c>
      <c r="E9" s="14" t="s">
        <v>21</v>
      </c>
      <c r="F9" s="27">
        <v>280</v>
      </c>
      <c r="H9" s="14" t="s">
        <v>19</v>
      </c>
      <c r="I9" s="27">
        <v>2261</v>
      </c>
    </row>
    <row r="10" spans="2:10" x14ac:dyDescent="0.25">
      <c r="B10" s="14" t="s">
        <v>22</v>
      </c>
      <c r="C10" s="27">
        <v>549</v>
      </c>
      <c r="E10" s="14" t="s">
        <v>23</v>
      </c>
      <c r="F10" s="27">
        <v>210</v>
      </c>
      <c r="H10" s="14" t="s">
        <v>24</v>
      </c>
      <c r="I10" s="27">
        <v>1943</v>
      </c>
    </row>
    <row r="11" spans="2:10" x14ac:dyDescent="0.25">
      <c r="B11" s="14" t="s">
        <v>24</v>
      </c>
      <c r="C11" s="27">
        <v>465</v>
      </c>
      <c r="E11" s="14" t="s">
        <v>25</v>
      </c>
      <c r="F11" s="27">
        <v>206</v>
      </c>
      <c r="H11" s="14" t="s">
        <v>26</v>
      </c>
      <c r="I11" s="27">
        <v>1507</v>
      </c>
    </row>
    <row r="12" spans="2:10" x14ac:dyDescent="0.25">
      <c r="B12" s="14" t="s">
        <v>23</v>
      </c>
      <c r="C12" s="27">
        <v>333</v>
      </c>
      <c r="E12" s="14" t="s">
        <v>20</v>
      </c>
      <c r="F12" s="27">
        <v>204</v>
      </c>
      <c r="H12" s="14" t="s">
        <v>27</v>
      </c>
      <c r="I12" s="27">
        <v>1483</v>
      </c>
    </row>
    <row r="13" spans="2:10" x14ac:dyDescent="0.25">
      <c r="B13" s="14" t="s">
        <v>21</v>
      </c>
      <c r="C13" s="27">
        <v>311</v>
      </c>
      <c r="E13" s="14" t="s">
        <v>28</v>
      </c>
      <c r="F13" s="27">
        <v>139</v>
      </c>
      <c r="H13" s="14" t="s">
        <v>29</v>
      </c>
      <c r="I13" s="27">
        <v>1262</v>
      </c>
    </row>
    <row r="14" spans="2:10" x14ac:dyDescent="0.25">
      <c r="B14" s="14" t="s">
        <v>30</v>
      </c>
      <c r="C14" s="27">
        <v>284</v>
      </c>
      <c r="E14" s="14" t="s">
        <v>26</v>
      </c>
      <c r="F14" s="27">
        <v>138</v>
      </c>
      <c r="H14" s="14" t="s">
        <v>22</v>
      </c>
      <c r="I14" s="27">
        <v>1072</v>
      </c>
    </row>
    <row r="15" spans="2:10" x14ac:dyDescent="0.25">
      <c r="B15" s="14" t="s">
        <v>31</v>
      </c>
      <c r="C15" s="27">
        <v>276</v>
      </c>
      <c r="E15" s="14" t="s">
        <v>22</v>
      </c>
      <c r="F15" s="27">
        <v>101</v>
      </c>
      <c r="H15" s="14" t="s">
        <v>32</v>
      </c>
      <c r="I15" s="27">
        <v>1060</v>
      </c>
    </row>
    <row r="16" spans="2:10" x14ac:dyDescent="0.25">
      <c r="B16" s="14" t="s">
        <v>33</v>
      </c>
      <c r="C16" s="27">
        <v>166</v>
      </c>
      <c r="E16" s="14" t="s">
        <v>34</v>
      </c>
      <c r="F16" s="27">
        <v>98</v>
      </c>
      <c r="H16" s="14" t="s">
        <v>31</v>
      </c>
      <c r="I16" s="27">
        <v>967</v>
      </c>
    </row>
    <row r="17" spans="2:9" x14ac:dyDescent="0.25">
      <c r="B17" s="14" t="s">
        <v>26</v>
      </c>
      <c r="C17" s="27">
        <v>158.5</v>
      </c>
      <c r="E17" s="14" t="s">
        <v>35</v>
      </c>
      <c r="F17" s="27">
        <v>88</v>
      </c>
      <c r="H17" s="14" t="s">
        <v>28</v>
      </c>
      <c r="I17" s="27">
        <v>867</v>
      </c>
    </row>
    <row r="18" spans="2:9" x14ac:dyDescent="0.25">
      <c r="B18" s="14" t="s">
        <v>25</v>
      </c>
      <c r="C18" s="27">
        <v>148</v>
      </c>
      <c r="E18" s="14" t="s">
        <v>19</v>
      </c>
      <c r="F18" s="27">
        <v>82</v>
      </c>
      <c r="H18" s="14" t="s">
        <v>20</v>
      </c>
      <c r="I18" s="27">
        <v>823</v>
      </c>
    </row>
    <row r="19" spans="2:9" x14ac:dyDescent="0.25">
      <c r="B19" s="14" t="s">
        <v>34</v>
      </c>
      <c r="C19" s="27">
        <v>131</v>
      </c>
      <c r="E19" s="14" t="s">
        <v>36</v>
      </c>
      <c r="F19" s="27">
        <v>71</v>
      </c>
      <c r="H19" s="14" t="s">
        <v>21</v>
      </c>
      <c r="I19" s="27">
        <v>740</v>
      </c>
    </row>
    <row r="22" spans="2:9" x14ac:dyDescent="0.25">
      <c r="B22" t="s">
        <v>37</v>
      </c>
      <c r="C22" t="s">
        <v>12</v>
      </c>
      <c r="E22" t="s">
        <v>38</v>
      </c>
      <c r="F22" t="s">
        <v>12</v>
      </c>
      <c r="H22" t="s">
        <v>39</v>
      </c>
      <c r="I22" t="s">
        <v>12</v>
      </c>
    </row>
    <row r="23" spans="2:9" x14ac:dyDescent="0.25">
      <c r="B23" s="14" t="s">
        <v>15</v>
      </c>
      <c r="C23" s="27">
        <v>3158</v>
      </c>
      <c r="E23" s="14" t="s">
        <v>16</v>
      </c>
      <c r="F23" s="27">
        <v>2898</v>
      </c>
      <c r="H23" s="14" t="s">
        <v>16</v>
      </c>
      <c r="I23" s="27">
        <v>7535</v>
      </c>
    </row>
    <row r="24" spans="2:9" x14ac:dyDescent="0.25">
      <c r="B24" s="14" t="s">
        <v>17</v>
      </c>
      <c r="C24" s="27">
        <v>1550</v>
      </c>
      <c r="E24" s="14" t="s">
        <v>17</v>
      </c>
      <c r="F24" s="27">
        <v>2895</v>
      </c>
      <c r="H24" s="14" t="s">
        <v>17</v>
      </c>
      <c r="I24" s="27">
        <v>4418</v>
      </c>
    </row>
    <row r="25" spans="2:9" x14ac:dyDescent="0.25">
      <c r="B25" s="14" t="s">
        <v>18</v>
      </c>
      <c r="C25" s="27">
        <v>1438</v>
      </c>
      <c r="E25" s="14" t="s">
        <v>15</v>
      </c>
      <c r="F25" s="27">
        <v>1962</v>
      </c>
      <c r="H25" s="14" t="s">
        <v>19</v>
      </c>
      <c r="I25" s="27">
        <v>3036</v>
      </c>
    </row>
    <row r="26" spans="2:9" x14ac:dyDescent="0.25">
      <c r="B26" s="14" t="s">
        <v>40</v>
      </c>
      <c r="C26" s="27">
        <v>1309</v>
      </c>
      <c r="E26" s="14" t="s">
        <v>19</v>
      </c>
      <c r="F26" s="27">
        <v>628</v>
      </c>
      <c r="H26" s="14" t="s">
        <v>15</v>
      </c>
      <c r="I26" s="27">
        <v>2976</v>
      </c>
    </row>
    <row r="27" spans="2:9" x14ac:dyDescent="0.25">
      <c r="B27" s="14" t="s">
        <v>19</v>
      </c>
      <c r="C27" s="27">
        <v>1202</v>
      </c>
      <c r="E27" s="14" t="s">
        <v>18</v>
      </c>
      <c r="F27" s="27">
        <v>564</v>
      </c>
      <c r="H27" s="14" t="s">
        <v>25</v>
      </c>
      <c r="I27" s="27">
        <v>1244</v>
      </c>
    </row>
    <row r="28" spans="2:9" x14ac:dyDescent="0.25">
      <c r="B28" s="14" t="s">
        <v>32</v>
      </c>
      <c r="C28" s="27">
        <v>639</v>
      </c>
      <c r="E28" s="14" t="s">
        <v>41</v>
      </c>
      <c r="F28" s="27">
        <v>357</v>
      </c>
      <c r="H28" s="14" t="s">
        <v>18</v>
      </c>
      <c r="I28" s="27">
        <v>1194</v>
      </c>
    </row>
    <row r="29" spans="2:9" x14ac:dyDescent="0.25">
      <c r="B29" s="14" t="s">
        <v>23</v>
      </c>
      <c r="C29" s="27">
        <v>541</v>
      </c>
      <c r="E29" s="14" t="s">
        <v>20</v>
      </c>
      <c r="F29" s="27">
        <v>263</v>
      </c>
      <c r="H29" s="14" t="s">
        <v>32</v>
      </c>
      <c r="I29" s="27">
        <v>920</v>
      </c>
    </row>
    <row r="30" spans="2:9" x14ac:dyDescent="0.25">
      <c r="B30" s="14" t="s">
        <v>28</v>
      </c>
      <c r="C30" s="27">
        <v>518</v>
      </c>
      <c r="E30" s="14" t="s">
        <v>26</v>
      </c>
      <c r="F30" s="27">
        <v>252</v>
      </c>
      <c r="H30" s="14" t="s">
        <v>31</v>
      </c>
      <c r="I30" s="27">
        <v>853</v>
      </c>
    </row>
    <row r="31" spans="2:9" x14ac:dyDescent="0.25">
      <c r="B31" s="14" t="s">
        <v>25</v>
      </c>
      <c r="C31" s="27">
        <v>480</v>
      </c>
      <c r="E31" s="14" t="s">
        <v>22</v>
      </c>
      <c r="F31" s="27">
        <v>245</v>
      </c>
      <c r="H31" s="14" t="s">
        <v>22</v>
      </c>
      <c r="I31" s="27">
        <v>808</v>
      </c>
    </row>
    <row r="32" spans="2:9" x14ac:dyDescent="0.25">
      <c r="B32" s="14" t="s">
        <v>21</v>
      </c>
      <c r="C32" s="27">
        <v>305</v>
      </c>
      <c r="E32" s="14" t="s">
        <v>23</v>
      </c>
      <c r="F32" s="27">
        <v>239</v>
      </c>
      <c r="H32" s="14" t="s">
        <v>30</v>
      </c>
      <c r="I32" s="27">
        <v>783</v>
      </c>
    </row>
    <row r="33" spans="2:9" x14ac:dyDescent="0.25">
      <c r="B33" s="14" t="s">
        <v>20</v>
      </c>
      <c r="C33" s="27">
        <v>260</v>
      </c>
      <c r="E33" s="14" t="s">
        <v>36</v>
      </c>
      <c r="F33" s="27">
        <v>208</v>
      </c>
      <c r="H33" s="14" t="s">
        <v>23</v>
      </c>
      <c r="I33" s="27">
        <v>678</v>
      </c>
    </row>
    <row r="34" spans="2:9" x14ac:dyDescent="0.25">
      <c r="B34" s="14" t="s">
        <v>27</v>
      </c>
      <c r="C34" s="27">
        <v>241</v>
      </c>
      <c r="E34" s="14" t="s">
        <v>30</v>
      </c>
      <c r="F34" s="27">
        <v>204</v>
      </c>
      <c r="H34" s="14" t="s">
        <v>24</v>
      </c>
      <c r="I34" s="27">
        <v>648</v>
      </c>
    </row>
    <row r="35" spans="2:9" x14ac:dyDescent="0.25">
      <c r="B35" s="14" t="s">
        <v>24</v>
      </c>
      <c r="C35" s="27">
        <v>234</v>
      </c>
      <c r="E35" s="14" t="s">
        <v>21</v>
      </c>
      <c r="F35" s="27">
        <v>198</v>
      </c>
      <c r="H35" s="14" t="s">
        <v>42</v>
      </c>
      <c r="I35" s="27">
        <v>579</v>
      </c>
    </row>
    <row r="36" spans="2:9" x14ac:dyDescent="0.25">
      <c r="B36" s="14" t="s">
        <v>30</v>
      </c>
      <c r="C36" s="27">
        <v>220</v>
      </c>
      <c r="E36" s="14" t="s">
        <v>24</v>
      </c>
      <c r="F36" s="27">
        <v>190</v>
      </c>
      <c r="H36" s="14" t="s">
        <v>36</v>
      </c>
      <c r="I36" s="27">
        <v>476</v>
      </c>
    </row>
    <row r="37" spans="2:9" x14ac:dyDescent="0.25">
      <c r="B37" s="14" t="s">
        <v>22</v>
      </c>
      <c r="C37" s="27">
        <v>168</v>
      </c>
      <c r="E37" s="14" t="s">
        <v>34</v>
      </c>
      <c r="F37" s="27">
        <v>168</v>
      </c>
      <c r="H37" s="14" t="s">
        <v>21</v>
      </c>
      <c r="I37" s="27">
        <v>380</v>
      </c>
    </row>
    <row r="40" spans="2:9" x14ac:dyDescent="0.25">
      <c r="B40" t="s">
        <v>43</v>
      </c>
      <c r="C40" t="s">
        <v>12</v>
      </c>
    </row>
    <row r="41" spans="2:9" x14ac:dyDescent="0.25">
      <c r="B41" s="14" t="s">
        <v>15</v>
      </c>
      <c r="C41" s="27">
        <v>3158</v>
      </c>
      <c r="E41" s="14"/>
      <c r="F41" s="15"/>
    </row>
    <row r="42" spans="2:9" x14ac:dyDescent="0.25">
      <c r="B42" s="14" t="s">
        <v>16</v>
      </c>
      <c r="C42" s="27">
        <v>2243</v>
      </c>
      <c r="E42" s="14"/>
      <c r="F42" s="15"/>
    </row>
    <row r="43" spans="2:9" x14ac:dyDescent="0.25">
      <c r="B43" s="14" t="s">
        <v>17</v>
      </c>
      <c r="C43" s="27">
        <v>1550</v>
      </c>
      <c r="E43" s="14"/>
      <c r="F43" s="15"/>
    </row>
    <row r="44" spans="2:9" x14ac:dyDescent="0.25">
      <c r="B44" s="14" t="s">
        <v>18</v>
      </c>
      <c r="C44" s="27">
        <v>1438</v>
      </c>
      <c r="E44" s="14"/>
    </row>
    <row r="45" spans="2:9" x14ac:dyDescent="0.25">
      <c r="B45" s="14" t="s">
        <v>40</v>
      </c>
      <c r="C45" s="27">
        <v>1309</v>
      </c>
      <c r="E45" s="14"/>
    </row>
    <row r="46" spans="2:9" x14ac:dyDescent="0.25">
      <c r="B46" s="14" t="s">
        <v>19</v>
      </c>
      <c r="C46" s="27">
        <v>1202</v>
      </c>
      <c r="E46" s="14"/>
      <c r="F46" s="15"/>
    </row>
    <row r="47" spans="2:9" x14ac:dyDescent="0.25">
      <c r="B47" s="14" t="s">
        <v>32</v>
      </c>
      <c r="C47" s="27">
        <v>639</v>
      </c>
      <c r="E47" s="14"/>
      <c r="F47" s="15"/>
    </row>
    <row r="48" spans="2:9" x14ac:dyDescent="0.25">
      <c r="B48" s="14" t="s">
        <v>23</v>
      </c>
      <c r="C48" s="27">
        <v>541</v>
      </c>
      <c r="E48" s="14"/>
      <c r="F48" s="15"/>
    </row>
    <row r="49" spans="2:6" x14ac:dyDescent="0.25">
      <c r="B49" s="14" t="s">
        <v>28</v>
      </c>
      <c r="C49" s="27">
        <v>518</v>
      </c>
      <c r="E49" s="14"/>
      <c r="F49" s="15"/>
    </row>
    <row r="50" spans="2:6" x14ac:dyDescent="0.25">
      <c r="B50" s="14" t="s">
        <v>25</v>
      </c>
      <c r="C50" s="27">
        <v>480</v>
      </c>
      <c r="E50" s="14"/>
    </row>
    <row r="51" spans="2:6" x14ac:dyDescent="0.25">
      <c r="B51" s="14" t="s">
        <v>21</v>
      </c>
      <c r="C51" s="27">
        <v>305</v>
      </c>
      <c r="E51" s="14"/>
    </row>
    <row r="52" spans="2:6" x14ac:dyDescent="0.25">
      <c r="B52" s="14" t="s">
        <v>20</v>
      </c>
      <c r="C52" s="27">
        <v>260</v>
      </c>
      <c r="E52" s="14"/>
    </row>
    <row r="53" spans="2:6" x14ac:dyDescent="0.25">
      <c r="B53" s="14" t="s">
        <v>27</v>
      </c>
      <c r="C53" s="27">
        <v>241</v>
      </c>
      <c r="E53" s="14"/>
    </row>
    <row r="54" spans="2:6" x14ac:dyDescent="0.25">
      <c r="B54" s="14" t="s">
        <v>24</v>
      </c>
      <c r="C54" s="27">
        <v>234</v>
      </c>
      <c r="E54" s="14"/>
    </row>
    <row r="55" spans="2:6" x14ac:dyDescent="0.25">
      <c r="B55" s="14" t="s">
        <v>30</v>
      </c>
      <c r="C55" s="27">
        <v>220</v>
      </c>
      <c r="E55" s="14"/>
    </row>
  </sheetData>
  <mergeCells count="1">
    <mergeCell ref="B2:I2"/>
  </mergeCell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3DBF-2FD1-480C-865E-2BE9B0D5460A}">
  <dimension ref="A1:B8"/>
  <sheetViews>
    <sheetView zoomScale="150" zoomScaleNormal="150" workbookViewId="0">
      <selection activeCell="I18" sqref="I18"/>
    </sheetView>
  </sheetViews>
  <sheetFormatPr defaultRowHeight="15" x14ac:dyDescent="0.25"/>
  <cols>
    <col min="1" max="1" width="21.7109375" bestFit="1" customWidth="1"/>
    <col min="2" max="2" width="12" customWidth="1"/>
  </cols>
  <sheetData>
    <row r="1" spans="1:2" x14ac:dyDescent="0.25">
      <c r="A1" s="16" t="s">
        <v>44</v>
      </c>
      <c r="B1" s="7"/>
    </row>
    <row r="2" spans="1:2" x14ac:dyDescent="0.25">
      <c r="A2" t="s">
        <v>45</v>
      </c>
      <c r="B2">
        <v>3</v>
      </c>
    </row>
    <row r="3" spans="1:2" x14ac:dyDescent="0.25">
      <c r="A3" t="s">
        <v>46</v>
      </c>
      <c r="B3">
        <v>1</v>
      </c>
    </row>
    <row r="4" spans="1:2" x14ac:dyDescent="0.25">
      <c r="A4" t="s">
        <v>47</v>
      </c>
      <c r="B4">
        <v>2</v>
      </c>
    </row>
    <row r="5" spans="1:2" x14ac:dyDescent="0.25">
      <c r="A5" t="s">
        <v>48</v>
      </c>
      <c r="B5">
        <v>2</v>
      </c>
    </row>
    <row r="6" spans="1:2" x14ac:dyDescent="0.25">
      <c r="A6" t="s">
        <v>49</v>
      </c>
      <c r="B6">
        <v>2</v>
      </c>
    </row>
    <row r="7" spans="1:2" x14ac:dyDescent="0.25">
      <c r="A7" t="s">
        <v>50</v>
      </c>
      <c r="B7">
        <v>1</v>
      </c>
    </row>
    <row r="8" spans="1:2" x14ac:dyDescent="0.25">
      <c r="A8" t="s">
        <v>51</v>
      </c>
      <c r="B8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3AAE-8C0C-408C-8D1C-31F2394950E1}">
  <dimension ref="B1:BK58"/>
  <sheetViews>
    <sheetView showGridLines="0" topLeftCell="A16" workbookViewId="0">
      <selection activeCell="AC20" sqref="AC20:AC21"/>
    </sheetView>
  </sheetViews>
  <sheetFormatPr defaultRowHeight="15" x14ac:dyDescent="0.25"/>
  <cols>
    <col min="1" max="1" width="3.42578125" customWidth="1"/>
    <col min="2" max="2" width="36.5703125" customWidth="1"/>
    <col min="6" max="6" width="8.5703125" customWidth="1"/>
    <col min="7" max="7" width="8.28515625" customWidth="1"/>
    <col min="15" max="15" width="10.42578125" customWidth="1"/>
  </cols>
  <sheetData>
    <row r="1" spans="2:63" x14ac:dyDescent="0.25">
      <c r="B1" s="19" t="s">
        <v>0</v>
      </c>
      <c r="C1" s="75" t="s">
        <v>52</v>
      </c>
      <c r="D1" s="75"/>
      <c r="E1" s="19"/>
      <c r="F1" s="75" t="s">
        <v>53</v>
      </c>
      <c r="G1" s="75"/>
      <c r="H1" s="75"/>
      <c r="I1" s="75"/>
    </row>
    <row r="2" spans="2:63" x14ac:dyDescent="0.25">
      <c r="C2" s="19">
        <v>2023</v>
      </c>
      <c r="D2" s="19">
        <v>2022</v>
      </c>
      <c r="E2" s="19"/>
      <c r="F2" s="75" t="s">
        <v>54</v>
      </c>
      <c r="G2" s="75"/>
      <c r="H2" s="75">
        <v>2022</v>
      </c>
      <c r="I2" s="75"/>
    </row>
    <row r="3" spans="2:63" x14ac:dyDescent="0.25">
      <c r="B3" s="20" t="s">
        <v>55</v>
      </c>
      <c r="C3" s="21">
        <f t="shared" ref="C3:C9" si="0">O17</f>
        <v>21423</v>
      </c>
      <c r="D3" s="21">
        <f t="shared" ref="D3:D7" si="1">O40</f>
        <v>16957</v>
      </c>
      <c r="E3" s="20"/>
      <c r="F3" s="76">
        <v>5.98</v>
      </c>
      <c r="G3" s="76"/>
      <c r="H3" s="76">
        <v>5.2994523705823324</v>
      </c>
      <c r="I3" s="76"/>
    </row>
    <row r="4" spans="2:63" x14ac:dyDescent="0.25">
      <c r="B4" s="20" t="s">
        <v>56</v>
      </c>
      <c r="C4" s="21">
        <f t="shared" si="0"/>
        <v>24440</v>
      </c>
      <c r="D4" s="21">
        <f t="shared" si="1"/>
        <v>15845</v>
      </c>
      <c r="E4" s="20"/>
      <c r="F4" s="76">
        <v>5.094503011172665</v>
      </c>
      <c r="G4" s="76"/>
      <c r="H4" s="76">
        <v>4.7967995590867458</v>
      </c>
      <c r="I4" s="76"/>
    </row>
    <row r="5" spans="2:63" x14ac:dyDescent="0.25">
      <c r="B5" s="20" t="s">
        <v>57</v>
      </c>
      <c r="C5" s="21">
        <f t="shared" si="0"/>
        <v>5545</v>
      </c>
      <c r="D5" s="21">
        <f t="shared" si="1"/>
        <v>5373</v>
      </c>
      <c r="E5" s="20"/>
      <c r="F5" s="76">
        <v>3.92</v>
      </c>
      <c r="G5" s="76"/>
      <c r="H5" s="76">
        <v>3.8859353925086317</v>
      </c>
      <c r="I5" s="76"/>
    </row>
    <row r="6" spans="2:63" x14ac:dyDescent="0.25">
      <c r="B6" s="20" t="s">
        <v>58</v>
      </c>
      <c r="C6" s="21">
        <f t="shared" si="0"/>
        <v>7061</v>
      </c>
      <c r="D6" s="21">
        <f t="shared" si="1"/>
        <v>5759</v>
      </c>
      <c r="E6" s="20"/>
      <c r="F6" s="76">
        <v>5</v>
      </c>
      <c r="G6" s="76"/>
      <c r="H6" s="76">
        <v>4.6148210283354025</v>
      </c>
      <c r="I6" s="76"/>
    </row>
    <row r="7" spans="2:63" x14ac:dyDescent="0.25">
      <c r="B7" s="20" t="s">
        <v>59</v>
      </c>
      <c r="C7" s="21">
        <f t="shared" si="0"/>
        <v>14063</v>
      </c>
      <c r="D7" s="21">
        <f t="shared" si="1"/>
        <v>10622</v>
      </c>
      <c r="E7" s="20"/>
      <c r="F7" s="76">
        <v>4.6900000000000004</v>
      </c>
      <c r="G7" s="76"/>
      <c r="H7" s="76">
        <v>4.1755228935092852</v>
      </c>
      <c r="I7" s="76"/>
    </row>
    <row r="8" spans="2:63" x14ac:dyDescent="0.25">
      <c r="B8" s="20" t="s">
        <v>60</v>
      </c>
      <c r="C8" s="21">
        <f t="shared" si="0"/>
        <v>13421</v>
      </c>
      <c r="D8" s="21">
        <f>O45</f>
        <v>5548</v>
      </c>
      <c r="E8" s="20"/>
      <c r="F8" s="76">
        <v>3.64</v>
      </c>
      <c r="G8" s="76"/>
      <c r="H8" s="77">
        <v>3.71</v>
      </c>
      <c r="I8" s="77"/>
    </row>
    <row r="9" spans="2:63" x14ac:dyDescent="0.25">
      <c r="B9" s="20" t="s">
        <v>61</v>
      </c>
      <c r="C9" s="21">
        <f t="shared" si="0"/>
        <v>9734</v>
      </c>
      <c r="D9" s="21">
        <f>O46</f>
        <v>8589</v>
      </c>
      <c r="E9" s="20"/>
      <c r="F9" s="76">
        <v>5.76</v>
      </c>
      <c r="G9" s="76"/>
      <c r="H9" s="76">
        <v>5.2827346727659288</v>
      </c>
      <c r="I9" s="76"/>
    </row>
    <row r="10" spans="2:63" x14ac:dyDescent="0.25">
      <c r="C10" s="15">
        <f>SUM(C3:C9)</f>
        <v>95687</v>
      </c>
      <c r="D10" s="15">
        <f>SUM(D3:D9)</f>
        <v>68693</v>
      </c>
    </row>
    <row r="13" spans="2:63" x14ac:dyDescent="0.25">
      <c r="B13" s="22"/>
      <c r="C13" s="74" t="s">
        <v>62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22"/>
      <c r="W13" s="82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2"/>
    </row>
    <row r="14" spans="2:63" x14ac:dyDescent="0.25">
      <c r="C14" s="9" t="s">
        <v>63</v>
      </c>
      <c r="D14" s="9" t="s">
        <v>64</v>
      </c>
      <c r="E14" s="9" t="s">
        <v>65</v>
      </c>
      <c r="F14" s="9" t="s">
        <v>66</v>
      </c>
      <c r="G14" s="9" t="s">
        <v>67</v>
      </c>
      <c r="H14" s="9" t="s">
        <v>68</v>
      </c>
      <c r="I14" s="9" t="s">
        <v>69</v>
      </c>
      <c r="J14" s="9" t="s">
        <v>70</v>
      </c>
      <c r="K14" s="9" t="s">
        <v>71</v>
      </c>
      <c r="L14" s="9" t="s">
        <v>72</v>
      </c>
      <c r="M14" s="9" t="s">
        <v>73</v>
      </c>
      <c r="N14" s="9" t="s">
        <v>74</v>
      </c>
      <c r="O14" t="s">
        <v>75</v>
      </c>
      <c r="Q14" t="s">
        <v>76</v>
      </c>
    </row>
    <row r="15" spans="2:63" x14ac:dyDescent="0.25">
      <c r="B15" s="9" t="s">
        <v>77</v>
      </c>
      <c r="C15">
        <v>22</v>
      </c>
      <c r="D15">
        <v>20</v>
      </c>
      <c r="E15">
        <v>23</v>
      </c>
      <c r="F15">
        <v>18</v>
      </c>
      <c r="G15">
        <v>23</v>
      </c>
      <c r="H15">
        <v>22</v>
      </c>
      <c r="I15">
        <v>21</v>
      </c>
      <c r="J15">
        <v>23</v>
      </c>
      <c r="K15">
        <v>22</v>
      </c>
      <c r="L15">
        <v>22</v>
      </c>
      <c r="M15">
        <v>22</v>
      </c>
      <c r="N15">
        <v>19</v>
      </c>
      <c r="Q15">
        <f>SUM(C15:N15)</f>
        <v>257</v>
      </c>
      <c r="R15" t="s">
        <v>78</v>
      </c>
      <c r="AC15" s="72"/>
      <c r="AD15" s="73"/>
      <c r="AE15" s="73"/>
      <c r="AF15" s="73"/>
      <c r="AG15" s="73"/>
      <c r="AH15" s="72"/>
      <c r="AI15" s="73"/>
      <c r="AJ15" s="73"/>
      <c r="AK15" s="73"/>
      <c r="AL15" s="73"/>
      <c r="AM15" s="72"/>
      <c r="AN15" s="73"/>
      <c r="AO15" s="73"/>
      <c r="AP15" s="73"/>
      <c r="AQ15" s="73"/>
      <c r="AR15" s="72"/>
      <c r="AS15" s="73"/>
      <c r="AT15" s="73"/>
      <c r="AU15" s="73"/>
      <c r="AV15" s="73"/>
      <c r="AW15" s="72"/>
      <c r="AX15" s="73"/>
      <c r="AY15" s="73"/>
      <c r="AZ15" s="73"/>
      <c r="BA15" s="73"/>
      <c r="BB15" s="72"/>
      <c r="BC15" s="73"/>
      <c r="BD15" s="73"/>
      <c r="BE15" s="73"/>
      <c r="BF15" s="73"/>
      <c r="BG15" s="72"/>
      <c r="BH15" s="73"/>
      <c r="BI15" s="73"/>
      <c r="BJ15" s="73"/>
      <c r="BK15" s="73"/>
    </row>
    <row r="17" spans="2:17" x14ac:dyDescent="0.25">
      <c r="B17" t="s">
        <v>55</v>
      </c>
      <c r="C17" s="15">
        <v>1781</v>
      </c>
      <c r="D17" s="15">
        <v>1725</v>
      </c>
      <c r="E17" s="15">
        <v>1973</v>
      </c>
      <c r="F17" s="15">
        <v>1518</v>
      </c>
      <c r="G17" s="15">
        <v>1608</v>
      </c>
      <c r="H17" s="15">
        <v>1977</v>
      </c>
      <c r="I17" s="15">
        <v>1603</v>
      </c>
      <c r="J17" s="15">
        <v>1735</v>
      </c>
      <c r="K17" s="15">
        <v>2002</v>
      </c>
      <c r="L17" s="15">
        <v>2041</v>
      </c>
      <c r="M17" s="15">
        <v>2043</v>
      </c>
      <c r="N17" s="15">
        <v>1417</v>
      </c>
      <c r="O17" s="15">
        <f>SUM(C17:N17)</f>
        <v>21423</v>
      </c>
      <c r="Q17" s="10">
        <f t="shared" ref="Q17:Q23" si="2">O17/$Q$15</f>
        <v>83.357976653696497</v>
      </c>
    </row>
    <row r="18" spans="2:17" x14ac:dyDescent="0.25">
      <c r="B18" t="s">
        <v>56</v>
      </c>
      <c r="C18" s="15">
        <v>1977</v>
      </c>
      <c r="D18" s="15">
        <v>1831</v>
      </c>
      <c r="E18" s="15">
        <v>2157</v>
      </c>
      <c r="F18" s="15">
        <v>1661</v>
      </c>
      <c r="G18" s="15">
        <v>1874</v>
      </c>
      <c r="H18" s="15">
        <v>1999</v>
      </c>
      <c r="I18" s="15">
        <v>1581</v>
      </c>
      <c r="J18" s="15">
        <v>2100</v>
      </c>
      <c r="K18" s="15">
        <v>2073</v>
      </c>
      <c r="L18" s="15">
        <v>2527</v>
      </c>
      <c r="M18" s="15">
        <v>2630</v>
      </c>
      <c r="N18" s="15">
        <v>2030</v>
      </c>
      <c r="O18" s="15">
        <f t="shared" ref="O18:O23" si="3">SUM(C18:N18)</f>
        <v>24440</v>
      </c>
      <c r="Q18" s="10">
        <f t="shared" si="2"/>
        <v>95.097276264591443</v>
      </c>
    </row>
    <row r="19" spans="2:17" x14ac:dyDescent="0.25">
      <c r="B19" t="s">
        <v>57</v>
      </c>
      <c r="C19" s="15">
        <v>481</v>
      </c>
      <c r="D19" s="15">
        <v>475</v>
      </c>
      <c r="E19" s="15">
        <v>509</v>
      </c>
      <c r="F19" s="15">
        <v>316</v>
      </c>
      <c r="G19" s="15">
        <v>466</v>
      </c>
      <c r="H19" s="15">
        <v>461</v>
      </c>
      <c r="I19" s="15">
        <v>406</v>
      </c>
      <c r="J19" s="15">
        <v>515</v>
      </c>
      <c r="K19" s="15">
        <v>496</v>
      </c>
      <c r="L19" s="15">
        <v>482</v>
      </c>
      <c r="M19" s="15">
        <v>570</v>
      </c>
      <c r="N19" s="15">
        <v>368</v>
      </c>
      <c r="O19" s="15">
        <f t="shared" si="3"/>
        <v>5545</v>
      </c>
      <c r="Q19" s="10">
        <f t="shared" si="2"/>
        <v>21.575875486381324</v>
      </c>
    </row>
    <row r="20" spans="2:17" x14ac:dyDescent="0.25">
      <c r="B20" t="s">
        <v>58</v>
      </c>
      <c r="C20" s="15">
        <v>516</v>
      </c>
      <c r="D20" s="15">
        <v>478</v>
      </c>
      <c r="E20" s="15">
        <v>678</v>
      </c>
      <c r="F20" s="15">
        <v>457</v>
      </c>
      <c r="G20" s="15">
        <v>518</v>
      </c>
      <c r="H20" s="15">
        <v>727</v>
      </c>
      <c r="I20" s="15">
        <v>553</v>
      </c>
      <c r="J20" s="15">
        <v>606</v>
      </c>
      <c r="K20" s="15">
        <v>517</v>
      </c>
      <c r="L20" s="15">
        <v>670</v>
      </c>
      <c r="M20" s="15">
        <v>670</v>
      </c>
      <c r="N20" s="15">
        <v>671</v>
      </c>
      <c r="O20" s="15">
        <f t="shared" si="3"/>
        <v>7061</v>
      </c>
      <c r="Q20" s="10">
        <f t="shared" si="2"/>
        <v>27.474708171206224</v>
      </c>
    </row>
    <row r="21" spans="2:17" x14ac:dyDescent="0.25">
      <c r="B21" t="s">
        <v>59</v>
      </c>
      <c r="C21" s="15">
        <v>1132</v>
      </c>
      <c r="D21" s="15">
        <v>1078</v>
      </c>
      <c r="E21" s="15">
        <v>1258</v>
      </c>
      <c r="F21" s="15">
        <v>865</v>
      </c>
      <c r="G21" s="15">
        <v>1087</v>
      </c>
      <c r="H21" s="15">
        <v>1250</v>
      </c>
      <c r="I21" s="15">
        <v>1172</v>
      </c>
      <c r="J21" s="15">
        <v>1245</v>
      </c>
      <c r="K21" s="15">
        <v>1303</v>
      </c>
      <c r="L21" s="15">
        <v>1403</v>
      </c>
      <c r="M21" s="15">
        <v>1270</v>
      </c>
      <c r="N21" s="15">
        <v>1000</v>
      </c>
      <c r="O21" s="15">
        <f t="shared" si="3"/>
        <v>14063</v>
      </c>
      <c r="Q21" s="10">
        <f t="shared" si="2"/>
        <v>54.719844357976655</v>
      </c>
    </row>
    <row r="22" spans="2:17" x14ac:dyDescent="0.25">
      <c r="B22" t="s">
        <v>60</v>
      </c>
      <c r="C22" s="15">
        <v>949</v>
      </c>
      <c r="D22" s="15">
        <v>1023</v>
      </c>
      <c r="E22" s="15">
        <v>1152</v>
      </c>
      <c r="F22" s="15">
        <v>826</v>
      </c>
      <c r="G22" s="15">
        <v>925</v>
      </c>
      <c r="H22" s="15">
        <v>1180</v>
      </c>
      <c r="I22" s="15">
        <v>947</v>
      </c>
      <c r="J22" s="15">
        <v>1133</v>
      </c>
      <c r="K22" s="15">
        <v>1076</v>
      </c>
      <c r="L22" s="15">
        <v>1490</v>
      </c>
      <c r="M22" s="15">
        <v>1587</v>
      </c>
      <c r="N22" s="15">
        <v>1133</v>
      </c>
      <c r="O22" s="15">
        <f t="shared" si="3"/>
        <v>13421</v>
      </c>
      <c r="Q22" s="10">
        <f t="shared" si="2"/>
        <v>52.221789883268485</v>
      </c>
    </row>
    <row r="23" spans="2:17" x14ac:dyDescent="0.25">
      <c r="B23" t="s">
        <v>61</v>
      </c>
      <c r="C23" s="15">
        <v>757</v>
      </c>
      <c r="D23" s="15">
        <v>860</v>
      </c>
      <c r="E23" s="15">
        <v>842</v>
      </c>
      <c r="F23" s="15">
        <v>608</v>
      </c>
      <c r="G23" s="15">
        <v>706</v>
      </c>
      <c r="H23" s="15">
        <v>798</v>
      </c>
      <c r="I23" s="15">
        <v>740</v>
      </c>
      <c r="J23" s="15">
        <v>821</v>
      </c>
      <c r="K23" s="15">
        <v>889</v>
      </c>
      <c r="L23" s="15">
        <v>925</v>
      </c>
      <c r="M23" s="15">
        <v>1100</v>
      </c>
      <c r="N23" s="15">
        <v>688</v>
      </c>
      <c r="O23" s="23">
        <f t="shared" si="3"/>
        <v>9734</v>
      </c>
      <c r="Q23" s="10">
        <f t="shared" si="2"/>
        <v>37.875486381322958</v>
      </c>
    </row>
    <row r="24" spans="2:17" x14ac:dyDescent="0.25">
      <c r="O24" s="15">
        <f>SUM(O17:O23)</f>
        <v>95687</v>
      </c>
      <c r="P24" t="s">
        <v>83</v>
      </c>
    </row>
    <row r="26" spans="2:17" x14ac:dyDescent="0.25">
      <c r="B26" s="22"/>
      <c r="C26" s="74" t="s">
        <v>84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22"/>
    </row>
    <row r="27" spans="2:17" x14ac:dyDescent="0.25">
      <c r="C27" s="9" t="s">
        <v>63</v>
      </c>
      <c r="D27" s="9" t="s">
        <v>64</v>
      </c>
      <c r="E27" s="9" t="s">
        <v>65</v>
      </c>
      <c r="F27" s="9" t="s">
        <v>66</v>
      </c>
      <c r="G27" s="9" t="s">
        <v>67</v>
      </c>
      <c r="H27" s="9" t="s">
        <v>68</v>
      </c>
      <c r="I27" s="9" t="s">
        <v>69</v>
      </c>
      <c r="J27" s="9" t="s">
        <v>70</v>
      </c>
      <c r="K27" s="9" t="s">
        <v>71</v>
      </c>
      <c r="L27" s="9" t="s">
        <v>72</v>
      </c>
      <c r="M27" s="9" t="s">
        <v>73</v>
      </c>
      <c r="N27" s="9" t="s">
        <v>74</v>
      </c>
      <c r="O27" s="11" t="s">
        <v>85</v>
      </c>
    </row>
    <row r="28" spans="2:17" x14ac:dyDescent="0.25">
      <c r="B28" t="s">
        <v>55</v>
      </c>
      <c r="C28" s="4">
        <v>5.7746041549691203</v>
      </c>
      <c r="D28" s="4">
        <v>6.7225449275362301</v>
      </c>
      <c r="E28" s="4">
        <v>5.6421642169285402</v>
      </c>
      <c r="F28" s="4">
        <v>6.6644729907773401</v>
      </c>
      <c r="G28" s="4">
        <v>5.9794962686567201</v>
      </c>
      <c r="H28" s="4">
        <v>5.6177845220030402</v>
      </c>
      <c r="I28" s="4">
        <v>5.48</v>
      </c>
      <c r="J28" s="4">
        <v>5.33</v>
      </c>
      <c r="K28" s="4">
        <v>5.8</v>
      </c>
      <c r="L28" s="4">
        <v>5.26</v>
      </c>
      <c r="M28" s="4">
        <v>5.49</v>
      </c>
      <c r="N28" s="4">
        <v>5.44</v>
      </c>
      <c r="O28" s="24">
        <f>AVERAGE(C28:K28)</f>
        <v>5.8901185645412211</v>
      </c>
    </row>
    <row r="29" spans="2:17" x14ac:dyDescent="0.25">
      <c r="B29" t="s">
        <v>56</v>
      </c>
      <c r="C29" s="4">
        <v>4.8589529590288301</v>
      </c>
      <c r="D29" s="4">
        <v>4.96055161114145</v>
      </c>
      <c r="E29" s="4">
        <v>4.92791376912378</v>
      </c>
      <c r="F29" s="4">
        <v>5.3299819385912102</v>
      </c>
      <c r="G29" s="4">
        <v>5.2994076840981901</v>
      </c>
      <c r="H29" s="4">
        <v>5.1902101050525298</v>
      </c>
      <c r="I29" s="4">
        <v>5.05</v>
      </c>
      <c r="J29" s="4">
        <v>4.87</v>
      </c>
      <c r="K29" s="4">
        <v>5.03</v>
      </c>
      <c r="L29" s="4">
        <v>5.1100000000000003</v>
      </c>
      <c r="M29" s="4">
        <v>5.33</v>
      </c>
      <c r="N29" s="4">
        <v>5.09</v>
      </c>
      <c r="O29" s="24">
        <f t="shared" ref="O29" si="4">AVERAGE(C29:H29)</f>
        <v>5.094503011172665</v>
      </c>
    </row>
    <row r="30" spans="2:17" x14ac:dyDescent="0.25">
      <c r="B30" t="s">
        <v>57</v>
      </c>
      <c r="C30" s="4">
        <v>3.7242203742203701</v>
      </c>
      <c r="D30" s="4">
        <v>3.8812000000000002</v>
      </c>
      <c r="E30" s="4">
        <v>4.1383693516699402</v>
      </c>
      <c r="F30" s="4">
        <v>4.3572784810126599</v>
      </c>
      <c r="G30" s="4">
        <v>4.0087339055794002</v>
      </c>
      <c r="H30" s="4">
        <v>4.0439913232104097</v>
      </c>
      <c r="I30" s="4">
        <v>3.57</v>
      </c>
      <c r="J30" s="4">
        <v>3.78</v>
      </c>
      <c r="K30" s="4">
        <v>5.39</v>
      </c>
      <c r="L30" s="4">
        <v>3.29</v>
      </c>
      <c r="M30" s="4">
        <v>3.38</v>
      </c>
      <c r="N30" s="4">
        <v>3.53</v>
      </c>
      <c r="O30" s="24">
        <f>AVERAGE(C30:N30)</f>
        <v>3.9244827863077325</v>
      </c>
    </row>
    <row r="31" spans="2:17" x14ac:dyDescent="0.25">
      <c r="B31" t="s">
        <v>58</v>
      </c>
      <c r="C31" s="4">
        <v>5.72686046511628</v>
      </c>
      <c r="D31" s="4">
        <v>5.0456066945606697</v>
      </c>
      <c r="E31" s="4">
        <v>5.17247787610619</v>
      </c>
      <c r="F31" s="4">
        <v>4.9387527352297598</v>
      </c>
      <c r="G31" s="4">
        <v>5.5221042471042496</v>
      </c>
      <c r="H31" s="4">
        <v>5.04830811554333</v>
      </c>
      <c r="I31" s="4">
        <v>4.82</v>
      </c>
      <c r="J31" s="4">
        <v>4.74</v>
      </c>
      <c r="K31" s="4">
        <v>3.98</v>
      </c>
      <c r="L31" s="4">
        <v>5.12</v>
      </c>
      <c r="M31" s="4">
        <v>5.0599999999999996</v>
      </c>
      <c r="N31" s="4">
        <v>7.57</v>
      </c>
      <c r="O31" s="24">
        <f t="shared" ref="O31:O33" si="5">AVERAGE(C31:K31)</f>
        <v>4.99934557040672</v>
      </c>
    </row>
    <row r="32" spans="2:17" x14ac:dyDescent="0.25">
      <c r="B32" t="s">
        <v>59</v>
      </c>
      <c r="C32" s="4">
        <v>4.3403621908127201</v>
      </c>
      <c r="D32" s="4">
        <v>4.4033858998144702</v>
      </c>
      <c r="E32" s="4">
        <v>4.3721383147853699</v>
      </c>
      <c r="F32" s="4">
        <v>4.5821502890173402</v>
      </c>
      <c r="G32" s="4">
        <v>4.6413891444342203</v>
      </c>
      <c r="H32" s="4">
        <v>4.7523280000000003</v>
      </c>
      <c r="I32" s="4">
        <v>4.6399999999999997</v>
      </c>
      <c r="J32" s="4">
        <v>4.7</v>
      </c>
      <c r="K32" s="4">
        <v>4.9000000000000004</v>
      </c>
      <c r="L32" s="4">
        <v>4.84</v>
      </c>
      <c r="M32" s="4">
        <v>5.09</v>
      </c>
      <c r="N32" s="4">
        <v>5.01</v>
      </c>
      <c r="O32" s="24">
        <f>AVERAGE(C32:N32)</f>
        <v>4.6893128199053438</v>
      </c>
    </row>
    <row r="33" spans="2:18" x14ac:dyDescent="0.25">
      <c r="B33" t="s">
        <v>60</v>
      </c>
      <c r="C33" s="4">
        <v>3.60041095890411</v>
      </c>
      <c r="D33" s="4">
        <v>3.6566959921798601</v>
      </c>
      <c r="E33" s="4">
        <v>3.4093749999999998</v>
      </c>
      <c r="F33" s="4">
        <v>3.6409079903147701</v>
      </c>
      <c r="G33" s="4">
        <v>3.74940540540541</v>
      </c>
      <c r="H33" s="4">
        <v>3.6284406779661</v>
      </c>
      <c r="I33" s="4">
        <v>3.78</v>
      </c>
      <c r="J33" s="4">
        <v>3.84</v>
      </c>
      <c r="K33" s="4">
        <v>3.46</v>
      </c>
      <c r="L33" s="4">
        <v>3.54</v>
      </c>
      <c r="M33" s="4">
        <v>3.95</v>
      </c>
      <c r="N33" s="4">
        <v>5.43</v>
      </c>
      <c r="O33" s="24">
        <f t="shared" si="5"/>
        <v>3.6405817805300282</v>
      </c>
    </row>
    <row r="34" spans="2:18" x14ac:dyDescent="0.25">
      <c r="B34" t="s">
        <v>61</v>
      </c>
      <c r="C34" s="4">
        <v>5.01400264200793</v>
      </c>
      <c r="D34" s="4">
        <v>4.9879767441860503</v>
      </c>
      <c r="E34" s="4">
        <v>5.3794536817102099</v>
      </c>
      <c r="F34" s="4">
        <v>5.5507236842105296</v>
      </c>
      <c r="G34" s="4">
        <v>6.6613172804532601</v>
      </c>
      <c r="H34" s="4">
        <v>6.2473182957393503</v>
      </c>
      <c r="I34" s="4">
        <v>6.96</v>
      </c>
      <c r="J34" s="4">
        <v>5.53</v>
      </c>
      <c r="K34" s="4">
        <v>5.79</v>
      </c>
      <c r="L34" s="4">
        <v>5.68</v>
      </c>
      <c r="M34" s="4">
        <v>5.72</v>
      </c>
      <c r="N34" s="4">
        <v>5.62</v>
      </c>
      <c r="O34" s="24">
        <f>AVERAGE(C34:N34)</f>
        <v>5.7617326940256106</v>
      </c>
    </row>
    <row r="35" spans="2:18" x14ac:dyDescent="0.25">
      <c r="P35" s="5">
        <f>AVERAGE(O28:O34)</f>
        <v>4.857153889555617</v>
      </c>
      <c r="Q35" t="s">
        <v>86</v>
      </c>
    </row>
    <row r="37" spans="2:18" x14ac:dyDescent="0.25">
      <c r="B37" s="25"/>
      <c r="C37" s="78" t="s">
        <v>87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25"/>
    </row>
    <row r="38" spans="2:18" x14ac:dyDescent="0.25">
      <c r="C38" s="9" t="s">
        <v>63</v>
      </c>
      <c r="D38" s="9" t="s">
        <v>64</v>
      </c>
      <c r="E38" s="9" t="s">
        <v>65</v>
      </c>
      <c r="F38" s="9" t="s">
        <v>66</v>
      </c>
      <c r="G38" s="9" t="s">
        <v>67</v>
      </c>
      <c r="H38" s="9" t="s">
        <v>68</v>
      </c>
      <c r="I38" s="9" t="s">
        <v>69</v>
      </c>
      <c r="J38" s="9" t="s">
        <v>70</v>
      </c>
      <c r="K38" s="9" t="s">
        <v>71</v>
      </c>
      <c r="L38" s="9" t="s">
        <v>72</v>
      </c>
      <c r="M38" s="9" t="s">
        <v>73</v>
      </c>
      <c r="N38" s="9" t="s">
        <v>74</v>
      </c>
      <c r="O38" t="s">
        <v>88</v>
      </c>
    </row>
    <row r="39" spans="2:18" x14ac:dyDescent="0.25">
      <c r="C39">
        <v>21</v>
      </c>
      <c r="D39">
        <v>20</v>
      </c>
      <c r="E39">
        <v>23</v>
      </c>
      <c r="F39">
        <v>19</v>
      </c>
      <c r="G39">
        <v>21</v>
      </c>
      <c r="H39">
        <v>21</v>
      </c>
      <c r="I39">
        <v>21</v>
      </c>
      <c r="J39">
        <v>23</v>
      </c>
      <c r="K39">
        <v>22</v>
      </c>
      <c r="L39">
        <v>21</v>
      </c>
      <c r="M39">
        <v>22</v>
      </c>
      <c r="N39">
        <v>21</v>
      </c>
      <c r="Q39">
        <f>SUM(C39:N39)</f>
        <v>255</v>
      </c>
      <c r="R39" t="s">
        <v>89</v>
      </c>
    </row>
    <row r="40" spans="2:18" x14ac:dyDescent="0.25">
      <c r="B40" t="s">
        <v>55</v>
      </c>
      <c r="C40" s="15">
        <v>978</v>
      </c>
      <c r="D40" s="15">
        <v>1200</v>
      </c>
      <c r="E40" s="15">
        <v>1647</v>
      </c>
      <c r="F40" s="15">
        <v>1391</v>
      </c>
      <c r="G40" s="15">
        <v>1346</v>
      </c>
      <c r="H40" s="15">
        <v>1618</v>
      </c>
      <c r="I40" s="15">
        <v>1237</v>
      </c>
      <c r="J40" s="15">
        <v>1442</v>
      </c>
      <c r="K40" s="15">
        <v>1504</v>
      </c>
      <c r="L40" s="15">
        <v>1675</v>
      </c>
      <c r="M40" s="15">
        <v>1750</v>
      </c>
      <c r="N40" s="15">
        <v>1169</v>
      </c>
      <c r="O40" s="15">
        <f t="shared" ref="O40:O46" si="6">SUM(C40:N40)</f>
        <v>16957</v>
      </c>
      <c r="Q40" s="10">
        <f t="shared" ref="Q40:Q46" si="7">O40/$Q$39</f>
        <v>66.498039215686276</v>
      </c>
      <c r="R40" t="s">
        <v>90</v>
      </c>
    </row>
    <row r="41" spans="2:18" x14ac:dyDescent="0.25">
      <c r="B41" t="s">
        <v>56</v>
      </c>
      <c r="C41" s="15">
        <v>579</v>
      </c>
      <c r="D41" s="15">
        <v>908</v>
      </c>
      <c r="E41" s="15">
        <v>1181</v>
      </c>
      <c r="F41" s="15">
        <v>1118</v>
      </c>
      <c r="G41" s="15">
        <v>1278</v>
      </c>
      <c r="H41" s="15">
        <v>1430</v>
      </c>
      <c r="I41" s="15">
        <v>1179</v>
      </c>
      <c r="J41" s="15">
        <v>1504</v>
      </c>
      <c r="K41" s="15">
        <v>1687</v>
      </c>
      <c r="L41" s="15">
        <v>1649</v>
      </c>
      <c r="M41" s="15">
        <v>1882</v>
      </c>
      <c r="N41" s="15">
        <v>1450</v>
      </c>
      <c r="O41" s="15">
        <f t="shared" si="6"/>
        <v>15845</v>
      </c>
      <c r="Q41" s="10">
        <f t="shared" si="7"/>
        <v>62.137254901960787</v>
      </c>
      <c r="R41" t="s">
        <v>90</v>
      </c>
    </row>
    <row r="42" spans="2:18" x14ac:dyDescent="0.25">
      <c r="B42" t="s">
        <v>57</v>
      </c>
      <c r="C42" s="15">
        <v>430</v>
      </c>
      <c r="D42" s="15">
        <v>493</v>
      </c>
      <c r="E42" s="15">
        <v>520</v>
      </c>
      <c r="F42" s="15">
        <v>402</v>
      </c>
      <c r="G42" s="15">
        <v>389</v>
      </c>
      <c r="H42" s="15">
        <v>429</v>
      </c>
      <c r="I42" s="15">
        <v>369</v>
      </c>
      <c r="J42" s="15">
        <v>421</v>
      </c>
      <c r="K42" s="15">
        <v>459</v>
      </c>
      <c r="L42" s="15">
        <v>459</v>
      </c>
      <c r="M42" s="15">
        <v>580</v>
      </c>
      <c r="N42" s="15">
        <v>422</v>
      </c>
      <c r="O42" s="15">
        <f t="shared" si="6"/>
        <v>5373</v>
      </c>
      <c r="Q42" s="10">
        <f t="shared" si="7"/>
        <v>21.070588235294117</v>
      </c>
      <c r="R42" t="s">
        <v>90</v>
      </c>
    </row>
    <row r="43" spans="2:18" x14ac:dyDescent="0.25">
      <c r="B43" t="s">
        <v>58</v>
      </c>
      <c r="C43" s="15">
        <v>400</v>
      </c>
      <c r="D43" s="15">
        <v>515</v>
      </c>
      <c r="E43" s="15">
        <v>602</v>
      </c>
      <c r="F43" s="15">
        <v>444</v>
      </c>
      <c r="G43" s="15">
        <v>435</v>
      </c>
      <c r="H43" s="15">
        <v>480</v>
      </c>
      <c r="I43" s="15">
        <v>421</v>
      </c>
      <c r="J43" s="15">
        <v>552</v>
      </c>
      <c r="K43" s="15">
        <v>547</v>
      </c>
      <c r="L43" s="15">
        <v>468</v>
      </c>
      <c r="M43" s="15">
        <v>514</v>
      </c>
      <c r="N43" s="15">
        <v>381</v>
      </c>
      <c r="O43" s="15">
        <f t="shared" si="6"/>
        <v>5759</v>
      </c>
      <c r="Q43" s="10">
        <f t="shared" si="7"/>
        <v>22.584313725490198</v>
      </c>
      <c r="R43" t="s">
        <v>90</v>
      </c>
    </row>
    <row r="44" spans="2:18" x14ac:dyDescent="0.25">
      <c r="B44" t="s">
        <v>59</v>
      </c>
      <c r="C44" s="15">
        <v>847</v>
      </c>
      <c r="D44" s="15">
        <v>812</v>
      </c>
      <c r="E44" s="15">
        <v>1079</v>
      </c>
      <c r="F44" s="15">
        <v>864</v>
      </c>
      <c r="G44" s="15">
        <v>1027</v>
      </c>
      <c r="H44" s="15">
        <v>798</v>
      </c>
      <c r="I44" s="15">
        <v>685</v>
      </c>
      <c r="J44" s="15">
        <v>770</v>
      </c>
      <c r="K44" s="15">
        <v>846</v>
      </c>
      <c r="L44" s="15">
        <v>893</v>
      </c>
      <c r="M44" s="15">
        <v>1153</v>
      </c>
      <c r="N44" s="15">
        <v>848</v>
      </c>
      <c r="O44" s="15">
        <f t="shared" si="6"/>
        <v>10622</v>
      </c>
      <c r="Q44" s="10">
        <f t="shared" si="7"/>
        <v>41.654901960784315</v>
      </c>
      <c r="R44" t="s">
        <v>90</v>
      </c>
    </row>
    <row r="45" spans="2:18" x14ac:dyDescent="0.25">
      <c r="B45" t="s">
        <v>91</v>
      </c>
      <c r="C45" s="15">
        <v>198</v>
      </c>
      <c r="D45" s="15">
        <v>282</v>
      </c>
      <c r="E45" s="15">
        <v>479</v>
      </c>
      <c r="F45" s="15">
        <v>375</v>
      </c>
      <c r="G45" s="15">
        <v>327</v>
      </c>
      <c r="H45" s="15">
        <v>385</v>
      </c>
      <c r="I45" s="15">
        <v>319</v>
      </c>
      <c r="J45" s="15">
        <v>380</v>
      </c>
      <c r="K45" s="15">
        <v>354</v>
      </c>
      <c r="L45" s="15">
        <f>354+9</f>
        <v>363</v>
      </c>
      <c r="M45" s="15">
        <v>1165</v>
      </c>
      <c r="N45" s="15">
        <v>921</v>
      </c>
      <c r="O45" s="15">
        <f t="shared" si="6"/>
        <v>5548</v>
      </c>
      <c r="Q45" s="10">
        <f t="shared" si="7"/>
        <v>21.75686274509804</v>
      </c>
      <c r="R45" t="s">
        <v>90</v>
      </c>
    </row>
    <row r="46" spans="2:18" x14ac:dyDescent="0.25">
      <c r="B46" t="s">
        <v>61</v>
      </c>
      <c r="C46" s="15">
        <v>562</v>
      </c>
      <c r="D46" s="15">
        <v>654</v>
      </c>
      <c r="E46" s="15">
        <v>855</v>
      </c>
      <c r="F46" s="15">
        <v>635</v>
      </c>
      <c r="G46" s="15">
        <v>688</v>
      </c>
      <c r="H46" s="15">
        <v>873</v>
      </c>
      <c r="I46" s="15">
        <v>609</v>
      </c>
      <c r="J46" s="15">
        <v>751</v>
      </c>
      <c r="K46" s="15">
        <v>759</v>
      </c>
      <c r="L46" s="15">
        <v>782</v>
      </c>
      <c r="M46" s="15">
        <v>827</v>
      </c>
      <c r="N46" s="15">
        <v>594</v>
      </c>
      <c r="O46" s="15">
        <f t="shared" si="6"/>
        <v>8589</v>
      </c>
      <c r="Q46" s="10">
        <f t="shared" si="7"/>
        <v>33.682352941176468</v>
      </c>
      <c r="R46" t="s">
        <v>90</v>
      </c>
    </row>
    <row r="48" spans="2:18" x14ac:dyDescent="0.25">
      <c r="O48" s="15">
        <f>SUM(O40:O46)</f>
        <v>68693</v>
      </c>
      <c r="P48" t="s">
        <v>92</v>
      </c>
    </row>
    <row r="50" spans="2:16" x14ac:dyDescent="0.25">
      <c r="B50" s="25"/>
      <c r="C50" s="78" t="s">
        <v>93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25"/>
    </row>
    <row r="51" spans="2:16" x14ac:dyDescent="0.25">
      <c r="C51" s="9" t="s">
        <v>63</v>
      </c>
      <c r="D51" s="9" t="s">
        <v>64</v>
      </c>
      <c r="E51" s="9" t="s">
        <v>65</v>
      </c>
      <c r="F51" s="9" t="s">
        <v>66</v>
      </c>
      <c r="G51" s="9" t="s">
        <v>67</v>
      </c>
      <c r="H51" s="9" t="s">
        <v>68</v>
      </c>
      <c r="I51" s="9" t="s">
        <v>69</v>
      </c>
      <c r="J51" s="9" t="s">
        <v>70</v>
      </c>
      <c r="K51" s="9" t="s">
        <v>71</v>
      </c>
      <c r="L51" s="9" t="s">
        <v>72</v>
      </c>
      <c r="M51" s="9" t="s">
        <v>73</v>
      </c>
      <c r="N51" s="9" t="s">
        <v>74</v>
      </c>
      <c r="O51" s="11" t="s">
        <v>85</v>
      </c>
    </row>
    <row r="52" spans="2:16" x14ac:dyDescent="0.25">
      <c r="B52" t="s">
        <v>55</v>
      </c>
      <c r="C52" s="4">
        <v>5.2699591002044999</v>
      </c>
      <c r="D52" s="4">
        <v>5.2735666666666701</v>
      </c>
      <c r="E52" s="4">
        <v>5.5386763812993296</v>
      </c>
      <c r="F52" s="4">
        <v>5.3776923076923104</v>
      </c>
      <c r="G52" s="4">
        <v>5.1562555720653798</v>
      </c>
      <c r="H52" s="4">
        <v>5.18321384425216</v>
      </c>
      <c r="I52" s="4">
        <v>5.1355537590945799</v>
      </c>
      <c r="J52" s="4">
        <v>4.97810679611651</v>
      </c>
      <c r="K52" s="4">
        <v>5.0587167553191499</v>
      </c>
      <c r="L52" s="4">
        <v>4.8020537313432801</v>
      </c>
      <c r="M52" s="4">
        <v>6.2564000000000002</v>
      </c>
      <c r="N52" s="4">
        <v>5.56323353293413</v>
      </c>
      <c r="O52" s="24">
        <f>AVERAGE(C52:N52)</f>
        <v>5.2994523705823324</v>
      </c>
    </row>
    <row r="53" spans="2:16" x14ac:dyDescent="0.25">
      <c r="B53" t="s">
        <v>56</v>
      </c>
      <c r="C53" s="4">
        <v>4.9910189982728799</v>
      </c>
      <c r="D53" s="4">
        <v>4.6343722466960404</v>
      </c>
      <c r="E53" s="4">
        <v>4.9229381879762899</v>
      </c>
      <c r="F53" s="4">
        <v>4.7864042933810396</v>
      </c>
      <c r="G53" s="4">
        <v>4.6479264475743403</v>
      </c>
      <c r="H53" s="4">
        <v>4.8664685314685299</v>
      </c>
      <c r="I53" s="4">
        <v>4.6551145038167903</v>
      </c>
      <c r="J53" s="4">
        <v>4.9313630319148896</v>
      </c>
      <c r="K53" s="4">
        <v>4.7089685832839399</v>
      </c>
      <c r="L53" s="4">
        <v>4.8202910855063701</v>
      </c>
      <c r="M53" s="4">
        <v>4.8469287991498398</v>
      </c>
      <c r="N53" s="4">
        <v>4.7497999999999996</v>
      </c>
      <c r="O53" s="24">
        <f>AVERAGE(C53:N53)</f>
        <v>4.7967995590867458</v>
      </c>
    </row>
    <row r="54" spans="2:16" x14ac:dyDescent="0.25">
      <c r="B54" t="s">
        <v>57</v>
      </c>
      <c r="C54" s="4">
        <v>3.84509302325581</v>
      </c>
      <c r="D54" s="4">
        <v>3.5964908722109499</v>
      </c>
      <c r="E54" s="4">
        <v>4.7002307692307701</v>
      </c>
      <c r="F54" s="4">
        <v>3.7989054726368199</v>
      </c>
      <c r="G54" s="4">
        <v>3.7650385604113099</v>
      </c>
      <c r="H54" s="4">
        <v>3.6883916083916102</v>
      </c>
      <c r="I54" s="4">
        <v>4.2852574525745304</v>
      </c>
      <c r="J54" s="4">
        <v>3.9152256532066501</v>
      </c>
      <c r="K54" s="4">
        <v>3.6571241830065402</v>
      </c>
      <c r="L54" s="4">
        <v>3.5522222222222202</v>
      </c>
      <c r="M54" s="4">
        <v>3.60539655172414</v>
      </c>
      <c r="N54" s="4">
        <v>4.2218483412322296</v>
      </c>
      <c r="O54" s="24">
        <f>AVERAGE(C54:N54)</f>
        <v>3.8859353925086317</v>
      </c>
    </row>
    <row r="55" spans="2:16" x14ac:dyDescent="0.25">
      <c r="B55" t="s">
        <v>58</v>
      </c>
      <c r="C55" s="4">
        <v>4.3369999999999997</v>
      </c>
      <c r="D55" s="4">
        <v>4.69660194174757</v>
      </c>
      <c r="E55" s="4">
        <v>4.5875083056478401</v>
      </c>
      <c r="F55" s="4">
        <v>3.7898648648648701</v>
      </c>
      <c r="G55" s="4">
        <v>5.7186666666666701</v>
      </c>
      <c r="H55" s="4">
        <v>5.3065625000000001</v>
      </c>
      <c r="I55" s="4">
        <v>3.9984085510688798</v>
      </c>
      <c r="J55" s="4">
        <v>4.2340579710144901</v>
      </c>
      <c r="K55" s="4">
        <v>4.1873491773309004</v>
      </c>
      <c r="L55" s="4">
        <v>4.72713675213675</v>
      </c>
      <c r="M55" s="4">
        <v>4.38910505836576</v>
      </c>
      <c r="N55" s="4">
        <v>5.4055905511811</v>
      </c>
      <c r="O55" s="24">
        <f t="shared" ref="O55:O58" si="8">AVERAGE(C55:N55)</f>
        <v>4.6148210283354025</v>
      </c>
    </row>
    <row r="56" spans="2:16" x14ac:dyDescent="0.25">
      <c r="B56" t="s">
        <v>59</v>
      </c>
      <c r="C56" s="4">
        <v>4.3257142857142901</v>
      </c>
      <c r="D56" s="4">
        <v>3.9880665024630502</v>
      </c>
      <c r="E56" s="4">
        <v>4.0453938832252101</v>
      </c>
      <c r="F56" s="4">
        <v>4.0274305555555596</v>
      </c>
      <c r="G56" s="4">
        <v>4.0095910418695198</v>
      </c>
      <c r="H56" s="4">
        <v>4.3252882205513803</v>
      </c>
      <c r="I56" s="4">
        <v>4.3062043795620397</v>
      </c>
      <c r="J56" s="4">
        <v>3.9045974025974002</v>
      </c>
      <c r="K56" s="4">
        <v>4.1854255319148903</v>
      </c>
      <c r="L56" s="4">
        <v>4.2974468085106396</v>
      </c>
      <c r="M56" s="4">
        <v>4.4342411101474397</v>
      </c>
      <c r="N56" s="4">
        <v>4.256875</v>
      </c>
      <c r="O56" s="24">
        <f t="shared" si="8"/>
        <v>4.1755228935092852</v>
      </c>
    </row>
    <row r="57" spans="2:16" x14ac:dyDescent="0.25">
      <c r="B57" t="s">
        <v>91</v>
      </c>
      <c r="C57" s="4">
        <v>3.4083333333333301</v>
      </c>
      <c r="D57" s="4">
        <v>3.6408865248227</v>
      </c>
      <c r="E57" s="4">
        <v>3.4695824634655499</v>
      </c>
      <c r="F57" s="4">
        <v>3.7529066666666702</v>
      </c>
      <c r="G57" s="4">
        <v>3.6297553516819598</v>
      </c>
      <c r="H57" s="4">
        <v>3.4702077922077899</v>
      </c>
      <c r="I57" s="4">
        <v>3.4961442006269601</v>
      </c>
      <c r="J57" s="4">
        <v>3.4201315789473701</v>
      </c>
      <c r="K57" s="4">
        <v>3.1797740112994402</v>
      </c>
      <c r="L57" s="4">
        <f>SUM(3.18+2.57)/2</f>
        <v>2.875</v>
      </c>
      <c r="M57" s="4">
        <v>5.9</v>
      </c>
      <c r="N57" s="4">
        <v>4.2699999999999996</v>
      </c>
      <c r="O57" s="26">
        <f t="shared" si="8"/>
        <v>3.7093934935876476</v>
      </c>
      <c r="P57" s="24"/>
    </row>
    <row r="58" spans="2:16" x14ac:dyDescent="0.25">
      <c r="B58" t="s">
        <v>61</v>
      </c>
      <c r="C58" s="4">
        <v>5.1092704626334502</v>
      </c>
      <c r="D58" s="4">
        <v>5.0879357798165099</v>
      </c>
      <c r="E58" s="4">
        <v>5.4630877192982501</v>
      </c>
      <c r="F58" s="4">
        <v>5.4183464566929098</v>
      </c>
      <c r="G58" s="4">
        <v>5.7639244186046499</v>
      </c>
      <c r="H58" s="4">
        <v>5.2050973654066404</v>
      </c>
      <c r="I58" s="4">
        <v>5.7418883415435102</v>
      </c>
      <c r="J58" s="4">
        <v>4.7751797603195696</v>
      </c>
      <c r="K58" s="4">
        <v>5.2622266139657503</v>
      </c>
      <c r="L58" s="4">
        <v>5.1675319693094597</v>
      </c>
      <c r="M58" s="4">
        <v>4.9697581620314404</v>
      </c>
      <c r="N58" s="4">
        <v>5.42856902356902</v>
      </c>
      <c r="O58" s="24">
        <f t="shared" si="8"/>
        <v>5.2827346727659288</v>
      </c>
    </row>
  </sheetData>
  <mergeCells count="30">
    <mergeCell ref="F7:G7"/>
    <mergeCell ref="H7:I7"/>
    <mergeCell ref="F8:G8"/>
    <mergeCell ref="H8:I8"/>
    <mergeCell ref="C50:N50"/>
    <mergeCell ref="F9:G9"/>
    <mergeCell ref="H9:I9"/>
    <mergeCell ref="C13:N13"/>
    <mergeCell ref="C26:N26"/>
    <mergeCell ref="C37:N37"/>
    <mergeCell ref="F4:G4"/>
    <mergeCell ref="H4:I4"/>
    <mergeCell ref="F5:G5"/>
    <mergeCell ref="H5:I5"/>
    <mergeCell ref="F6:G6"/>
    <mergeCell ref="H6:I6"/>
    <mergeCell ref="C1:D1"/>
    <mergeCell ref="F1:I1"/>
    <mergeCell ref="F2:G2"/>
    <mergeCell ref="H2:I2"/>
    <mergeCell ref="F3:G3"/>
    <mergeCell ref="H3:I3"/>
    <mergeCell ref="AW15:BA15"/>
    <mergeCell ref="BB15:BF15"/>
    <mergeCell ref="BG15:BK15"/>
    <mergeCell ref="X13:AI13"/>
    <mergeCell ref="AC15:AG15"/>
    <mergeCell ref="AH15:AL15"/>
    <mergeCell ref="AM15:AQ15"/>
    <mergeCell ref="AR15:AV15"/>
  </mergeCells>
  <conditionalFormatting sqref="A21:B21 K21:R21 A35:B44 B51:D57 A22:R32">
    <cfRule type="cellIs" dxfId="6" priority="15" operator="equal">
      <formula>0</formula>
    </cfRule>
  </conditionalFormatting>
  <conditionalFormatting sqref="A45:B46">
    <cfRule type="cellIs" dxfId="5" priority="8" operator="equal">
      <formula>0</formula>
    </cfRule>
  </conditionalFormatting>
  <conditionalFormatting sqref="C36:H44">
    <cfRule type="cellIs" dxfId="4" priority="13" operator="equal">
      <formula>0</formula>
    </cfRule>
  </conditionalFormatting>
  <conditionalFormatting sqref="C46:H46">
    <cfRule type="cellIs" dxfId="3" priority="11" operator="equal">
      <formula>0</formula>
    </cfRule>
  </conditionalFormatting>
  <conditionalFormatting sqref="I36:P36">
    <cfRule type="cellIs" dxfId="2" priority="9" operator="equal">
      <formula>0</formula>
    </cfRule>
  </conditionalFormatting>
  <conditionalFormatting sqref="O46">
    <cfRule type="cellIs" dxfId="1" priority="6" operator="equal">
      <formula>0</formula>
    </cfRule>
  </conditionalFormatting>
  <conditionalFormatting sqref="W21:W2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D51A-0B0E-4B9A-82D2-79A00FF536AB}">
  <dimension ref="A1:I60"/>
  <sheetViews>
    <sheetView workbookViewId="0">
      <selection activeCell="O64" sqref="O64"/>
    </sheetView>
  </sheetViews>
  <sheetFormatPr defaultRowHeight="15" x14ac:dyDescent="0.25"/>
  <cols>
    <col min="1" max="1" width="30.7109375" bestFit="1" customWidth="1"/>
    <col min="2" max="2" width="9" bestFit="1" customWidth="1"/>
    <col min="4" max="4" width="10" bestFit="1" customWidth="1"/>
    <col min="5" max="5" width="10.5703125" bestFit="1" customWidth="1"/>
    <col min="9" max="9" width="11.42578125" bestFit="1" customWidth="1"/>
    <col min="10" max="10" width="10" bestFit="1" customWidth="1"/>
    <col min="11" max="11" width="10.5703125" bestFit="1" customWidth="1"/>
    <col min="16" max="16" width="10" bestFit="1" customWidth="1"/>
    <col min="17" max="17" width="10.5703125" bestFit="1" customWidth="1"/>
    <col min="22" max="22" width="10" bestFit="1" customWidth="1"/>
    <col min="23" max="23" width="10.5703125" bestFit="1" customWidth="1"/>
    <col min="28" max="28" width="10" bestFit="1" customWidth="1"/>
    <col min="29" max="29" width="10.5703125" bestFit="1" customWidth="1"/>
    <col min="34" max="34" width="10" bestFit="1" customWidth="1"/>
    <col min="35" max="35" width="10.5703125" bestFit="1" customWidth="1"/>
  </cols>
  <sheetData>
    <row r="1" spans="1:9" x14ac:dyDescent="0.25">
      <c r="A1" t="s">
        <v>162</v>
      </c>
      <c r="D1" s="80" t="s">
        <v>163</v>
      </c>
      <c r="E1" s="80"/>
      <c r="F1" s="80"/>
      <c r="G1" s="80"/>
      <c r="H1" s="80"/>
      <c r="I1" s="80"/>
    </row>
    <row r="3" spans="1:9" x14ac:dyDescent="0.25">
      <c r="B3" s="79" t="s">
        <v>164</v>
      </c>
      <c r="C3" s="79"/>
      <c r="D3" s="79"/>
      <c r="E3" s="79"/>
      <c r="F3" s="79"/>
      <c r="G3" s="79"/>
      <c r="H3" s="79"/>
      <c r="I3" s="79"/>
    </row>
    <row r="4" spans="1:9" x14ac:dyDescent="0.25">
      <c r="A4" s="58"/>
      <c r="B4" s="57" t="s">
        <v>116</v>
      </c>
      <c r="C4" s="57" t="s">
        <v>103</v>
      </c>
      <c r="D4" s="57" t="s">
        <v>104</v>
      </c>
      <c r="E4" s="57" t="s">
        <v>106</v>
      </c>
      <c r="F4" s="57" t="s">
        <v>107</v>
      </c>
      <c r="G4" s="57" t="s">
        <v>108</v>
      </c>
      <c r="H4" s="57" t="s">
        <v>165</v>
      </c>
      <c r="I4" s="62" t="s">
        <v>166</v>
      </c>
    </row>
    <row r="5" spans="1:9" x14ac:dyDescent="0.25">
      <c r="A5" s="59" t="s">
        <v>167</v>
      </c>
      <c r="B5" s="60">
        <v>5</v>
      </c>
      <c r="C5" s="60">
        <v>4</v>
      </c>
      <c r="D5" s="60">
        <v>4</v>
      </c>
      <c r="E5" s="60">
        <v>5</v>
      </c>
      <c r="F5" s="60">
        <v>4</v>
      </c>
      <c r="G5" s="60">
        <v>3</v>
      </c>
      <c r="H5" s="7">
        <f>SUM(B5:G5)</f>
        <v>25</v>
      </c>
      <c r="I5" s="63" t="s">
        <v>164</v>
      </c>
    </row>
    <row r="6" spans="1:9" x14ac:dyDescent="0.25">
      <c r="A6" s="58" t="s">
        <v>55</v>
      </c>
      <c r="B6">
        <v>426</v>
      </c>
      <c r="C6">
        <v>327</v>
      </c>
      <c r="D6">
        <v>418</v>
      </c>
      <c r="E6">
        <v>549</v>
      </c>
      <c r="F6">
        <v>419</v>
      </c>
      <c r="G6">
        <v>282</v>
      </c>
      <c r="I6" s="64">
        <f t="shared" ref="I6:I12" si="0">SUM(B6:G6)/$H$5</f>
        <v>96.84</v>
      </c>
    </row>
    <row r="7" spans="1:9" x14ac:dyDescent="0.25">
      <c r="A7" s="58" t="s">
        <v>56</v>
      </c>
      <c r="B7">
        <v>366</v>
      </c>
      <c r="C7">
        <v>301</v>
      </c>
      <c r="D7">
        <v>402</v>
      </c>
      <c r="E7">
        <v>569</v>
      </c>
      <c r="F7">
        <v>538</v>
      </c>
      <c r="G7">
        <v>436</v>
      </c>
      <c r="I7" s="64">
        <f t="shared" si="0"/>
        <v>104.48</v>
      </c>
    </row>
    <row r="8" spans="1:9" x14ac:dyDescent="0.25">
      <c r="A8" s="58" t="s">
        <v>57</v>
      </c>
      <c r="B8">
        <v>89</v>
      </c>
      <c r="C8">
        <v>72</v>
      </c>
      <c r="D8">
        <v>95</v>
      </c>
      <c r="E8">
        <v>101</v>
      </c>
      <c r="F8">
        <v>100</v>
      </c>
      <c r="G8">
        <v>79</v>
      </c>
      <c r="I8" s="64">
        <f t="shared" si="0"/>
        <v>21.44</v>
      </c>
    </row>
    <row r="9" spans="1:9" x14ac:dyDescent="0.25">
      <c r="A9" s="58" t="s">
        <v>58</v>
      </c>
      <c r="B9">
        <v>123</v>
      </c>
      <c r="C9">
        <v>110</v>
      </c>
      <c r="D9">
        <v>92</v>
      </c>
      <c r="E9">
        <v>168</v>
      </c>
      <c r="F9">
        <v>128</v>
      </c>
      <c r="G9">
        <v>119</v>
      </c>
      <c r="I9" s="64">
        <f t="shared" si="0"/>
        <v>29.6</v>
      </c>
    </row>
    <row r="10" spans="1:9" x14ac:dyDescent="0.25">
      <c r="A10" s="58" t="s">
        <v>59</v>
      </c>
      <c r="B10">
        <v>338</v>
      </c>
      <c r="C10">
        <v>239</v>
      </c>
      <c r="D10">
        <v>295</v>
      </c>
      <c r="E10">
        <v>375</v>
      </c>
      <c r="F10">
        <v>216</v>
      </c>
      <c r="G10">
        <v>196</v>
      </c>
      <c r="I10" s="64">
        <f t="shared" si="0"/>
        <v>66.36</v>
      </c>
    </row>
    <row r="11" spans="1:9" x14ac:dyDescent="0.25">
      <c r="A11" s="58" t="s">
        <v>60</v>
      </c>
      <c r="B11">
        <v>314</v>
      </c>
      <c r="C11">
        <v>220</v>
      </c>
      <c r="D11">
        <v>284</v>
      </c>
      <c r="E11">
        <v>464</v>
      </c>
      <c r="F11">
        <v>391</v>
      </c>
      <c r="G11">
        <v>305</v>
      </c>
      <c r="I11" s="64">
        <f t="shared" si="0"/>
        <v>79.12</v>
      </c>
    </row>
    <row r="12" spans="1:9" x14ac:dyDescent="0.25">
      <c r="A12" s="58" t="s">
        <v>61</v>
      </c>
      <c r="B12">
        <v>186</v>
      </c>
      <c r="C12">
        <v>159</v>
      </c>
      <c r="D12">
        <v>225</v>
      </c>
      <c r="E12">
        <v>205</v>
      </c>
      <c r="F12">
        <v>220</v>
      </c>
      <c r="G12">
        <v>133</v>
      </c>
      <c r="I12" s="64">
        <f t="shared" si="0"/>
        <v>45.12</v>
      </c>
    </row>
    <row r="15" spans="1:9" x14ac:dyDescent="0.25">
      <c r="B15" s="79" t="s">
        <v>168</v>
      </c>
      <c r="C15" s="79"/>
      <c r="D15" s="79"/>
      <c r="E15" s="79"/>
      <c r="F15" s="79"/>
      <c r="G15" s="79"/>
      <c r="H15" s="79"/>
      <c r="I15" s="79"/>
    </row>
    <row r="16" spans="1:9" x14ac:dyDescent="0.25">
      <c r="A16" s="58"/>
      <c r="B16" s="57" t="s">
        <v>116</v>
      </c>
      <c r="C16" s="57" t="s">
        <v>103</v>
      </c>
      <c r="D16" s="57" t="s">
        <v>104</v>
      </c>
      <c r="E16" s="57" t="s">
        <v>106</v>
      </c>
      <c r="F16" s="57" t="s">
        <v>107</v>
      </c>
      <c r="G16" s="57" t="s">
        <v>108</v>
      </c>
      <c r="I16" s="62" t="s">
        <v>166</v>
      </c>
    </row>
    <row r="17" spans="1:9" x14ac:dyDescent="0.25">
      <c r="A17" s="59" t="s">
        <v>167</v>
      </c>
      <c r="B17" s="60">
        <v>4</v>
      </c>
      <c r="C17" s="60">
        <v>5</v>
      </c>
      <c r="D17" s="60">
        <v>4</v>
      </c>
      <c r="E17" s="60">
        <v>5</v>
      </c>
      <c r="F17" s="60">
        <v>4</v>
      </c>
      <c r="G17" s="60">
        <v>3</v>
      </c>
      <c r="H17" s="7">
        <f>SUM(B17:G17)</f>
        <v>25</v>
      </c>
      <c r="I17" s="63" t="s">
        <v>79</v>
      </c>
    </row>
    <row r="18" spans="1:9" x14ac:dyDescent="0.25">
      <c r="A18" s="58" t="s">
        <v>55</v>
      </c>
      <c r="B18">
        <v>347</v>
      </c>
      <c r="C18">
        <v>449</v>
      </c>
      <c r="D18">
        <v>403</v>
      </c>
      <c r="E18">
        <v>531</v>
      </c>
      <c r="F18">
        <v>409</v>
      </c>
      <c r="G18">
        <v>334</v>
      </c>
      <c r="I18" s="64">
        <f>SUM(B18:G18)/$H$17</f>
        <v>98.92</v>
      </c>
    </row>
    <row r="19" spans="1:9" x14ac:dyDescent="0.25">
      <c r="A19" s="58" t="s">
        <v>56</v>
      </c>
      <c r="B19">
        <v>431</v>
      </c>
      <c r="C19">
        <v>653</v>
      </c>
      <c r="D19">
        <v>360</v>
      </c>
      <c r="E19">
        <v>839</v>
      </c>
      <c r="F19">
        <v>648</v>
      </c>
      <c r="G19">
        <v>548</v>
      </c>
      <c r="I19" s="64">
        <f t="shared" ref="I19:I24" si="1">SUM(B19:G19)/$H$17</f>
        <v>139.16</v>
      </c>
    </row>
    <row r="20" spans="1:9" x14ac:dyDescent="0.25">
      <c r="A20" s="58" t="s">
        <v>57</v>
      </c>
      <c r="B20">
        <v>84</v>
      </c>
      <c r="C20">
        <v>138</v>
      </c>
      <c r="D20">
        <v>95</v>
      </c>
      <c r="E20">
        <v>122</v>
      </c>
      <c r="F20">
        <v>129</v>
      </c>
      <c r="G20">
        <v>75</v>
      </c>
      <c r="I20" s="64">
        <f t="shared" si="1"/>
        <v>25.72</v>
      </c>
    </row>
    <row r="21" spans="1:9" x14ac:dyDescent="0.25">
      <c r="A21" s="58" t="s">
        <v>58</v>
      </c>
      <c r="B21">
        <v>105</v>
      </c>
      <c r="C21">
        <v>135</v>
      </c>
      <c r="D21">
        <v>85</v>
      </c>
      <c r="E21">
        <v>164</v>
      </c>
      <c r="F21">
        <v>105</v>
      </c>
      <c r="G21">
        <v>143</v>
      </c>
      <c r="I21" s="64">
        <f t="shared" si="1"/>
        <v>29.48</v>
      </c>
    </row>
    <row r="22" spans="1:9" x14ac:dyDescent="0.25">
      <c r="A22" s="58" t="s">
        <v>59</v>
      </c>
      <c r="B22">
        <v>262</v>
      </c>
      <c r="C22">
        <v>340</v>
      </c>
      <c r="D22">
        <v>289</v>
      </c>
      <c r="E22">
        <v>365</v>
      </c>
      <c r="F22">
        <v>220</v>
      </c>
      <c r="G22">
        <v>222</v>
      </c>
      <c r="I22" s="64">
        <f t="shared" si="1"/>
        <v>67.92</v>
      </c>
    </row>
    <row r="23" spans="1:9" x14ac:dyDescent="0.25">
      <c r="A23" s="58" t="s">
        <v>60</v>
      </c>
      <c r="B23">
        <v>194</v>
      </c>
      <c r="C23">
        <v>290</v>
      </c>
      <c r="D23">
        <v>264</v>
      </c>
      <c r="E23">
        <v>459</v>
      </c>
      <c r="F23">
        <v>385</v>
      </c>
      <c r="G23">
        <v>308</v>
      </c>
      <c r="I23" s="64">
        <f t="shared" si="1"/>
        <v>76</v>
      </c>
    </row>
    <row r="24" spans="1:9" x14ac:dyDescent="0.25">
      <c r="A24" s="58" t="s">
        <v>61</v>
      </c>
      <c r="B24">
        <v>154</v>
      </c>
      <c r="C24">
        <v>179</v>
      </c>
      <c r="D24">
        <v>182</v>
      </c>
      <c r="E24">
        <v>224</v>
      </c>
      <c r="F24">
        <v>223</v>
      </c>
      <c r="G24">
        <v>173</v>
      </c>
      <c r="I24" s="64">
        <f t="shared" si="1"/>
        <v>45.4</v>
      </c>
    </row>
    <row r="25" spans="1:9" x14ac:dyDescent="0.25">
      <c r="A25" s="61"/>
      <c r="I25" s="65"/>
    </row>
    <row r="27" spans="1:9" x14ac:dyDescent="0.25">
      <c r="B27" s="79" t="s">
        <v>169</v>
      </c>
      <c r="C27" s="79"/>
      <c r="D27" s="79"/>
      <c r="E27" s="79"/>
      <c r="F27" s="79"/>
      <c r="G27" s="79"/>
      <c r="H27" s="79"/>
      <c r="I27" s="79"/>
    </row>
    <row r="28" spans="1:9" x14ac:dyDescent="0.25">
      <c r="A28" s="58"/>
      <c r="B28" s="57" t="s">
        <v>116</v>
      </c>
      <c r="C28" s="57" t="s">
        <v>103</v>
      </c>
      <c r="D28" s="57" t="s">
        <v>104</v>
      </c>
      <c r="E28" s="57" t="s">
        <v>106</v>
      </c>
      <c r="F28" s="57" t="s">
        <v>107</v>
      </c>
      <c r="G28" s="57" t="s">
        <v>108</v>
      </c>
      <c r="I28" s="62" t="s">
        <v>166</v>
      </c>
    </row>
    <row r="29" spans="1:9" x14ac:dyDescent="0.25">
      <c r="A29" s="59" t="s">
        <v>167</v>
      </c>
      <c r="B29" s="60">
        <v>4</v>
      </c>
      <c r="C29" s="60">
        <v>5</v>
      </c>
      <c r="D29" s="60">
        <v>4</v>
      </c>
      <c r="E29" s="60">
        <v>4</v>
      </c>
      <c r="F29" s="60">
        <v>5</v>
      </c>
      <c r="G29" s="60">
        <v>4</v>
      </c>
      <c r="H29" s="7">
        <f>SUM(B29:G29)</f>
        <v>26</v>
      </c>
      <c r="I29" s="63" t="s">
        <v>80</v>
      </c>
    </row>
    <row r="30" spans="1:9" x14ac:dyDescent="0.25">
      <c r="A30" s="58" t="s">
        <v>55</v>
      </c>
      <c r="B30">
        <v>253</v>
      </c>
      <c r="C30">
        <v>312</v>
      </c>
      <c r="D30">
        <v>395</v>
      </c>
      <c r="E30">
        <v>353</v>
      </c>
      <c r="F30">
        <v>442</v>
      </c>
      <c r="G30">
        <v>252</v>
      </c>
      <c r="I30" s="64">
        <f>SUM(B30:G30)/$H$29</f>
        <v>77.192307692307693</v>
      </c>
    </row>
    <row r="31" spans="1:9" x14ac:dyDescent="0.25">
      <c r="A31" s="58" t="s">
        <v>56</v>
      </c>
      <c r="B31">
        <v>300</v>
      </c>
      <c r="C31">
        <v>430</v>
      </c>
      <c r="D31">
        <v>335</v>
      </c>
      <c r="E31">
        <v>454</v>
      </c>
      <c r="F31">
        <v>613</v>
      </c>
      <c r="G31">
        <v>378</v>
      </c>
      <c r="I31" s="64">
        <f t="shared" ref="I31:I36" si="2">SUM(B31:G31)/$H$29</f>
        <v>96.538461538461533</v>
      </c>
    </row>
    <row r="32" spans="1:9" x14ac:dyDescent="0.25">
      <c r="A32" s="58" t="s">
        <v>57</v>
      </c>
      <c r="B32">
        <v>71</v>
      </c>
      <c r="C32">
        <v>95</v>
      </c>
      <c r="D32">
        <v>98</v>
      </c>
      <c r="E32">
        <v>86</v>
      </c>
      <c r="F32">
        <v>121</v>
      </c>
      <c r="G32">
        <v>63</v>
      </c>
      <c r="I32" s="64">
        <f t="shared" si="2"/>
        <v>20.53846153846154</v>
      </c>
    </row>
    <row r="33" spans="1:9" x14ac:dyDescent="0.25">
      <c r="A33" s="58" t="s">
        <v>58</v>
      </c>
      <c r="B33">
        <v>111</v>
      </c>
      <c r="C33">
        <v>146</v>
      </c>
      <c r="D33">
        <v>101</v>
      </c>
      <c r="E33">
        <v>105</v>
      </c>
      <c r="F33">
        <v>168</v>
      </c>
      <c r="G33">
        <v>138</v>
      </c>
      <c r="I33" s="64">
        <f t="shared" si="2"/>
        <v>29.576923076923077</v>
      </c>
    </row>
    <row r="34" spans="1:9" x14ac:dyDescent="0.25">
      <c r="A34" s="58" t="s">
        <v>59</v>
      </c>
      <c r="B34">
        <v>201</v>
      </c>
      <c r="C34">
        <v>267</v>
      </c>
      <c r="D34">
        <v>217</v>
      </c>
      <c r="E34">
        <v>235</v>
      </c>
      <c r="F34">
        <v>332</v>
      </c>
      <c r="G34">
        <v>189</v>
      </c>
      <c r="I34" s="64">
        <f t="shared" si="2"/>
        <v>55.42307692307692</v>
      </c>
    </row>
    <row r="35" spans="1:9" x14ac:dyDescent="0.25">
      <c r="A35" s="58" t="s">
        <v>60</v>
      </c>
      <c r="B35">
        <v>108</v>
      </c>
      <c r="C35">
        <v>157</v>
      </c>
      <c r="D35">
        <v>91</v>
      </c>
      <c r="E35">
        <v>93</v>
      </c>
      <c r="F35">
        <v>200</v>
      </c>
      <c r="G35">
        <v>61</v>
      </c>
      <c r="I35" s="64">
        <f t="shared" si="2"/>
        <v>27.307692307692307</v>
      </c>
    </row>
    <row r="36" spans="1:9" x14ac:dyDescent="0.25">
      <c r="A36" s="58" t="s">
        <v>61</v>
      </c>
      <c r="B36">
        <v>124</v>
      </c>
      <c r="C36">
        <v>102</v>
      </c>
      <c r="D36">
        <v>102</v>
      </c>
      <c r="E36">
        <v>165</v>
      </c>
      <c r="F36">
        <v>202</v>
      </c>
      <c r="G36">
        <v>96</v>
      </c>
      <c r="I36" s="64">
        <f t="shared" si="2"/>
        <v>30.423076923076923</v>
      </c>
    </row>
    <row r="37" spans="1:9" x14ac:dyDescent="0.25">
      <c r="A37" s="61"/>
      <c r="I37" s="65"/>
    </row>
    <row r="39" spans="1:9" x14ac:dyDescent="0.25">
      <c r="B39" s="79" t="s">
        <v>170</v>
      </c>
      <c r="C39" s="79"/>
      <c r="D39" s="79"/>
      <c r="E39" s="79"/>
      <c r="F39" s="79"/>
      <c r="G39" s="79"/>
      <c r="H39" s="79"/>
      <c r="I39" s="79"/>
    </row>
    <row r="40" spans="1:9" x14ac:dyDescent="0.25">
      <c r="A40" s="58"/>
      <c r="B40" s="57" t="s">
        <v>116</v>
      </c>
      <c r="C40" s="57" t="s">
        <v>103</v>
      </c>
      <c r="D40" s="57" t="s">
        <v>104</v>
      </c>
      <c r="E40" s="57" t="s">
        <v>106</v>
      </c>
      <c r="F40" s="57" t="s">
        <v>107</v>
      </c>
      <c r="G40" s="57" t="s">
        <v>108</v>
      </c>
      <c r="I40" s="62" t="s">
        <v>166</v>
      </c>
    </row>
    <row r="41" spans="1:9" x14ac:dyDescent="0.25">
      <c r="A41" s="59" t="s">
        <v>167</v>
      </c>
      <c r="B41" s="60">
        <v>4</v>
      </c>
      <c r="C41" s="60">
        <v>5</v>
      </c>
      <c r="D41" s="60">
        <v>4</v>
      </c>
      <c r="E41" s="60">
        <v>4</v>
      </c>
      <c r="F41" s="60">
        <v>5</v>
      </c>
      <c r="G41" s="60">
        <v>4</v>
      </c>
      <c r="H41" s="7">
        <f>SUM(B41:G41)</f>
        <v>26</v>
      </c>
      <c r="I41" s="63" t="s">
        <v>81</v>
      </c>
    </row>
    <row r="42" spans="1:9" x14ac:dyDescent="0.25">
      <c r="A42" s="58" t="s">
        <v>55</v>
      </c>
      <c r="B42">
        <v>368</v>
      </c>
      <c r="C42">
        <v>440</v>
      </c>
      <c r="D42">
        <v>424</v>
      </c>
      <c r="E42">
        <v>380</v>
      </c>
      <c r="F42">
        <v>492</v>
      </c>
      <c r="G42">
        <v>302</v>
      </c>
      <c r="I42" s="64">
        <f>SUM(B42:G42)/$H$41</f>
        <v>92.538461538461533</v>
      </c>
    </row>
    <row r="43" spans="1:9" x14ac:dyDescent="0.25">
      <c r="A43" s="58" t="s">
        <v>56</v>
      </c>
      <c r="B43">
        <v>335</v>
      </c>
      <c r="C43">
        <v>568</v>
      </c>
      <c r="D43">
        <v>534</v>
      </c>
      <c r="E43">
        <v>449</v>
      </c>
      <c r="F43">
        <v>564</v>
      </c>
      <c r="G43">
        <v>448</v>
      </c>
      <c r="I43" s="64">
        <f t="shared" ref="I43:I48" si="3">SUM(B43:G43)/$H$41</f>
        <v>111.46153846153847</v>
      </c>
    </row>
    <row r="44" spans="1:9" x14ac:dyDescent="0.25">
      <c r="A44" s="58" t="s">
        <v>57</v>
      </c>
      <c r="B44">
        <v>96</v>
      </c>
      <c r="C44">
        <v>144</v>
      </c>
      <c r="D44">
        <v>102</v>
      </c>
      <c r="E44">
        <v>98</v>
      </c>
      <c r="F44">
        <v>144</v>
      </c>
      <c r="G44">
        <v>84</v>
      </c>
      <c r="I44" s="64">
        <f t="shared" si="3"/>
        <v>25.692307692307693</v>
      </c>
    </row>
    <row r="45" spans="1:9" x14ac:dyDescent="0.25">
      <c r="A45" s="58" t="s">
        <v>58</v>
      </c>
      <c r="B45">
        <v>139</v>
      </c>
      <c r="C45">
        <v>120</v>
      </c>
      <c r="D45">
        <v>120</v>
      </c>
      <c r="E45">
        <v>128</v>
      </c>
      <c r="F45">
        <v>164</v>
      </c>
      <c r="G45">
        <v>144</v>
      </c>
      <c r="I45" s="64">
        <f t="shared" si="3"/>
        <v>31.346153846153847</v>
      </c>
    </row>
    <row r="46" spans="1:9" x14ac:dyDescent="0.25">
      <c r="A46" s="58" t="s">
        <v>59</v>
      </c>
      <c r="B46">
        <v>237</v>
      </c>
      <c r="C46">
        <v>275</v>
      </c>
      <c r="D46">
        <v>267</v>
      </c>
      <c r="E46">
        <v>246</v>
      </c>
      <c r="F46">
        <v>310</v>
      </c>
      <c r="G46">
        <v>204</v>
      </c>
      <c r="I46" s="64">
        <f t="shared" si="3"/>
        <v>59.192307692307693</v>
      </c>
    </row>
    <row r="47" spans="1:9" x14ac:dyDescent="0.25">
      <c r="A47" s="58" t="s">
        <v>60</v>
      </c>
      <c r="B47">
        <v>249</v>
      </c>
      <c r="C47">
        <v>339</v>
      </c>
      <c r="D47">
        <v>291</v>
      </c>
      <c r="E47">
        <v>390</v>
      </c>
      <c r="F47">
        <v>516</v>
      </c>
      <c r="G47">
        <v>309</v>
      </c>
      <c r="I47" s="64">
        <f t="shared" si="3"/>
        <v>80.538461538461533</v>
      </c>
    </row>
    <row r="48" spans="1:9" x14ac:dyDescent="0.25">
      <c r="A48" s="58" t="s">
        <v>61</v>
      </c>
      <c r="B48">
        <v>217</v>
      </c>
      <c r="C48">
        <v>296</v>
      </c>
      <c r="D48">
        <v>263</v>
      </c>
      <c r="E48">
        <v>220</v>
      </c>
      <c r="F48">
        <v>360</v>
      </c>
      <c r="G48">
        <v>180</v>
      </c>
      <c r="I48" s="64">
        <f t="shared" si="3"/>
        <v>59.07692307692308</v>
      </c>
    </row>
    <row r="49" spans="1:9" x14ac:dyDescent="0.25">
      <c r="A49" s="61"/>
      <c r="I49" s="10"/>
    </row>
    <row r="51" spans="1:9" x14ac:dyDescent="0.25">
      <c r="B51" s="79" t="s">
        <v>171</v>
      </c>
      <c r="C51" s="79"/>
      <c r="D51" s="79"/>
      <c r="E51" s="79"/>
      <c r="F51" s="79"/>
      <c r="G51" s="79"/>
      <c r="H51" s="79"/>
      <c r="I51" s="79"/>
    </row>
    <row r="52" spans="1:9" x14ac:dyDescent="0.25">
      <c r="A52" s="58"/>
      <c r="B52" s="57" t="s">
        <v>116</v>
      </c>
      <c r="C52" s="57" t="s">
        <v>103</v>
      </c>
      <c r="D52" s="57" t="s">
        <v>104</v>
      </c>
      <c r="E52" s="57" t="s">
        <v>106</v>
      </c>
      <c r="F52" s="57" t="s">
        <v>107</v>
      </c>
      <c r="G52" s="57" t="s">
        <v>108</v>
      </c>
      <c r="I52" s="62" t="s">
        <v>166</v>
      </c>
    </row>
    <row r="53" spans="1:9" x14ac:dyDescent="0.25">
      <c r="A53" s="59" t="s">
        <v>167</v>
      </c>
      <c r="B53" s="60">
        <v>4</v>
      </c>
      <c r="C53" s="60">
        <v>4</v>
      </c>
      <c r="D53" s="60">
        <v>5</v>
      </c>
      <c r="E53" s="60">
        <v>4</v>
      </c>
      <c r="F53" s="60">
        <v>4</v>
      </c>
      <c r="G53" s="60">
        <v>5</v>
      </c>
      <c r="H53" s="7">
        <f>SUM(B53:G53)</f>
        <v>26</v>
      </c>
      <c r="I53" s="63" t="s">
        <v>82</v>
      </c>
    </row>
    <row r="54" spans="1:9" x14ac:dyDescent="0.25">
      <c r="A54" s="58" t="s">
        <v>55</v>
      </c>
      <c r="B54">
        <v>209</v>
      </c>
      <c r="C54">
        <v>207</v>
      </c>
      <c r="D54">
        <v>362</v>
      </c>
      <c r="E54">
        <v>228</v>
      </c>
      <c r="F54">
        <v>281</v>
      </c>
      <c r="G54">
        <v>247</v>
      </c>
      <c r="I54" s="64">
        <f>SUM(B54:G54)/$H$53</f>
        <v>59</v>
      </c>
    </row>
    <row r="55" spans="1:9" x14ac:dyDescent="0.25">
      <c r="A55" s="58" t="s">
        <v>56</v>
      </c>
      <c r="B55">
        <v>149</v>
      </c>
      <c r="C55">
        <v>148</v>
      </c>
      <c r="D55">
        <v>442</v>
      </c>
      <c r="E55">
        <v>216</v>
      </c>
      <c r="F55">
        <v>267</v>
      </c>
      <c r="G55">
        <v>220</v>
      </c>
      <c r="I55" s="64">
        <f t="shared" ref="I55:I60" si="4">SUM(B55:G55)/$H$53</f>
        <v>55.46153846153846</v>
      </c>
    </row>
    <row r="56" spans="1:9" x14ac:dyDescent="0.25">
      <c r="A56" s="58" t="s">
        <v>57</v>
      </c>
      <c r="B56">
        <v>66</v>
      </c>
      <c r="C56">
        <v>66</v>
      </c>
      <c r="D56">
        <v>106</v>
      </c>
      <c r="E56">
        <v>75</v>
      </c>
      <c r="F56">
        <v>76</v>
      </c>
      <c r="G56">
        <v>67</v>
      </c>
      <c r="I56" s="64">
        <f t="shared" si="4"/>
        <v>17.53846153846154</v>
      </c>
    </row>
    <row r="57" spans="1:9" x14ac:dyDescent="0.25">
      <c r="A57" s="58" t="s">
        <v>58</v>
      </c>
      <c r="B57">
        <v>75</v>
      </c>
      <c r="C57">
        <v>95</v>
      </c>
      <c r="D57">
        <v>119</v>
      </c>
      <c r="E57">
        <v>105</v>
      </c>
      <c r="F57">
        <v>105</v>
      </c>
      <c r="G57">
        <v>127</v>
      </c>
      <c r="I57" s="64">
        <f t="shared" si="4"/>
        <v>24.076923076923077</v>
      </c>
    </row>
    <row r="58" spans="1:9" x14ac:dyDescent="0.25">
      <c r="A58" s="58" t="s">
        <v>59</v>
      </c>
      <c r="B58">
        <v>134</v>
      </c>
      <c r="C58">
        <v>124</v>
      </c>
      <c r="D58">
        <v>235</v>
      </c>
      <c r="E58">
        <v>182</v>
      </c>
      <c r="F58">
        <v>192</v>
      </c>
      <c r="G58">
        <v>189</v>
      </c>
      <c r="I58" s="64">
        <f t="shared" si="4"/>
        <v>40.615384615384613</v>
      </c>
    </row>
    <row r="59" spans="1:9" x14ac:dyDescent="0.25">
      <c r="A59" s="58" t="s">
        <v>60</v>
      </c>
      <c r="B59">
        <v>82</v>
      </c>
      <c r="C59">
        <v>127</v>
      </c>
      <c r="D59">
        <v>146</v>
      </c>
      <c r="E59">
        <v>84</v>
      </c>
      <c r="F59">
        <v>95</v>
      </c>
      <c r="G59">
        <v>150</v>
      </c>
      <c r="I59" s="64">
        <f t="shared" si="4"/>
        <v>26.307692307692307</v>
      </c>
    </row>
    <row r="60" spans="1:9" x14ac:dyDescent="0.25">
      <c r="A60" s="58" t="s">
        <v>61</v>
      </c>
      <c r="B60">
        <v>59</v>
      </c>
      <c r="C60">
        <v>85</v>
      </c>
      <c r="D60">
        <v>117</v>
      </c>
      <c r="E60">
        <v>111</v>
      </c>
      <c r="F60">
        <v>95</v>
      </c>
      <c r="G60">
        <v>106</v>
      </c>
      <c r="I60" s="64">
        <f t="shared" si="4"/>
        <v>22.03846153846154</v>
      </c>
    </row>
  </sheetData>
  <mergeCells count="6">
    <mergeCell ref="B51:I51"/>
    <mergeCell ref="D1:I1"/>
    <mergeCell ref="B3:I3"/>
    <mergeCell ref="B15:I15"/>
    <mergeCell ref="B27:I27"/>
    <mergeCell ref="B39:I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F88F-0FB3-453C-BB4C-AD4697AB67C8}">
  <dimension ref="A1:E27"/>
  <sheetViews>
    <sheetView workbookViewId="0">
      <selection activeCell="E12" sqref="E12"/>
    </sheetView>
  </sheetViews>
  <sheetFormatPr defaultRowHeight="15" x14ac:dyDescent="0.25"/>
  <cols>
    <col min="1" max="1" width="26.28515625" customWidth="1"/>
    <col min="3" max="3" width="18.85546875" customWidth="1"/>
    <col min="4" max="4" width="18.5703125" customWidth="1"/>
    <col min="5" max="5" width="40" customWidth="1"/>
  </cols>
  <sheetData>
    <row r="1" spans="1:5" x14ac:dyDescent="0.25">
      <c r="A1" s="81" t="s">
        <v>172</v>
      </c>
      <c r="B1" s="81"/>
      <c r="C1" s="81"/>
      <c r="D1" s="81"/>
      <c r="E1" s="81"/>
    </row>
    <row r="3" spans="1:5" x14ac:dyDescent="0.25">
      <c r="A3" s="66" t="s">
        <v>113</v>
      </c>
      <c r="B3" s="66"/>
      <c r="C3" s="66" t="s">
        <v>173</v>
      </c>
      <c r="D3" s="66" t="s">
        <v>187</v>
      </c>
      <c r="E3" s="66" t="s">
        <v>174</v>
      </c>
    </row>
    <row r="5" spans="1:5" x14ac:dyDescent="0.25">
      <c r="A5" s="67" t="s">
        <v>175</v>
      </c>
      <c r="B5" s="67"/>
      <c r="C5" s="67" t="s">
        <v>176</v>
      </c>
      <c r="D5" s="67" t="s">
        <v>177</v>
      </c>
      <c r="E5" s="67"/>
    </row>
    <row r="6" spans="1:5" x14ac:dyDescent="0.25">
      <c r="A6" s="67"/>
      <c r="B6" s="67"/>
      <c r="C6" s="67" t="s">
        <v>178</v>
      </c>
      <c r="D6" s="67" t="s">
        <v>179</v>
      </c>
      <c r="E6" s="67"/>
    </row>
    <row r="7" spans="1:5" x14ac:dyDescent="0.25">
      <c r="A7" s="67"/>
      <c r="B7" s="67"/>
      <c r="C7" s="67"/>
      <c r="D7" s="67"/>
      <c r="E7" s="67"/>
    </row>
    <row r="8" spans="1:5" x14ac:dyDescent="0.25">
      <c r="A8" s="67" t="s">
        <v>180</v>
      </c>
      <c r="B8" s="67"/>
      <c r="C8" s="67" t="s">
        <v>181</v>
      </c>
      <c r="D8" s="67" t="s">
        <v>177</v>
      </c>
      <c r="E8" s="67"/>
    </row>
    <row r="9" spans="1:5" x14ac:dyDescent="0.25">
      <c r="A9" s="67"/>
      <c r="B9" s="67"/>
      <c r="C9" s="67" t="s">
        <v>178</v>
      </c>
      <c r="D9" s="67" t="s">
        <v>177</v>
      </c>
      <c r="E9" s="67"/>
    </row>
    <row r="10" spans="1:5" x14ac:dyDescent="0.25">
      <c r="A10" s="67"/>
      <c r="B10" s="67"/>
      <c r="C10" s="67"/>
      <c r="D10" s="67"/>
      <c r="E10" s="67"/>
    </row>
    <row r="11" spans="1:5" x14ac:dyDescent="0.25">
      <c r="A11" s="67" t="s">
        <v>143</v>
      </c>
      <c r="B11" s="67"/>
      <c r="C11" s="67" t="s">
        <v>181</v>
      </c>
      <c r="D11" s="67" t="s">
        <v>177</v>
      </c>
      <c r="E11" s="67"/>
    </row>
    <row r="12" spans="1:5" x14ac:dyDescent="0.25">
      <c r="A12" s="67"/>
      <c r="B12" s="67"/>
      <c r="C12" s="67" t="s">
        <v>178</v>
      </c>
      <c r="D12" s="67" t="s">
        <v>179</v>
      </c>
      <c r="E12" s="67"/>
    </row>
    <row r="13" spans="1:5" x14ac:dyDescent="0.25">
      <c r="A13" s="67"/>
      <c r="B13" s="67"/>
      <c r="C13" s="67"/>
      <c r="D13" s="67"/>
      <c r="E13" s="67"/>
    </row>
    <row r="14" spans="1:5" x14ac:dyDescent="0.25">
      <c r="A14" s="67" t="s">
        <v>182</v>
      </c>
      <c r="B14" s="67"/>
      <c r="C14" s="67" t="s">
        <v>181</v>
      </c>
      <c r="D14" s="67" t="s">
        <v>179</v>
      </c>
      <c r="E14" s="67" t="s">
        <v>183</v>
      </c>
    </row>
    <row r="15" spans="1:5" x14ac:dyDescent="0.25">
      <c r="A15" s="67"/>
      <c r="B15" s="67"/>
      <c r="C15" s="67" t="s">
        <v>178</v>
      </c>
      <c r="D15" s="67" t="s">
        <v>177</v>
      </c>
      <c r="E15" s="67"/>
    </row>
    <row r="16" spans="1:5" x14ac:dyDescent="0.25">
      <c r="A16" s="67"/>
      <c r="B16" s="67"/>
      <c r="C16" s="67"/>
      <c r="D16" s="67"/>
      <c r="E16" s="67"/>
    </row>
    <row r="17" spans="1:5" x14ac:dyDescent="0.25">
      <c r="A17" s="67" t="s">
        <v>110</v>
      </c>
      <c r="B17" s="67"/>
      <c r="C17" s="67" t="s">
        <v>176</v>
      </c>
      <c r="D17" s="67" t="s">
        <v>177</v>
      </c>
      <c r="E17" s="67"/>
    </row>
    <row r="18" spans="1:5" x14ac:dyDescent="0.25">
      <c r="A18" s="67"/>
      <c r="B18" s="67"/>
      <c r="C18" s="67" t="s">
        <v>178</v>
      </c>
      <c r="D18" s="67" t="s">
        <v>179</v>
      </c>
      <c r="E18" s="67"/>
    </row>
    <row r="19" spans="1:5" x14ac:dyDescent="0.25">
      <c r="A19" s="67"/>
      <c r="B19" s="67"/>
      <c r="C19" s="67"/>
      <c r="D19" s="67"/>
      <c r="E19" s="67"/>
    </row>
    <row r="20" spans="1:5" x14ac:dyDescent="0.25">
      <c r="A20" s="67" t="s">
        <v>184</v>
      </c>
      <c r="B20" s="67"/>
      <c r="C20" s="67" t="s">
        <v>176</v>
      </c>
      <c r="D20" s="67" t="s">
        <v>177</v>
      </c>
      <c r="E20" s="67"/>
    </row>
    <row r="21" spans="1:5" x14ac:dyDescent="0.25">
      <c r="A21" s="67"/>
      <c r="B21" s="67"/>
      <c r="C21" s="67" t="s">
        <v>178</v>
      </c>
      <c r="D21" s="67" t="s">
        <v>179</v>
      </c>
      <c r="E21" s="67"/>
    </row>
    <row r="22" spans="1:5" x14ac:dyDescent="0.25">
      <c r="A22" s="67"/>
      <c r="B22" s="67"/>
      <c r="C22" s="67"/>
      <c r="D22" s="67"/>
      <c r="E22" s="67"/>
    </row>
    <row r="23" spans="1:5" x14ac:dyDescent="0.25">
      <c r="A23" s="67" t="s">
        <v>185</v>
      </c>
      <c r="B23" s="67"/>
      <c r="C23" s="67" t="s">
        <v>181</v>
      </c>
      <c r="D23" s="67" t="s">
        <v>177</v>
      </c>
      <c r="E23" s="67"/>
    </row>
    <row r="24" spans="1:5" x14ac:dyDescent="0.25">
      <c r="A24" s="67"/>
      <c r="B24" s="67"/>
      <c r="C24" s="67" t="s">
        <v>178</v>
      </c>
      <c r="D24" s="67" t="s">
        <v>179</v>
      </c>
      <c r="E24" s="67"/>
    </row>
    <row r="25" spans="1:5" x14ac:dyDescent="0.25">
      <c r="A25" s="67"/>
      <c r="B25" s="67"/>
      <c r="C25" s="67"/>
      <c r="D25" s="67"/>
      <c r="E25" s="67"/>
    </row>
    <row r="26" spans="1:5" x14ac:dyDescent="0.25">
      <c r="A26" s="67" t="s">
        <v>186</v>
      </c>
      <c r="B26" s="67"/>
      <c r="C26" s="67" t="s">
        <v>176</v>
      </c>
      <c r="D26" s="67" t="s">
        <v>177</v>
      </c>
      <c r="E26" s="67"/>
    </row>
    <row r="27" spans="1:5" x14ac:dyDescent="0.25">
      <c r="C27" s="67" t="s">
        <v>178</v>
      </c>
      <c r="D27" s="67" t="s">
        <v>179</v>
      </c>
      <c r="E27" s="67"/>
    </row>
  </sheetData>
  <sheetProtection algorithmName="SHA-512" hashValue="e3XNL6gFRVsoKqCMmp4aQXP/zJTYxYuIXs631Q4Z4fLuVEu78/jwKrWl2mHxdublj0a/39LLyyC9ccTm61Gg0g==" saltValue="gqatLqhPe0glE+moV0tA0A==" spinCount="100000" sheet="1" objects="1" scenarios="1"/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4DED-1762-4FE5-A2B3-187E405D3368}">
  <dimension ref="A1:S24"/>
  <sheetViews>
    <sheetView tabSelected="1" workbookViewId="0">
      <selection activeCell="I11" sqref="I11"/>
    </sheetView>
  </sheetViews>
  <sheetFormatPr defaultRowHeight="15" x14ac:dyDescent="0.25"/>
  <cols>
    <col min="1" max="1" width="21.7109375" bestFit="1" customWidth="1"/>
    <col min="2" max="2" width="12.42578125" bestFit="1" customWidth="1"/>
    <col min="3" max="4" width="11.42578125" bestFit="1" customWidth="1"/>
    <col min="5" max="5" width="12.42578125" bestFit="1" customWidth="1"/>
    <col min="6" max="8" width="11.42578125" bestFit="1" customWidth="1"/>
    <col min="9" max="9" width="12.42578125" bestFit="1" customWidth="1"/>
    <col min="10" max="10" width="11.42578125" bestFit="1" customWidth="1"/>
    <col min="11" max="11" width="10.42578125" bestFit="1" customWidth="1"/>
    <col min="12" max="12" width="11.42578125" bestFit="1" customWidth="1"/>
    <col min="13" max="13" width="12.42578125" bestFit="1" customWidth="1"/>
    <col min="14" max="15" width="11.42578125" bestFit="1" customWidth="1"/>
    <col min="16" max="16" width="10.5703125" bestFit="1" customWidth="1"/>
    <col min="17" max="17" width="12.42578125" customWidth="1"/>
    <col min="19" max="19" width="13" customWidth="1"/>
  </cols>
  <sheetData>
    <row r="1" spans="1:19" x14ac:dyDescent="0.25">
      <c r="B1" t="s">
        <v>94</v>
      </c>
    </row>
    <row r="2" spans="1:19" x14ac:dyDescent="0.25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9" x14ac:dyDescent="0.25">
      <c r="A3" t="s">
        <v>96</v>
      </c>
      <c r="B3" t="s">
        <v>97</v>
      </c>
      <c r="C3" t="s">
        <v>98</v>
      </c>
      <c r="D3" t="s">
        <v>99</v>
      </c>
      <c r="E3" s="6" t="s">
        <v>100</v>
      </c>
      <c r="F3" t="s">
        <v>66</v>
      </c>
      <c r="G3" t="s">
        <v>101</v>
      </c>
      <c r="H3" t="s">
        <v>68</v>
      </c>
      <c r="I3" s="6" t="s">
        <v>102</v>
      </c>
      <c r="J3" t="s">
        <v>69</v>
      </c>
      <c r="K3" t="s">
        <v>103</v>
      </c>
      <c r="L3" t="s">
        <v>104</v>
      </c>
      <c r="M3" s="6" t="s">
        <v>105</v>
      </c>
      <c r="N3" t="s">
        <v>106</v>
      </c>
      <c r="O3" t="s">
        <v>107</v>
      </c>
      <c r="P3" t="s">
        <v>108</v>
      </c>
      <c r="Q3" s="6" t="s">
        <v>109</v>
      </c>
      <c r="S3" t="s">
        <v>75</v>
      </c>
    </row>
    <row r="4" spans="1:19" x14ac:dyDescent="0.25">
      <c r="A4" t="s">
        <v>46</v>
      </c>
      <c r="B4" s="32">
        <v>4554.4799999999996</v>
      </c>
      <c r="C4" s="32">
        <v>4289.33</v>
      </c>
      <c r="D4" s="32">
        <v>8290.23</v>
      </c>
      <c r="E4" s="33">
        <f t="shared" ref="E4:E10" si="0">SUM(B4:D4)</f>
        <v>17134.04</v>
      </c>
      <c r="F4" s="32">
        <v>4215.54</v>
      </c>
      <c r="G4" s="32">
        <v>4090.08</v>
      </c>
      <c r="H4" s="32">
        <v>8160.61</v>
      </c>
      <c r="I4" s="33">
        <f t="shared" ref="I4:I10" si="1">SUM(F4:H4)</f>
        <v>16466.23</v>
      </c>
      <c r="J4" s="32">
        <v>1868.33</v>
      </c>
      <c r="K4" s="32">
        <v>2728.42</v>
      </c>
      <c r="L4" s="32">
        <v>4449.5</v>
      </c>
      <c r="M4" s="33">
        <f t="shared" ref="M4:M10" si="2">SUM(J4:L4)</f>
        <v>9046.25</v>
      </c>
      <c r="N4" s="32">
        <v>4745.8100000000004</v>
      </c>
      <c r="O4" s="32">
        <v>8468.83</v>
      </c>
      <c r="P4" s="32">
        <v>4512.03</v>
      </c>
      <c r="Q4" s="33">
        <f>SUM(N4:P4)</f>
        <v>17726.669999999998</v>
      </c>
      <c r="R4" s="34"/>
      <c r="S4" s="34">
        <f>SUM(Q4,M4,I4,E4)</f>
        <v>60373.189999999995</v>
      </c>
    </row>
    <row r="5" spans="1:19" x14ac:dyDescent="0.25">
      <c r="A5" t="s">
        <v>49</v>
      </c>
      <c r="B5" s="32">
        <v>4708.6400000000003</v>
      </c>
      <c r="C5" s="32">
        <v>5315.55</v>
      </c>
      <c r="D5" s="32">
        <v>4048.72</v>
      </c>
      <c r="E5" s="35">
        <f t="shared" si="0"/>
        <v>14072.91</v>
      </c>
      <c r="F5" s="32">
        <v>3893.9</v>
      </c>
      <c r="G5" s="32">
        <v>1823.31</v>
      </c>
      <c r="H5" s="32">
        <v>2990.3</v>
      </c>
      <c r="I5" s="35">
        <f t="shared" si="1"/>
        <v>8707.51</v>
      </c>
      <c r="J5" s="32">
        <v>863.61</v>
      </c>
      <c r="K5" s="32">
        <v>692.27</v>
      </c>
      <c r="L5" s="32">
        <v>3088.8</v>
      </c>
      <c r="M5" s="35">
        <f t="shared" si="2"/>
        <v>4644.68</v>
      </c>
      <c r="N5" s="32">
        <v>2263.5700000000002</v>
      </c>
      <c r="O5" s="32">
        <v>5633.98</v>
      </c>
      <c r="P5" s="32">
        <v>1151.31</v>
      </c>
      <c r="Q5" s="35">
        <f t="shared" ref="Q5:Q10" si="3">SUM(N5:P5)</f>
        <v>9048.8599999999988</v>
      </c>
      <c r="R5" s="34"/>
      <c r="S5" s="34">
        <f t="shared" ref="S5:S10" si="4">SUM(Q5,M5,I5,E5)</f>
        <v>36473.96</v>
      </c>
    </row>
    <row r="6" spans="1:19" x14ac:dyDescent="0.25">
      <c r="A6" t="s">
        <v>48</v>
      </c>
      <c r="B6" s="32">
        <v>16106.4</v>
      </c>
      <c r="C6" s="32">
        <v>18384.080000000002</v>
      </c>
      <c r="D6" s="32">
        <v>22438.720000000001</v>
      </c>
      <c r="E6" s="35">
        <f t="shared" si="0"/>
        <v>56929.200000000004</v>
      </c>
      <c r="F6" s="32">
        <v>19112.18</v>
      </c>
      <c r="G6" s="32">
        <v>19337.57</v>
      </c>
      <c r="H6" s="32">
        <v>16274.27</v>
      </c>
      <c r="I6" s="35">
        <f t="shared" si="1"/>
        <v>54724.020000000004</v>
      </c>
      <c r="J6" s="32">
        <v>9144.7099999999991</v>
      </c>
      <c r="K6" s="32">
        <v>8342.7099999999991</v>
      </c>
      <c r="L6" s="32">
        <v>15174.98</v>
      </c>
      <c r="M6" s="35">
        <f t="shared" si="2"/>
        <v>32662.399999999998</v>
      </c>
      <c r="N6" s="32">
        <v>18303.57</v>
      </c>
      <c r="O6" s="32">
        <v>19185.650000000001</v>
      </c>
      <c r="P6" s="32">
        <v>23355.09</v>
      </c>
      <c r="Q6" s="35">
        <f t="shared" si="3"/>
        <v>60844.31</v>
      </c>
      <c r="R6" s="34"/>
      <c r="S6" s="34">
        <f t="shared" si="4"/>
        <v>205159.93</v>
      </c>
    </row>
    <row r="7" spans="1:19" x14ac:dyDescent="0.25">
      <c r="A7" t="s">
        <v>47</v>
      </c>
      <c r="B7" s="32">
        <v>4160.95</v>
      </c>
      <c r="C7" s="32">
        <v>4129.49</v>
      </c>
      <c r="D7" s="32">
        <v>4191.6099999999997</v>
      </c>
      <c r="E7" s="35">
        <f t="shared" si="0"/>
        <v>12482.05</v>
      </c>
      <c r="F7" s="32">
        <v>4877.6899999999996</v>
      </c>
      <c r="G7" s="32">
        <v>5736.34</v>
      </c>
      <c r="H7" s="32">
        <v>6578.69</v>
      </c>
      <c r="I7" s="35">
        <f t="shared" si="1"/>
        <v>17192.719999999998</v>
      </c>
      <c r="J7" s="32">
        <v>2856.18</v>
      </c>
      <c r="K7" s="32">
        <v>1773.44</v>
      </c>
      <c r="L7" s="32">
        <v>7488.09</v>
      </c>
      <c r="M7" s="35">
        <f t="shared" si="2"/>
        <v>12117.71</v>
      </c>
      <c r="N7" s="32">
        <v>5994.06</v>
      </c>
      <c r="O7" s="32">
        <v>8111.62</v>
      </c>
      <c r="P7" s="32">
        <v>6536.4</v>
      </c>
      <c r="Q7" s="35">
        <f t="shared" si="3"/>
        <v>20642.080000000002</v>
      </c>
      <c r="R7" s="34"/>
      <c r="S7" s="34">
        <f t="shared" si="4"/>
        <v>62434.559999999998</v>
      </c>
    </row>
    <row r="8" spans="1:19" x14ac:dyDescent="0.25">
      <c r="A8" t="s">
        <v>110</v>
      </c>
      <c r="B8" s="32">
        <v>6040.72</v>
      </c>
      <c r="C8" s="32">
        <v>4763.62</v>
      </c>
      <c r="D8" s="32">
        <v>7846.73</v>
      </c>
      <c r="E8" s="35">
        <f t="shared" si="0"/>
        <v>18651.07</v>
      </c>
      <c r="F8" s="32">
        <v>4343.3999999999996</v>
      </c>
      <c r="G8" s="32">
        <v>5409.45</v>
      </c>
      <c r="H8" s="32">
        <v>9417.92</v>
      </c>
      <c r="I8" s="35">
        <f t="shared" si="1"/>
        <v>19170.769999999997</v>
      </c>
      <c r="J8" s="32">
        <v>4427.6899999999996</v>
      </c>
      <c r="K8" s="32">
        <v>365.27</v>
      </c>
      <c r="L8" s="32">
        <v>8130.34</v>
      </c>
      <c r="M8" s="35">
        <f t="shared" si="2"/>
        <v>12923.3</v>
      </c>
      <c r="N8" s="32">
        <v>10786.69</v>
      </c>
      <c r="O8" s="32">
        <v>9576.61</v>
      </c>
      <c r="P8" s="32">
        <v>4602.97</v>
      </c>
      <c r="Q8" s="35">
        <f t="shared" si="3"/>
        <v>24966.270000000004</v>
      </c>
      <c r="R8" s="34"/>
      <c r="S8" s="34">
        <f t="shared" si="4"/>
        <v>75711.41</v>
      </c>
    </row>
    <row r="9" spans="1:19" x14ac:dyDescent="0.25">
      <c r="A9" t="s">
        <v>45</v>
      </c>
      <c r="B9" s="32">
        <v>9440.61</v>
      </c>
      <c r="C9" s="32">
        <v>13504.55</v>
      </c>
      <c r="D9" s="32">
        <v>13838.06</v>
      </c>
      <c r="E9" s="35">
        <f t="shared" si="0"/>
        <v>36783.22</v>
      </c>
      <c r="F9" s="32">
        <v>10663.26</v>
      </c>
      <c r="G9" s="32">
        <v>12225.98</v>
      </c>
      <c r="H9" s="32">
        <v>17691.5</v>
      </c>
      <c r="I9" s="35">
        <f t="shared" si="1"/>
        <v>40580.74</v>
      </c>
      <c r="J9" s="32">
        <v>8496.81</v>
      </c>
      <c r="K9" s="32">
        <v>7909.89</v>
      </c>
      <c r="L9" s="32">
        <v>15777.82</v>
      </c>
      <c r="M9" s="35">
        <f t="shared" si="2"/>
        <v>32184.52</v>
      </c>
      <c r="N9" s="32">
        <v>15339.43</v>
      </c>
      <c r="O9" s="32">
        <v>18230.91</v>
      </c>
      <c r="P9" s="32">
        <v>14216.4</v>
      </c>
      <c r="Q9" s="35">
        <f t="shared" si="3"/>
        <v>47786.74</v>
      </c>
      <c r="R9" s="34"/>
      <c r="S9" s="34">
        <f t="shared" si="4"/>
        <v>157335.22</v>
      </c>
    </row>
    <row r="10" spans="1:19" x14ac:dyDescent="0.25">
      <c r="A10" t="s">
        <v>111</v>
      </c>
      <c r="B10" s="32">
        <v>3224.51</v>
      </c>
      <c r="C10" s="32">
        <v>2901.41</v>
      </c>
      <c r="D10" s="32">
        <v>2186.3000000000002</v>
      </c>
      <c r="E10" s="35">
        <f t="shared" si="0"/>
        <v>8312.2200000000012</v>
      </c>
      <c r="F10" s="32">
        <v>3530.1</v>
      </c>
      <c r="G10" s="32">
        <v>2274.4899999999998</v>
      </c>
      <c r="H10" s="32">
        <v>2693.29</v>
      </c>
      <c r="I10" s="36">
        <f t="shared" si="1"/>
        <v>8497.880000000001</v>
      </c>
      <c r="J10" s="32">
        <v>1441.02</v>
      </c>
      <c r="K10" s="32">
        <v>1882.81</v>
      </c>
      <c r="L10" s="32">
        <v>8902.1299999999992</v>
      </c>
      <c r="M10" s="35">
        <f t="shared" si="2"/>
        <v>12225.96</v>
      </c>
      <c r="N10" s="32">
        <v>3399.09</v>
      </c>
      <c r="O10" s="32">
        <v>3041.84</v>
      </c>
      <c r="P10" s="32">
        <v>3455.74</v>
      </c>
      <c r="Q10" s="35">
        <f t="shared" si="3"/>
        <v>9896.67</v>
      </c>
      <c r="R10" s="34"/>
      <c r="S10" s="42">
        <f t="shared" si="4"/>
        <v>38932.729999999996</v>
      </c>
    </row>
    <row r="11" spans="1:19" x14ac:dyDescent="0.25">
      <c r="B11" s="34"/>
      <c r="C11" s="34"/>
      <c r="D11" s="34"/>
      <c r="E11" s="34">
        <f>SUM(E4:E10)</f>
        <v>164364.71000000002</v>
      </c>
      <c r="F11" s="34"/>
      <c r="G11" s="34"/>
      <c r="H11" s="34"/>
      <c r="I11" s="33">
        <f>SUM(I4:I10)</f>
        <v>165339.87</v>
      </c>
      <c r="J11" s="34"/>
      <c r="K11" s="34"/>
      <c r="L11" s="34"/>
      <c r="M11" s="34">
        <f>SUM(M4:M10)</f>
        <v>115804.82</v>
      </c>
      <c r="N11" s="34"/>
      <c r="O11" s="34"/>
      <c r="P11" s="34"/>
      <c r="Q11" s="34">
        <f>SUM(Q4:Q10)</f>
        <v>190911.6</v>
      </c>
      <c r="R11" s="34"/>
      <c r="S11" s="34">
        <f>SUM(Q11,M11,I11,E11)</f>
        <v>636421</v>
      </c>
    </row>
    <row r="14" spans="1:19" x14ac:dyDescent="0.25">
      <c r="A14" s="78" t="s">
        <v>112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</row>
    <row r="15" spans="1:19" x14ac:dyDescent="0.25">
      <c r="A15" t="s">
        <v>113</v>
      </c>
      <c r="B15" t="s">
        <v>114</v>
      </c>
      <c r="C15" t="s">
        <v>98</v>
      </c>
      <c r="D15" t="s">
        <v>99</v>
      </c>
      <c r="E15" s="6" t="s">
        <v>115</v>
      </c>
      <c r="F15" t="s">
        <v>66</v>
      </c>
      <c r="G15" t="s">
        <v>67</v>
      </c>
      <c r="H15" t="s">
        <v>68</v>
      </c>
      <c r="I15" s="6" t="s">
        <v>102</v>
      </c>
      <c r="J15" t="s">
        <v>116</v>
      </c>
      <c r="K15" t="s">
        <v>117</v>
      </c>
      <c r="L15" t="s">
        <v>104</v>
      </c>
      <c r="M15" s="6" t="s">
        <v>105</v>
      </c>
      <c r="N15" t="s">
        <v>106</v>
      </c>
      <c r="O15" t="s">
        <v>107</v>
      </c>
      <c r="P15" t="s">
        <v>108</v>
      </c>
      <c r="Q15" s="6" t="s">
        <v>109</v>
      </c>
      <c r="S15" t="s">
        <v>88</v>
      </c>
    </row>
    <row r="16" spans="1:19" x14ac:dyDescent="0.25">
      <c r="A16" t="s">
        <v>46</v>
      </c>
      <c r="B16" s="28">
        <v>1184.3399999999999</v>
      </c>
      <c r="C16" s="28">
        <v>798.52</v>
      </c>
      <c r="D16" s="28">
        <v>995.64</v>
      </c>
      <c r="E16" s="29">
        <f t="shared" ref="E16:E23" si="5">SUM(B16:D16)</f>
        <v>2978.5</v>
      </c>
      <c r="F16" s="28">
        <v>3539.82</v>
      </c>
      <c r="G16" s="28">
        <v>5672.78</v>
      </c>
      <c r="H16" s="28">
        <v>4482.34</v>
      </c>
      <c r="I16" s="29">
        <f>SUM(F16:H16)</f>
        <v>13694.94</v>
      </c>
      <c r="J16" s="28">
        <v>2387.67</v>
      </c>
      <c r="K16" s="28">
        <v>1358.25</v>
      </c>
      <c r="L16" s="28">
        <v>3601.69</v>
      </c>
      <c r="M16" s="29">
        <f>SUM(J16:L16)</f>
        <v>7347.6100000000006</v>
      </c>
      <c r="N16" s="28">
        <v>3170.6</v>
      </c>
      <c r="O16" s="28">
        <v>7977.61</v>
      </c>
      <c r="P16" s="28">
        <v>3775.46</v>
      </c>
      <c r="Q16" s="29">
        <f>SUM(N16:P16)</f>
        <v>14923.669999999998</v>
      </c>
      <c r="R16" s="28"/>
      <c r="S16" s="28">
        <f>SUM(Q16,M16,I16,E16)</f>
        <v>38944.720000000001</v>
      </c>
    </row>
    <row r="17" spans="1:19" x14ac:dyDescent="0.25">
      <c r="A17" t="s">
        <v>49</v>
      </c>
      <c r="B17" s="28">
        <v>313.47000000000003</v>
      </c>
      <c r="C17" s="28">
        <v>2360.19</v>
      </c>
      <c r="D17" s="28">
        <v>1810.98</v>
      </c>
      <c r="E17" s="30">
        <f t="shared" si="5"/>
        <v>4484.6399999999994</v>
      </c>
      <c r="F17" s="28">
        <v>1392.69</v>
      </c>
      <c r="G17" s="28">
        <v>2206.89</v>
      </c>
      <c r="H17" s="28">
        <v>2599.84</v>
      </c>
      <c r="I17" s="30">
        <f t="shared" ref="I17:I23" si="6">SUM(F17:H17)</f>
        <v>6199.42</v>
      </c>
      <c r="J17" s="28">
        <v>2208.38</v>
      </c>
      <c r="K17" s="28">
        <v>528.52</v>
      </c>
      <c r="L17" s="28">
        <v>1502.24</v>
      </c>
      <c r="M17" s="30">
        <f t="shared" ref="M17:M23" si="7">SUM(J17:L17)</f>
        <v>4239.1400000000003</v>
      </c>
      <c r="N17" s="28">
        <v>2386.0300000000002</v>
      </c>
      <c r="O17" s="28">
        <v>3223.49</v>
      </c>
      <c r="P17" s="28">
        <v>2037.65</v>
      </c>
      <c r="Q17" s="30">
        <f t="shared" ref="Q17:Q23" si="8">SUM(N17:P17)</f>
        <v>7647.17</v>
      </c>
      <c r="R17" s="28"/>
      <c r="S17" s="28">
        <f>SUM(Q17,M17,I17,E17)</f>
        <v>22570.370000000003</v>
      </c>
    </row>
    <row r="18" spans="1:19" x14ac:dyDescent="0.25">
      <c r="A18" t="s">
        <v>48</v>
      </c>
      <c r="B18" s="28">
        <v>981.07</v>
      </c>
      <c r="C18" s="28">
        <v>1891.09</v>
      </c>
      <c r="D18" s="28">
        <v>7745.89</v>
      </c>
      <c r="E18" s="30">
        <f t="shared" si="5"/>
        <v>10618.05</v>
      </c>
      <c r="F18" s="28">
        <v>5889.26</v>
      </c>
      <c r="G18" s="28">
        <v>9009.9</v>
      </c>
      <c r="H18" s="28">
        <v>14499.22</v>
      </c>
      <c r="I18" s="30">
        <f t="shared" si="6"/>
        <v>29398.379999999997</v>
      </c>
      <c r="J18" s="28">
        <v>7077.97</v>
      </c>
      <c r="K18" s="28">
        <v>3851.63</v>
      </c>
      <c r="L18" s="28">
        <v>16705.82</v>
      </c>
      <c r="M18" s="30">
        <f t="shared" si="7"/>
        <v>27635.42</v>
      </c>
      <c r="N18" s="28">
        <v>9683.33</v>
      </c>
      <c r="O18" s="28">
        <v>24989.98</v>
      </c>
      <c r="P18" s="28">
        <v>12900.93</v>
      </c>
      <c r="Q18" s="30">
        <f t="shared" si="8"/>
        <v>47574.239999999998</v>
      </c>
      <c r="R18" s="28"/>
      <c r="S18" s="28">
        <f t="shared" ref="S18:S23" si="9">SUM(Q18,M18,I18,E18)</f>
        <v>115226.09000000001</v>
      </c>
    </row>
    <row r="19" spans="1:19" x14ac:dyDescent="0.25">
      <c r="A19" t="s">
        <v>47</v>
      </c>
      <c r="B19" s="41" t="s">
        <v>118</v>
      </c>
      <c r="C19" s="41" t="s">
        <v>119</v>
      </c>
      <c r="D19" s="41" t="s">
        <v>119</v>
      </c>
      <c r="E19" s="30">
        <v>0</v>
      </c>
      <c r="F19" s="41" t="s">
        <v>119</v>
      </c>
      <c r="G19" s="41" t="s">
        <v>119</v>
      </c>
      <c r="H19" s="41" t="s">
        <v>119</v>
      </c>
      <c r="I19" s="30">
        <v>0</v>
      </c>
      <c r="J19" s="41" t="s">
        <v>119</v>
      </c>
      <c r="K19" s="41" t="s">
        <v>119</v>
      </c>
      <c r="L19" s="28">
        <v>2669.88</v>
      </c>
      <c r="M19" s="30">
        <v>0</v>
      </c>
      <c r="N19" s="28">
        <v>3768.95</v>
      </c>
      <c r="O19" s="28">
        <v>8095.58</v>
      </c>
      <c r="P19" s="28">
        <v>3784.43</v>
      </c>
      <c r="Q19" s="30">
        <f t="shared" si="8"/>
        <v>15648.96</v>
      </c>
      <c r="R19" s="28"/>
      <c r="S19" s="28">
        <f t="shared" si="9"/>
        <v>15648.96</v>
      </c>
    </row>
    <row r="20" spans="1:19" x14ac:dyDescent="0.25">
      <c r="A20" t="s">
        <v>110</v>
      </c>
      <c r="B20" s="28">
        <v>665.38</v>
      </c>
      <c r="C20" s="28">
        <v>1242.04</v>
      </c>
      <c r="D20" s="28">
        <v>2646.59</v>
      </c>
      <c r="E20" s="30">
        <f t="shared" si="5"/>
        <v>4554.01</v>
      </c>
      <c r="F20" s="28">
        <v>6814.83</v>
      </c>
      <c r="G20" s="28">
        <v>5282.53</v>
      </c>
      <c r="H20" s="28">
        <v>3863.96</v>
      </c>
      <c r="I20" s="30">
        <f t="shared" si="6"/>
        <v>15961.32</v>
      </c>
      <c r="J20" s="28">
        <v>3701.66</v>
      </c>
      <c r="K20" s="28">
        <v>1065</v>
      </c>
      <c r="L20" s="28">
        <v>8789.75</v>
      </c>
      <c r="M20" s="30">
        <f t="shared" si="7"/>
        <v>13556.41</v>
      </c>
      <c r="N20" s="28">
        <v>5955.54</v>
      </c>
      <c r="O20" s="28">
        <v>9163.93</v>
      </c>
      <c r="P20" s="28">
        <v>7963.88</v>
      </c>
      <c r="Q20" s="30">
        <f t="shared" si="8"/>
        <v>23083.350000000002</v>
      </c>
      <c r="R20" s="28"/>
      <c r="S20" s="28">
        <f t="shared" si="9"/>
        <v>57155.090000000004</v>
      </c>
    </row>
    <row r="21" spans="1:19" x14ac:dyDescent="0.25">
      <c r="A21" t="s">
        <v>120</v>
      </c>
      <c r="B21" s="28">
        <v>269.14999999999998</v>
      </c>
      <c r="C21" s="28">
        <v>137.86000000000001</v>
      </c>
      <c r="D21" s="28">
        <v>2112.64</v>
      </c>
      <c r="E21" s="30">
        <f t="shared" si="5"/>
        <v>2519.6499999999996</v>
      </c>
      <c r="F21" s="28">
        <v>2170.25</v>
      </c>
      <c r="G21" s="28">
        <v>1948.08</v>
      </c>
      <c r="H21" s="28">
        <v>2342.38</v>
      </c>
      <c r="I21" s="30">
        <f t="shared" si="6"/>
        <v>6460.71</v>
      </c>
      <c r="J21" s="28">
        <v>786.53</v>
      </c>
      <c r="K21" s="28">
        <v>383.59</v>
      </c>
      <c r="L21" s="28">
        <v>2669.88</v>
      </c>
      <c r="M21" s="30">
        <f t="shared" si="7"/>
        <v>3840</v>
      </c>
      <c r="N21" s="28">
        <v>3768.95</v>
      </c>
      <c r="O21" s="28">
        <v>8092.58</v>
      </c>
      <c r="P21" s="28">
        <v>3784.43</v>
      </c>
      <c r="Q21" s="30">
        <f t="shared" si="8"/>
        <v>15645.96</v>
      </c>
      <c r="R21" s="28"/>
      <c r="S21" s="28">
        <f t="shared" si="9"/>
        <v>28466.32</v>
      </c>
    </row>
    <row r="22" spans="1:19" x14ac:dyDescent="0.25">
      <c r="A22" t="s">
        <v>45</v>
      </c>
      <c r="B22" s="28">
        <v>1218.22</v>
      </c>
      <c r="C22" s="28">
        <v>2292.37</v>
      </c>
      <c r="D22" s="28">
        <v>5980.34</v>
      </c>
      <c r="E22" s="30">
        <f t="shared" si="5"/>
        <v>9490.93</v>
      </c>
      <c r="F22" s="28">
        <v>6401.14</v>
      </c>
      <c r="G22" s="28">
        <v>6994.66</v>
      </c>
      <c r="H22" s="28">
        <v>10378.33</v>
      </c>
      <c r="I22" s="30">
        <f t="shared" si="6"/>
        <v>23774.129999999997</v>
      </c>
      <c r="J22" s="28">
        <v>5071.3100000000004</v>
      </c>
      <c r="K22" s="28">
        <v>5404.29</v>
      </c>
      <c r="L22" s="28">
        <v>12146.11</v>
      </c>
      <c r="M22" s="30">
        <f t="shared" si="7"/>
        <v>22621.71</v>
      </c>
      <c r="N22" s="28">
        <v>11534.23</v>
      </c>
      <c r="O22" s="28">
        <v>14782.79</v>
      </c>
      <c r="P22" s="28">
        <v>9677.0499999999993</v>
      </c>
      <c r="Q22" s="30">
        <f t="shared" si="8"/>
        <v>35994.07</v>
      </c>
      <c r="R22" s="28"/>
      <c r="S22" s="28">
        <f t="shared" si="9"/>
        <v>91880.84</v>
      </c>
    </row>
    <row r="23" spans="1:19" x14ac:dyDescent="0.25">
      <c r="A23" t="s">
        <v>111</v>
      </c>
      <c r="B23" s="28">
        <v>772.32</v>
      </c>
      <c r="C23" s="28">
        <v>801.62</v>
      </c>
      <c r="D23" s="28">
        <v>1875.11</v>
      </c>
      <c r="E23" s="31">
        <f t="shared" si="5"/>
        <v>3449.05</v>
      </c>
      <c r="F23" s="28">
        <v>1336.9</v>
      </c>
      <c r="G23" s="28">
        <v>2042.88</v>
      </c>
      <c r="H23" s="28">
        <v>3602.84</v>
      </c>
      <c r="I23" s="31">
        <f t="shared" si="6"/>
        <v>6982.6200000000008</v>
      </c>
      <c r="J23" s="28">
        <v>2279.4499999999998</v>
      </c>
      <c r="K23" s="28">
        <v>990.14</v>
      </c>
      <c r="L23" s="28">
        <v>4006.41</v>
      </c>
      <c r="M23" s="31">
        <f t="shared" si="7"/>
        <v>7276</v>
      </c>
      <c r="N23" s="28">
        <v>3449.83</v>
      </c>
      <c r="O23" s="28">
        <v>3789.89</v>
      </c>
      <c r="P23" s="28">
        <v>2386.02</v>
      </c>
      <c r="Q23" s="31">
        <f t="shared" si="8"/>
        <v>9625.74</v>
      </c>
      <c r="R23" s="28"/>
      <c r="S23" s="43">
        <f t="shared" si="9"/>
        <v>27333.41</v>
      </c>
    </row>
    <row r="24" spans="1:19" x14ac:dyDescent="0.25">
      <c r="B24" s="28"/>
      <c r="C24" s="28"/>
      <c r="D24" s="28"/>
      <c r="E24" s="28">
        <f>SUM(E16:E23)</f>
        <v>38094.83</v>
      </c>
      <c r="F24" s="28"/>
      <c r="G24" s="28"/>
      <c r="H24" s="28"/>
      <c r="I24" s="28">
        <f>SUM(I16:I23)</f>
        <v>102471.51999999999</v>
      </c>
      <c r="J24" s="28"/>
      <c r="K24" s="28"/>
      <c r="L24" s="28"/>
      <c r="M24" s="28">
        <f>SUM(M16:M23)</f>
        <v>86516.290000000008</v>
      </c>
      <c r="N24" s="28"/>
      <c r="O24" s="28"/>
      <c r="P24" s="28"/>
      <c r="Q24" s="28">
        <f>SUM(Q16:Q23)</f>
        <v>170143.15999999997</v>
      </c>
      <c r="R24" s="28"/>
      <c r="S24" s="28">
        <f>Q24+M24+I24+E24</f>
        <v>397225.8</v>
      </c>
    </row>
  </sheetData>
  <mergeCells count="2">
    <mergeCell ref="A14:R14"/>
    <mergeCell ref="A2:R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C8A7-0C41-43DF-B2B4-3EBD596BD6C6}">
  <dimension ref="A1:U33"/>
  <sheetViews>
    <sheetView workbookViewId="0">
      <selection activeCell="U24" sqref="U24"/>
    </sheetView>
  </sheetViews>
  <sheetFormatPr defaultRowHeight="15" x14ac:dyDescent="0.25"/>
  <cols>
    <col min="1" max="1" width="15.7109375" customWidth="1"/>
    <col min="2" max="2" width="30.5703125" customWidth="1"/>
    <col min="3" max="3" width="7.42578125" customWidth="1"/>
    <col min="4" max="4" width="10.42578125" bestFit="1" customWidth="1"/>
    <col min="7" max="7" width="11.42578125" bestFit="1" customWidth="1"/>
    <col min="11" max="11" width="11.42578125" bestFit="1" customWidth="1"/>
    <col min="12" max="14" width="10.42578125" bestFit="1" customWidth="1"/>
    <col min="15" max="15" width="11.42578125" bestFit="1" customWidth="1"/>
    <col min="16" max="17" width="10.42578125" bestFit="1" customWidth="1"/>
    <col min="19" max="19" width="11.42578125" bestFit="1" customWidth="1"/>
  </cols>
  <sheetData>
    <row r="1" spans="1:19" x14ac:dyDescent="0.25">
      <c r="A1" s="11" t="s">
        <v>121</v>
      </c>
      <c r="B1" s="11"/>
      <c r="C1" s="17">
        <v>2023</v>
      </c>
      <c r="D1" s="11" t="s">
        <v>122</v>
      </c>
    </row>
    <row r="2" spans="1:19" x14ac:dyDescent="0.25">
      <c r="D2" t="s">
        <v>123</v>
      </c>
      <c r="E2" t="s">
        <v>98</v>
      </c>
      <c r="F2" t="s">
        <v>99</v>
      </c>
      <c r="G2" s="6" t="s">
        <v>100</v>
      </c>
      <c r="H2" t="s">
        <v>66</v>
      </c>
      <c r="I2" t="s">
        <v>101</v>
      </c>
      <c r="J2" t="s">
        <v>68</v>
      </c>
      <c r="K2" s="6" t="s">
        <v>102</v>
      </c>
      <c r="L2" t="s">
        <v>69</v>
      </c>
      <c r="M2" t="s">
        <v>124</v>
      </c>
      <c r="N2" t="s">
        <v>104</v>
      </c>
      <c r="O2" s="6" t="s">
        <v>105</v>
      </c>
      <c r="P2" t="s">
        <v>106</v>
      </c>
      <c r="Q2" t="s">
        <v>107</v>
      </c>
      <c r="R2" t="s">
        <v>108</v>
      </c>
      <c r="S2" s="6" t="s">
        <v>109</v>
      </c>
    </row>
    <row r="3" spans="1:19" x14ac:dyDescent="0.25">
      <c r="A3" t="s">
        <v>125</v>
      </c>
    </row>
    <row r="4" spans="1:19" x14ac:dyDescent="0.25">
      <c r="A4" t="s">
        <v>126</v>
      </c>
      <c r="B4" t="s">
        <v>127</v>
      </c>
      <c r="C4" s="5"/>
      <c r="D4" s="32">
        <v>166.4</v>
      </c>
      <c r="E4" s="32">
        <v>153.6</v>
      </c>
      <c r="F4" s="32">
        <v>166.4</v>
      </c>
      <c r="G4" s="33">
        <f t="shared" ref="G4:G22" si="0">SUM(D4:F4)</f>
        <v>486.4</v>
      </c>
      <c r="H4" s="32">
        <v>140.80000000000001</v>
      </c>
      <c r="I4" s="32">
        <v>166.4</v>
      </c>
      <c r="J4" s="32">
        <v>166.4</v>
      </c>
      <c r="K4" s="33">
        <f>SUM(H4:J4)</f>
        <v>473.6</v>
      </c>
      <c r="L4" s="32">
        <v>153.6</v>
      </c>
      <c r="M4" s="32">
        <v>192</v>
      </c>
      <c r="N4" s="32">
        <v>153.6</v>
      </c>
      <c r="O4" s="37">
        <f>SUM(L4:N4)</f>
        <v>499.20000000000005</v>
      </c>
      <c r="P4" s="32">
        <v>179.2</v>
      </c>
      <c r="Q4" s="32">
        <v>166.4</v>
      </c>
      <c r="R4" s="32"/>
      <c r="S4" s="37">
        <f>SUM(P4:R4)</f>
        <v>345.6</v>
      </c>
    </row>
    <row r="5" spans="1:19" x14ac:dyDescent="0.25">
      <c r="A5" t="s">
        <v>128</v>
      </c>
      <c r="B5" t="s">
        <v>129</v>
      </c>
      <c r="C5" s="5"/>
      <c r="D5" s="32">
        <v>64</v>
      </c>
      <c r="E5" s="32">
        <v>51.2</v>
      </c>
      <c r="F5" s="32">
        <v>51.2</v>
      </c>
      <c r="G5" s="35">
        <f>SUM(D5:F5)</f>
        <v>166.4</v>
      </c>
      <c r="H5" s="32">
        <v>51.2</v>
      </c>
      <c r="I5" s="32">
        <v>64</v>
      </c>
      <c r="J5" s="32">
        <v>89.6</v>
      </c>
      <c r="K5" s="35">
        <f>SUM(H5:J5)</f>
        <v>204.8</v>
      </c>
      <c r="L5" s="32">
        <v>102.4</v>
      </c>
      <c r="M5" s="32">
        <v>128</v>
      </c>
      <c r="N5" s="32">
        <v>102.4</v>
      </c>
      <c r="O5" s="38">
        <f>SUM(L5:N5)</f>
        <v>332.8</v>
      </c>
      <c r="P5" s="32">
        <v>128</v>
      </c>
      <c r="Q5" s="32">
        <v>102.4</v>
      </c>
      <c r="R5" s="32"/>
      <c r="S5" s="38">
        <f>SUM(P5:R5)</f>
        <v>230.4</v>
      </c>
    </row>
    <row r="6" spans="1:19" x14ac:dyDescent="0.25">
      <c r="A6" t="s">
        <v>128</v>
      </c>
      <c r="B6" t="s">
        <v>130</v>
      </c>
      <c r="C6" s="5"/>
      <c r="D6" s="32">
        <v>64</v>
      </c>
      <c r="E6" s="32">
        <v>51.2</v>
      </c>
      <c r="F6" s="32">
        <v>51.2</v>
      </c>
      <c r="G6" s="35">
        <f t="shared" si="0"/>
        <v>166.4</v>
      </c>
      <c r="H6" s="32">
        <v>51.2</v>
      </c>
      <c r="I6" s="32">
        <v>64</v>
      </c>
      <c r="J6" s="32">
        <v>51.2</v>
      </c>
      <c r="K6" s="35">
        <f t="shared" ref="K6:K24" si="1">SUM(H6:J6)</f>
        <v>166.4</v>
      </c>
      <c r="L6" s="32">
        <v>51.2</v>
      </c>
      <c r="M6" s="32">
        <v>64</v>
      </c>
      <c r="N6" s="32">
        <v>51.2</v>
      </c>
      <c r="O6" s="38">
        <f t="shared" ref="O6:O24" si="2">SUM(L6:N6)</f>
        <v>166.4</v>
      </c>
      <c r="P6" s="32">
        <v>64</v>
      </c>
      <c r="Q6" s="32">
        <v>51.2</v>
      </c>
      <c r="R6" s="32"/>
      <c r="S6" s="38">
        <f t="shared" ref="S6:S24" si="3">SUM(P6:R6)</f>
        <v>115.2</v>
      </c>
    </row>
    <row r="7" spans="1:19" x14ac:dyDescent="0.25">
      <c r="A7" t="s">
        <v>128</v>
      </c>
      <c r="B7" t="s">
        <v>131</v>
      </c>
      <c r="C7" s="5"/>
      <c r="D7" s="32">
        <v>345.6</v>
      </c>
      <c r="E7" s="32">
        <v>307.2</v>
      </c>
      <c r="F7" s="32">
        <v>345.6</v>
      </c>
      <c r="G7" s="35">
        <f>SUM(D7:F7)</f>
        <v>998.4</v>
      </c>
      <c r="H7" s="32">
        <v>268.8</v>
      </c>
      <c r="I7" s="32">
        <v>307.2</v>
      </c>
      <c r="J7" s="32">
        <v>345.6</v>
      </c>
      <c r="K7" s="35">
        <f>SUM(H7:J7)</f>
        <v>921.6</v>
      </c>
      <c r="L7" s="32">
        <v>307.2</v>
      </c>
      <c r="M7" s="32">
        <v>384</v>
      </c>
      <c r="N7" s="32">
        <v>307.2</v>
      </c>
      <c r="O7" s="38">
        <f>SUM(L7:N7)</f>
        <v>998.40000000000009</v>
      </c>
      <c r="P7" s="32">
        <v>345.6</v>
      </c>
      <c r="Q7" s="32">
        <v>345.6</v>
      </c>
      <c r="R7" s="32"/>
      <c r="S7" s="38">
        <f>SUM(P7:R7)</f>
        <v>691.2</v>
      </c>
    </row>
    <row r="8" spans="1:19" x14ac:dyDescent="0.25">
      <c r="A8" t="s">
        <v>128</v>
      </c>
      <c r="B8" t="s">
        <v>46</v>
      </c>
      <c r="C8" s="5"/>
      <c r="D8" s="32">
        <v>294.39999999999998</v>
      </c>
      <c r="E8" s="32">
        <v>256</v>
      </c>
      <c r="F8" s="32">
        <v>281.60000000000002</v>
      </c>
      <c r="G8" s="35">
        <f>SUM(D8:F8)</f>
        <v>832</v>
      </c>
      <c r="H8" s="32">
        <v>358.4</v>
      </c>
      <c r="I8" s="32">
        <v>614.4</v>
      </c>
      <c r="J8" s="32">
        <v>691.2</v>
      </c>
      <c r="K8" s="35">
        <f>SUM(H8:J8)</f>
        <v>1664</v>
      </c>
      <c r="L8" s="32">
        <v>614.4</v>
      </c>
      <c r="M8" s="32">
        <v>768</v>
      </c>
      <c r="N8" s="32">
        <v>614.4</v>
      </c>
      <c r="O8" s="38">
        <f>SUM(L8:N8)</f>
        <v>1996.8000000000002</v>
      </c>
      <c r="P8" s="32">
        <v>691.2</v>
      </c>
      <c r="Q8" s="32">
        <v>691.2</v>
      </c>
      <c r="R8" s="32"/>
      <c r="S8" s="38">
        <f>SUM(P8:R8)</f>
        <v>1382.4</v>
      </c>
    </row>
    <row r="9" spans="1:19" x14ac:dyDescent="0.25">
      <c r="A9" t="s">
        <v>132</v>
      </c>
      <c r="B9" t="s">
        <v>45</v>
      </c>
      <c r="C9" s="5"/>
      <c r="D9" s="32">
        <v>576</v>
      </c>
      <c r="E9" s="32">
        <f>416+512</f>
        <v>928</v>
      </c>
      <c r="F9" s="32">
        <f>416+576</f>
        <v>992</v>
      </c>
      <c r="G9" s="35">
        <f>SUM(D9:F9)</f>
        <v>2496</v>
      </c>
      <c r="H9" s="32">
        <v>704</v>
      </c>
      <c r="I9" s="32">
        <v>832</v>
      </c>
      <c r="J9" s="32">
        <v>883.2</v>
      </c>
      <c r="K9" s="35">
        <f>SUM(H9:J9)</f>
        <v>2419.1999999999998</v>
      </c>
      <c r="L9" s="32">
        <v>1024</v>
      </c>
      <c r="M9" s="32">
        <v>1216</v>
      </c>
      <c r="N9" s="32">
        <v>1536</v>
      </c>
      <c r="O9" s="38">
        <f>SUM(L9:N9)</f>
        <v>3776</v>
      </c>
      <c r="P9" s="32">
        <v>1728</v>
      </c>
      <c r="Q9" s="32">
        <v>1728</v>
      </c>
      <c r="R9" s="32"/>
      <c r="S9" s="38">
        <f>SUM(P9:R9)</f>
        <v>3456</v>
      </c>
    </row>
    <row r="10" spans="1:19" x14ac:dyDescent="0.25">
      <c r="A10" t="s">
        <v>132</v>
      </c>
      <c r="B10" t="s">
        <v>48</v>
      </c>
      <c r="C10" s="5"/>
      <c r="D10" s="32">
        <v>345.6</v>
      </c>
      <c r="E10" s="32">
        <v>307.2</v>
      </c>
      <c r="F10" s="32">
        <v>345.6</v>
      </c>
      <c r="G10" s="35">
        <f>SUM(D10:F10)</f>
        <v>998.4</v>
      </c>
      <c r="H10" s="32">
        <v>307.2</v>
      </c>
      <c r="I10" s="32">
        <v>345.6</v>
      </c>
      <c r="J10" s="32">
        <v>345.6</v>
      </c>
      <c r="K10" s="35">
        <f>SUM(H10:J10)</f>
        <v>998.4</v>
      </c>
      <c r="L10" s="32">
        <v>345.6</v>
      </c>
      <c r="M10" s="32">
        <v>345.6</v>
      </c>
      <c r="N10" s="32">
        <v>307.2</v>
      </c>
      <c r="O10" s="38">
        <f>SUM(L10:N10)</f>
        <v>998.40000000000009</v>
      </c>
      <c r="P10" s="32">
        <v>345.6</v>
      </c>
      <c r="Q10" s="32">
        <v>345.6</v>
      </c>
      <c r="R10" s="32"/>
      <c r="S10" s="38">
        <f>SUM(P10:R10)</f>
        <v>691.2</v>
      </c>
    </row>
    <row r="11" spans="1:19" x14ac:dyDescent="0.25">
      <c r="A11" t="s">
        <v>132</v>
      </c>
      <c r="B11" t="s">
        <v>50</v>
      </c>
      <c r="C11" s="5"/>
      <c r="D11" s="32">
        <v>128</v>
      </c>
      <c r="E11" s="32">
        <v>102.4</v>
      </c>
      <c r="F11" s="32">
        <v>102.4</v>
      </c>
      <c r="G11" s="35">
        <f t="shared" si="0"/>
        <v>332.8</v>
      </c>
      <c r="H11" s="32">
        <v>102.5</v>
      </c>
      <c r="I11" s="32">
        <v>128</v>
      </c>
      <c r="J11" s="32">
        <v>102.4</v>
      </c>
      <c r="K11" s="35">
        <f t="shared" si="1"/>
        <v>332.9</v>
      </c>
      <c r="L11" s="32">
        <v>102.4</v>
      </c>
      <c r="M11" s="32">
        <v>128</v>
      </c>
      <c r="N11" s="32">
        <v>102.4</v>
      </c>
      <c r="O11" s="38">
        <f t="shared" si="2"/>
        <v>332.8</v>
      </c>
      <c r="P11" s="32">
        <v>128</v>
      </c>
      <c r="Q11" s="32">
        <v>102.4</v>
      </c>
      <c r="R11" s="32"/>
      <c r="S11" s="38">
        <f t="shared" si="3"/>
        <v>230.4</v>
      </c>
    </row>
    <row r="12" spans="1:19" x14ac:dyDescent="0.25">
      <c r="A12" t="s">
        <v>133</v>
      </c>
      <c r="B12" t="s">
        <v>134</v>
      </c>
      <c r="C12" s="5"/>
      <c r="D12" s="32">
        <v>230.4</v>
      </c>
      <c r="E12" s="32">
        <v>204.8</v>
      </c>
      <c r="F12" s="32">
        <v>230.4</v>
      </c>
      <c r="G12" s="35">
        <f t="shared" ref="G12:G18" si="4">SUM(D12:F12)</f>
        <v>665.6</v>
      </c>
      <c r="H12" s="32">
        <v>204.8</v>
      </c>
      <c r="I12" s="32">
        <v>230.4</v>
      </c>
      <c r="J12" s="32">
        <v>230.4</v>
      </c>
      <c r="K12" s="35">
        <f t="shared" ref="K12:K18" si="5">SUM(H12:J12)</f>
        <v>665.6</v>
      </c>
      <c r="L12" s="32">
        <v>230.4</v>
      </c>
      <c r="M12" s="32">
        <v>230.4</v>
      </c>
      <c r="N12" s="32">
        <v>204.8</v>
      </c>
      <c r="O12" s="38">
        <f t="shared" ref="O12:O18" si="6">SUM(L12:N12)</f>
        <v>665.6</v>
      </c>
      <c r="P12" s="32">
        <v>230.4</v>
      </c>
      <c r="Q12" s="32">
        <v>230.4</v>
      </c>
      <c r="R12" s="32"/>
      <c r="S12" s="38">
        <f t="shared" ref="S12:S18" si="7">SUM(P12:R12)</f>
        <v>460.8</v>
      </c>
    </row>
    <row r="13" spans="1:19" x14ac:dyDescent="0.25">
      <c r="A13" t="s">
        <v>133</v>
      </c>
      <c r="B13" t="s">
        <v>135</v>
      </c>
      <c r="C13" s="5"/>
      <c r="D13" s="32">
        <v>192</v>
      </c>
      <c r="E13" s="32">
        <v>204.8</v>
      </c>
      <c r="F13" s="32">
        <v>230.4</v>
      </c>
      <c r="G13" s="35">
        <f t="shared" si="4"/>
        <v>627.20000000000005</v>
      </c>
      <c r="H13" s="32">
        <v>230.4</v>
      </c>
      <c r="I13" s="32">
        <v>281.60000000000002</v>
      </c>
      <c r="J13" s="32">
        <v>307.2</v>
      </c>
      <c r="K13" s="35">
        <f t="shared" si="5"/>
        <v>819.2</v>
      </c>
      <c r="L13" s="32">
        <v>345.6</v>
      </c>
      <c r="M13" s="32">
        <v>345.6</v>
      </c>
      <c r="N13" s="32">
        <v>307.2</v>
      </c>
      <c r="O13" s="38">
        <f t="shared" si="6"/>
        <v>998.40000000000009</v>
      </c>
      <c r="P13" s="32">
        <v>345.6</v>
      </c>
      <c r="Q13" s="32">
        <v>345.6</v>
      </c>
      <c r="R13" s="32"/>
      <c r="S13" s="38">
        <f t="shared" si="7"/>
        <v>691.2</v>
      </c>
    </row>
    <row r="14" spans="1:19" x14ac:dyDescent="0.25">
      <c r="A14" t="s">
        <v>133</v>
      </c>
      <c r="B14" t="s">
        <v>136</v>
      </c>
      <c r="C14" s="5"/>
      <c r="D14" s="32">
        <v>230.4</v>
      </c>
      <c r="E14" s="32">
        <v>204.8</v>
      </c>
      <c r="F14" s="32">
        <v>230.4</v>
      </c>
      <c r="G14" s="35">
        <f t="shared" si="4"/>
        <v>665.6</v>
      </c>
      <c r="H14" s="32">
        <v>204.8</v>
      </c>
      <c r="I14" s="32">
        <v>230.4</v>
      </c>
      <c r="J14" s="32">
        <v>230.4</v>
      </c>
      <c r="K14" s="35">
        <f t="shared" si="5"/>
        <v>665.6</v>
      </c>
      <c r="L14" s="32">
        <v>230.4</v>
      </c>
      <c r="M14" s="32">
        <v>230.4</v>
      </c>
      <c r="N14" s="32">
        <v>204.8</v>
      </c>
      <c r="O14" s="38">
        <f t="shared" si="6"/>
        <v>665.6</v>
      </c>
      <c r="P14" s="32">
        <v>230.4</v>
      </c>
      <c r="Q14" s="32">
        <v>230.4</v>
      </c>
      <c r="R14" s="32"/>
      <c r="S14" s="38">
        <f t="shared" si="7"/>
        <v>460.8</v>
      </c>
    </row>
    <row r="15" spans="1:19" x14ac:dyDescent="0.25">
      <c r="A15" t="s">
        <v>137</v>
      </c>
      <c r="B15" t="s">
        <v>138</v>
      </c>
      <c r="C15" s="5"/>
      <c r="D15" s="32">
        <v>64</v>
      </c>
      <c r="E15" s="32">
        <v>51.2</v>
      </c>
      <c r="F15" s="32">
        <v>51.2</v>
      </c>
      <c r="G15" s="35">
        <f t="shared" si="4"/>
        <v>166.4</v>
      </c>
      <c r="H15" s="32">
        <v>51.2</v>
      </c>
      <c r="I15" s="32">
        <v>64</v>
      </c>
      <c r="J15" s="32">
        <v>51.2</v>
      </c>
      <c r="K15" s="35">
        <f t="shared" si="5"/>
        <v>166.4</v>
      </c>
      <c r="L15" s="32">
        <v>64</v>
      </c>
      <c r="M15" s="32">
        <v>51.2</v>
      </c>
      <c r="N15" s="32">
        <v>51.2</v>
      </c>
      <c r="O15" s="38">
        <f t="shared" si="6"/>
        <v>166.4</v>
      </c>
      <c r="P15" s="32">
        <v>64</v>
      </c>
      <c r="Q15" s="32">
        <f>76.8+51.2</f>
        <v>128</v>
      </c>
      <c r="R15" s="32"/>
      <c r="S15" s="38">
        <f t="shared" si="7"/>
        <v>192</v>
      </c>
    </row>
    <row r="16" spans="1:19" x14ac:dyDescent="0.25">
      <c r="A16" t="s">
        <v>139</v>
      </c>
      <c r="B16" t="s">
        <v>140</v>
      </c>
      <c r="C16" s="5"/>
      <c r="D16" s="32">
        <v>64</v>
      </c>
      <c r="E16" s="32">
        <v>51.2</v>
      </c>
      <c r="F16" s="32">
        <v>51.2</v>
      </c>
      <c r="G16" s="35">
        <f t="shared" si="4"/>
        <v>166.4</v>
      </c>
      <c r="H16" s="32">
        <v>51.2</v>
      </c>
      <c r="I16" s="32">
        <v>64</v>
      </c>
      <c r="J16" s="32">
        <v>51.2</v>
      </c>
      <c r="K16" s="35">
        <f t="shared" si="5"/>
        <v>166.4</v>
      </c>
      <c r="L16" s="32">
        <v>64</v>
      </c>
      <c r="M16" s="32">
        <v>51.2</v>
      </c>
      <c r="N16" s="32">
        <v>51.2</v>
      </c>
      <c r="O16" s="38">
        <f t="shared" si="6"/>
        <v>166.4</v>
      </c>
      <c r="P16" s="32">
        <v>64</v>
      </c>
      <c r="Q16" s="32">
        <v>51.2</v>
      </c>
      <c r="R16" s="32"/>
      <c r="S16" s="38">
        <f t="shared" si="7"/>
        <v>115.2</v>
      </c>
    </row>
    <row r="17" spans="1:21" x14ac:dyDescent="0.25">
      <c r="A17" t="s">
        <v>141</v>
      </c>
      <c r="B17" t="s">
        <v>142</v>
      </c>
      <c r="C17" s="5"/>
      <c r="D17" s="32">
        <v>371.2</v>
      </c>
      <c r="E17" s="32">
        <v>307.2</v>
      </c>
      <c r="F17" s="32">
        <v>307.2</v>
      </c>
      <c r="G17" s="35">
        <f>SUM(D17:F17)</f>
        <v>985.59999999999991</v>
      </c>
      <c r="H17" s="32">
        <v>307.2</v>
      </c>
      <c r="I17" s="32">
        <v>384</v>
      </c>
      <c r="J17" s="32">
        <v>307.2</v>
      </c>
      <c r="K17" s="35">
        <f t="shared" si="5"/>
        <v>998.40000000000009</v>
      </c>
      <c r="L17" s="32">
        <v>345.6</v>
      </c>
      <c r="M17" s="32">
        <v>345.6</v>
      </c>
      <c r="N17" s="32">
        <v>307.2</v>
      </c>
      <c r="O17" s="38">
        <f t="shared" si="6"/>
        <v>998.40000000000009</v>
      </c>
      <c r="P17" s="32">
        <v>345.6</v>
      </c>
      <c r="Q17" s="32">
        <v>345.6</v>
      </c>
      <c r="R17" s="32"/>
      <c r="S17" s="38">
        <f t="shared" si="7"/>
        <v>691.2</v>
      </c>
    </row>
    <row r="18" spans="1:21" x14ac:dyDescent="0.25">
      <c r="A18" t="s">
        <v>143</v>
      </c>
      <c r="B18" t="s">
        <v>144</v>
      </c>
      <c r="C18" s="5"/>
      <c r="D18" s="32">
        <v>806.4</v>
      </c>
      <c r="E18" s="32">
        <v>716.8</v>
      </c>
      <c r="F18" s="32">
        <v>806.4</v>
      </c>
      <c r="G18" s="35">
        <f t="shared" si="4"/>
        <v>2329.6</v>
      </c>
      <c r="H18" s="32">
        <v>716.8</v>
      </c>
      <c r="I18" s="32">
        <v>806.4</v>
      </c>
      <c r="J18" s="32">
        <v>806.4</v>
      </c>
      <c r="K18" s="35">
        <f t="shared" si="5"/>
        <v>2329.6</v>
      </c>
      <c r="L18" s="32">
        <v>806.4</v>
      </c>
      <c r="M18" s="32">
        <v>806.4</v>
      </c>
      <c r="N18" s="32">
        <v>716.8</v>
      </c>
      <c r="O18" s="38">
        <f t="shared" si="6"/>
        <v>2329.6</v>
      </c>
      <c r="P18" s="32">
        <v>806.4</v>
      </c>
      <c r="Q18" s="32">
        <v>806.4</v>
      </c>
      <c r="R18" s="32"/>
      <c r="S18" s="38">
        <f t="shared" si="7"/>
        <v>1612.8</v>
      </c>
    </row>
    <row r="19" spans="1:21" x14ac:dyDescent="0.25">
      <c r="A19" t="s">
        <v>145</v>
      </c>
      <c r="B19" t="s">
        <v>49</v>
      </c>
      <c r="C19" s="5"/>
      <c r="D19" s="32">
        <v>64</v>
      </c>
      <c r="E19" s="32">
        <v>51.2</v>
      </c>
      <c r="F19" s="32">
        <v>51.2</v>
      </c>
      <c r="G19" s="35">
        <f t="shared" si="0"/>
        <v>166.4</v>
      </c>
      <c r="H19" s="32">
        <v>51.2</v>
      </c>
      <c r="I19" s="32">
        <v>64</v>
      </c>
      <c r="J19" s="32">
        <v>51.2</v>
      </c>
      <c r="K19" s="35">
        <f t="shared" si="1"/>
        <v>166.4</v>
      </c>
      <c r="L19" s="32">
        <v>51.2</v>
      </c>
      <c r="M19" s="32">
        <v>64</v>
      </c>
      <c r="N19" s="32">
        <v>51.2</v>
      </c>
      <c r="O19" s="38">
        <f t="shared" si="2"/>
        <v>166.4</v>
      </c>
      <c r="P19" s="32">
        <v>64</v>
      </c>
      <c r="Q19" s="32">
        <v>51.2</v>
      </c>
      <c r="R19" s="32"/>
      <c r="S19" s="38">
        <f t="shared" si="3"/>
        <v>115.2</v>
      </c>
    </row>
    <row r="20" spans="1:21" x14ac:dyDescent="0.25">
      <c r="A20" t="s">
        <v>145</v>
      </c>
      <c r="B20" t="s">
        <v>146</v>
      </c>
      <c r="C20" s="5"/>
      <c r="D20" s="32">
        <v>128</v>
      </c>
      <c r="E20" s="32">
        <v>102.4</v>
      </c>
      <c r="F20" s="32">
        <v>102.4</v>
      </c>
      <c r="G20" s="35">
        <f t="shared" si="0"/>
        <v>332.8</v>
      </c>
      <c r="H20" s="32">
        <v>102.4</v>
      </c>
      <c r="I20" s="32">
        <v>128</v>
      </c>
      <c r="J20" s="32">
        <v>153.6</v>
      </c>
      <c r="K20" s="35">
        <f t="shared" si="1"/>
        <v>384</v>
      </c>
      <c r="L20" s="32">
        <f>86.4+64</f>
        <v>150.4</v>
      </c>
      <c r="M20" s="32">
        <f>86.4+51.2</f>
        <v>137.60000000000002</v>
      </c>
      <c r="N20" s="32">
        <v>76.8</v>
      </c>
      <c r="O20" s="38">
        <f t="shared" si="2"/>
        <v>364.8</v>
      </c>
      <c r="P20" s="32">
        <f>64+86.4</f>
        <v>150.4</v>
      </c>
      <c r="Q20" s="32">
        <f>86.4+51.2</f>
        <v>137.60000000000002</v>
      </c>
      <c r="R20" s="32"/>
      <c r="S20" s="38">
        <f t="shared" si="3"/>
        <v>288</v>
      </c>
    </row>
    <row r="21" spans="1:21" x14ac:dyDescent="0.25">
      <c r="A21" t="s">
        <v>147</v>
      </c>
      <c r="B21" t="s">
        <v>148</v>
      </c>
      <c r="C21" s="5"/>
      <c r="D21" s="32">
        <v>499.2</v>
      </c>
      <c r="E21" s="32">
        <v>460.8</v>
      </c>
      <c r="F21" s="32">
        <v>512</v>
      </c>
      <c r="G21" s="35">
        <f t="shared" si="0"/>
        <v>1472</v>
      </c>
      <c r="H21" s="32">
        <v>460.8</v>
      </c>
      <c r="I21" s="32">
        <v>524.79999999999995</v>
      </c>
      <c r="J21" s="32">
        <v>512</v>
      </c>
      <c r="K21" s="35">
        <f t="shared" si="1"/>
        <v>1497.6</v>
      </c>
      <c r="L21" s="32">
        <v>524.79999999999995</v>
      </c>
      <c r="M21" s="32">
        <v>486.4</v>
      </c>
      <c r="N21" s="32">
        <v>460.8</v>
      </c>
      <c r="O21" s="38">
        <f t="shared" si="2"/>
        <v>1472</v>
      </c>
      <c r="P21" s="32">
        <v>524.79999999999995</v>
      </c>
      <c r="Q21" s="32">
        <v>512</v>
      </c>
      <c r="R21" s="32"/>
      <c r="S21" s="38">
        <f t="shared" si="3"/>
        <v>1036.8</v>
      </c>
    </row>
    <row r="22" spans="1:21" x14ac:dyDescent="0.25">
      <c r="A22" t="s">
        <v>110</v>
      </c>
      <c r="B22" t="s">
        <v>51</v>
      </c>
      <c r="C22" s="5"/>
      <c r="D22" s="32">
        <v>230.4</v>
      </c>
      <c r="E22" s="32">
        <v>204.8</v>
      </c>
      <c r="F22" s="32">
        <v>230.4</v>
      </c>
      <c r="G22" s="35">
        <f t="shared" si="0"/>
        <v>665.6</v>
      </c>
      <c r="H22" s="32">
        <v>179.2</v>
      </c>
      <c r="I22" s="32">
        <v>204.8</v>
      </c>
      <c r="J22" s="32">
        <v>230.4</v>
      </c>
      <c r="K22" s="35">
        <f t="shared" si="1"/>
        <v>614.4</v>
      </c>
      <c r="L22" s="32">
        <v>204.8</v>
      </c>
      <c r="M22" s="32">
        <v>256</v>
      </c>
      <c r="N22" s="32">
        <v>204.8</v>
      </c>
      <c r="O22" s="38">
        <f t="shared" si="2"/>
        <v>665.6</v>
      </c>
      <c r="P22" s="32">
        <v>230.4</v>
      </c>
      <c r="Q22" s="32">
        <v>230.4</v>
      </c>
      <c r="R22" s="32"/>
      <c r="S22" s="38">
        <f t="shared" si="3"/>
        <v>460.8</v>
      </c>
    </row>
    <row r="23" spans="1:21" x14ac:dyDescent="0.25">
      <c r="A23" t="s">
        <v>149</v>
      </c>
      <c r="B23" t="s">
        <v>150</v>
      </c>
      <c r="C23" s="5"/>
      <c r="D23" s="32">
        <v>896</v>
      </c>
      <c r="E23" s="32">
        <v>768</v>
      </c>
      <c r="F23" s="32">
        <v>832</v>
      </c>
      <c r="G23" s="35">
        <f>SUM(D23:F23)</f>
        <v>2496</v>
      </c>
      <c r="H23" s="32">
        <v>704</v>
      </c>
      <c r="I23" s="32">
        <v>832</v>
      </c>
      <c r="J23" s="32">
        <v>832</v>
      </c>
      <c r="K23" s="35">
        <f>SUM(H23:J23)</f>
        <v>2368</v>
      </c>
      <c r="L23" s="32">
        <v>832</v>
      </c>
      <c r="M23" s="32">
        <v>896</v>
      </c>
      <c r="N23" s="32">
        <v>768</v>
      </c>
      <c r="O23" s="38">
        <f>SUM(L23:N23)</f>
        <v>2496</v>
      </c>
      <c r="P23" s="32">
        <v>896</v>
      </c>
      <c r="Q23" s="32">
        <v>832</v>
      </c>
      <c r="R23" s="32"/>
      <c r="S23" s="38">
        <f>SUM(P23:R23)</f>
        <v>1728</v>
      </c>
    </row>
    <row r="24" spans="1:21" x14ac:dyDescent="0.25">
      <c r="A24" t="s">
        <v>145</v>
      </c>
      <c r="B24" t="s">
        <v>151</v>
      </c>
      <c r="C24" s="5"/>
      <c r="D24" s="32">
        <v>230.4</v>
      </c>
      <c r="E24" s="32">
        <v>204.8</v>
      </c>
      <c r="F24" s="32">
        <v>230.4</v>
      </c>
      <c r="G24" s="36">
        <f t="shared" ref="G24" si="8">SUM(D24:F24)</f>
        <v>665.6</v>
      </c>
      <c r="H24" s="32">
        <v>204.8</v>
      </c>
      <c r="I24" s="32">
        <v>268.8</v>
      </c>
      <c r="J24" s="32">
        <v>281.60000000000002</v>
      </c>
      <c r="K24" s="36">
        <f t="shared" si="1"/>
        <v>755.2</v>
      </c>
      <c r="L24" s="32">
        <v>256</v>
      </c>
      <c r="M24" s="32">
        <v>320</v>
      </c>
      <c r="N24" s="32">
        <v>256</v>
      </c>
      <c r="O24" s="38">
        <f t="shared" si="2"/>
        <v>832</v>
      </c>
      <c r="P24" s="32">
        <v>294.39999999999998</v>
      </c>
      <c r="Q24" s="32">
        <v>281.60000000000002</v>
      </c>
      <c r="R24" s="32"/>
      <c r="S24" s="38">
        <f t="shared" si="3"/>
        <v>576</v>
      </c>
      <c r="U24" s="34"/>
    </row>
    <row r="25" spans="1:21" x14ac:dyDescent="0.25">
      <c r="D25" s="32"/>
      <c r="E25" s="32"/>
      <c r="F25" s="32"/>
      <c r="G25" s="32">
        <f>SUM(G4:G24)</f>
        <v>17881.599999999999</v>
      </c>
      <c r="H25" s="32"/>
      <c r="I25" s="32"/>
      <c r="J25" s="32"/>
      <c r="K25" s="32">
        <f>SUM(K4:K24)</f>
        <v>18777.7</v>
      </c>
      <c r="L25" s="32"/>
      <c r="M25" s="32"/>
      <c r="N25" s="32"/>
      <c r="O25" s="32">
        <f>SUM(O4:O24)</f>
        <v>21087.999999999996</v>
      </c>
      <c r="P25" s="34"/>
      <c r="Q25" s="34"/>
      <c r="R25" s="34"/>
      <c r="S25" s="32">
        <f>SUM(S4:S24)</f>
        <v>15571.199999999999</v>
      </c>
    </row>
    <row r="26" spans="1:21" x14ac:dyDescent="0.25">
      <c r="A26" s="18" t="s">
        <v>152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1" x14ac:dyDescent="0.25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21" x14ac:dyDescent="0.25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1" x14ac:dyDescent="0.25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1" x14ac:dyDescent="0.25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1" x14ac:dyDescent="0.25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1" x14ac:dyDescent="0.25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4:14" x14ac:dyDescent="0.25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autoFilter ref="A3:A24" xr:uid="{3D85C8A7-0C41-43DF-B2B4-3EBD596BD6C6}"/>
  <pageMargins left="0.7" right="0.7" top="0.75" bottom="0.75" header="0.3" footer="0.3"/>
  <pageSetup paperSize="9" orientation="portrait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AC43-CFE2-416F-81E4-7247C9169B36}">
  <dimension ref="A1:F34"/>
  <sheetViews>
    <sheetView workbookViewId="0">
      <selection activeCell="H26" sqref="H26"/>
    </sheetView>
  </sheetViews>
  <sheetFormatPr defaultRowHeight="15" x14ac:dyDescent="0.25"/>
  <cols>
    <col min="2" max="3" width="14.7109375" customWidth="1"/>
    <col min="4" max="4" width="15.5703125" customWidth="1"/>
    <col min="6" max="6" width="9.7109375" customWidth="1"/>
  </cols>
  <sheetData>
    <row r="1" spans="1:6" x14ac:dyDescent="0.25">
      <c r="A1" s="11" t="s">
        <v>153</v>
      </c>
    </row>
    <row r="2" spans="1:6" x14ac:dyDescent="0.25">
      <c r="B2" t="s">
        <v>154</v>
      </c>
      <c r="C2" t="s">
        <v>155</v>
      </c>
      <c r="D2" t="s">
        <v>156</v>
      </c>
    </row>
    <row r="3" spans="1:6" x14ac:dyDescent="0.25">
      <c r="A3" s="8">
        <v>44562</v>
      </c>
      <c r="B3" s="17">
        <v>62</v>
      </c>
      <c r="C3" s="41">
        <v>177.3</v>
      </c>
      <c r="D3" s="40">
        <v>2.8596774193548389</v>
      </c>
      <c r="F3" s="46"/>
    </row>
    <row r="4" spans="1:6" x14ac:dyDescent="0.25">
      <c r="A4" s="8">
        <v>44593</v>
      </c>
      <c r="B4" s="17">
        <v>87</v>
      </c>
      <c r="C4" s="51">
        <v>241.37</v>
      </c>
      <c r="D4" s="40">
        <v>2.7743678160919543</v>
      </c>
      <c r="F4" s="46"/>
    </row>
    <row r="5" spans="1:6" x14ac:dyDescent="0.25">
      <c r="A5" s="8">
        <v>44621</v>
      </c>
      <c r="B5" s="17">
        <v>116</v>
      </c>
      <c r="C5" s="51">
        <v>331.35</v>
      </c>
      <c r="D5" s="40">
        <v>2.8564655172413795</v>
      </c>
      <c r="F5" s="46"/>
    </row>
    <row r="6" spans="1:6" x14ac:dyDescent="0.25">
      <c r="A6" s="8">
        <v>44652</v>
      </c>
      <c r="B6" s="17">
        <v>134</v>
      </c>
      <c r="C6" s="51">
        <v>372.35</v>
      </c>
      <c r="D6" s="40">
        <v>2.7787313432835821</v>
      </c>
      <c r="F6" s="46"/>
    </row>
    <row r="7" spans="1:6" x14ac:dyDescent="0.25">
      <c r="A7" s="8">
        <v>44682</v>
      </c>
      <c r="B7" s="17">
        <v>132</v>
      </c>
      <c r="C7" s="51">
        <v>385.75</v>
      </c>
      <c r="D7" s="40">
        <v>2.9223484848484849</v>
      </c>
      <c r="F7" s="46"/>
    </row>
    <row r="8" spans="1:6" x14ac:dyDescent="0.25">
      <c r="A8" s="8">
        <v>44713</v>
      </c>
      <c r="B8" s="17">
        <v>159</v>
      </c>
      <c r="C8" s="51">
        <v>412.29</v>
      </c>
      <c r="D8" s="40">
        <v>2.5930188679245285</v>
      </c>
      <c r="F8" s="46"/>
    </row>
    <row r="9" spans="1:6" x14ac:dyDescent="0.25">
      <c r="A9" s="8">
        <v>44743</v>
      </c>
      <c r="B9" s="17">
        <v>100</v>
      </c>
      <c r="C9" s="51">
        <v>265.35000000000002</v>
      </c>
      <c r="D9" s="40">
        <v>2.6535000000000002</v>
      </c>
      <c r="F9" s="46"/>
    </row>
    <row r="10" spans="1:6" x14ac:dyDescent="0.25">
      <c r="A10" s="8">
        <v>44774</v>
      </c>
      <c r="B10" s="17">
        <v>150</v>
      </c>
      <c r="C10" s="51">
        <v>402.85</v>
      </c>
      <c r="D10" s="40">
        <v>2.6856666666666666</v>
      </c>
      <c r="F10" s="46"/>
    </row>
    <row r="11" spans="1:6" x14ac:dyDescent="0.25">
      <c r="A11" s="8">
        <v>44805</v>
      </c>
      <c r="B11" s="17">
        <v>163</v>
      </c>
      <c r="C11" s="51">
        <v>427.38</v>
      </c>
      <c r="D11" s="40">
        <v>2.621963190184049</v>
      </c>
      <c r="F11" s="46"/>
    </row>
    <row r="12" spans="1:6" x14ac:dyDescent="0.25">
      <c r="A12" s="8"/>
      <c r="C12" s="28"/>
    </row>
    <row r="13" spans="1:6" x14ac:dyDescent="0.25">
      <c r="A13" s="8">
        <v>44927</v>
      </c>
      <c r="B13" s="47">
        <f t="shared" ref="B13:B18" si="0">C13/D13</f>
        <v>410.43396226415098</v>
      </c>
      <c r="C13" s="51">
        <v>1087.6500000000001</v>
      </c>
      <c r="D13" s="40">
        <v>2.65</v>
      </c>
    </row>
    <row r="14" spans="1:6" x14ac:dyDescent="0.25">
      <c r="A14" s="8">
        <v>44958</v>
      </c>
      <c r="B14" s="47">
        <f t="shared" si="0"/>
        <v>407.05263157894734</v>
      </c>
      <c r="C14" s="51">
        <v>1160.0999999999999</v>
      </c>
      <c r="D14" s="40">
        <v>2.85</v>
      </c>
    </row>
    <row r="15" spans="1:6" x14ac:dyDescent="0.25">
      <c r="A15" s="8">
        <v>44986</v>
      </c>
      <c r="B15" s="47">
        <f t="shared" si="0"/>
        <v>477.65217391304355</v>
      </c>
      <c r="C15" s="51">
        <v>1208.46</v>
      </c>
      <c r="D15" s="40">
        <v>2.5299999999999998</v>
      </c>
    </row>
    <row r="16" spans="1:6" x14ac:dyDescent="0.25">
      <c r="A16" s="8">
        <v>45017</v>
      </c>
      <c r="B16" s="47">
        <f t="shared" si="0"/>
        <v>301.45267489711932</v>
      </c>
      <c r="C16" s="51">
        <v>732.53</v>
      </c>
      <c r="D16" s="40">
        <v>2.4300000000000002</v>
      </c>
    </row>
    <row r="17" spans="1:6" x14ac:dyDescent="0.25">
      <c r="A17" s="8">
        <v>45047</v>
      </c>
      <c r="B17" s="47">
        <f t="shared" si="0"/>
        <v>386.19217081850536</v>
      </c>
      <c r="C17" s="51">
        <v>1085.2</v>
      </c>
      <c r="D17" s="40">
        <v>2.81</v>
      </c>
    </row>
    <row r="18" spans="1:6" x14ac:dyDescent="0.25">
      <c r="A18" s="8">
        <v>45078</v>
      </c>
      <c r="B18" s="47">
        <f t="shared" si="0"/>
        <v>408.24100719424467</v>
      </c>
      <c r="C18" s="51">
        <v>1134.9100000000001</v>
      </c>
      <c r="D18" s="40">
        <v>2.78</v>
      </c>
    </row>
    <row r="19" spans="1:6" x14ac:dyDescent="0.25">
      <c r="A19" s="8">
        <v>45108</v>
      </c>
      <c r="B19" s="47">
        <f>C19/D19</f>
        <v>335.94360902255636</v>
      </c>
      <c r="C19" s="51">
        <v>893.61</v>
      </c>
      <c r="D19" s="40">
        <v>2.66</v>
      </c>
    </row>
    <row r="20" spans="1:6" x14ac:dyDescent="0.25">
      <c r="A20" s="8">
        <v>45139</v>
      </c>
      <c r="B20" s="17">
        <v>420</v>
      </c>
      <c r="C20" s="51">
        <v>1169.8699999999999</v>
      </c>
      <c r="D20" s="40">
        <v>2.79</v>
      </c>
      <c r="E20" s="46"/>
      <c r="F20" s="46"/>
    </row>
    <row r="21" spans="1:6" x14ac:dyDescent="0.25">
      <c r="A21" s="8">
        <v>45170</v>
      </c>
      <c r="B21" s="17">
        <v>368</v>
      </c>
      <c r="C21" s="51">
        <v>1037.6500000000001</v>
      </c>
      <c r="D21" s="40">
        <v>2.82</v>
      </c>
      <c r="F21" s="46"/>
    </row>
    <row r="22" spans="1:6" x14ac:dyDescent="0.25">
      <c r="A22" s="8">
        <v>45200</v>
      </c>
      <c r="B22" s="17">
        <v>492</v>
      </c>
      <c r="C22" s="51">
        <v>1502.27</v>
      </c>
      <c r="D22" s="40">
        <v>3.05</v>
      </c>
      <c r="F22" s="46"/>
    </row>
    <row r="23" spans="1:6" x14ac:dyDescent="0.25">
      <c r="A23" s="8">
        <v>45231</v>
      </c>
      <c r="B23" s="47">
        <f>C23/D23</f>
        <v>743.31835205992513</v>
      </c>
      <c r="C23" s="51">
        <v>1984.66</v>
      </c>
      <c r="D23" s="40">
        <v>2.67</v>
      </c>
      <c r="F23" s="46"/>
    </row>
    <row r="24" spans="1:6" x14ac:dyDescent="0.25">
      <c r="A24" s="8">
        <v>45261</v>
      </c>
      <c r="B24" s="53">
        <f>C24/D24</f>
        <v>175.41064638783271</v>
      </c>
      <c r="C24" s="54">
        <v>461.33</v>
      </c>
      <c r="D24" s="40">
        <v>2.63</v>
      </c>
      <c r="F24" s="46"/>
    </row>
    <row r="25" spans="1:6" x14ac:dyDescent="0.25">
      <c r="B25" s="52">
        <f>SUM(B13:B24)</f>
        <v>4925.6972281363251</v>
      </c>
      <c r="C25" s="56">
        <f>SUM(C13:C24)</f>
        <v>13458.239999999998</v>
      </c>
    </row>
    <row r="27" spans="1:6" x14ac:dyDescent="0.25">
      <c r="A27" s="11" t="s">
        <v>157</v>
      </c>
    </row>
    <row r="28" spans="1:6" x14ac:dyDescent="0.25">
      <c r="A28" t="s">
        <v>158</v>
      </c>
    </row>
    <row r="30" spans="1:6" x14ac:dyDescent="0.25">
      <c r="B30" t="s">
        <v>159</v>
      </c>
      <c r="C30" t="s">
        <v>160</v>
      </c>
      <c r="D30" t="s">
        <v>161</v>
      </c>
    </row>
    <row r="31" spans="1:6" x14ac:dyDescent="0.25">
      <c r="A31" s="8">
        <v>45170</v>
      </c>
      <c r="B31" s="17">
        <v>453</v>
      </c>
      <c r="C31" s="51">
        <v>1341.13</v>
      </c>
      <c r="D31" s="39">
        <f>C31/B31</f>
        <v>2.9605518763796912</v>
      </c>
    </row>
    <row r="32" spans="1:6" x14ac:dyDescent="0.25">
      <c r="A32" s="8">
        <v>45200</v>
      </c>
      <c r="B32" s="17">
        <v>503</v>
      </c>
      <c r="C32" s="51">
        <v>1242.8800000000001</v>
      </c>
      <c r="D32" s="39">
        <f>C32/B32</f>
        <v>2.4709343936381711</v>
      </c>
    </row>
    <row r="33" spans="1:4" x14ac:dyDescent="0.25">
      <c r="A33" s="8">
        <v>45231</v>
      </c>
      <c r="B33" s="55">
        <v>421</v>
      </c>
      <c r="C33" s="54">
        <v>1166.77</v>
      </c>
      <c r="D33" s="39">
        <f>C33/B33</f>
        <v>2.7714251781472683</v>
      </c>
    </row>
    <row r="34" spans="1:4" x14ac:dyDescent="0.25">
      <c r="B34" s="17">
        <f>SUM(B31:B33)</f>
        <v>1377</v>
      </c>
      <c r="C34" s="51">
        <f>SUM(C31:C33)</f>
        <v>3750.78</v>
      </c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043340-b04d-48fe-8b40-2ecb92ae6187">
      <Value>5</Value>
      <Value>3</Value>
    </TaxCatchAll>
    <TNOC_ClusterName xmlns="2f6a910d-138e-42c1-8e8a-320c1b7cf3f7">Aanbesteding Catering</TNOC_ClusterName>
    <TNOC_ClusterId xmlns="2f6a910d-138e-42c1-8e8a-320c1b7cf3f7">93671</TNOC_ClusterId>
    <cf581d8792c646118aad2c2c4ecdfa8c xmlns="aa043340-b04d-48fe-8b40-2ecb92ae6187">
      <Terms xmlns="http://schemas.microsoft.com/office/infopath/2007/PartnerControls"/>
    </cf581d8792c646118aad2c2c4ecdfa8c>
    <n2a7a23bcc2241cb9261f9a914c7c1bb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aa043340-b04d-48fe-8b40-2ecb92ae6187">
      <Terms xmlns="http://schemas.microsoft.com/office/infopath/2007/PartnerControls"/>
    </bac4ab11065f4f6c809c820c57e320e5>
    <h15fbb78f4cb41d290e72f301ea2865f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aa043340-b04d-48fe-8b40-2ecb92ae6187">
      <Terms xmlns="http://schemas.microsoft.com/office/infopath/2007/PartnerControls"/>
    </lca20d149a844688b6abf34073d5c21d>
    <_dlc_DocId xmlns="aa043340-b04d-48fe-8b40-2ecb92ae6187">N4XXQ64M5DQJ-1022059269-593</_dlc_DocId>
    <_dlc_DocIdUrl xmlns="aa043340-b04d-48fe-8b40-2ecb92ae6187">
      <Url>https://365tno.sharepoint.com/teams/T93671/_layouts/15/DocIdRedir.aspx?ID=N4XXQ64M5DQJ-1022059269-593</Url>
      <Description>N4XXQ64M5DQJ-1022059269-593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B46D2EDA091494DBD4F1D530AFFEBDA" ma:contentTypeVersion="11" ma:contentTypeDescription=" " ma:contentTypeScope="" ma:versionID="af60820a8b45b531ca1fd2d0d6d3c907">
  <xsd:schema xmlns:xsd="http://www.w3.org/2001/XMLSchema" xmlns:xs="http://www.w3.org/2001/XMLSchema" xmlns:p="http://schemas.microsoft.com/office/2006/metadata/properties" xmlns:ns2="aa043340-b04d-48fe-8b40-2ecb92ae6187" xmlns:ns3="2f6a910d-138e-42c1-8e8a-320c1b7cf3f7" xmlns:ns5="40145e6c-315e-4a25-8122-34cf0e99128f" targetNamespace="http://schemas.microsoft.com/office/2006/metadata/properties" ma:root="true" ma:fieldsID="ec381a6273193524379b5ed1deb3f725" ns2:_="" ns3:_="" ns5:_="">
    <xsd:import namespace="aa043340-b04d-48fe-8b40-2ecb92ae6187"/>
    <xsd:import namespace="2f6a910d-138e-42c1-8e8a-320c1b7cf3f7"/>
    <xsd:import namespace="40145e6c-315e-4a25-8122-34cf0e9912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3340-b04d-48fe-8b40-2ecb92ae618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1af0e00-ee3c-460a-a32d-4e865da4500b}" ma:internalName="TaxCatchAll" ma:showField="CatchAllData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1af0e00-ee3c-460a-a32d-4e865da4500b}" ma:internalName="TaxCatchAllLabel" ma:readOnly="true" ma:showField="CatchAllDataLabel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eding Cater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67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45e6c-315e-4a25-8122-34cf0e991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C00E93-19C5-4AE5-B407-DD2E5AA65D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74402-6B1C-46F2-B57C-B1AC5B73B82D}">
  <ds:schemaRefs>
    <ds:schemaRef ds:uri="http://schemas.microsoft.com/office/2006/metadata/properties"/>
    <ds:schemaRef ds:uri="http://schemas.microsoft.com/office/infopath/2007/PartnerControls"/>
    <ds:schemaRef ds:uri="aa043340-b04d-48fe-8b40-2ecb92ae6187"/>
    <ds:schemaRef ds:uri="2f6a910d-138e-42c1-8e8a-320c1b7cf3f7"/>
  </ds:schemaRefs>
</ds:datastoreItem>
</file>

<file path=customXml/itemProps3.xml><?xml version="1.0" encoding="utf-8"?>
<ds:datastoreItem xmlns:ds="http://schemas.openxmlformats.org/officeDocument/2006/customXml" ds:itemID="{E5CCDF03-EACE-4B91-961D-5518E39F2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43340-b04d-48fe-8b40-2ecb92ae6187"/>
    <ds:schemaRef ds:uri="2f6a910d-138e-42c1-8e8a-320c1b7cf3f7"/>
    <ds:schemaRef ds:uri="40145e6c-315e-4a25-8122-34cf0e991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DA0E39-A841-451C-9EF6-75E754B5284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Totaaloverzicht</vt:lpstr>
      <vt:lpstr>Top 15 banqueting afnames 2023</vt:lpstr>
      <vt:lpstr>Aantal kassa's per locatie</vt:lpstr>
      <vt:lpstr>Lunchgebruikers 2022_2023</vt:lpstr>
      <vt:lpstr>Lunchgebruikers per werkdag</vt:lpstr>
      <vt:lpstr>Laptop_GSM</vt:lpstr>
      <vt:lpstr>Vergaderservices 2022_2023</vt:lpstr>
      <vt:lpstr>Werkfruit kosten 2023</vt:lpstr>
      <vt:lpstr>Omzet Koffiebar AvB en Leiden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Driel, Y.M.L.A. (Yvette) van</dc:creator>
  <cp:keywords/>
  <dc:description/>
  <cp:lastModifiedBy>Driel, Y.M.L.A. (Yvette) van</cp:lastModifiedBy>
  <cp:revision/>
  <dcterms:created xsi:type="dcterms:W3CDTF">2022-10-10T13:59:48Z</dcterms:created>
  <dcterms:modified xsi:type="dcterms:W3CDTF">2024-03-19T12:45:40Z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0x010100A35317DCC28344A7B82488658A034A5C0100AB46D2EDA091494DBD4F1D530AFFEBDA</vt:lpwstr>
  </property>
  <property fmtid="{D5CDD505-2E9C-101B-9397-08002B2CF9AE}" pid="3" name="TNOC_DocumentType">
    <vt:lpwstr/>
  </property>
  <property fmtid="{D5CDD505-2E9C-101B-9397-08002B2CF9AE}" pid="4" name="_dlc_DocIdItemGuid">
    <vt:lpwstr>f657c649-2ba4-416a-85fa-645d61005d87</vt:lpwstr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TNOC_DocumentSetType">
    <vt:lpwstr/>
  </property>
  <property fmtid="{D5CDD505-2E9C-101B-9397-08002B2CF9AE}" pid="8" name="TNOC_DocumentClassification">
    <vt:lpwstr>5;#TNO Internal|1a23c89f-ef54-4907-86fd-8242403ff722</vt:lpwstr>
  </property>
  <property fmtid="{D5CDD505-2E9C-101B-9397-08002B2CF9AE}" pid="9" name="MediaServiceImageTags">
    <vt:lpwstr/>
  </property>
</Properties>
</file>