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bodegraven-my.sharepoint.com/personal/rverstoep_bodegraven-reeuwijk_nl/Documents/Documenten/Aanbestedingsset/"/>
    </mc:Choice>
  </mc:AlternateContent>
  <xr:revisionPtr revIDLastSave="114" documentId="8_{E7DC6F87-BE48-4F2B-97ED-1EEC8F92A9AA}" xr6:coauthVersionLast="47" xr6:coauthVersionMax="47" xr10:uidLastSave="{880B24C1-7755-406B-8614-CFE67B398022}"/>
  <bookViews>
    <workbookView xWindow="-120" yWindow="-120" windowWidth="29040" windowHeight="15840" xr2:uid="{00000000-000D-0000-FFFF-FFFF00000000}"/>
  </bookViews>
  <sheets>
    <sheet name="Prijzenblad" sheetId="9" r:id="rId1"/>
    <sheet name="Wensenformulier" sheetId="11" r:id="rId2"/>
    <sheet name="Beheer Overnemen" sheetId="8" r:id="rId3"/>
    <sheet name="Menu" sheetId="7" state="hidden" r:id="rId4"/>
  </sheets>
  <definedNames>
    <definedName name="_xlnm.Print_Area" localSheetId="2">'Beheer Overnemen'!$A$1:$M$51</definedName>
    <definedName name="_xlnm.Print_Area" localSheetId="0">Prijzenblad!$A$1:$G$88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9" l="1"/>
  <c r="F57" i="9"/>
  <c r="F61" i="9"/>
  <c r="F59" i="9"/>
  <c r="D75" i="9"/>
  <c r="F7" i="11"/>
  <c r="F6" i="11"/>
  <c r="C39" i="9" l="1"/>
  <c r="C38" i="9"/>
  <c r="C33" i="9"/>
  <c r="K24" i="8"/>
  <c r="G50" i="8"/>
  <c r="C61" i="9" l="1"/>
  <c r="C59" i="9"/>
  <c r="L21" i="8"/>
  <c r="L24" i="8" s="1"/>
  <c r="G47" i="8"/>
  <c r="D71" i="9"/>
  <c r="D70" i="9"/>
  <c r="D69" i="9"/>
  <c r="D68" i="9"/>
  <c r="D67" i="9"/>
  <c r="D72" i="9" s="1"/>
  <c r="E75" i="9"/>
  <c r="E76" i="9" s="1"/>
  <c r="E61" i="9"/>
  <c r="E52" i="9"/>
  <c r="E51" i="9"/>
  <c r="E50" i="9"/>
  <c r="E49" i="9"/>
  <c r="E53" i="9" s="1"/>
  <c r="E39" i="9"/>
  <c r="E38" i="9"/>
  <c r="C37" i="9"/>
  <c r="E37" i="9" s="1"/>
  <c r="C36" i="9"/>
  <c r="E36" i="9" s="1"/>
  <c r="C35" i="9"/>
  <c r="E35" i="9" s="1"/>
  <c r="C34" i="9"/>
  <c r="E34" i="9" s="1"/>
  <c r="E33" i="9"/>
  <c r="C32" i="9"/>
  <c r="E32" i="9" s="1"/>
  <c r="E26" i="9"/>
  <c r="E17" i="9"/>
  <c r="E13" i="9"/>
  <c r="E12" i="9"/>
  <c r="E11" i="9"/>
  <c r="E7" i="9"/>
  <c r="E6" i="9"/>
  <c r="E8" i="9" s="1"/>
  <c r="K26" i="8" l="1"/>
  <c r="C21" i="9" s="1"/>
  <c r="K25" i="8"/>
  <c r="C27" i="8"/>
  <c r="C24" i="8"/>
  <c r="F8" i="11" l="1"/>
  <c r="F9" i="11" s="1"/>
  <c r="C60" i="8"/>
  <c r="C45" i="9"/>
  <c r="C44" i="9"/>
  <c r="C57" i="9"/>
  <c r="E57" i="9" s="1"/>
  <c r="C16" i="9"/>
  <c r="C28" i="8"/>
  <c r="D27" i="8"/>
  <c r="C19" i="9"/>
  <c r="E45" i="9"/>
  <c r="E44" i="9"/>
  <c r="C43" i="9"/>
  <c r="E43" i="9" s="1"/>
  <c r="E21" i="9"/>
  <c r="G51" i="8"/>
  <c r="H50" i="8"/>
  <c r="C23" i="9" l="1"/>
  <c r="E19" i="9"/>
  <c r="C20" i="9"/>
  <c r="E59" i="9"/>
  <c r="E62" i="9" s="1"/>
  <c r="E16" i="9"/>
  <c r="E20" i="9" l="1"/>
  <c r="C42" i="9"/>
  <c r="E42" i="9" s="1"/>
  <c r="C41" i="9"/>
  <c r="E41" i="9" s="1"/>
  <c r="E46" i="9" s="1"/>
  <c r="E23" i="9"/>
  <c r="C24" i="9"/>
  <c r="E24" i="9" l="1"/>
  <c r="E27" i="9" s="1"/>
  <c r="D79" i="9"/>
</calcChain>
</file>

<file path=xl/sharedStrings.xml><?xml version="1.0" encoding="utf-8"?>
<sst xmlns="http://schemas.openxmlformats.org/spreadsheetml/2006/main" count="229" uniqueCount="196">
  <si>
    <t>Prijzenblad</t>
  </si>
  <si>
    <r>
      <t>- Gele cellen dienen door Inschrijver te worden ingevuld.
- Alle bedragen dienen in euro's en exclusief btw te worden ingevuld.
- De aangeboden tarieven en prijzen zijn all-inclusive, dus inclusief reis- en verblijfkosten, wettelijk bepaalde sociale- en werkgeverslasten, afdrachten, kantoorkosten, overheadkosten en eventuele andere kosten.
- Kosten die niet op het Prijzenblad zijn opgenomen, kunnen niet bij Opdrachtgever in rekening worden gebracht, tenzij met uitdrukkelijke, schriftelijke toestemming van Opdrachtgever.
- De maandelijkse kosten voor het beheer van een overgenomen apparaat kan niet liggen boven de maandelijkse kosten voor het goedkoopste type van dat apparaat die '</t>
    </r>
    <r>
      <rPr>
        <i/>
        <sz val="11"/>
        <color rgb="FFFF0000"/>
        <rFont val="Calibri"/>
        <family val="2"/>
        <scheme val="minor"/>
      </rPr>
      <t>as-a-service</t>
    </r>
    <r>
      <rPr>
        <sz val="11"/>
        <color rgb="FFFF0000"/>
        <rFont val="Calibri"/>
        <family val="2"/>
        <scheme val="minor"/>
      </rPr>
      <t>' wordt afgenomen.</t>
    </r>
  </si>
  <si>
    <t>Eenmalige transitiekosten</t>
  </si>
  <si>
    <t>Aantal</t>
  </si>
  <si>
    <t>Eenmalige
kosten (€)</t>
  </si>
  <si>
    <t>Totaal (€)</t>
  </si>
  <si>
    <t>Transitie (Uitrol fysieke werkplekken, uitgifte apparatuur en accessoires, etc.)</t>
  </si>
  <si>
    <t>Upgraden netwerk</t>
  </si>
  <si>
    <t>Totaal eenmalig</t>
  </si>
  <si>
    <t>Maandelijkse kosten</t>
  </si>
  <si>
    <t>Maandelijkse
kosten (€)</t>
  </si>
  <si>
    <t>Beheer netwerkomgeving</t>
  </si>
  <si>
    <t>Beheer kantoorautomatiseringsomgeving</t>
  </si>
  <si>
    <t>Servicedesk (100% remote)</t>
  </si>
  <si>
    <r>
      <t xml:space="preserve">Laptops </t>
    </r>
    <r>
      <rPr>
        <b/>
        <i/>
        <u/>
        <sz val="11"/>
        <color theme="1"/>
        <rFont val="Calibri"/>
        <family val="2"/>
        <scheme val="minor"/>
      </rPr>
      <t>as-a-service</t>
    </r>
    <r>
      <rPr>
        <b/>
        <sz val="11"/>
        <color theme="1"/>
        <rFont val="Calibri"/>
        <family val="2"/>
        <scheme val="minor"/>
      </rPr>
      <t xml:space="preserve"> van medewerkers in dienst</t>
    </r>
  </si>
  <si>
    <t>14" of 15.6" standaard laptop</t>
  </si>
  <si>
    <t>15.6" AutoCAD-laptop</t>
  </si>
  <si>
    <r>
      <t xml:space="preserve">Tablets </t>
    </r>
    <r>
      <rPr>
        <b/>
        <i/>
        <u/>
        <sz val="11"/>
        <color theme="1"/>
        <rFont val="Calibri"/>
        <family val="2"/>
        <scheme val="minor"/>
      </rPr>
      <t>as-a-service</t>
    </r>
  </si>
  <si>
    <t>iPad type 1</t>
  </si>
  <si>
    <t>iPad type 2</t>
  </si>
  <si>
    <t>iPad type 3</t>
  </si>
  <si>
    <r>
      <t xml:space="preserve">Smartphones </t>
    </r>
    <r>
      <rPr>
        <b/>
        <i/>
        <u/>
        <sz val="11"/>
        <color theme="1"/>
        <rFont val="Calibri"/>
        <family val="2"/>
        <scheme val="minor"/>
      </rPr>
      <t>as-a-service</t>
    </r>
  </si>
  <si>
    <t>Smartphone type 1 (incl. hoes)</t>
  </si>
  <si>
    <t>Smartphone type 2 (incl. hoes)</t>
  </si>
  <si>
    <r>
      <t xml:space="preserve">Kantoorwerkplek </t>
    </r>
    <r>
      <rPr>
        <b/>
        <i/>
        <u/>
        <sz val="11"/>
        <color theme="1"/>
        <rFont val="Calibri"/>
        <family val="2"/>
        <scheme val="minor"/>
      </rPr>
      <t>as-a-service</t>
    </r>
  </si>
  <si>
    <t>Standaard fysieke kantoorwerkplek</t>
  </si>
  <si>
    <t>Totaal maandelijks</t>
  </si>
  <si>
    <t xml:space="preserve"> </t>
  </si>
  <si>
    <t>De aantallen voor laptops, tablets en smartphones in bovenstaande tabel worden berekend o.b.v. het aantal in gebruik zijnde apparaten minus het aantal over te nemen apparaten op  het tabblad 'Beheer Overnemen'.</t>
  </si>
  <si>
    <t>Stuksprijzen</t>
  </si>
  <si>
    <r>
      <rPr>
        <b/>
        <sz val="11"/>
        <color rgb="FFFF0000"/>
        <rFont val="Calibri"/>
        <family val="2"/>
        <scheme val="minor"/>
      </rPr>
      <t>Fictief</t>
    </r>
    <r>
      <rPr>
        <b/>
        <sz val="11"/>
        <color theme="1"/>
        <rFont val="Calibri"/>
        <family val="2"/>
        <scheme val="minor"/>
      </rPr>
      <t xml:space="preserve"> aantal per 4 jaar</t>
    </r>
  </si>
  <si>
    <t>Stuksprijs (€)</t>
  </si>
  <si>
    <t>Medewerkeraccessoires</t>
  </si>
  <si>
    <t>Draadloze muis en toetsenbord combinatie</t>
  </si>
  <si>
    <t>Inklapbare laptopstandaard</t>
  </si>
  <si>
    <t>Laptopschoudertas</t>
  </si>
  <si>
    <t>Laptoprugzak</t>
  </si>
  <si>
    <t>Tabletaccessoires</t>
  </si>
  <si>
    <t>Tablethoes voor type 1 en 2</t>
  </si>
  <si>
    <t>Extra stevige tablethoes voor type 1 en 2 (valbescherming 1,5m en IP54)</t>
  </si>
  <si>
    <t>Tablethoes voor type 3</t>
  </si>
  <si>
    <t>Magic keyboard  voor type 3</t>
  </si>
  <si>
    <t>Smart keyboard  voor type 3</t>
  </si>
  <si>
    <t>Totaal stuksprijs per 4 jaar</t>
  </si>
  <si>
    <t>Uurtarieven (All-in) voor additionele dienstverlening</t>
  </si>
  <si>
    <r>
      <rPr>
        <b/>
        <sz val="11"/>
        <color rgb="FFFF0000"/>
        <rFont val="Calibri"/>
        <family val="2"/>
        <scheme val="minor"/>
      </rPr>
      <t>Fictief</t>
    </r>
    <r>
      <rPr>
        <b/>
        <sz val="11"/>
        <color theme="1"/>
        <rFont val="Calibri"/>
        <family val="2"/>
        <scheme val="minor"/>
      </rPr>
      <t xml:space="preserve"> aantal
uitfasering datacenter</t>
    </r>
  </si>
  <si>
    <t>Uurtarief (€)</t>
  </si>
  <si>
    <t>Eerstelijns supportmedewerker</t>
  </si>
  <si>
    <t>Consultant</t>
  </si>
  <si>
    <t>Projectmanager</t>
  </si>
  <si>
    <t>Totaal jaarlijks</t>
  </si>
  <si>
    <t>Overname beheer apparatuur nu in gebruik bij en eigendom van 
Opdrachtgever</t>
  </si>
  <si>
    <t>Overname beheer laptops in eigendom gemeente</t>
  </si>
  <si>
    <t>14" of 15.6" standaard laptops</t>
  </si>
  <si>
    <t>Overname beheer tablets in eigendom gemeente</t>
  </si>
  <si>
    <t>Tablets</t>
  </si>
  <si>
    <t>Overname beheer smartphone in eigendom gemeente</t>
  </si>
  <si>
    <t>Smartphones</t>
  </si>
  <si>
    <t>De aantallen voor laptops, tablets en smartphones in bovenstaande tabel worden overgenomen van het tabblad 'Beheer Overnemen'.</t>
  </si>
  <si>
    <r>
      <t xml:space="preserve">OPTIE: Meerdaagse </t>
    </r>
    <r>
      <rPr>
        <b/>
        <u/>
        <sz val="11"/>
        <color theme="1"/>
        <rFont val="Calibri"/>
        <family val="2"/>
        <scheme val="minor"/>
      </rPr>
      <t>ON-SITE</t>
    </r>
    <r>
      <rPr>
        <b/>
        <sz val="11"/>
        <color theme="1"/>
        <rFont val="Calibri"/>
        <family val="2"/>
        <scheme val="minor"/>
      </rPr>
      <t xml:space="preserve"> Servicedesk </t>
    </r>
  </si>
  <si>
    <t>Dagelijkse kosten (€)</t>
  </si>
  <si>
    <t>Jaarlijkse
kosten (€)</t>
  </si>
  <si>
    <t>Betreft extra kosten bovenop Servicedesk (100% remote)</t>
  </si>
  <si>
    <t>Maandag</t>
  </si>
  <si>
    <t>Dinsdag</t>
  </si>
  <si>
    <t>Woensdag</t>
  </si>
  <si>
    <t>Donderdag</t>
  </si>
  <si>
    <t>Vrijdag</t>
  </si>
  <si>
    <t>OPTIE: Laptops medewerkers NIET in dienst (externen)</t>
  </si>
  <si>
    <t>Wensenformulier</t>
  </si>
  <si>
    <t>- Gele cellen dienen door Inschrijver te worden ingevuld.
- Alle wensen waarvan Inschrijver aangeeft die te kunnen realiseren en waarvoor Inschrijver dus punten krijgt, dienen ook daadwerkelijk te worden uitgevoerd als onderdeel van de ICT-Prestatie en de kosten daarvan dienen te zijn verwerkt in de tariefstelling op het Prijzenblad.</t>
  </si>
  <si>
    <t>Wens</t>
  </si>
  <si>
    <t>Omschrijving</t>
  </si>
  <si>
    <t>Te behalen
deelpunten</t>
  </si>
  <si>
    <t>Inschrijver kan
voldoen?</t>
  </si>
  <si>
    <t>Deelpunten
inschrijver</t>
  </si>
  <si>
    <t>Opdrachtnemer conformeert zich aan NTA 8038.</t>
  </si>
  <si>
    <t>Opdrachtnemer is ISEA 3402 type 2 gecertificeerd.</t>
  </si>
  <si>
    <t>Met het oog op het milieu en kostenbesparing wil Opdrachtgever graag dat reeds in gebruik zijnde (mobiele) ICT-werkplekapparatuur waar mogelijk in gebruik blijft en wordt beheerd door Opdrachtnemer. Op het tabblad 'Beheer Overnemen' van deze Excel-sheet kunt u vinden welke hardware u over kan nemen. Met het overnemen en in gebruik houden van ICT-werkplekapparatuur kunt u punten verdienen.</t>
  </si>
  <si>
    <t>Tabblad 'Beheer Overnemen' invullen!</t>
  </si>
  <si>
    <t>Totaal</t>
  </si>
  <si>
    <t>Overname beheer van apparatuur nu in gebruik bij en eigendom van Opdrachtgever</t>
  </si>
  <si>
    <t>- Gele cellen dienen door Inschrijver te worden ingevuld.
- Eigendom van overgenomen apparatuur blijft bij Opdrachtgever. 
- Uitgangspunt is dat apparatuur waarvan het beheer wordt overgenomen nog minstens één (1) jaar in gebruik blijft na overname beheer (behoudens overmacht).
- Wanneer een overgenomen apparaat kapot gaat, wordt deze vervangen door een apparaat die 'as-a-service' wordt afgenomen.</t>
  </si>
  <si>
    <t>Model Laptop</t>
  </si>
  <si>
    <t>Beheer
overnemen</t>
  </si>
  <si>
    <t>Model Smartphone</t>
  </si>
  <si>
    <t>Model Tablet</t>
  </si>
  <si>
    <t>Vervangen door
iPad type</t>
  </si>
  <si>
    <t>HP Pro Mini 400 G9 Desktop PC</t>
  </si>
  <si>
    <t>Nee</t>
  </si>
  <si>
    <t>iPhone 11</t>
  </si>
  <si>
    <t>iPad (5th generation)</t>
  </si>
  <si>
    <t>1 of 2</t>
  </si>
  <si>
    <t>XPS 13 9360</t>
  </si>
  <si>
    <t>iPhone 11 Pro</t>
  </si>
  <si>
    <t>iPad Air 2</t>
  </si>
  <si>
    <t>HP ProBook 450 15.6 inch G9 Notebook PC</t>
  </si>
  <si>
    <t>iPhone 12 Pro</t>
  </si>
  <si>
    <t>iPad Pro (12.9")(6th generation)</t>
  </si>
  <si>
    <t>HP EliteBook 850 G8 Notebook PC</t>
  </si>
  <si>
    <t>iPhone 13 Pro</t>
  </si>
  <si>
    <t>iPad (7th generation)</t>
  </si>
  <si>
    <t>HP ProBook 430 G6</t>
  </si>
  <si>
    <t>iPhone 14</t>
  </si>
  <si>
    <t>iPad Air (4th generation)</t>
  </si>
  <si>
    <t>HP 470 G8 Notebook PC</t>
  </si>
  <si>
    <t>iPhone SE (2nd generation)</t>
  </si>
  <si>
    <t>iPad (9th generation)</t>
  </si>
  <si>
    <t>HP ZBook 17 G5</t>
  </si>
  <si>
    <t>iPhone XR</t>
  </si>
  <si>
    <t>iPad (8th generation)</t>
  </si>
  <si>
    <t>HP ProBook 450 G8 Notebook PC</t>
  </si>
  <si>
    <t>Ja</t>
  </si>
  <si>
    <t>CPH2269</t>
  </si>
  <si>
    <t>iPad Air (3rd generation)</t>
  </si>
  <si>
    <t>20VD</t>
  </si>
  <si>
    <t>CPH2415</t>
  </si>
  <si>
    <t>iPad Pro (12.9")(5th generation)</t>
  </si>
  <si>
    <t>20U1002EMH</t>
  </si>
  <si>
    <t>EML-L29</t>
  </si>
  <si>
    <t>iPad Pro (11")(2nd generation)</t>
  </si>
  <si>
    <t>20VE</t>
  </si>
  <si>
    <t>moto g(8) power</t>
  </si>
  <si>
    <t>iPad Pro (9.7")</t>
  </si>
  <si>
    <t>20U30029MH</t>
  </si>
  <si>
    <t>MP54</t>
  </si>
  <si>
    <t>iPad Pro (12.9")(4th generation)</t>
  </si>
  <si>
    <t>20U3000SMH</t>
  </si>
  <si>
    <t>ONEPLUS A6003</t>
  </si>
  <si>
    <t>iPad Pro (12.9")(2nd generation)</t>
  </si>
  <si>
    <t>20Q5002DMH</t>
  </si>
  <si>
    <t>Pixel 7</t>
  </si>
  <si>
    <t>iPad Pro (12.9")(3rd generation)</t>
  </si>
  <si>
    <t>20Q7000XMH</t>
  </si>
  <si>
    <t>SM-A047F</t>
  </si>
  <si>
    <t>iPad Pro (10.5")</t>
  </si>
  <si>
    <t>20SL</t>
  </si>
  <si>
    <t>SM-A137F</t>
  </si>
  <si>
    <t>TOTAAL</t>
  </si>
  <si>
    <t>HP ProBook 470 G4</t>
  </si>
  <si>
    <t>SM-A146P</t>
  </si>
  <si>
    <t>HP ProBook 450 G6</t>
  </si>
  <si>
    <t>SM-A307FN</t>
  </si>
  <si>
    <t>Fractie</t>
  </si>
  <si>
    <t>SM-A325F</t>
  </si>
  <si>
    <t>Overnemen beheer iPads</t>
  </si>
  <si>
    <t>SM-A415F</t>
  </si>
  <si>
    <t>SM-A505FN</t>
  </si>
  <si>
    <t>Overnemen beheer laptops</t>
  </si>
  <si>
    <t>SM-A515F</t>
  </si>
  <si>
    <t>SM-A525F</t>
  </si>
  <si>
    <t>SM-A528B</t>
  </si>
  <si>
    <t>SM-A536B</t>
  </si>
  <si>
    <t>SM-A546B</t>
  </si>
  <si>
    <t>SM-A705FN</t>
  </si>
  <si>
    <t>SM-G780F</t>
  </si>
  <si>
    <t>SM-G780G</t>
  </si>
  <si>
    <t>SM-G781B</t>
  </si>
  <si>
    <t>SM-G950F</t>
  </si>
  <si>
    <t>SM-G960F</t>
  </si>
  <si>
    <t>SM-G973F</t>
  </si>
  <si>
    <t>SM-G980F</t>
  </si>
  <si>
    <t>SM-G990B</t>
  </si>
  <si>
    <t>SM-G991B</t>
  </si>
  <si>
    <t>SM-G996B</t>
  </si>
  <si>
    <t>SM-S901B</t>
  </si>
  <si>
    <t>SM-S911B</t>
  </si>
  <si>
    <t>SM-T733</t>
  </si>
  <si>
    <t>SM-T865</t>
  </si>
  <si>
    <t>Overnemen beheer smartphones</t>
  </si>
  <si>
    <t>Maximaal te vergeven:</t>
  </si>
  <si>
    <t>Weging laptops</t>
  </si>
  <si>
    <t>Weging smartphones</t>
  </si>
  <si>
    <t>Weging tablets</t>
  </si>
  <si>
    <t>Gewogen gemiddelde:</t>
  </si>
  <si>
    <t>Punten</t>
  </si>
  <si>
    <t>Overnemen</t>
  </si>
  <si>
    <t>Fictieve totaalprijs voor 4 jaar</t>
  </si>
  <si>
    <t>Vervangen smartphones</t>
  </si>
  <si>
    <t>Vervangen type 1 of 2 iPads</t>
  </si>
  <si>
    <t>Vervangen type 3 iPads</t>
  </si>
  <si>
    <t>Vervangen laptops</t>
  </si>
  <si>
    <t>Tabblad 1 van 3</t>
  </si>
  <si>
    <t>Tabblad 2 van 3</t>
  </si>
  <si>
    <t>Tabblad 3 van 3</t>
  </si>
  <si>
    <t>Tweedelijns medewerker (zoals systeembeheerder, netwerkengineer, etc.)</t>
  </si>
  <si>
    <t>In-ear bedrade hoofdtelefoon (prijs &lt; € 50,=; zie Eis 29 PvE)</t>
  </si>
  <si>
    <t>In-ear wireless hoofdtelefoon (prijs &lt; € 50,=; zie Eis 29 PvE)</t>
  </si>
  <si>
    <t>On-ear bedrade hoofdtelefoon (prijs &lt; € 50,=; zie Eis 29 PvE)</t>
  </si>
  <si>
    <t>On-ear wireless hoofdtelefoon (prijs &lt; € 50,=; zie Eis 29 PvE)</t>
  </si>
  <si>
    <r>
      <t xml:space="preserve">Ondersteuning </t>
    </r>
    <r>
      <rPr>
        <i/>
        <sz val="11"/>
        <color theme="1"/>
        <rFont val="Calibri"/>
        <family val="2"/>
        <scheme val="minor"/>
      </rPr>
      <t>named users</t>
    </r>
    <r>
      <rPr>
        <sz val="11"/>
        <color theme="1"/>
        <rFont val="Calibri"/>
        <family val="2"/>
        <scheme val="minor"/>
      </rPr>
      <t xml:space="preserve"> in AD met een licentie</t>
    </r>
  </si>
  <si>
    <t>Naam ondertekenaar</t>
  </si>
  <si>
    <t>Functie ondertekenaar</t>
  </si>
  <si>
    <t>Datum ondertekening</t>
  </si>
  <si>
    <t>Handtekening</t>
  </si>
  <si>
    <t>Naam organisatie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</si>
</sst>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63">
    <xf numFmtId="0" fontId="0" fillId="0" borderId="0" xfId="0"/>
    <xf numFmtId="0" fontId="16" fillId="0" borderId="0" xfId="0" applyFont="1"/>
    <xf numFmtId="0" fontId="0" fillId="0" borderId="0" xfId="0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left" vertical="top"/>
    </xf>
    <xf numFmtId="0" fontId="16" fillId="34" borderId="0" xfId="0" applyFont="1" applyFill="1" applyAlignment="1">
      <alignment vertical="center"/>
    </xf>
    <xf numFmtId="0" fontId="16" fillId="34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44" fontId="0" fillId="0" borderId="0" xfId="0" applyNumberFormat="1" applyAlignment="1">
      <alignment vertical="center"/>
    </xf>
    <xf numFmtId="44" fontId="16" fillId="34" borderId="0" xfId="0" applyNumberFormat="1" applyFont="1" applyFill="1" applyAlignment="1">
      <alignment vertical="center"/>
    </xf>
    <xf numFmtId="0" fontId="0" fillId="0" borderId="0" xfId="0" applyAlignment="1">
      <alignment horizontal="left" vertical="center" indent="2"/>
    </xf>
    <xf numFmtId="1" fontId="0" fillId="0" borderId="0" xfId="0" applyNumberFormat="1" applyAlignment="1">
      <alignment vertical="center"/>
    </xf>
    <xf numFmtId="0" fontId="21" fillId="34" borderId="0" xfId="0" applyFont="1" applyFill="1" applyAlignment="1">
      <alignment vertical="center"/>
    </xf>
    <xf numFmtId="0" fontId="16" fillId="35" borderId="0" xfId="0" applyFont="1" applyFill="1" applyAlignment="1">
      <alignment vertical="center"/>
    </xf>
    <xf numFmtId="0" fontId="0" fillId="36" borderId="0" xfId="0" applyFill="1" applyAlignment="1">
      <alignment horizontal="left" vertical="center" indent="2"/>
    </xf>
    <xf numFmtId="0" fontId="0" fillId="36" borderId="0" xfId="0" applyFill="1" applyAlignment="1">
      <alignment vertical="center"/>
    </xf>
    <xf numFmtId="44" fontId="0" fillId="36" borderId="0" xfId="0" applyNumberFormat="1" applyFill="1" applyAlignment="1">
      <alignment vertical="center"/>
    </xf>
    <xf numFmtId="44" fontId="16" fillId="35" borderId="0" xfId="0" applyNumberFormat="1" applyFont="1" applyFill="1" applyAlignment="1">
      <alignment vertical="center"/>
    </xf>
    <xf numFmtId="0" fontId="16" fillId="35" borderId="0" xfId="0" applyFont="1" applyFill="1" applyAlignment="1">
      <alignment horizontal="center" vertical="center" wrapText="1"/>
    </xf>
    <xf numFmtId="0" fontId="23" fillId="35" borderId="0" xfId="42" applyFont="1" applyFill="1" applyAlignment="1">
      <alignment vertical="center"/>
    </xf>
    <xf numFmtId="0" fontId="16" fillId="34" borderId="0" xfId="0" applyFont="1" applyFill="1" applyAlignment="1">
      <alignment horizontal="center" vertical="center"/>
    </xf>
    <xf numFmtId="0" fontId="16" fillId="34" borderId="0" xfId="0" applyFont="1" applyFill="1" applyAlignment="1">
      <alignment horizontal="center" vertical="center" wrapText="1"/>
    </xf>
    <xf numFmtId="0" fontId="21" fillId="34" borderId="0" xfId="0" applyFont="1" applyFill="1" applyAlignment="1">
      <alignment horizontal="center" vertical="center"/>
    </xf>
    <xf numFmtId="0" fontId="16" fillId="35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center" vertical="top" wrapText="1"/>
    </xf>
    <xf numFmtId="2" fontId="17" fillId="0" borderId="0" xfId="0" applyNumberFormat="1" applyFont="1"/>
    <xf numFmtId="0" fontId="13" fillId="0" borderId="0" xfId="0" applyFont="1" applyAlignment="1">
      <alignment horizontal="center" vertical="top"/>
    </xf>
    <xf numFmtId="2" fontId="17" fillId="0" borderId="0" xfId="0" applyNumberFormat="1" applyFont="1" applyAlignment="1">
      <alignment horizontal="center" vertical="top"/>
    </xf>
    <xf numFmtId="0" fontId="17" fillId="0" borderId="0" xfId="0" applyFont="1"/>
    <xf numFmtId="0" fontId="13" fillId="0" borderId="0" xfId="0" applyFon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0" fillId="0" borderId="0" xfId="0" applyAlignment="1">
      <alignment vertical="top" wrapText="1"/>
    </xf>
    <xf numFmtId="164" fontId="16" fillId="34" borderId="0" xfId="0" applyNumberFormat="1" applyFont="1" applyFill="1" applyAlignment="1">
      <alignment horizontal="center" vertical="center"/>
    </xf>
    <xf numFmtId="44" fontId="0" fillId="33" borderId="0" xfId="0" applyNumberFormat="1" applyFill="1" applyAlignment="1" applyProtection="1">
      <alignment vertical="center"/>
      <protection locked="0"/>
    </xf>
    <xf numFmtId="0" fontId="0" fillId="33" borderId="0" xfId="0" applyFill="1" applyAlignment="1" applyProtection="1">
      <alignment horizontal="center" vertical="center"/>
      <protection locked="0"/>
    </xf>
    <xf numFmtId="0" fontId="0" fillId="33" borderId="0" xfId="0" applyFill="1" applyAlignment="1" applyProtection="1">
      <alignment horizontal="center"/>
      <protection locked="0"/>
    </xf>
    <xf numFmtId="0" fontId="0" fillId="33" borderId="0" xfId="0" applyFill="1" applyAlignment="1" applyProtection="1">
      <alignment horizontal="center" vertical="top"/>
      <protection locked="0"/>
    </xf>
    <xf numFmtId="0" fontId="16" fillId="0" borderId="10" xfId="0" applyFont="1" applyBorder="1" applyAlignment="1">
      <alignment vertical="center"/>
    </xf>
    <xf numFmtId="0" fontId="20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14" fillId="0" borderId="0" xfId="0" quotePrefix="1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6" fillId="34" borderId="0" xfId="0" applyFont="1" applyFill="1" applyAlignment="1">
      <alignment horizontal="right" vertical="center"/>
    </xf>
    <xf numFmtId="0" fontId="16" fillId="0" borderId="0" xfId="0" applyFont="1" applyAlignment="1">
      <alignment horizontal="left" vertical="center" indent="1"/>
    </xf>
    <xf numFmtId="44" fontId="29" fillId="34" borderId="0" xfId="0" applyNumberFormat="1" applyFont="1" applyFill="1" applyAlignment="1">
      <alignment horizontal="center" vertical="center"/>
    </xf>
    <xf numFmtId="0" fontId="29" fillId="34" borderId="0" xfId="0" applyFont="1" applyFill="1" applyAlignment="1">
      <alignment horizontal="left" vertical="center"/>
    </xf>
    <xf numFmtId="0" fontId="16" fillId="35" borderId="0" xfId="0" applyFont="1" applyFill="1" applyAlignment="1">
      <alignment horizontal="right" vertical="center"/>
    </xf>
    <xf numFmtId="44" fontId="16" fillId="34" borderId="0" xfId="0" applyNumberFormat="1" applyFont="1" applyFill="1" applyAlignment="1">
      <alignment horizontal="right" vertical="center"/>
    </xf>
    <xf numFmtId="44" fontId="16" fillId="35" borderId="0" xfId="0" applyNumberFormat="1" applyFont="1" applyFill="1" applyAlignment="1">
      <alignment horizontal="right" vertical="center"/>
    </xf>
    <xf numFmtId="0" fontId="16" fillId="35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0" fillId="33" borderId="10" xfId="0" applyFill="1" applyBorder="1" applyAlignment="1" applyProtection="1">
      <alignment horizontal="center" vertical="center"/>
      <protection locked="0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 2" xfId="42" xr:uid="{571ABF3E-09B2-4F57-B2DA-429878EA8345}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F8696B"/>
      <color rgb="FF63BE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B4AB8-430B-4C0C-A21F-2DA67E1CA2D6}">
  <sheetPr>
    <pageSetUpPr fitToPage="1"/>
  </sheetPr>
  <dimension ref="B1:G87"/>
  <sheetViews>
    <sheetView tabSelected="1" zoomScaleNormal="100" workbookViewId="0"/>
  </sheetViews>
  <sheetFormatPr defaultColWidth="8.7109375" defaultRowHeight="17.100000000000001" customHeight="1" x14ac:dyDescent="0.25"/>
  <cols>
    <col min="1" max="1" width="2.7109375" style="10" customWidth="1"/>
    <col min="2" max="2" width="71.42578125" style="10" customWidth="1"/>
    <col min="3" max="5" width="12.7109375" style="10" customWidth="1"/>
    <col min="6" max="7" width="12.5703125" style="10" customWidth="1"/>
    <col min="8" max="16384" width="8.7109375" style="10"/>
  </cols>
  <sheetData>
    <row r="1" spans="2:5" ht="17.100000000000001" customHeight="1" x14ac:dyDescent="0.25">
      <c r="B1" s="46" t="s">
        <v>182</v>
      </c>
      <c r="C1" s="46"/>
      <c r="D1" s="46"/>
      <c r="E1" s="46"/>
    </row>
    <row r="2" spans="2:5" s="28" customFormat="1" ht="33" customHeight="1" x14ac:dyDescent="0.25">
      <c r="B2" s="47" t="s">
        <v>0</v>
      </c>
      <c r="C2" s="47"/>
      <c r="D2" s="47"/>
      <c r="E2" s="47"/>
    </row>
    <row r="3" spans="2:5" ht="120" customHeight="1" x14ac:dyDescent="0.25">
      <c r="B3" s="49" t="s">
        <v>1</v>
      </c>
      <c r="C3" s="50"/>
      <c r="D3" s="50"/>
      <c r="E3" s="50"/>
    </row>
    <row r="5" spans="2:5" ht="33" customHeight="1" x14ac:dyDescent="0.25">
      <c r="B5" s="8" t="s">
        <v>2</v>
      </c>
      <c r="C5" s="24" t="s">
        <v>3</v>
      </c>
      <c r="D5" s="25" t="s">
        <v>4</v>
      </c>
      <c r="E5" s="24" t="s">
        <v>5</v>
      </c>
    </row>
    <row r="6" spans="2:5" ht="17.100000000000001" customHeight="1" x14ac:dyDescent="0.25">
      <c r="B6" s="11" t="s">
        <v>6</v>
      </c>
      <c r="C6" s="10">
        <v>1</v>
      </c>
      <c r="D6" s="41"/>
      <c r="E6" s="12">
        <f>C6*D6</f>
        <v>0</v>
      </c>
    </row>
    <row r="7" spans="2:5" ht="17.100000000000001" customHeight="1" x14ac:dyDescent="0.25">
      <c r="B7" s="11" t="s">
        <v>7</v>
      </c>
      <c r="C7" s="10">
        <v>1</v>
      </c>
      <c r="D7" s="41"/>
      <c r="E7" s="12">
        <f t="shared" ref="E7" si="0">C7*D7</f>
        <v>0</v>
      </c>
    </row>
    <row r="8" spans="2:5" ht="33" customHeight="1" x14ac:dyDescent="0.25">
      <c r="B8" s="51" t="s">
        <v>8</v>
      </c>
      <c r="C8" s="51"/>
      <c r="D8" s="51"/>
      <c r="E8" s="13">
        <f>SUM(E6:E7)</f>
        <v>0</v>
      </c>
    </row>
    <row r="10" spans="2:5" ht="33" customHeight="1" x14ac:dyDescent="0.25">
      <c r="B10" s="8" t="s">
        <v>9</v>
      </c>
      <c r="C10" s="24" t="s">
        <v>3</v>
      </c>
      <c r="D10" s="25" t="s">
        <v>10</v>
      </c>
      <c r="E10" s="25" t="s">
        <v>5</v>
      </c>
    </row>
    <row r="11" spans="2:5" ht="17.100000000000001" customHeight="1" x14ac:dyDescent="0.25">
      <c r="B11" s="11" t="s">
        <v>11</v>
      </c>
      <c r="C11" s="10">
        <v>1</v>
      </c>
      <c r="D11" s="41"/>
      <c r="E11" s="12">
        <f t="shared" ref="E11:E14" si="1">C11*D11</f>
        <v>0</v>
      </c>
    </row>
    <row r="12" spans="2:5" ht="17.100000000000001" customHeight="1" x14ac:dyDescent="0.25">
      <c r="B12" s="11" t="s">
        <v>12</v>
      </c>
      <c r="C12" s="10">
        <v>1</v>
      </c>
      <c r="D12" s="41"/>
      <c r="E12" s="12">
        <f t="shared" si="1"/>
        <v>0</v>
      </c>
    </row>
    <row r="13" spans="2:5" ht="17.100000000000001" customHeight="1" x14ac:dyDescent="0.25">
      <c r="B13" s="11" t="s">
        <v>13</v>
      </c>
      <c r="C13" s="10">
        <v>1</v>
      </c>
      <c r="D13" s="41"/>
      <c r="E13" s="12">
        <f t="shared" si="1"/>
        <v>0</v>
      </c>
    </row>
    <row r="14" spans="2:5" ht="17.100000000000001" customHeight="1" x14ac:dyDescent="0.25">
      <c r="B14" s="11" t="s">
        <v>190</v>
      </c>
      <c r="C14" s="10">
        <v>400</v>
      </c>
      <c r="D14" s="41"/>
      <c r="E14" s="12">
        <f t="shared" si="1"/>
        <v>0</v>
      </c>
    </row>
    <row r="15" spans="2:5" ht="17.100000000000001" customHeight="1" x14ac:dyDescent="0.25">
      <c r="B15" s="52" t="s">
        <v>14</v>
      </c>
      <c r="C15" s="52"/>
      <c r="D15" s="52"/>
    </row>
    <row r="16" spans="2:5" ht="17.100000000000001" customHeight="1" x14ac:dyDescent="0.25">
      <c r="B16" s="14" t="s">
        <v>15</v>
      </c>
      <c r="C16" s="10">
        <f>'Beheer Overnemen'!C24-C57</f>
        <v>244</v>
      </c>
      <c r="D16" s="41"/>
      <c r="E16" s="12">
        <f t="shared" ref="E16:E17" si="2">C16*D16</f>
        <v>0</v>
      </c>
    </row>
    <row r="17" spans="2:7" ht="17.100000000000001" customHeight="1" x14ac:dyDescent="0.25">
      <c r="B17" s="14" t="s">
        <v>16</v>
      </c>
      <c r="C17" s="10">
        <v>12</v>
      </c>
      <c r="D17" s="41"/>
      <c r="E17" s="12">
        <f t="shared" si="2"/>
        <v>0</v>
      </c>
    </row>
    <row r="18" spans="2:7" ht="17.100000000000001" customHeight="1" x14ac:dyDescent="0.25">
      <c r="B18" s="52" t="s">
        <v>17</v>
      </c>
      <c r="C18" s="52"/>
      <c r="D18" s="52"/>
    </row>
    <row r="19" spans="2:7" ht="17.100000000000001" customHeight="1" x14ac:dyDescent="0.25">
      <c r="B19" s="14" t="s">
        <v>18</v>
      </c>
      <c r="C19" s="15">
        <f>SUM('Beheer Overnemen'!K25)/2</f>
        <v>9.5</v>
      </c>
      <c r="D19" s="41"/>
      <c r="E19" s="12">
        <f t="shared" ref="E19:E21" si="3">C19*D19</f>
        <v>0</v>
      </c>
    </row>
    <row r="20" spans="2:7" ht="17.100000000000001" customHeight="1" x14ac:dyDescent="0.25">
      <c r="B20" s="14" t="s">
        <v>19</v>
      </c>
      <c r="C20" s="15">
        <f>'Beheer Overnemen'!K25-ROUND(C19,0)</f>
        <v>9</v>
      </c>
      <c r="D20" s="41"/>
      <c r="E20" s="12">
        <f t="shared" si="3"/>
        <v>0</v>
      </c>
    </row>
    <row r="21" spans="2:7" ht="17.100000000000001" customHeight="1" x14ac:dyDescent="0.25">
      <c r="B21" s="14" t="s">
        <v>20</v>
      </c>
      <c r="C21" s="10">
        <f>'Beheer Overnemen'!K26</f>
        <v>12</v>
      </c>
      <c r="D21" s="41"/>
      <c r="E21" s="12">
        <f t="shared" si="3"/>
        <v>0</v>
      </c>
    </row>
    <row r="22" spans="2:7" ht="17.100000000000001" customHeight="1" x14ac:dyDescent="0.25">
      <c r="B22" s="52" t="s">
        <v>21</v>
      </c>
      <c r="C22" s="52"/>
      <c r="D22" s="52"/>
    </row>
    <row r="23" spans="2:7" ht="17.100000000000001" customHeight="1" x14ac:dyDescent="0.25">
      <c r="B23" s="14" t="s">
        <v>22</v>
      </c>
      <c r="C23" s="10">
        <f>ROUND('Beheer Overnemen'!G51/2,0)</f>
        <v>103</v>
      </c>
      <c r="D23" s="41"/>
      <c r="E23" s="12">
        <f t="shared" ref="E23:E45" si="4">C23*D23</f>
        <v>0</v>
      </c>
    </row>
    <row r="24" spans="2:7" ht="17.100000000000001" customHeight="1" x14ac:dyDescent="0.25">
      <c r="B24" s="14" t="s">
        <v>23</v>
      </c>
      <c r="C24" s="10">
        <f>'Beheer Overnemen'!G51-Prijzenblad!C23</f>
        <v>103</v>
      </c>
      <c r="D24" s="41"/>
      <c r="E24" s="12">
        <f t="shared" si="4"/>
        <v>0</v>
      </c>
    </row>
    <row r="25" spans="2:7" ht="17.100000000000001" customHeight="1" x14ac:dyDescent="0.25">
      <c r="B25" s="52" t="s">
        <v>24</v>
      </c>
      <c r="C25" s="52"/>
      <c r="D25" s="52"/>
    </row>
    <row r="26" spans="2:7" ht="17.100000000000001" customHeight="1" x14ac:dyDescent="0.25">
      <c r="B26" s="14" t="s">
        <v>25</v>
      </c>
      <c r="C26" s="10">
        <v>190</v>
      </c>
      <c r="D26" s="41"/>
      <c r="E26" s="12">
        <f t="shared" si="4"/>
        <v>0</v>
      </c>
    </row>
    <row r="27" spans="2:7" ht="33" customHeight="1" x14ac:dyDescent="0.25">
      <c r="B27" s="51" t="s">
        <v>26</v>
      </c>
      <c r="C27" s="51"/>
      <c r="D27" s="51"/>
      <c r="E27" s="13">
        <f>SUM(E11:E26)</f>
        <v>0</v>
      </c>
      <c r="G27" s="10" t="s">
        <v>27</v>
      </c>
    </row>
    <row r="28" spans="2:7" ht="26.25" customHeight="1" x14ac:dyDescent="0.25">
      <c r="B28" s="48" t="s">
        <v>28</v>
      </c>
      <c r="C28" s="48"/>
      <c r="D28" s="48"/>
      <c r="E28" s="48"/>
    </row>
    <row r="29" spans="2:7" ht="17.100000000000001" customHeight="1" x14ac:dyDescent="0.25">
      <c r="B29" s="14"/>
      <c r="D29" s="12"/>
      <c r="E29" s="12"/>
    </row>
    <row r="30" spans="2:7" ht="33" customHeight="1" x14ac:dyDescent="0.25">
      <c r="B30" s="8" t="s">
        <v>29</v>
      </c>
      <c r="C30" s="25" t="s">
        <v>30</v>
      </c>
      <c r="D30" s="25" t="s">
        <v>31</v>
      </c>
      <c r="E30" s="25" t="s">
        <v>5</v>
      </c>
    </row>
    <row r="31" spans="2:7" ht="17.100000000000001" customHeight="1" x14ac:dyDescent="0.25">
      <c r="B31" s="52" t="s">
        <v>32</v>
      </c>
      <c r="C31" s="52"/>
      <c r="D31" s="52"/>
    </row>
    <row r="32" spans="2:7" ht="17.100000000000001" customHeight="1" x14ac:dyDescent="0.25">
      <c r="B32" s="14" t="s">
        <v>33</v>
      </c>
      <c r="C32" s="10">
        <f>4*30</f>
        <v>120</v>
      </c>
      <c r="D32" s="41"/>
      <c r="E32" s="12">
        <f t="shared" si="4"/>
        <v>0</v>
      </c>
    </row>
    <row r="33" spans="2:5" ht="17.100000000000001" customHeight="1" x14ac:dyDescent="0.25">
      <c r="B33" s="14" t="s">
        <v>34</v>
      </c>
      <c r="C33" s="10">
        <f>(4*30)+80</f>
        <v>200</v>
      </c>
      <c r="D33" s="41"/>
      <c r="E33" s="12">
        <f t="shared" si="4"/>
        <v>0</v>
      </c>
    </row>
    <row r="34" spans="2:5" ht="17.100000000000001" customHeight="1" x14ac:dyDescent="0.25">
      <c r="B34" s="14" t="s">
        <v>186</v>
      </c>
      <c r="C34" s="10">
        <f>60+(4*30)/4</f>
        <v>90</v>
      </c>
      <c r="D34" s="41"/>
      <c r="E34" s="12">
        <f t="shared" si="4"/>
        <v>0</v>
      </c>
    </row>
    <row r="35" spans="2:5" ht="17.100000000000001" customHeight="1" x14ac:dyDescent="0.25">
      <c r="B35" s="14" t="s">
        <v>187</v>
      </c>
      <c r="C35" s="10">
        <f t="shared" ref="C35:C37" si="5">60+(4*30)/4</f>
        <v>90</v>
      </c>
      <c r="D35" s="41"/>
      <c r="E35" s="12">
        <f t="shared" si="4"/>
        <v>0</v>
      </c>
    </row>
    <row r="36" spans="2:5" ht="17.100000000000001" customHeight="1" x14ac:dyDescent="0.25">
      <c r="B36" s="14" t="s">
        <v>188</v>
      </c>
      <c r="C36" s="10">
        <f t="shared" si="5"/>
        <v>90</v>
      </c>
      <c r="D36" s="41"/>
      <c r="E36" s="12">
        <f t="shared" si="4"/>
        <v>0</v>
      </c>
    </row>
    <row r="37" spans="2:5" ht="17.100000000000001" customHeight="1" x14ac:dyDescent="0.25">
      <c r="B37" s="14" t="s">
        <v>189</v>
      </c>
      <c r="C37" s="10">
        <f t="shared" si="5"/>
        <v>90</v>
      </c>
      <c r="D37" s="41"/>
      <c r="E37" s="12">
        <f t="shared" si="4"/>
        <v>0</v>
      </c>
    </row>
    <row r="38" spans="2:5" ht="17.100000000000001" customHeight="1" x14ac:dyDescent="0.25">
      <c r="B38" s="14" t="s">
        <v>35</v>
      </c>
      <c r="C38" s="10">
        <f>(4*30)/2</f>
        <v>60</v>
      </c>
      <c r="D38" s="41"/>
      <c r="E38" s="12">
        <f t="shared" si="4"/>
        <v>0</v>
      </c>
    </row>
    <row r="39" spans="2:5" ht="17.100000000000001" customHeight="1" x14ac:dyDescent="0.25">
      <c r="B39" s="14" t="s">
        <v>36</v>
      </c>
      <c r="C39" s="10">
        <f>(4*30)/2</f>
        <v>60</v>
      </c>
      <c r="D39" s="41"/>
      <c r="E39" s="12">
        <f t="shared" si="4"/>
        <v>0</v>
      </c>
    </row>
    <row r="40" spans="2:5" ht="17.100000000000001" customHeight="1" x14ac:dyDescent="0.25">
      <c r="B40" s="52" t="s">
        <v>37</v>
      </c>
      <c r="C40" s="52"/>
      <c r="D40" s="52"/>
      <c r="E40" s="12"/>
    </row>
    <row r="41" spans="2:5" ht="17.100000000000001" customHeight="1" x14ac:dyDescent="0.25">
      <c r="B41" s="14" t="s">
        <v>38</v>
      </c>
      <c r="C41" s="15">
        <f>(C19+C20)/2</f>
        <v>9.25</v>
      </c>
      <c r="D41" s="41"/>
      <c r="E41" s="12">
        <f t="shared" si="4"/>
        <v>0</v>
      </c>
    </row>
    <row r="42" spans="2:5" ht="17.100000000000001" customHeight="1" x14ac:dyDescent="0.25">
      <c r="B42" s="14" t="s">
        <v>39</v>
      </c>
      <c r="C42" s="15">
        <f>(C19+C20)/2</f>
        <v>9.25</v>
      </c>
      <c r="D42" s="41"/>
      <c r="E42" s="12">
        <f t="shared" si="4"/>
        <v>0</v>
      </c>
    </row>
    <row r="43" spans="2:5" ht="17.100000000000001" customHeight="1" x14ac:dyDescent="0.25">
      <c r="B43" s="14" t="s">
        <v>40</v>
      </c>
      <c r="C43" s="10">
        <f>C21</f>
        <v>12</v>
      </c>
      <c r="D43" s="41"/>
      <c r="E43" s="12">
        <f t="shared" si="4"/>
        <v>0</v>
      </c>
    </row>
    <row r="44" spans="2:5" ht="17.100000000000001" customHeight="1" x14ac:dyDescent="0.25">
      <c r="B44" s="14" t="s">
        <v>41</v>
      </c>
      <c r="C44" s="10">
        <f>C21/2</f>
        <v>6</v>
      </c>
      <c r="D44" s="41"/>
      <c r="E44" s="12">
        <f t="shared" si="4"/>
        <v>0</v>
      </c>
    </row>
    <row r="45" spans="2:5" ht="17.100000000000001" customHeight="1" x14ac:dyDescent="0.25">
      <c r="B45" s="14" t="s">
        <v>42</v>
      </c>
      <c r="C45" s="10">
        <f>C21/2</f>
        <v>6</v>
      </c>
      <c r="D45" s="41"/>
      <c r="E45" s="12">
        <f t="shared" si="4"/>
        <v>0</v>
      </c>
    </row>
    <row r="46" spans="2:5" ht="33" customHeight="1" x14ac:dyDescent="0.25">
      <c r="B46" s="51" t="s">
        <v>43</v>
      </c>
      <c r="C46" s="51"/>
      <c r="D46" s="51"/>
      <c r="E46" s="13">
        <f>SUM(E32:E45)</f>
        <v>0</v>
      </c>
    </row>
    <row r="47" spans="2:5" ht="17.100000000000001" customHeight="1" x14ac:dyDescent="0.25">
      <c r="B47" s="14"/>
      <c r="D47" s="12"/>
      <c r="E47" s="12"/>
    </row>
    <row r="48" spans="2:5" ht="45" x14ac:dyDescent="0.25">
      <c r="B48" s="16" t="s">
        <v>44</v>
      </c>
      <c r="C48" s="25" t="s">
        <v>45</v>
      </c>
      <c r="D48" s="26" t="s">
        <v>46</v>
      </c>
      <c r="E48" s="25" t="s">
        <v>5</v>
      </c>
    </row>
    <row r="49" spans="2:6" ht="17.100000000000001" customHeight="1" x14ac:dyDescent="0.25">
      <c r="B49" s="10" t="s">
        <v>47</v>
      </c>
      <c r="C49" s="10">
        <v>40</v>
      </c>
      <c r="D49" s="41"/>
      <c r="E49" s="12">
        <f t="shared" ref="E49:E52" si="6">C49*D49</f>
        <v>0</v>
      </c>
    </row>
    <row r="50" spans="2:6" ht="17.100000000000001" customHeight="1" x14ac:dyDescent="0.25">
      <c r="B50" s="10" t="s">
        <v>185</v>
      </c>
      <c r="C50" s="10">
        <v>200</v>
      </c>
      <c r="D50" s="41"/>
      <c r="E50" s="12">
        <f t="shared" si="6"/>
        <v>0</v>
      </c>
    </row>
    <row r="51" spans="2:6" ht="17.100000000000001" customHeight="1" x14ac:dyDescent="0.25">
      <c r="B51" s="10" t="s">
        <v>48</v>
      </c>
      <c r="C51" s="10">
        <v>80</v>
      </c>
      <c r="D51" s="41"/>
      <c r="E51" s="12">
        <f t="shared" si="6"/>
        <v>0</v>
      </c>
    </row>
    <row r="52" spans="2:6" ht="17.100000000000001" customHeight="1" x14ac:dyDescent="0.25">
      <c r="B52" s="10" t="s">
        <v>49</v>
      </c>
      <c r="C52" s="10">
        <v>40</v>
      </c>
      <c r="D52" s="41"/>
      <c r="E52" s="12">
        <f t="shared" si="6"/>
        <v>0</v>
      </c>
    </row>
    <row r="53" spans="2:6" ht="33" customHeight="1" x14ac:dyDescent="0.25">
      <c r="B53" s="56" t="s">
        <v>80</v>
      </c>
      <c r="C53" s="56"/>
      <c r="D53" s="56"/>
      <c r="E53" s="13">
        <f>SUM(E49:E52)</f>
        <v>0</v>
      </c>
    </row>
    <row r="54" spans="2:6" ht="17.100000000000001" customHeight="1" x14ac:dyDescent="0.25">
      <c r="B54" s="11"/>
    </row>
    <row r="55" spans="2:6" ht="33" customHeight="1" x14ac:dyDescent="0.25">
      <c r="B55" s="9" t="s">
        <v>51</v>
      </c>
      <c r="C55" s="24" t="s">
        <v>3</v>
      </c>
      <c r="D55" s="25" t="s">
        <v>10</v>
      </c>
      <c r="E55" s="25" t="s">
        <v>5</v>
      </c>
    </row>
    <row r="56" spans="2:6" ht="17.100000000000001" customHeight="1" x14ac:dyDescent="0.25">
      <c r="B56" s="52" t="s">
        <v>52</v>
      </c>
      <c r="C56" s="52"/>
      <c r="D56" s="52"/>
    </row>
    <row r="57" spans="2:6" ht="17.100000000000001" customHeight="1" x14ac:dyDescent="0.25">
      <c r="B57" s="14" t="s">
        <v>53</v>
      </c>
      <c r="C57" s="10">
        <f>'Beheer Overnemen'!C27</f>
        <v>0</v>
      </c>
      <c r="D57" s="41"/>
      <c r="E57" s="12">
        <f t="shared" ref="E57" si="7">C57*D57</f>
        <v>0</v>
      </c>
      <c r="F57" s="38" t="str">
        <f>IF(D57&gt;D16,"Ongeldige prijs. Zie eis 65 in het PvE","")</f>
        <v/>
      </c>
    </row>
    <row r="58" spans="2:6" ht="17.100000000000001" customHeight="1" x14ac:dyDescent="0.25">
      <c r="B58" s="52" t="s">
        <v>54</v>
      </c>
      <c r="C58" s="52"/>
      <c r="D58" s="52"/>
    </row>
    <row r="59" spans="2:6" ht="17.100000000000001" customHeight="1" x14ac:dyDescent="0.25">
      <c r="B59" s="14" t="s">
        <v>55</v>
      </c>
      <c r="C59" s="10">
        <f>'Beheer Overnemen'!K24</f>
        <v>0</v>
      </c>
      <c r="D59" s="41"/>
      <c r="E59" s="12">
        <f t="shared" ref="E59:E61" si="8">C59*D59</f>
        <v>0</v>
      </c>
      <c r="F59" s="38" t="str">
        <f>IF(D59&gt;D19,"Ongeldige prijs. Zie eis 65 in het PvE","")</f>
        <v/>
      </c>
    </row>
    <row r="60" spans="2:6" ht="17.100000000000001" customHeight="1" x14ac:dyDescent="0.25">
      <c r="B60" s="52" t="s">
        <v>56</v>
      </c>
      <c r="C60" s="52"/>
      <c r="D60" s="52"/>
      <c r="E60" s="12"/>
    </row>
    <row r="61" spans="2:6" ht="17.100000000000001" customHeight="1" x14ac:dyDescent="0.25">
      <c r="B61" s="14" t="s">
        <v>57</v>
      </c>
      <c r="C61" s="10">
        <f>'Beheer Overnemen'!G50</f>
        <v>0</v>
      </c>
      <c r="D61" s="41"/>
      <c r="E61" s="12">
        <f t="shared" si="8"/>
        <v>0</v>
      </c>
      <c r="F61" s="38" t="str">
        <f>IF(D61&gt;D24,"Ongeldige prijs. Zie eis 65 in het PvE","")</f>
        <v/>
      </c>
    </row>
    <row r="62" spans="2:6" ht="33" customHeight="1" x14ac:dyDescent="0.25">
      <c r="B62" s="56" t="s">
        <v>26</v>
      </c>
      <c r="C62" s="56"/>
      <c r="D62" s="56"/>
      <c r="E62" s="13">
        <f>SUM(E57:E61)</f>
        <v>0</v>
      </c>
    </row>
    <row r="63" spans="2:6" ht="15" x14ac:dyDescent="0.25">
      <c r="B63" s="48" t="s">
        <v>58</v>
      </c>
      <c r="C63" s="48"/>
      <c r="D63" s="48"/>
      <c r="E63" s="48"/>
    </row>
    <row r="65" spans="2:5" ht="17.25" customHeight="1" x14ac:dyDescent="0.25">
      <c r="B65" s="17" t="s">
        <v>59</v>
      </c>
      <c r="C65" s="58" t="s">
        <v>60</v>
      </c>
      <c r="D65" s="58" t="s">
        <v>61</v>
      </c>
    </row>
    <row r="66" spans="2:5" ht="17.100000000000001" customHeight="1" x14ac:dyDescent="0.25">
      <c r="B66" s="23" t="s">
        <v>62</v>
      </c>
      <c r="C66" s="58"/>
      <c r="D66" s="58"/>
    </row>
    <row r="67" spans="2:5" ht="17.100000000000001" customHeight="1" x14ac:dyDescent="0.25">
      <c r="B67" s="19" t="s">
        <v>63</v>
      </c>
      <c r="C67" s="41"/>
      <c r="D67" s="20">
        <f>52*C67</f>
        <v>0</v>
      </c>
    </row>
    <row r="68" spans="2:5" ht="17.100000000000001" customHeight="1" x14ac:dyDescent="0.25">
      <c r="B68" s="19" t="s">
        <v>64</v>
      </c>
      <c r="C68" s="41"/>
      <c r="D68" s="20">
        <f t="shared" ref="D68:D71" si="9">52*C68</f>
        <v>0</v>
      </c>
    </row>
    <row r="69" spans="2:5" ht="17.100000000000001" customHeight="1" x14ac:dyDescent="0.25">
      <c r="B69" s="19" t="s">
        <v>65</v>
      </c>
      <c r="C69" s="41"/>
      <c r="D69" s="20">
        <f t="shared" si="9"/>
        <v>0</v>
      </c>
    </row>
    <row r="70" spans="2:5" ht="17.100000000000001" customHeight="1" x14ac:dyDescent="0.25">
      <c r="B70" s="19" t="s">
        <v>66</v>
      </c>
      <c r="C70" s="41"/>
      <c r="D70" s="20">
        <f t="shared" si="9"/>
        <v>0</v>
      </c>
    </row>
    <row r="71" spans="2:5" ht="17.100000000000001" customHeight="1" x14ac:dyDescent="0.25">
      <c r="B71" s="19" t="s">
        <v>67</v>
      </c>
      <c r="C71" s="41"/>
      <c r="D71" s="20">
        <f t="shared" si="9"/>
        <v>0</v>
      </c>
    </row>
    <row r="72" spans="2:5" ht="33" customHeight="1" x14ac:dyDescent="0.25">
      <c r="B72" s="55" t="s">
        <v>50</v>
      </c>
      <c r="C72" s="55"/>
      <c r="D72" s="21">
        <f>SUM(D67:D71)</f>
        <v>0</v>
      </c>
    </row>
    <row r="74" spans="2:5" ht="33" customHeight="1" x14ac:dyDescent="0.25">
      <c r="B74" s="17" t="s">
        <v>68</v>
      </c>
      <c r="C74" s="27" t="s">
        <v>3</v>
      </c>
      <c r="D74" s="22" t="s">
        <v>10</v>
      </c>
      <c r="E74" s="22" t="s">
        <v>5</v>
      </c>
    </row>
    <row r="75" spans="2:5" ht="17.100000000000001" customHeight="1" x14ac:dyDescent="0.25">
      <c r="B75" s="18" t="s">
        <v>15</v>
      </c>
      <c r="C75" s="19">
        <v>80</v>
      </c>
      <c r="D75" s="20">
        <f>D16</f>
        <v>0</v>
      </c>
      <c r="E75" s="20">
        <f>C75*D75</f>
        <v>0</v>
      </c>
    </row>
    <row r="76" spans="2:5" ht="33" customHeight="1" x14ac:dyDescent="0.25">
      <c r="B76" s="57" t="s">
        <v>26</v>
      </c>
      <c r="C76" s="57"/>
      <c r="D76" s="57"/>
      <c r="E76" s="21">
        <f>SUM(E75:E75)</f>
        <v>0</v>
      </c>
    </row>
    <row r="79" spans="2:5" ht="33" customHeight="1" x14ac:dyDescent="0.25">
      <c r="B79" s="54" t="s">
        <v>177</v>
      </c>
      <c r="C79" s="54"/>
      <c r="D79" s="53">
        <f>E8+E46+E53+(48*(E27+E62))</f>
        <v>0</v>
      </c>
      <c r="E79" s="53"/>
    </row>
    <row r="83" spans="2:5" ht="33" customHeight="1" x14ac:dyDescent="0.25">
      <c r="B83" s="45" t="s">
        <v>195</v>
      </c>
      <c r="C83" s="62"/>
      <c r="D83" s="62"/>
      <c r="E83" s="62"/>
    </row>
    <row r="84" spans="2:5" ht="33" customHeight="1" x14ac:dyDescent="0.25">
      <c r="B84" s="45" t="s">
        <v>191</v>
      </c>
      <c r="C84" s="62"/>
      <c r="D84" s="62"/>
      <c r="E84" s="62"/>
    </row>
    <row r="85" spans="2:5" ht="33" customHeight="1" x14ac:dyDescent="0.25">
      <c r="B85" s="45" t="s">
        <v>192</v>
      </c>
      <c r="C85" s="62"/>
      <c r="D85" s="62"/>
      <c r="E85" s="62"/>
    </row>
    <row r="86" spans="2:5" ht="33" customHeight="1" x14ac:dyDescent="0.25">
      <c r="B86" s="45" t="s">
        <v>193</v>
      </c>
      <c r="C86" s="62"/>
      <c r="D86" s="62"/>
      <c r="E86" s="62"/>
    </row>
    <row r="87" spans="2:5" ht="75" customHeight="1" x14ac:dyDescent="0.25">
      <c r="B87" s="45" t="s">
        <v>194</v>
      </c>
      <c r="C87" s="62"/>
      <c r="D87" s="62"/>
      <c r="E87" s="62"/>
    </row>
  </sheetData>
  <sheetProtection sheet="1" objects="1" scenarios="1"/>
  <mergeCells count="30">
    <mergeCell ref="D79:E79"/>
    <mergeCell ref="B79:C79"/>
    <mergeCell ref="B72:C72"/>
    <mergeCell ref="B62:D62"/>
    <mergeCell ref="B31:D31"/>
    <mergeCell ref="B40:D40"/>
    <mergeCell ref="B46:D46"/>
    <mergeCell ref="B53:D53"/>
    <mergeCell ref="B56:D56"/>
    <mergeCell ref="B58:D58"/>
    <mergeCell ref="B60:D60"/>
    <mergeCell ref="B76:D76"/>
    <mergeCell ref="C65:C66"/>
    <mergeCell ref="D65:D66"/>
    <mergeCell ref="B1:E1"/>
    <mergeCell ref="B2:E2"/>
    <mergeCell ref="B63:E63"/>
    <mergeCell ref="B28:E28"/>
    <mergeCell ref="B3:E3"/>
    <mergeCell ref="B27:D27"/>
    <mergeCell ref="B8:D8"/>
    <mergeCell ref="B15:D15"/>
    <mergeCell ref="B18:D18"/>
    <mergeCell ref="B22:D22"/>
    <mergeCell ref="B25:D25"/>
    <mergeCell ref="C83:E83"/>
    <mergeCell ref="C84:E84"/>
    <mergeCell ref="C85:E85"/>
    <mergeCell ref="C86:E86"/>
    <mergeCell ref="C87:E87"/>
  </mergeCells>
  <hyperlinks>
    <hyperlink ref="B66" location="Blad1!B12" display="Betreft extra kosten bovenop Servicedesk (100% remote)" xr:uid="{471E4687-C50E-4338-8A81-326ADA28B45F}"/>
  </hyperlinks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headerFooter>
    <oddFooter>Pagina &amp;P van &amp;N</oddFooter>
  </headerFooter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B3223-5B22-4AA2-8273-7A4906F73DF2}">
  <sheetPr>
    <pageSetUpPr fitToPage="1"/>
  </sheetPr>
  <dimension ref="B1:F9"/>
  <sheetViews>
    <sheetView zoomScaleNormal="100" workbookViewId="0"/>
  </sheetViews>
  <sheetFormatPr defaultRowHeight="16.5" customHeight="1" x14ac:dyDescent="0.25"/>
  <cols>
    <col min="1" max="1" width="2.7109375" customWidth="1"/>
    <col min="2" max="2" width="6.28515625" style="5" bestFit="1" customWidth="1"/>
    <col min="3" max="3" width="131.5703125" customWidth="1"/>
    <col min="4" max="6" width="15.7109375" style="29" customWidth="1"/>
  </cols>
  <sheetData>
    <row r="1" spans="2:6" ht="16.5" customHeight="1" x14ac:dyDescent="0.25">
      <c r="B1" s="46" t="s">
        <v>183</v>
      </c>
      <c r="C1" s="46"/>
      <c r="D1" s="46"/>
      <c r="E1" s="46"/>
      <c r="F1" s="46"/>
    </row>
    <row r="2" spans="2:6" ht="33" customHeight="1" x14ac:dyDescent="0.55000000000000004">
      <c r="B2" s="59" t="s">
        <v>69</v>
      </c>
      <c r="C2" s="59"/>
      <c r="D2" s="59"/>
      <c r="E2" s="59"/>
      <c r="F2" s="59"/>
    </row>
    <row r="3" spans="2:6" ht="48" customHeight="1" x14ac:dyDescent="0.25">
      <c r="B3" s="49" t="s">
        <v>70</v>
      </c>
      <c r="C3" s="47"/>
      <c r="D3" s="47"/>
      <c r="E3" s="47"/>
      <c r="F3" s="47"/>
    </row>
    <row r="5" spans="2:6" ht="33" customHeight="1" x14ac:dyDescent="0.25">
      <c r="B5" s="24" t="s">
        <v>71</v>
      </c>
      <c r="C5" s="8" t="s">
        <v>72</v>
      </c>
      <c r="D5" s="25" t="s">
        <v>73</v>
      </c>
      <c r="E5" s="25" t="s">
        <v>74</v>
      </c>
      <c r="F5" s="25" t="s">
        <v>75</v>
      </c>
    </row>
    <row r="6" spans="2:6" ht="16.5" customHeight="1" x14ac:dyDescent="0.25">
      <c r="B6" s="29">
        <v>1</v>
      </c>
      <c r="C6" s="10" t="s">
        <v>76</v>
      </c>
      <c r="D6" s="29">
        <v>1</v>
      </c>
      <c r="E6" s="42"/>
      <c r="F6" s="29">
        <f>IF(E6="Ja",D6,0)</f>
        <v>0</v>
      </c>
    </row>
    <row r="7" spans="2:6" ht="16.5" customHeight="1" x14ac:dyDescent="0.25">
      <c r="B7" s="29">
        <v>2</v>
      </c>
      <c r="C7" s="10" t="s">
        <v>77</v>
      </c>
      <c r="D7" s="29">
        <v>1</v>
      </c>
      <c r="E7" s="42"/>
      <c r="F7" s="29">
        <f>IF(E7="Ja",D7,0)</f>
        <v>0</v>
      </c>
    </row>
    <row r="8" spans="2:6" ht="45" x14ac:dyDescent="0.25">
      <c r="B8" s="2">
        <v>3</v>
      </c>
      <c r="C8" s="39" t="s">
        <v>78</v>
      </c>
      <c r="D8" s="29">
        <v>8</v>
      </c>
      <c r="E8" s="37" t="s">
        <v>79</v>
      </c>
      <c r="F8" s="30">
        <f>D8*(('Beheer Overnemen'!C27+'Beheer Overnemen'!G50+'Beheer Overnemen'!K24)/('Beheer Overnemen'!C24+'Beheer Overnemen'!G47+'Beheer Overnemen'!L21))</f>
        <v>0</v>
      </c>
    </row>
    <row r="9" spans="2:6" ht="33" customHeight="1" x14ac:dyDescent="0.25">
      <c r="B9" s="51" t="s">
        <v>80</v>
      </c>
      <c r="C9" s="51"/>
      <c r="D9" s="51"/>
      <c r="E9" s="51"/>
      <c r="F9" s="40">
        <f>SUM(F6:F8)</f>
        <v>0</v>
      </c>
    </row>
  </sheetData>
  <sheetProtection sheet="1" objects="1" scenarios="1"/>
  <mergeCells count="4">
    <mergeCell ref="B2:F2"/>
    <mergeCell ref="B9:E9"/>
    <mergeCell ref="B3:F3"/>
    <mergeCell ref="B1:F1"/>
  </mergeCells>
  <pageMargins left="0.23622047244094491" right="0.23622047244094491" top="0.74803149606299213" bottom="0.74803149606299213" header="0.31496062992125984" footer="0.31496062992125984"/>
  <pageSetup paperSize="0" scale="75" fitToHeight="0" orientation="landscape" r:id="rId1"/>
  <headerFooter>
    <oddFooter>Pagina &amp;P van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677B4C-7842-436A-8D8C-9ABEB0FF46BC}">
          <x14:formula1>
            <xm:f>Menu!$A$2:$A$3</xm:f>
          </x14:formula1>
          <xm:sqref>E6:E7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11C5-1F1E-41C1-8A5E-02E469DCEBDE}">
  <dimension ref="B1:M60"/>
  <sheetViews>
    <sheetView zoomScaleNormal="100" workbookViewId="0"/>
  </sheetViews>
  <sheetFormatPr defaultRowHeight="15" x14ac:dyDescent="0.25"/>
  <cols>
    <col min="1" max="1" width="2.7109375" customWidth="1"/>
    <col min="2" max="2" width="38.5703125" bestFit="1" customWidth="1"/>
    <col min="3" max="3" width="6.7109375" bestFit="1" customWidth="1"/>
    <col min="4" max="4" width="11.42578125" customWidth="1"/>
    <col min="6" max="6" width="31.28515625" bestFit="1" customWidth="1"/>
    <col min="7" max="7" width="6.7109375" bestFit="1" customWidth="1"/>
    <col min="8" max="8" width="11.42578125" customWidth="1"/>
    <col min="10" max="10" width="30.28515625" bestFit="1" customWidth="1"/>
    <col min="11" max="11" width="15.28515625" bestFit="1" customWidth="1"/>
    <col min="12" max="12" width="7" bestFit="1" customWidth="1"/>
    <col min="13" max="13" width="11.42578125" customWidth="1"/>
  </cols>
  <sheetData>
    <row r="1" spans="2:13" ht="17.649999999999999" customHeight="1" x14ac:dyDescent="0.25">
      <c r="B1" s="46" t="s">
        <v>184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2:13" ht="33" customHeight="1" x14ac:dyDescent="0.55000000000000004">
      <c r="B2" s="59" t="s">
        <v>81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2:13" ht="63" customHeight="1" x14ac:dyDescent="0.25">
      <c r="B3" s="49" t="s">
        <v>82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2:13" ht="16.5" customHeight="1" x14ac:dyDescent="0.25"/>
    <row r="5" spans="2:13" ht="33" customHeight="1" x14ac:dyDescent="0.25">
      <c r="B5" s="7" t="s">
        <v>83</v>
      </c>
      <c r="C5" s="3" t="s">
        <v>3</v>
      </c>
      <c r="D5" s="4" t="s">
        <v>84</v>
      </c>
      <c r="F5" s="7" t="s">
        <v>85</v>
      </c>
      <c r="G5" s="3" t="s">
        <v>3</v>
      </c>
      <c r="H5" s="4" t="s">
        <v>84</v>
      </c>
      <c r="J5" s="7" t="s">
        <v>86</v>
      </c>
      <c r="K5" s="4" t="s">
        <v>87</v>
      </c>
      <c r="L5" s="3" t="s">
        <v>3</v>
      </c>
      <c r="M5" s="4" t="s">
        <v>84</v>
      </c>
    </row>
    <row r="6" spans="2:13" ht="16.5" customHeight="1" x14ac:dyDescent="0.25">
      <c r="B6" t="s">
        <v>88</v>
      </c>
      <c r="C6">
        <v>5</v>
      </c>
      <c r="D6" s="43"/>
      <c r="F6" t="s">
        <v>90</v>
      </c>
      <c r="G6">
        <v>3</v>
      </c>
      <c r="H6" s="44"/>
      <c r="J6" t="s">
        <v>91</v>
      </c>
      <c r="K6" s="5" t="s">
        <v>92</v>
      </c>
      <c r="L6">
        <v>1</v>
      </c>
      <c r="M6" s="43"/>
    </row>
    <row r="7" spans="2:13" ht="16.5" customHeight="1" x14ac:dyDescent="0.25">
      <c r="B7" t="s">
        <v>93</v>
      </c>
      <c r="C7">
        <v>1</v>
      </c>
      <c r="D7" s="43"/>
      <c r="F7" t="s">
        <v>94</v>
      </c>
      <c r="G7">
        <v>1</v>
      </c>
      <c r="H7" s="44"/>
      <c r="J7" t="s">
        <v>95</v>
      </c>
      <c r="K7" s="5" t="s">
        <v>92</v>
      </c>
      <c r="L7">
        <v>1</v>
      </c>
      <c r="M7" s="43"/>
    </row>
    <row r="8" spans="2:13" ht="16.5" customHeight="1" x14ac:dyDescent="0.25">
      <c r="B8" t="s">
        <v>96</v>
      </c>
      <c r="C8">
        <v>15</v>
      </c>
      <c r="D8" s="43"/>
      <c r="F8" t="s">
        <v>97</v>
      </c>
      <c r="G8">
        <v>1</v>
      </c>
      <c r="H8" s="44"/>
      <c r="J8" t="s">
        <v>98</v>
      </c>
      <c r="K8" s="5" t="s">
        <v>92</v>
      </c>
      <c r="L8">
        <v>1</v>
      </c>
      <c r="M8" s="43"/>
    </row>
    <row r="9" spans="2:13" ht="16.5" customHeight="1" x14ac:dyDescent="0.25">
      <c r="B9" t="s">
        <v>99</v>
      </c>
      <c r="C9">
        <v>7</v>
      </c>
      <c r="D9" s="43"/>
      <c r="F9" t="s">
        <v>100</v>
      </c>
      <c r="G9">
        <v>1</v>
      </c>
      <c r="H9" s="44"/>
      <c r="J9" t="s">
        <v>101</v>
      </c>
      <c r="K9" s="5" t="s">
        <v>92</v>
      </c>
      <c r="L9">
        <v>1</v>
      </c>
      <c r="M9" s="43"/>
    </row>
    <row r="10" spans="2:13" ht="16.5" customHeight="1" x14ac:dyDescent="0.25">
      <c r="B10" t="s">
        <v>102</v>
      </c>
      <c r="C10">
        <v>3</v>
      </c>
      <c r="D10" s="43"/>
      <c r="F10" t="s">
        <v>103</v>
      </c>
      <c r="G10">
        <v>1</v>
      </c>
      <c r="H10" s="44"/>
      <c r="J10" t="s">
        <v>104</v>
      </c>
      <c r="K10" s="5" t="s">
        <v>92</v>
      </c>
      <c r="L10">
        <v>1</v>
      </c>
      <c r="M10" s="43"/>
    </row>
    <row r="11" spans="2:13" ht="16.5" customHeight="1" x14ac:dyDescent="0.25">
      <c r="B11" t="s">
        <v>105</v>
      </c>
      <c r="C11">
        <v>2</v>
      </c>
      <c r="D11" s="43"/>
      <c r="F11" t="s">
        <v>106</v>
      </c>
      <c r="G11">
        <v>3</v>
      </c>
      <c r="H11" s="44"/>
      <c r="J11" t="s">
        <v>107</v>
      </c>
      <c r="K11" s="5" t="s">
        <v>92</v>
      </c>
      <c r="L11">
        <v>10</v>
      </c>
      <c r="M11" s="43"/>
    </row>
    <row r="12" spans="2:13" ht="16.5" customHeight="1" x14ac:dyDescent="0.25">
      <c r="B12" t="s">
        <v>108</v>
      </c>
      <c r="C12">
        <v>1</v>
      </c>
      <c r="D12" s="43"/>
      <c r="F12" t="s">
        <v>109</v>
      </c>
      <c r="G12">
        <v>1</v>
      </c>
      <c r="H12" s="44"/>
      <c r="J12" t="s">
        <v>110</v>
      </c>
      <c r="K12" s="5" t="s">
        <v>92</v>
      </c>
      <c r="L12">
        <v>2</v>
      </c>
      <c r="M12" s="43"/>
    </row>
    <row r="13" spans="2:13" ht="16.5" customHeight="1" x14ac:dyDescent="0.25">
      <c r="B13" t="s">
        <v>111</v>
      </c>
      <c r="C13">
        <v>36</v>
      </c>
      <c r="D13" s="43"/>
      <c r="F13" t="s">
        <v>113</v>
      </c>
      <c r="G13">
        <v>1</v>
      </c>
      <c r="H13" s="44"/>
      <c r="J13" t="s">
        <v>114</v>
      </c>
      <c r="K13" s="5" t="s">
        <v>92</v>
      </c>
      <c r="L13">
        <v>2</v>
      </c>
      <c r="M13" s="43"/>
    </row>
    <row r="14" spans="2:13" ht="16.5" customHeight="1" x14ac:dyDescent="0.25">
      <c r="B14" t="s">
        <v>115</v>
      </c>
      <c r="C14">
        <v>4</v>
      </c>
      <c r="D14" s="43"/>
      <c r="F14" t="s">
        <v>116</v>
      </c>
      <c r="G14">
        <v>1</v>
      </c>
      <c r="H14" s="44"/>
      <c r="J14" t="s">
        <v>117</v>
      </c>
      <c r="K14" s="5">
        <v>3</v>
      </c>
      <c r="L14">
        <v>4</v>
      </c>
      <c r="M14" s="43"/>
    </row>
    <row r="15" spans="2:13" ht="16.5" customHeight="1" x14ac:dyDescent="0.25">
      <c r="B15" t="s">
        <v>118</v>
      </c>
      <c r="C15">
        <v>16</v>
      </c>
      <c r="D15" s="43"/>
      <c r="F15" t="s">
        <v>119</v>
      </c>
      <c r="G15">
        <v>1</v>
      </c>
      <c r="H15" s="44"/>
      <c r="J15" t="s">
        <v>120</v>
      </c>
      <c r="K15" s="5">
        <v>3</v>
      </c>
      <c r="L15">
        <v>1</v>
      </c>
      <c r="M15" s="43"/>
    </row>
    <row r="16" spans="2:13" ht="16.5" customHeight="1" x14ac:dyDescent="0.25">
      <c r="B16" t="s">
        <v>121</v>
      </c>
      <c r="C16">
        <v>24</v>
      </c>
      <c r="D16" s="43"/>
      <c r="F16" t="s">
        <v>122</v>
      </c>
      <c r="G16">
        <v>3</v>
      </c>
      <c r="H16" s="44"/>
      <c r="J16" t="s">
        <v>123</v>
      </c>
      <c r="K16" s="5">
        <v>3</v>
      </c>
      <c r="L16">
        <v>1</v>
      </c>
      <c r="M16" s="43"/>
    </row>
    <row r="17" spans="2:13" ht="16.5" customHeight="1" x14ac:dyDescent="0.25">
      <c r="B17" t="s">
        <v>124</v>
      </c>
      <c r="C17">
        <v>29</v>
      </c>
      <c r="D17" s="43"/>
      <c r="F17" t="s">
        <v>125</v>
      </c>
      <c r="G17">
        <v>1</v>
      </c>
      <c r="H17" s="44"/>
      <c r="J17" t="s">
        <v>126</v>
      </c>
      <c r="K17" s="5">
        <v>3</v>
      </c>
      <c r="L17">
        <v>1</v>
      </c>
      <c r="M17" s="43"/>
    </row>
    <row r="18" spans="2:13" ht="16.5" customHeight="1" x14ac:dyDescent="0.25">
      <c r="B18" t="s">
        <v>127</v>
      </c>
      <c r="C18">
        <v>19</v>
      </c>
      <c r="D18" s="43"/>
      <c r="F18" t="s">
        <v>128</v>
      </c>
      <c r="G18">
        <v>1</v>
      </c>
      <c r="H18" s="44"/>
      <c r="J18" t="s">
        <v>129</v>
      </c>
      <c r="K18" s="5">
        <v>3</v>
      </c>
      <c r="L18">
        <v>2</v>
      </c>
      <c r="M18" s="43"/>
    </row>
    <row r="19" spans="2:13" ht="16.5" customHeight="1" x14ac:dyDescent="0.25">
      <c r="B19" t="s">
        <v>130</v>
      </c>
      <c r="C19">
        <v>13</v>
      </c>
      <c r="D19" s="43"/>
      <c r="F19" t="s">
        <v>131</v>
      </c>
      <c r="G19">
        <v>1</v>
      </c>
      <c r="H19" s="44"/>
      <c r="J19" t="s">
        <v>132</v>
      </c>
      <c r="K19" s="5">
        <v>3</v>
      </c>
      <c r="L19">
        <v>2</v>
      </c>
      <c r="M19" s="43"/>
    </row>
    <row r="20" spans="2:13" ht="16.5" customHeight="1" x14ac:dyDescent="0.25">
      <c r="B20" t="s">
        <v>133</v>
      </c>
      <c r="C20">
        <v>39</v>
      </c>
      <c r="D20" s="43"/>
      <c r="F20" t="s">
        <v>134</v>
      </c>
      <c r="G20">
        <v>1</v>
      </c>
      <c r="H20" s="44"/>
      <c r="J20" t="s">
        <v>135</v>
      </c>
      <c r="K20" s="5">
        <v>3</v>
      </c>
      <c r="L20">
        <v>1</v>
      </c>
      <c r="M20" s="43"/>
    </row>
    <row r="21" spans="2:13" ht="16.5" customHeight="1" x14ac:dyDescent="0.25">
      <c r="B21" t="s">
        <v>136</v>
      </c>
      <c r="C21">
        <v>22</v>
      </c>
      <c r="D21" s="43"/>
      <c r="F21" t="s">
        <v>137</v>
      </c>
      <c r="G21">
        <v>1</v>
      </c>
      <c r="H21" s="44"/>
      <c r="J21" s="60" t="s">
        <v>138</v>
      </c>
      <c r="K21" s="60"/>
      <c r="L21" s="1">
        <f>SUM(L6:L20)</f>
        <v>31</v>
      </c>
    </row>
    <row r="22" spans="2:13" ht="16.5" customHeight="1" x14ac:dyDescent="0.25">
      <c r="B22" t="s">
        <v>139</v>
      </c>
      <c r="C22">
        <v>1</v>
      </c>
      <c r="D22" s="43"/>
      <c r="F22" t="s">
        <v>140</v>
      </c>
      <c r="G22">
        <v>1</v>
      </c>
      <c r="H22" s="44"/>
      <c r="K22" s="5"/>
    </row>
    <row r="23" spans="2:13" ht="16.5" customHeight="1" x14ac:dyDescent="0.25">
      <c r="B23" t="s">
        <v>141</v>
      </c>
      <c r="C23">
        <v>7</v>
      </c>
      <c r="D23" s="43"/>
      <c r="F23" t="s">
        <v>142</v>
      </c>
      <c r="G23">
        <v>1</v>
      </c>
      <c r="H23" s="44"/>
      <c r="K23" s="6" t="s">
        <v>3</v>
      </c>
      <c r="L23" s="36" t="s">
        <v>143</v>
      </c>
    </row>
    <row r="24" spans="2:13" ht="16.5" customHeight="1" x14ac:dyDescent="0.25">
      <c r="B24" s="1" t="s">
        <v>138</v>
      </c>
      <c r="C24" s="1">
        <f>SUM(C6:C23)</f>
        <v>244</v>
      </c>
      <c r="D24" s="5"/>
      <c r="F24" t="s">
        <v>144</v>
      </c>
      <c r="G24">
        <v>1</v>
      </c>
      <c r="H24" s="44"/>
      <c r="J24" t="s">
        <v>145</v>
      </c>
      <c r="K24" s="5">
        <f>SUMIF(M6:M13,"Ja",L6:L13)+SUMIF(M14:M20,"Ja",L14:L20)</f>
        <v>0</v>
      </c>
      <c r="L24" s="32">
        <f>K24/L21</f>
        <v>0</v>
      </c>
    </row>
    <row r="25" spans="2:13" ht="16.5" customHeight="1" x14ac:dyDescent="0.25">
      <c r="F25" t="s">
        <v>146</v>
      </c>
      <c r="G25">
        <v>1</v>
      </c>
      <c r="H25" s="44"/>
      <c r="J25" t="s">
        <v>179</v>
      </c>
      <c r="K25" s="5">
        <f>SUM(L6:L13)-SUMIF(M6:M13,"Ja",L6:L13)</f>
        <v>19</v>
      </c>
      <c r="L25" s="35"/>
    </row>
    <row r="26" spans="2:13" ht="16.5" customHeight="1" x14ac:dyDescent="0.25">
      <c r="B26" s="1"/>
      <c r="C26" s="3" t="s">
        <v>3</v>
      </c>
      <c r="D26" s="31" t="s">
        <v>143</v>
      </c>
      <c r="F26" t="s">
        <v>147</v>
      </c>
      <c r="G26">
        <v>22</v>
      </c>
      <c r="H26" s="44"/>
      <c r="J26" t="s">
        <v>180</v>
      </c>
      <c r="K26" s="5">
        <f>SUM(L14:L20)-SUMIF(M14:M20,"Nee",L14:L20)</f>
        <v>12</v>
      </c>
      <c r="L26" s="35"/>
    </row>
    <row r="27" spans="2:13" ht="16.5" customHeight="1" x14ac:dyDescent="0.25">
      <c r="B27" t="s">
        <v>148</v>
      </c>
      <c r="C27">
        <f>SUMIF(D6:D23,"Ja",C6:C23)</f>
        <v>0</v>
      </c>
      <c r="D27" s="32">
        <f>C27/C24</f>
        <v>0</v>
      </c>
      <c r="F27" t="s">
        <v>149</v>
      </c>
      <c r="G27">
        <v>42</v>
      </c>
      <c r="H27" s="44"/>
    </row>
    <row r="28" spans="2:13" ht="16.5" customHeight="1" x14ac:dyDescent="0.25">
      <c r="B28" t="s">
        <v>181</v>
      </c>
      <c r="C28">
        <f>C24-C27</f>
        <v>244</v>
      </c>
      <c r="F28" t="s">
        <v>150</v>
      </c>
      <c r="G28">
        <v>31</v>
      </c>
      <c r="H28" s="44"/>
    </row>
    <row r="29" spans="2:13" ht="16.5" customHeight="1" x14ac:dyDescent="0.25">
      <c r="F29" t="s">
        <v>151</v>
      </c>
      <c r="G29">
        <v>52</v>
      </c>
      <c r="H29" s="44"/>
    </row>
    <row r="30" spans="2:13" ht="16.5" customHeight="1" x14ac:dyDescent="0.25">
      <c r="F30" t="s">
        <v>152</v>
      </c>
      <c r="G30">
        <v>5</v>
      </c>
      <c r="H30" s="44"/>
    </row>
    <row r="31" spans="2:13" ht="16.5" customHeight="1" x14ac:dyDescent="0.25">
      <c r="F31" t="s">
        <v>153</v>
      </c>
      <c r="G31">
        <v>3</v>
      </c>
      <c r="H31" s="44"/>
    </row>
    <row r="32" spans="2:13" ht="16.5" customHeight="1" x14ac:dyDescent="0.25">
      <c r="F32" t="s">
        <v>154</v>
      </c>
      <c r="G32">
        <v>1</v>
      </c>
      <c r="H32" s="44"/>
    </row>
    <row r="33" spans="6:8" ht="16.5" customHeight="1" x14ac:dyDescent="0.25">
      <c r="F33" t="s">
        <v>155</v>
      </c>
      <c r="G33">
        <v>2</v>
      </c>
      <c r="H33" s="44"/>
    </row>
    <row r="34" spans="6:8" ht="16.5" customHeight="1" x14ac:dyDescent="0.25">
      <c r="F34" t="s">
        <v>156</v>
      </c>
      <c r="G34">
        <v>3</v>
      </c>
      <c r="H34" s="44"/>
    </row>
    <row r="35" spans="6:8" ht="16.5" customHeight="1" x14ac:dyDescent="0.25">
      <c r="F35" t="s">
        <v>157</v>
      </c>
      <c r="G35">
        <v>1</v>
      </c>
      <c r="H35" s="44"/>
    </row>
    <row r="36" spans="6:8" ht="16.5" customHeight="1" x14ac:dyDescent="0.25">
      <c r="F36" t="s">
        <v>158</v>
      </c>
      <c r="G36">
        <v>1</v>
      </c>
      <c r="H36" s="44"/>
    </row>
    <row r="37" spans="6:8" ht="16.5" customHeight="1" x14ac:dyDescent="0.25">
      <c r="F37" t="s">
        <v>159</v>
      </c>
      <c r="G37">
        <v>1</v>
      </c>
      <c r="H37" s="44"/>
    </row>
    <row r="38" spans="6:8" ht="16.5" customHeight="1" x14ac:dyDescent="0.25">
      <c r="F38" t="s">
        <v>160</v>
      </c>
      <c r="G38">
        <v>2</v>
      </c>
      <c r="H38" s="44"/>
    </row>
    <row r="39" spans="6:8" ht="16.5" customHeight="1" x14ac:dyDescent="0.25">
      <c r="F39" t="s">
        <v>161</v>
      </c>
      <c r="G39">
        <v>1</v>
      </c>
      <c r="H39" s="44"/>
    </row>
    <row r="40" spans="6:8" ht="16.5" customHeight="1" x14ac:dyDescent="0.25">
      <c r="F40" t="s">
        <v>162</v>
      </c>
      <c r="G40">
        <v>2</v>
      </c>
      <c r="H40" s="44"/>
    </row>
    <row r="41" spans="6:8" ht="16.5" customHeight="1" x14ac:dyDescent="0.25">
      <c r="F41" t="s">
        <v>163</v>
      </c>
      <c r="G41">
        <v>2</v>
      </c>
      <c r="H41" s="44"/>
    </row>
    <row r="42" spans="6:8" ht="16.5" customHeight="1" x14ac:dyDescent="0.25">
      <c r="F42" t="s">
        <v>164</v>
      </c>
      <c r="G42">
        <v>1</v>
      </c>
      <c r="H42" s="44"/>
    </row>
    <row r="43" spans="6:8" ht="16.5" customHeight="1" x14ac:dyDescent="0.25">
      <c r="F43" t="s">
        <v>165</v>
      </c>
      <c r="G43">
        <v>2</v>
      </c>
      <c r="H43" s="44"/>
    </row>
    <row r="44" spans="6:8" ht="16.5" customHeight="1" x14ac:dyDescent="0.25">
      <c r="F44" t="s">
        <v>166</v>
      </c>
      <c r="G44">
        <v>4</v>
      </c>
      <c r="H44" s="44"/>
    </row>
    <row r="45" spans="6:8" ht="16.5" customHeight="1" x14ac:dyDescent="0.25">
      <c r="F45" t="s">
        <v>167</v>
      </c>
      <c r="G45">
        <v>1</v>
      </c>
      <c r="H45" s="44"/>
    </row>
    <row r="46" spans="6:8" ht="16.5" customHeight="1" x14ac:dyDescent="0.25">
      <c r="F46" t="s">
        <v>168</v>
      </c>
      <c r="G46">
        <v>1</v>
      </c>
      <c r="H46" s="44"/>
    </row>
    <row r="47" spans="6:8" ht="16.5" customHeight="1" x14ac:dyDescent="0.25">
      <c r="F47" s="1" t="s">
        <v>138</v>
      </c>
      <c r="G47" s="1">
        <f>SUM(G6:G46)</f>
        <v>206</v>
      </c>
      <c r="H47" s="2"/>
    </row>
    <row r="48" spans="6:8" ht="16.5" customHeight="1" x14ac:dyDescent="0.25">
      <c r="H48" s="2"/>
    </row>
    <row r="49" spans="2:8" ht="16.5" customHeight="1" x14ac:dyDescent="0.25">
      <c r="G49" s="1" t="s">
        <v>3</v>
      </c>
      <c r="H49" s="33" t="s">
        <v>143</v>
      </c>
    </row>
    <row r="50" spans="2:8" ht="16.5" customHeight="1" x14ac:dyDescent="0.25">
      <c r="F50" t="s">
        <v>169</v>
      </c>
      <c r="G50">
        <f>SUMIF(H6:H46,"Ja",G6:G46)</f>
        <v>0</v>
      </c>
      <c r="H50" s="34">
        <f>G50/G47</f>
        <v>0</v>
      </c>
    </row>
    <row r="51" spans="2:8" ht="16.5" customHeight="1" x14ac:dyDescent="0.25">
      <c r="F51" t="s">
        <v>178</v>
      </c>
      <c r="G51">
        <f>G47-G50</f>
        <v>206</v>
      </c>
      <c r="H51" s="35"/>
    </row>
    <row r="54" spans="2:8" x14ac:dyDescent="0.25">
      <c r="B54" s="35" t="s">
        <v>170</v>
      </c>
      <c r="C54" s="35">
        <v>8</v>
      </c>
    </row>
    <row r="55" spans="2:8" x14ac:dyDescent="0.25">
      <c r="B55" s="35" t="s">
        <v>171</v>
      </c>
      <c r="C55" s="35">
        <v>1</v>
      </c>
    </row>
    <row r="56" spans="2:8" x14ac:dyDescent="0.25">
      <c r="B56" s="35" t="s">
        <v>172</v>
      </c>
      <c r="C56" s="35">
        <v>1</v>
      </c>
    </row>
    <row r="57" spans="2:8" x14ac:dyDescent="0.25">
      <c r="B57" s="35" t="s">
        <v>173</v>
      </c>
      <c r="C57" s="35">
        <v>1</v>
      </c>
    </row>
    <row r="58" spans="2:8" x14ac:dyDescent="0.25">
      <c r="B58" s="35"/>
      <c r="C58" s="35"/>
    </row>
    <row r="59" spans="2:8" x14ac:dyDescent="0.25">
      <c r="B59" s="35" t="s">
        <v>174</v>
      </c>
      <c r="C59" s="35"/>
    </row>
    <row r="60" spans="2:8" x14ac:dyDescent="0.25">
      <c r="B60" s="35" t="s">
        <v>175</v>
      </c>
      <c r="C60" s="32">
        <f>C54*(((C55*C27)+(C56*G50)+(C57*K24))/(C24+G47+L21))</f>
        <v>0</v>
      </c>
    </row>
  </sheetData>
  <sheetProtection sheet="1" objects="1" scenarios="1"/>
  <mergeCells count="4">
    <mergeCell ref="J21:K21"/>
    <mergeCell ref="B2:M2"/>
    <mergeCell ref="B3:M3"/>
    <mergeCell ref="B1:M1"/>
  </mergeCells>
  <pageMargins left="0.70866141732283472" right="0.70866141732283472" top="0.74803149606299213" bottom="0.74803149606299213" header="0.31496062992125984" footer="0.31496062992125984"/>
  <pageSetup paperSize="0" scale="53" orientation="landscape" r:id="rId1"/>
  <headerFooter>
    <oddFooter>Pagina &amp;P van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F739D2-9EFA-4680-9D80-363F260A9FF7}">
          <x14:formula1>
            <xm:f>Menu!$A$2:$A$3</xm:f>
          </x14:formula1>
          <xm:sqref>D6:D23 H6:H46 M6:M20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03E1E-1AEB-4A23-9D5A-EE24956786AA}">
  <dimension ref="A1:A3"/>
  <sheetViews>
    <sheetView workbookViewId="0">
      <selection activeCell="J30" sqref="J30:J31"/>
    </sheetView>
  </sheetViews>
  <sheetFormatPr defaultRowHeight="15" x14ac:dyDescent="0.25"/>
  <cols>
    <col min="1" max="1" width="11.5703125" bestFit="1" customWidth="1"/>
  </cols>
  <sheetData>
    <row r="1" spans="1:1" x14ac:dyDescent="0.25">
      <c r="A1" t="s">
        <v>176</v>
      </c>
    </row>
    <row r="2" spans="1:1" x14ac:dyDescent="0.25">
      <c r="A2" t="s">
        <v>112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90b849b-741e-4815-a642-4d7cdb50ccaf">
      <UserInfo>
        <DisplayName>Sabrina Tielen</DisplayName>
        <AccountId>14</AccountId>
        <AccountType/>
      </UserInfo>
      <UserInfo>
        <DisplayName>Eric Rijnboutt</DisplayName>
        <AccountId>9</AccountId>
        <AccountType/>
      </UserInfo>
      <UserInfo>
        <DisplayName>Ralph Wagter</DisplayName>
        <AccountId>11</AccountId>
        <AccountType/>
      </UserInfo>
      <UserInfo>
        <DisplayName>Menno Kortbeek</DisplayName>
        <AccountId>31</AccountId>
        <AccountType/>
      </UserInfo>
      <UserInfo>
        <DisplayName>Yvonne van Rooij</DisplayName>
        <AccountId>25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F3274882872041BFC8E78C4E697747" ma:contentTypeVersion="6" ma:contentTypeDescription="Een nieuw document maken." ma:contentTypeScope="" ma:versionID="9660178aae50527c689b7f144ba6ab19">
  <xsd:schema xmlns:xsd="http://www.w3.org/2001/XMLSchema" xmlns:xs="http://www.w3.org/2001/XMLSchema" xmlns:p="http://schemas.microsoft.com/office/2006/metadata/properties" xmlns:ns2="2de99301-4a7c-40e2-ade2-428c7bccae34" xmlns:ns3="290b849b-741e-4815-a642-4d7cdb50ccaf" targetNamespace="http://schemas.microsoft.com/office/2006/metadata/properties" ma:root="true" ma:fieldsID="8826ab285a96c9531792260d80a57a0b" ns2:_="" ns3:_="">
    <xsd:import namespace="2de99301-4a7c-40e2-ade2-428c7bccae34"/>
    <xsd:import namespace="290b849b-741e-4815-a642-4d7cdb50cc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99301-4a7c-40e2-ade2-428c7bcca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b849b-741e-4815-a642-4d7cdb50cca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AC914-8E5A-4A25-9CFF-F3B0BA14AB47}">
  <ds:schemaRefs>
    <ds:schemaRef ds:uri="http://purl.org/dc/dcmitype/"/>
    <ds:schemaRef ds:uri="http://purl.org/dc/elements/1.1/"/>
    <ds:schemaRef ds:uri="5b4872f5-1428-4faa-a7ae-7b42b797faf7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82779041-0d9b-43fc-832a-e116cc124fb2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3D9B080-0CE8-435B-840B-6B52F54C0B1F}"/>
</file>

<file path=customXml/itemProps3.xml><?xml version="1.0" encoding="utf-8"?>
<ds:datastoreItem xmlns:ds="http://schemas.openxmlformats.org/officeDocument/2006/customXml" ds:itemID="{38C2FE59-BFD7-4FDD-92A6-90A6390597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Prijzenblad</vt:lpstr>
      <vt:lpstr>Wensenformulier</vt:lpstr>
      <vt:lpstr>Beheer Overnemen</vt:lpstr>
      <vt:lpstr>Menu</vt:lpstr>
      <vt:lpstr>'Beheer Overnemen'!Afdrukbereik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Remco Verstoep</dc:creator>
  <cp:keywords/>
  <dc:description/>
  <cp:lastModifiedBy>Remco Verstoep</cp:lastModifiedBy>
  <cp:revision/>
  <cp:lastPrinted>2024-03-28T13:56:16Z</cp:lastPrinted>
  <dcterms:created xsi:type="dcterms:W3CDTF">2024-02-12T09:15:47Z</dcterms:created>
  <dcterms:modified xsi:type="dcterms:W3CDTF">2024-03-29T09:42:04Z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0x010100BBF3274882872041BFC8E78C4E697747</vt:lpwstr>
  </property>
</Properties>
</file>