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umconline.sharepoint.com/sites/EAVers/Gedeelde documenten/Aanbestedingsdocumenten/Aanbestedingsdocumenten Perceel 2 Vlees en overig/"/>
    </mc:Choice>
  </mc:AlternateContent>
  <xr:revisionPtr revIDLastSave="156" documentId="8_{B8FE0279-C6C4-4CE8-A371-0C1D17229AB4}" xr6:coauthVersionLast="47" xr6:coauthVersionMax="47" xr10:uidLastSave="{6012C28A-71DA-4E5B-A73C-E0B28477CB3E}"/>
  <bookViews>
    <workbookView xWindow="28690" yWindow="-110" windowWidth="29020" windowHeight="15820" xr2:uid="{00000000-000D-0000-FFFF-FFFF00000000}"/>
  </bookViews>
  <sheets>
    <sheet name="Prijzenblad Perceel 2" sheetId="19" r:id="rId1"/>
    <sheet name="Formule Prijzenblad" sheetId="7" r:id="rId2"/>
  </sheets>
  <definedNames>
    <definedName name="MaxPnt" localSheetId="1">'Formule Prijzenblad'!$B$12</definedName>
    <definedName name="MaxPnt">#REF!</definedName>
    <definedName name="PrIn" localSheetId="1">'Formule Prijzenblad'!$B$15</definedName>
    <definedName name="PrIn">#REF!</definedName>
    <definedName name="PrKn" localSheetId="1">'Formule Prijzenblad'!$B$9</definedName>
    <definedName name="PrKn">#REF!</definedName>
    <definedName name="PrMax" localSheetId="1">'Formule Prijzenblad'!$B$11</definedName>
    <definedName name="PrMax">#REF!</definedName>
    <definedName name="PuKn" localSheetId="1">'Formule Prijzenblad'!$B$10</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2" i="19" l="1"/>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60"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55" i="19" s="1"/>
  <c r="F61" i="19"/>
  <c r="F54" i="19"/>
  <c r="F53" i="19"/>
  <c r="F52" i="19"/>
  <c r="F51" i="19"/>
  <c r="F50" i="19"/>
  <c r="F55" i="19" s="1"/>
  <c r="F44" i="19"/>
  <c r="F45" i="19" s="1"/>
  <c r="F38" i="19"/>
  <c r="F37" i="19"/>
  <c r="F36" i="19"/>
  <c r="F35" i="19"/>
  <c r="F34" i="19"/>
  <c r="F33" i="19"/>
  <c r="F32" i="19"/>
  <c r="F31" i="19"/>
  <c r="F30" i="19"/>
  <c r="F29" i="19"/>
  <c r="F28" i="19"/>
  <c r="F27" i="19"/>
  <c r="F26" i="19"/>
  <c r="F25" i="19"/>
  <c r="F24" i="19"/>
  <c r="F23" i="19"/>
  <c r="F17" i="19"/>
  <c r="F18" i="19" s="1"/>
  <c r="F11" i="19"/>
  <c r="F10" i="19"/>
  <c r="F9" i="19"/>
  <c r="F8" i="19"/>
  <c r="F7" i="19"/>
  <c r="F6" i="19"/>
  <c r="F5" i="19"/>
  <c r="F118" i="19" l="1"/>
  <c r="F39" i="19"/>
  <c r="F157" i="19" s="1"/>
  <c r="F159" i="19" s="1"/>
  <c r="F12" i="19"/>
  <c r="C21" i="7"/>
  <c r="C22" i="7" l="1"/>
  <c r="B22" i="7"/>
  <c r="B21" i="7" l="1"/>
  <c r="A25" i="7" l="1"/>
  <c r="M10" i="7" l="1"/>
  <c r="M13" i="7"/>
  <c r="L13" i="7"/>
  <c r="N12" i="7"/>
  <c r="M12" i="7"/>
  <c r="J10" i="7"/>
  <c r="I10" i="7"/>
  <c r="M9" i="7"/>
  <c r="K9" i="7"/>
  <c r="J9" i="7"/>
</calcChain>
</file>

<file path=xl/sharedStrings.xml><?xml version="1.0" encoding="utf-8"?>
<sst xmlns="http://schemas.openxmlformats.org/spreadsheetml/2006/main" count="378" uniqueCount="231">
  <si>
    <t>Prijsknippunt</t>
  </si>
  <si>
    <t>Puntenknippunt</t>
  </si>
  <si>
    <t>Maximale prijs</t>
  </si>
  <si>
    <t>Inschrijvingsprijs</t>
  </si>
  <si>
    <t>x</t>
  </si>
  <si>
    <t>y</t>
  </si>
  <si>
    <t>euro</t>
  </si>
  <si>
    <t>punten</t>
  </si>
  <si>
    <t>Gegevens perceel</t>
  </si>
  <si>
    <t>Gegevens inschrijver</t>
  </si>
  <si>
    <t>Berekende gegevens grafiek</t>
  </si>
  <si>
    <t>Deel 1</t>
  </si>
  <si>
    <t>Deel 2</t>
  </si>
  <si>
    <t>A</t>
  </si>
  <si>
    <t>B</t>
  </si>
  <si>
    <t>Score</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</si>
  <si>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</si>
  <si>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Maximum pnt</t>
  </si>
  <si>
    <t>Naam</t>
  </si>
  <si>
    <t>PrKn</t>
  </si>
  <si>
    <t>PuKn</t>
  </si>
  <si>
    <t>PrMax</t>
  </si>
  <si>
    <t>(0-PuKn)/(PrMax-PrKn)</t>
  </si>
  <si>
    <t>PrMax*PuKn/(PrMax-PrKn)</t>
  </si>
  <si>
    <t>Punten = A x Inschrijfprijs + B</t>
  </si>
  <si>
    <t xml:space="preserve">Formule voor A en B is: </t>
  </si>
  <si>
    <t>Grafiekformule is:</t>
  </si>
  <si>
    <t>Rekenblad gunningscriterium Prijs</t>
  </si>
  <si>
    <t>Product</t>
  </si>
  <si>
    <t>Inschrijfprijs</t>
  </si>
  <si>
    <t>Versproducten</t>
  </si>
  <si>
    <t>Hoeveelheid bestelde eenheid</t>
  </si>
  <si>
    <t>K 2.2 Milieu- en dierenwelzijns- certificaat</t>
  </si>
  <si>
    <t>Portie</t>
  </si>
  <si>
    <t>Eenheid</t>
  </si>
  <si>
    <t>Inkoopsprijs per eenheid</t>
  </si>
  <si>
    <t>Totaal prijs (prijs per eenheid *  hoeveelheid)</t>
  </si>
  <si>
    <t>vers wild&amp;gevogelte</t>
  </si>
  <si>
    <t>KIPDIJPOUL. HANDGESN</t>
  </si>
  <si>
    <t>1KG</t>
  </si>
  <si>
    <t>KG</t>
  </si>
  <si>
    <t>KIPFIL.RPJ.CAJUN GE</t>
  </si>
  <si>
    <t>2KG</t>
  </si>
  <si>
    <t>KIPDIJ SATE GEKRUID</t>
  </si>
  <si>
    <t>40GR</t>
  </si>
  <si>
    <t>V-KOPHAAS VAC</t>
  </si>
  <si>
    <t>L-POULET HANDGESN.V3</t>
  </si>
  <si>
    <t>KIPREEPJES MACH</t>
  </si>
  <si>
    <t>KIPBURGER GEPANEERD</t>
  </si>
  <si>
    <t>100GR</t>
  </si>
  <si>
    <t>diepvries wild&amp;gevogelte</t>
  </si>
  <si>
    <t>KIPBLOKJES GEG 12MM</t>
  </si>
  <si>
    <t>2,5KG</t>
  </si>
  <si>
    <t>vers vlees</t>
  </si>
  <si>
    <t>R-GEHAKT V3</t>
  </si>
  <si>
    <t>RUNDERGEHAKT BLACK</t>
  </si>
  <si>
    <t>ZALMFIL ZV PORT</t>
  </si>
  <si>
    <t>200GR</t>
  </si>
  <si>
    <t>R-HACHEE VLEES V3</t>
  </si>
  <si>
    <t>R-SUCADELAP GEGAARD</t>
  </si>
  <si>
    <t>10X100GR</t>
  </si>
  <si>
    <t>R-GEHAKTBAL +Z+K</t>
  </si>
  <si>
    <t>DIV.NUMM.W&amp;G BTW L</t>
  </si>
  <si>
    <t>BTW L</t>
  </si>
  <si>
    <t>R-SAUCI V2+Z+K VA100</t>
  </si>
  <si>
    <t>R-HAMBURGER +Z+K</t>
  </si>
  <si>
    <t>R-HAMBURGER BLACK AN</t>
  </si>
  <si>
    <t>80GR</t>
  </si>
  <si>
    <t>500GR</t>
  </si>
  <si>
    <t>SPEKBLOKJES GEROOKT</t>
  </si>
  <si>
    <t>FILET AMERICAIN MINI</t>
  </si>
  <si>
    <t>25X40GR</t>
  </si>
  <si>
    <t>AMSTERDAMSE OSSENW.</t>
  </si>
  <si>
    <t>KIPSAL SAMBA PITTIG</t>
  </si>
  <si>
    <t>50GR</t>
  </si>
  <si>
    <t>ONTB.SPEK UITGEB.FLA</t>
  </si>
  <si>
    <t>diepvries vlees</t>
  </si>
  <si>
    <t>KALFSVLEESKROKET 10%</t>
  </si>
  <si>
    <t>21X90GR</t>
  </si>
  <si>
    <t xml:space="preserve">vleeswaren gesneden </t>
  </si>
  <si>
    <t>RUNDERROOKVLEES 2 PL</t>
  </si>
  <si>
    <t>13GR</t>
  </si>
  <si>
    <t>GEGR A.HAM* 5X2PL</t>
  </si>
  <si>
    <t>113GR</t>
  </si>
  <si>
    <t>GEBRADEN KIPFILET</t>
  </si>
  <si>
    <t>2PL</t>
  </si>
  <si>
    <t>CERVELAATWORST 2 PL</t>
  </si>
  <si>
    <t>20GR</t>
  </si>
  <si>
    <t>HOUTENAER 20+ 5X2PL</t>
  </si>
  <si>
    <t>128GR</t>
  </si>
  <si>
    <t>vers zuivel&amp;overig</t>
  </si>
  <si>
    <t>SCHARRELEIEREN M</t>
  </si>
  <si>
    <t>90ST</t>
  </si>
  <si>
    <t>EISALADE **</t>
  </si>
  <si>
    <t>EI SCH GEK GEP M</t>
  </si>
  <si>
    <t>30ST</t>
  </si>
  <si>
    <t>ROOMBOTER ONGEZOUTEN</t>
  </si>
  <si>
    <t>10GR</t>
  </si>
  <si>
    <t>MARGARINE VARIO VLB</t>
  </si>
  <si>
    <t>2,5LT</t>
  </si>
  <si>
    <t>HALVAR. LIGHT 10 GR</t>
  </si>
  <si>
    <t>400X10GR</t>
  </si>
  <si>
    <t>MARG. VL. VARIO 10L</t>
  </si>
  <si>
    <t>10LT</t>
  </si>
  <si>
    <t>KOOKROOM 20% VET</t>
  </si>
  <si>
    <t>1LT</t>
  </si>
  <si>
    <t>CREME FRAICHE 24%VET</t>
  </si>
  <si>
    <t>1L</t>
  </si>
  <si>
    <t>SLAGROOM ZS 35%</t>
  </si>
  <si>
    <t>1,5LT</t>
  </si>
  <si>
    <t>J.BEL LGT  30+ A 20G</t>
  </si>
  <si>
    <t>2X25PL</t>
  </si>
  <si>
    <t>GESN.EDAM 40+ JB KOM</t>
  </si>
  <si>
    <t>GESN. EDAM 48+ J.B.</t>
  </si>
  <si>
    <t>GESN. EDAM 48+ BEL.</t>
  </si>
  <si>
    <t>2X15GR</t>
  </si>
  <si>
    <t>GESN 48+ OUD 30GR</t>
  </si>
  <si>
    <t>OLD AMSTERDAM 48+ GE</t>
  </si>
  <si>
    <t>50PL</t>
  </si>
  <si>
    <t>GESN 20+ HALVETTA</t>
  </si>
  <si>
    <t>40X1PL</t>
  </si>
  <si>
    <t>STICK J.KAAS GOUDA</t>
  </si>
  <si>
    <t>HUTTENKASE</t>
  </si>
  <si>
    <t>400GR</t>
  </si>
  <si>
    <t>MOZZARELLA SCHIJVEN</t>
  </si>
  <si>
    <t>MASCARPONE</t>
  </si>
  <si>
    <t>GEITENKAAS HONING</t>
  </si>
  <si>
    <t>GESNEDEN BRIE PLAKKE</t>
  </si>
  <si>
    <t>SMEERK.BALANS 15+</t>
  </si>
  <si>
    <t>24X15GR</t>
  </si>
  <si>
    <t>MELK VOL</t>
  </si>
  <si>
    <t>MELK HALFVOL</t>
  </si>
  <si>
    <t>250ML</t>
  </si>
  <si>
    <t>500ML</t>
  </si>
  <si>
    <t>1ltr</t>
  </si>
  <si>
    <t>BOERENKARNEMELK</t>
  </si>
  <si>
    <t>1LTR</t>
  </si>
  <si>
    <t>KARNEMELK</t>
  </si>
  <si>
    <t>KARNEMELK BIO.</t>
  </si>
  <si>
    <t>DRINK FRAMBOOS</t>
  </si>
  <si>
    <t>DRINK MANGO/PASSIE</t>
  </si>
  <si>
    <t>DRINK LIMOEN</t>
  </si>
  <si>
    <t>SINAASAPPELDRINK EIWIT+</t>
  </si>
  <si>
    <t>150ML</t>
  </si>
  <si>
    <t xml:space="preserve">APPEL AARDBEIENDRINK EIWIT+ </t>
  </si>
  <si>
    <t>YOGHURT NATUREL</t>
  </si>
  <si>
    <t>YOGHURT MAGER</t>
  </si>
  <si>
    <t>GRIEKSE YOGHURT</t>
  </si>
  <si>
    <t>5KG</t>
  </si>
  <si>
    <t>YOGHURT GRIEKSE 0%</t>
  </si>
  <si>
    <t>BREAKER HP VANILLE</t>
  </si>
  <si>
    <t>KWARK MAGER NATUREL</t>
  </si>
  <si>
    <t>KWARK DESSERT NATURE</t>
  </si>
  <si>
    <t>125GR</t>
  </si>
  <si>
    <t>KWARK NATUREL</t>
  </si>
  <si>
    <t>150GR</t>
  </si>
  <si>
    <t>KWARK AARDBEI</t>
  </si>
  <si>
    <t>KWARK AARDBEI H.VOL</t>
  </si>
  <si>
    <t>KWARK HALFV BOSVRUCHT</t>
  </si>
  <si>
    <t>PROTEIN KWARK VANILL</t>
  </si>
  <si>
    <t>PROTEIN KWARK BOSBES</t>
  </si>
  <si>
    <t>SKYR NATUREL</t>
  </si>
  <si>
    <t>HAVERMOUTPAP ONGEZOE</t>
  </si>
  <si>
    <t>VANILLE VLA</t>
  </si>
  <si>
    <t>CHOCOLADE VLA</t>
  </si>
  <si>
    <t>PESTO GROEN</t>
  </si>
  <si>
    <t>PETRELLA BIESL. 70+</t>
  </si>
  <si>
    <t>HUMMUS NATUREL</t>
  </si>
  <si>
    <t>diepvries zuivel&amp;overig</t>
  </si>
  <si>
    <t>GROENTENKROKET</t>
  </si>
  <si>
    <t>24X80GR</t>
  </si>
  <si>
    <t>BEYONDBURGER VEGAN</t>
  </si>
  <si>
    <t>40X113GR</t>
  </si>
  <si>
    <t>KIPSTUKJES VEGAN</t>
  </si>
  <si>
    <t>VEG.RUG GEHAKT</t>
  </si>
  <si>
    <t>VEGAN KIPSTUKJES</t>
  </si>
  <si>
    <t>VEGETARISCH STUKJES</t>
  </si>
  <si>
    <t>AVOCADO SCHIJF VEGAN</t>
  </si>
  <si>
    <t>EDAMAME BONEN GEPELD</t>
  </si>
  <si>
    <t>MIX ERWTEN ZEER FIJN</t>
  </si>
  <si>
    <t>ASPERGES GROEN HEEL</t>
  </si>
  <si>
    <t>DOPERWTEN E.F.</t>
  </si>
  <si>
    <t>2,50KG</t>
  </si>
  <si>
    <t>BALKAN GROENTEMIX</t>
  </si>
  <si>
    <t>WAKAME ZEEWIERSALADE</t>
  </si>
  <si>
    <t>MEERGRANENBOL</t>
  </si>
  <si>
    <t>36X125GR</t>
  </si>
  <si>
    <t>WALDKORN HAVERBOL</t>
  </si>
  <si>
    <t>25X100GR</t>
  </si>
  <si>
    <t>SPELTBOL MEERGRANEN</t>
  </si>
  <si>
    <t>50X110GR</t>
  </si>
  <si>
    <t>BROOD PYRAMIDE</t>
  </si>
  <si>
    <t>35X100GR</t>
  </si>
  <si>
    <t>PAGNOTELLA PAESANO</t>
  </si>
  <si>
    <t>45X110GR</t>
  </si>
  <si>
    <t>MEDIA PAYESITA BRUIN</t>
  </si>
  <si>
    <t>65X100GR</t>
  </si>
  <si>
    <t>CROISSANT MEERGRANEN</t>
  </si>
  <si>
    <t>60X80GR</t>
  </si>
  <si>
    <t>PETIT PAIN BRUIN</t>
  </si>
  <si>
    <t>75X80GR</t>
  </si>
  <si>
    <t>PETIT PAIN ARDENNAIS</t>
  </si>
  <si>
    <t>CIABATTA JUNIOR</t>
  </si>
  <si>
    <t>30X105GR</t>
  </si>
  <si>
    <t>MINI APPELFLAP GEBAK</t>
  </si>
  <si>
    <t>40X41GR</t>
  </si>
  <si>
    <t>AMB.OMELET SCHEI GEV</t>
  </si>
  <si>
    <t>50X90GR</t>
  </si>
  <si>
    <t>BOSVRUCHTEN</t>
  </si>
  <si>
    <t>MANGO</t>
  </si>
  <si>
    <t>ANANAS</t>
  </si>
  <si>
    <t>BT GARN. 21/25 P&amp;D</t>
  </si>
  <si>
    <t>RAKET</t>
  </si>
  <si>
    <t>55ML</t>
  </si>
  <si>
    <t>ROOMIJSBEKER</t>
  </si>
  <si>
    <t>100ML</t>
  </si>
  <si>
    <t>CRUSHED ICE</t>
  </si>
  <si>
    <t>5X2,5KG</t>
  </si>
  <si>
    <t>Inkoopplus</t>
  </si>
  <si>
    <t>Totaal</t>
  </si>
  <si>
    <t>Subtotaal</t>
  </si>
  <si>
    <t xml:space="preserve">Officiële organisatienaam 
(uw firmanaam)
</t>
  </si>
  <si>
    <t xml:space="preserve">Plaats </t>
  </si>
  <si>
    <t>Datum</t>
  </si>
  <si>
    <t>Naam tekeningsbevoegde functionaris</t>
  </si>
  <si>
    <t>Handtekening</t>
  </si>
  <si>
    <t>BEENHAM</t>
  </si>
  <si>
    <t>doos</t>
  </si>
  <si>
    <t>Portie voor de volgende producten staat vermeld bij het product of bij de eenheid</t>
  </si>
  <si>
    <t>Bijlage 5.2 Prijzenblad en kernassortiment perceel 2</t>
  </si>
  <si>
    <t>Inschrijver moet een prijs per eenheid opgeven. Dit conform de in de kolom Eenheid opgegeven eenheid én conform de opgegeven portie eenheid.
Op basis van de tarieven in kolom F  uit dit prijzenblad volgt een totale som. Deze Inschrijfprijs wordt berekend op basis van de totale Inkoopprijs per eenheid * inkoopplus%. Dit ten behoeve van het subgunningscriterium prijs. Alle prijzen zijn in euro's excl. BTW.
Alle kosten dienen in de artikelprijzen inbegrepen te zijn. Ook de kosten voor het voldoen aan de duurzaamheidseisen en het gunningscriterium duurzaamheid.
Inschrijver moet de netto prijzen per eenheid offreren. 
In cel F157  geeft Inschrijver haar inkoopplus% op. Het opslagpercentage van Opdrachtnemer is ten opzichte van de inkoopprijs en inclusief de verrekening van eventuele bonus en/of kickback-fees afspraken.
Alle gele vakken dienen ingevuld te worden.
Kolom G heeft betrekking op de sub subgunningcriterium K 4 uit paragraaf 5.5 uit het Beschrijvend document, pagina 35.
De genoemde hoeveelheden zijn een indicatie en hieraan kunnen geen rechten ontleend worden. 
 Er mogen geen wijzigingen in het Prijzenblad aangebracht worden of kosten toegevoegd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</si>
</sst>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_-&quot;€&quot;\ * #,##0.00\-;_-&quot;€&quot;\ * &quot;-&quot;??_-;_-@_-"/>
    <numFmt numFmtId="164" formatCode="_ &quot;€&quot;\ * #,##0.00_ ;_ &quot;€&quot;\ * \-#,##0.00_ ;_ &quot;€&quot;\ * &quot;-&quot;??_ ;_ @_ "/>
    <numFmt numFmtId="165" formatCode="0.00000"/>
    <numFmt numFmtId="166" formatCode="0.000"/>
    <numFmt numFmtId="167" formatCode="_ [$€-413]\ * #,##0.00_ ;_ [$€-413]\ * \-#,##0.00_ ;_ [$€-413]\ * &quot;-&quot;??_ ;_ @_ "/>
    <numFmt numFmtId="168" formatCode="_([$€-2]\ * #,##0.00_);_([$€-2]\ * \(#,##0.00\);_([$€-2]\ * &quot;-&quot;??_);_(@_)"/>
  </numFmts>
  <fonts count="15"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
      <sz val="11"/>
      <color theme="1"/>
      <name val="Calibri"/>
      <family val="2"/>
      <scheme val="minor"/>
    </font>
    <font>
      <sz val="10"/>
      <name val="Times New Roman"/>
      <family val="1"/>
    </font>
    <font>
      <b/>
      <sz val="14"/>
      <color rgb="FF00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8"/>
      <name val="Arial"/>
      <family val="2"/>
    </font>
    <font>
      <sz val="9"/>
      <color theme="1"/>
      <name val="Verdana"/>
      <family val="2"/>
    </font>
    <font>
      <b/>
      <sz val="14"/>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rgb="FF00B050"/>
        <bgColor indexed="64"/>
      </patternFill>
    </fill>
    <fill>
      <patternFill patternType="solid">
        <fgColor rgb="FFFFFFFF"/>
        <bgColor rgb="FFFFFFFF"/>
      </patternFill>
    </fill>
    <fill>
      <patternFill patternType="solid">
        <fgColor rgb="FFFFFF00"/>
        <bgColor rgb="FFFFFFFF"/>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164" fontId="5" fillId="0" borderId="0" applyFont="0" applyFill="0" applyBorder="0" applyAlignment="0" applyProtection="0"/>
    <xf numFmtId="44" fontId="5" fillId="0" borderId="0" applyFont="0" applyFill="0" applyBorder="0" applyAlignment="0" applyProtection="0"/>
  </cellStyleXfs>
  <cellXfs count="117">
    <xf numFmtId="0" fontId="0" fillId="0" borderId="0" xfId="0"/>
    <xf numFmtId="0" fontId="1" fillId="0" borderId="0" xfId="0" applyFont="1" applyFill="1" applyAlignment="1" applyProtection="1"/>
    <xf numFmtId="0" fontId="0" fillId="0" borderId="0" xfId="0" applyFill="1" applyProtection="1"/>
    <xf numFmtId="0" fontId="1" fillId="2" borderId="0" xfId="0" applyFont="1" applyFill="1" applyProtection="1"/>
    <xf numFmtId="0" fontId="0" fillId="0" borderId="0" xfId="0" applyProtection="1"/>
    <xf numFmtId="0" fontId="1" fillId="0" borderId="0" xfId="0" applyFont="1" applyFill="1" applyProtection="1"/>
    <xf numFmtId="0" fontId="0" fillId="0" borderId="0" xfId="0" applyAlignment="1" applyProtection="1">
      <alignment horizontal="right"/>
    </xf>
    <xf numFmtId="1" fontId="0" fillId="0" borderId="0" xfId="0" applyNumberFormat="1" applyProtection="1"/>
    <xf numFmtId="0" fontId="3" fillId="0" borderId="0" xfId="0" applyFont="1" applyAlignment="1" applyProtection="1">
      <alignment horizontal="center"/>
    </xf>
    <xf numFmtId="165" fontId="1" fillId="3" borderId="0" xfId="0" applyNumberFormat="1" applyFont="1" applyFill="1" applyProtection="1"/>
    <xf numFmtId="3" fontId="0" fillId="0" borderId="0" xfId="0" applyNumberFormat="1" applyFill="1" applyProtection="1"/>
    <xf numFmtId="0" fontId="0" fillId="3" borderId="0" xfId="0" applyFill="1" applyProtection="1">
      <protection locked="0"/>
    </xf>
    <xf numFmtId="0" fontId="8" fillId="0" borderId="0" xfId="0" applyFont="1"/>
    <xf numFmtId="0" fontId="8" fillId="4" borderId="1" xfId="0" applyFont="1" applyFill="1" applyBorder="1" applyProtection="1">
      <protection locked="0"/>
    </xf>
    <xf numFmtId="0" fontId="8" fillId="0" borderId="0" xfId="0" applyFont="1" applyAlignment="1">
      <alignment wrapText="1"/>
    </xf>
    <xf numFmtId="167" fontId="8" fillId="0" borderId="0" xfId="0" applyNumberFormat="1" applyFont="1"/>
    <xf numFmtId="0" fontId="8" fillId="0" borderId="0" xfId="0" applyFont="1" applyAlignment="1">
      <alignment vertical="top"/>
    </xf>
    <xf numFmtId="49" fontId="10" fillId="6" borderId="1" xfId="0" applyNumberFormat="1" applyFont="1" applyFill="1" applyBorder="1" applyAlignment="1">
      <alignment horizontal="left" vertical="center"/>
    </xf>
    <xf numFmtId="49" fontId="10" fillId="6" borderId="1" xfId="0" applyNumberFormat="1" applyFont="1" applyFill="1" applyBorder="1" applyAlignment="1">
      <alignment horizontal="left"/>
    </xf>
    <xf numFmtId="167" fontId="10" fillId="7" borderId="1" xfId="0" applyNumberFormat="1" applyFont="1" applyFill="1" applyBorder="1" applyAlignment="1" applyProtection="1">
      <alignment horizontal="left"/>
      <protection locked="0"/>
    </xf>
    <xf numFmtId="0" fontId="10" fillId="4" borderId="1" xfId="0" applyFont="1" applyFill="1" applyBorder="1" applyProtection="1">
      <protection locked="0"/>
    </xf>
    <xf numFmtId="0" fontId="10" fillId="0" borderId="0" xfId="0" applyFont="1"/>
    <xf numFmtId="0" fontId="10" fillId="0" borderId="0" xfId="0" applyFont="1" applyAlignment="1">
      <alignment wrapText="1"/>
    </xf>
    <xf numFmtId="1" fontId="10" fillId="0" borderId="0" xfId="0" applyNumberFormat="1" applyFont="1" applyAlignment="1">
      <alignment horizontal="right" vertical="top"/>
    </xf>
    <xf numFmtId="168" fontId="10" fillId="0" borderId="0" xfId="3" applyNumberFormat="1" applyFont="1" applyFill="1" applyBorder="1" applyProtection="1"/>
    <xf numFmtId="0" fontId="10" fillId="0" borderId="1" xfId="0" applyFont="1" applyBorder="1" applyAlignment="1">
      <alignment horizontal="left" vertical="center"/>
    </xf>
    <xf numFmtId="167" fontId="10" fillId="4" borderId="1" xfId="0" applyNumberFormat="1" applyFont="1" applyFill="1" applyBorder="1" applyAlignment="1" applyProtection="1">
      <alignment horizontal="left" vertical="center"/>
      <protection locked="0"/>
    </xf>
    <xf numFmtId="49" fontId="10" fillId="0" borderId="0" xfId="0" applyNumberFormat="1" applyFont="1" applyAlignment="1">
      <alignment horizontal="left"/>
    </xf>
    <xf numFmtId="49" fontId="10" fillId="0" borderId="0" xfId="0" applyNumberFormat="1" applyFont="1" applyAlignment="1">
      <alignment horizontal="left" wrapText="1"/>
    </xf>
    <xf numFmtId="167" fontId="10" fillId="0" borderId="0" xfId="0" applyNumberFormat="1" applyFont="1" applyAlignment="1">
      <alignment horizontal="left"/>
    </xf>
    <xf numFmtId="168" fontId="10" fillId="0" borderId="0" xfId="3" applyNumberFormat="1" applyFont="1" applyFill="1" applyBorder="1" applyAlignment="1" applyProtection="1">
      <alignment horizontal="right" vertical="center"/>
    </xf>
    <xf numFmtId="0" fontId="10" fillId="8" borderId="1" xfId="0" applyFont="1" applyFill="1" applyBorder="1" applyProtection="1">
      <protection locked="0"/>
    </xf>
    <xf numFmtId="49" fontId="10" fillId="0" borderId="1" xfId="0" applyNumberFormat="1" applyFont="1" applyBorder="1" applyAlignment="1">
      <alignment horizontal="left" vertical="center"/>
    </xf>
    <xf numFmtId="49" fontId="10" fillId="0" borderId="1" xfId="0" applyNumberFormat="1" applyFont="1" applyBorder="1" applyAlignment="1">
      <alignment horizontal="left"/>
    </xf>
    <xf numFmtId="167" fontId="10" fillId="4" borderId="1" xfId="0" applyNumberFormat="1" applyFont="1" applyFill="1" applyBorder="1" applyAlignment="1" applyProtection="1">
      <alignment horizontal="left"/>
      <protection locked="0"/>
    </xf>
    <xf numFmtId="49" fontId="12" fillId="0" borderId="0" xfId="0" applyNumberFormat="1" applyFont="1" applyAlignment="1">
      <alignment horizontal="left" vertical="center"/>
    </xf>
    <xf numFmtId="167" fontId="10" fillId="0" borderId="0" xfId="0" applyNumberFormat="1" applyFont="1" applyAlignment="1" applyProtection="1">
      <alignment horizontal="left"/>
      <protection locked="0"/>
    </xf>
    <xf numFmtId="0" fontId="10" fillId="0" borderId="0" xfId="0" applyFont="1" applyProtection="1">
      <protection locked="0"/>
    </xf>
    <xf numFmtId="167" fontId="10" fillId="0" borderId="0" xfId="0" applyNumberFormat="1" applyFont="1"/>
    <xf numFmtId="49" fontId="8" fillId="0" borderId="0" xfId="0" applyNumberFormat="1" applyFont="1" applyAlignment="1">
      <alignment horizontal="left"/>
    </xf>
    <xf numFmtId="167" fontId="8" fillId="0" borderId="0" xfId="0" applyNumberFormat="1" applyFont="1" applyAlignment="1">
      <alignment horizontal="left"/>
    </xf>
    <xf numFmtId="49" fontId="10" fillId="0" borderId="0" xfId="0" applyNumberFormat="1" applyFont="1" applyAlignment="1">
      <alignment horizontal="left" vertical="center"/>
    </xf>
    <xf numFmtId="0" fontId="10" fillId="0" borderId="0" xfId="0" applyFont="1" applyAlignment="1">
      <alignment horizontal="left" vertical="center"/>
    </xf>
    <xf numFmtId="0" fontId="8" fillId="0" borderId="0" xfId="0" applyFont="1" applyProtection="1">
      <protection locked="0"/>
    </xf>
    <xf numFmtId="0" fontId="13" fillId="0" borderId="0" xfId="0" applyFont="1" applyAlignment="1">
      <alignment vertical="center"/>
    </xf>
    <xf numFmtId="0" fontId="11" fillId="10" borderId="1" xfId="0" applyFont="1" applyFill="1" applyBorder="1" applyAlignment="1">
      <alignment vertical="top"/>
    </xf>
    <xf numFmtId="0" fontId="11" fillId="10" borderId="1" xfId="0" applyFont="1" applyFill="1" applyBorder="1" applyAlignment="1">
      <alignment vertical="top" wrapText="1"/>
    </xf>
    <xf numFmtId="167" fontId="11" fillId="10" borderId="1" xfId="0" applyNumberFormat="1" applyFont="1" applyFill="1" applyBorder="1" applyAlignment="1">
      <alignment vertical="top" wrapText="1"/>
    </xf>
    <xf numFmtId="0" fontId="11" fillId="8" borderId="1" xfId="0" applyFont="1" applyFill="1" applyBorder="1"/>
    <xf numFmtId="0" fontId="10" fillId="8" borderId="1" xfId="0" applyFont="1" applyFill="1" applyBorder="1" applyAlignment="1">
      <alignment wrapText="1"/>
    </xf>
    <xf numFmtId="0" fontId="10" fillId="8" borderId="1" xfId="0" applyFont="1" applyFill="1" applyBorder="1"/>
    <xf numFmtId="167" fontId="10" fillId="8" borderId="1" xfId="0" applyNumberFormat="1" applyFont="1" applyFill="1" applyBorder="1"/>
    <xf numFmtId="0" fontId="11" fillId="8" borderId="1" xfId="0" applyFont="1" applyFill="1" applyBorder="1" applyAlignment="1">
      <alignment wrapText="1"/>
    </xf>
    <xf numFmtId="168" fontId="10" fillId="8" borderId="1" xfId="3" applyNumberFormat="1" applyFont="1" applyFill="1" applyBorder="1" applyProtection="1"/>
    <xf numFmtId="167" fontId="10" fillId="8" borderId="1" xfId="0" applyNumberFormat="1" applyFont="1" applyFill="1" applyBorder="1" applyProtection="1">
      <protection locked="0"/>
    </xf>
    <xf numFmtId="49" fontId="11" fillId="8" borderId="1" xfId="0" applyNumberFormat="1" applyFont="1" applyFill="1" applyBorder="1" applyAlignment="1">
      <alignment horizontal="left"/>
    </xf>
    <xf numFmtId="49" fontId="10" fillId="8" borderId="1" xfId="0" applyNumberFormat="1" applyFont="1" applyFill="1" applyBorder="1" applyAlignment="1">
      <alignment horizontal="left" wrapText="1"/>
    </xf>
    <xf numFmtId="0" fontId="10" fillId="8" borderId="1" xfId="0" applyFont="1" applyFill="1" applyBorder="1" applyAlignment="1">
      <alignment horizontal="left" vertical="center"/>
    </xf>
    <xf numFmtId="167" fontId="10" fillId="8" borderId="1" xfId="0" applyNumberFormat="1" applyFont="1" applyFill="1" applyBorder="1" applyAlignment="1">
      <alignment horizontal="left" vertical="center"/>
    </xf>
    <xf numFmtId="49" fontId="8" fillId="8" borderId="3" xfId="0" applyNumberFormat="1" applyFont="1" applyFill="1" applyBorder="1" applyAlignment="1">
      <alignment horizontal="left"/>
    </xf>
    <xf numFmtId="0" fontId="8" fillId="8" borderId="3" xfId="0" applyFont="1" applyFill="1" applyBorder="1" applyAlignment="1">
      <alignment wrapText="1"/>
    </xf>
    <xf numFmtId="167" fontId="8" fillId="8" borderId="3" xfId="0" applyNumberFormat="1" applyFont="1" applyFill="1" applyBorder="1" applyAlignment="1">
      <alignment horizontal="left"/>
    </xf>
    <xf numFmtId="168" fontId="8" fillId="8" borderId="3" xfId="3" applyNumberFormat="1" applyFont="1" applyFill="1" applyBorder="1" applyProtection="1"/>
    <xf numFmtId="0" fontId="11" fillId="11" borderId="1" xfId="0" applyFont="1" applyFill="1" applyBorder="1" applyAlignment="1">
      <alignment vertical="top"/>
    </xf>
    <xf numFmtId="0" fontId="9" fillId="10" borderId="1" xfId="0" applyFont="1" applyFill="1" applyBorder="1" applyAlignment="1">
      <alignment vertical="top"/>
    </xf>
    <xf numFmtId="167" fontId="9" fillId="10" borderId="1" xfId="0" applyNumberFormat="1" applyFont="1" applyFill="1" applyBorder="1" applyAlignment="1">
      <alignment vertical="top" wrapText="1"/>
    </xf>
    <xf numFmtId="3" fontId="11" fillId="10" borderId="1" xfId="0" applyNumberFormat="1" applyFont="1" applyFill="1" applyBorder="1" applyAlignment="1">
      <alignment horizontal="center" vertical="top" wrapText="1"/>
    </xf>
    <xf numFmtId="3" fontId="10" fillId="8" borderId="1" xfId="0" applyNumberFormat="1" applyFont="1" applyFill="1" applyBorder="1" applyAlignment="1">
      <alignment horizontal="center" vertical="top" wrapText="1"/>
    </xf>
    <xf numFmtId="3" fontId="10" fillId="0" borderId="1" xfId="0" applyNumberFormat="1" applyFont="1" applyBorder="1" applyAlignment="1">
      <alignment horizontal="center" wrapText="1"/>
    </xf>
    <xf numFmtId="3" fontId="10" fillId="6" borderId="1" xfId="0" applyNumberFormat="1" applyFont="1" applyFill="1" applyBorder="1" applyAlignment="1">
      <alignment horizontal="center" vertical="center" wrapText="1"/>
    </xf>
    <xf numFmtId="3" fontId="10" fillId="0" borderId="0" xfId="0" applyNumberFormat="1" applyFont="1" applyAlignment="1">
      <alignment horizontal="center" vertical="top" wrapText="1"/>
    </xf>
    <xf numFmtId="3" fontId="10" fillId="0" borderId="1" xfId="0" applyNumberFormat="1" applyFont="1" applyBorder="1" applyAlignment="1">
      <alignment horizontal="center" vertical="center" wrapText="1"/>
    </xf>
    <xf numFmtId="3" fontId="12" fillId="0" borderId="0" xfId="0" applyNumberFormat="1" applyFont="1" applyAlignment="1">
      <alignment horizontal="center" vertical="center" wrapText="1"/>
    </xf>
    <xf numFmtId="3" fontId="8" fillId="0" borderId="0" xfId="0" applyNumberFormat="1" applyFont="1" applyAlignment="1">
      <alignment horizontal="center" vertical="top" wrapText="1"/>
    </xf>
    <xf numFmtId="3" fontId="8" fillId="8" borderId="3" xfId="0" applyNumberFormat="1" applyFont="1" applyFill="1" applyBorder="1" applyAlignment="1">
      <alignment horizontal="center" vertical="top" wrapText="1"/>
    </xf>
    <xf numFmtId="49" fontId="10" fillId="0" borderId="0" xfId="0" applyNumberFormat="1" applyFont="1" applyBorder="1" applyAlignment="1">
      <alignment horizontal="left" vertical="center"/>
    </xf>
    <xf numFmtId="0" fontId="10" fillId="0" borderId="0" xfId="0" applyFont="1" applyBorder="1" applyAlignment="1">
      <alignment horizontal="left" vertical="center"/>
    </xf>
    <xf numFmtId="0" fontId="8" fillId="0" borderId="0" xfId="0" applyFont="1" applyFill="1" applyBorder="1" applyProtection="1">
      <protection locked="0"/>
    </xf>
    <xf numFmtId="3" fontId="11" fillId="0" borderId="1" xfId="0" applyNumberFormat="1" applyFont="1" applyBorder="1" applyAlignment="1">
      <alignment horizontal="center" vertical="top" wrapText="1"/>
    </xf>
    <xf numFmtId="49" fontId="8" fillId="0" borderId="1" xfId="0" applyNumberFormat="1" applyFont="1" applyBorder="1" applyAlignment="1">
      <alignment horizontal="left" vertical="top"/>
    </xf>
    <xf numFmtId="49" fontId="8" fillId="0" borderId="1" xfId="0" applyNumberFormat="1" applyFont="1" applyBorder="1" applyAlignment="1">
      <alignment horizontal="left" vertical="top" wrapText="1"/>
    </xf>
    <xf numFmtId="168" fontId="11" fillId="10" borderId="1" xfId="3" applyNumberFormat="1" applyFont="1" applyFill="1" applyBorder="1" applyAlignment="1">
      <alignment vertical="top" wrapText="1"/>
    </xf>
    <xf numFmtId="168" fontId="10" fillId="8" borderId="1" xfId="3" applyNumberFormat="1" applyFont="1" applyFill="1" applyBorder="1" applyAlignment="1">
      <alignment wrapText="1"/>
    </xf>
    <xf numFmtId="168" fontId="10" fillId="0" borderId="1" xfId="3" applyNumberFormat="1" applyFont="1" applyFill="1" applyBorder="1" applyAlignment="1">
      <alignment wrapText="1"/>
    </xf>
    <xf numFmtId="168" fontId="11" fillId="0" borderId="1" xfId="3" applyNumberFormat="1" applyFont="1" applyFill="1" applyBorder="1" applyAlignment="1">
      <alignment wrapText="1"/>
    </xf>
    <xf numFmtId="168" fontId="10" fillId="0" borderId="0" xfId="3" applyNumberFormat="1" applyFont="1" applyFill="1" applyBorder="1" applyAlignment="1">
      <alignment wrapText="1"/>
    </xf>
    <xf numFmtId="168" fontId="10" fillId="0" borderId="0" xfId="3" applyNumberFormat="1" applyFont="1" applyFill="1" applyBorder="1" applyAlignment="1">
      <alignment horizontal="right" vertical="center" wrapText="1"/>
    </xf>
    <xf numFmtId="168" fontId="8" fillId="0" borderId="0" xfId="3" applyNumberFormat="1" applyFont="1" applyFill="1" applyBorder="1" applyAlignment="1">
      <alignment wrapText="1"/>
    </xf>
    <xf numFmtId="168" fontId="9" fillId="10" borderId="1" xfId="3" applyNumberFormat="1" applyFont="1" applyFill="1" applyBorder="1" applyAlignment="1">
      <alignment vertical="top" wrapText="1"/>
    </xf>
    <xf numFmtId="168" fontId="8" fillId="8" borderId="3" xfId="3" applyNumberFormat="1" applyFont="1" applyFill="1" applyBorder="1" applyAlignment="1">
      <alignment wrapText="1"/>
    </xf>
    <xf numFmtId="168" fontId="8" fillId="0" borderId="1" xfId="3" applyNumberFormat="1" applyFont="1" applyFill="1" applyBorder="1" applyAlignment="1">
      <alignment wrapText="1"/>
    </xf>
    <xf numFmtId="168" fontId="8" fillId="10" borderId="1" xfId="3" applyNumberFormat="1" applyFont="1" applyFill="1" applyBorder="1" applyAlignment="1">
      <alignment wrapText="1"/>
    </xf>
    <xf numFmtId="10" fontId="8" fillId="4" borderId="1" xfId="3" applyNumberFormat="1" applyFont="1" applyFill="1" applyBorder="1" applyAlignment="1">
      <alignment wrapText="1"/>
    </xf>
    <xf numFmtId="167" fontId="7" fillId="5" borderId="1" xfId="3" applyNumberFormat="1" applyFont="1" applyFill="1" applyBorder="1" applyAlignment="1">
      <alignment wrapText="1"/>
    </xf>
    <xf numFmtId="0" fontId="11" fillId="8" borderId="1" xfId="0" applyFont="1" applyFill="1" applyBorder="1" applyAlignment="1">
      <alignment horizontal="left"/>
    </xf>
    <xf numFmtId="167" fontId="11" fillId="8" borderId="1" xfId="0" applyNumberFormat="1" applyFont="1" applyFill="1" applyBorder="1" applyAlignment="1" applyProtection="1">
      <alignment horizontal="left"/>
      <protection locked="0"/>
    </xf>
    <xf numFmtId="3" fontId="11" fillId="8" borderId="1" xfId="0" applyNumberFormat="1" applyFont="1" applyFill="1" applyBorder="1" applyAlignment="1">
      <alignment horizontal="center" vertical="top" wrapText="1"/>
    </xf>
    <xf numFmtId="168" fontId="11" fillId="8" borderId="1" xfId="3" applyNumberFormat="1" applyFont="1" applyFill="1" applyBorder="1" applyAlignment="1">
      <alignment wrapText="1"/>
    </xf>
    <xf numFmtId="168" fontId="11" fillId="8" borderId="1" xfId="3" applyNumberFormat="1" applyFont="1" applyFill="1" applyBorder="1" applyProtection="1"/>
    <xf numFmtId="0" fontId="9" fillId="0" borderId="0" xfId="0" applyFont="1"/>
    <xf numFmtId="3" fontId="11" fillId="0" borderId="0" xfId="0" applyNumberFormat="1" applyFont="1" applyBorder="1" applyAlignment="1">
      <alignment horizontal="right" vertical="top" wrapText="1"/>
    </xf>
    <xf numFmtId="168" fontId="11" fillId="0" borderId="0" xfId="3" applyNumberFormat="1" applyFont="1" applyFill="1" applyBorder="1" applyAlignment="1">
      <alignment wrapText="1"/>
    </xf>
    <xf numFmtId="49" fontId="8" fillId="4" borderId="6" xfId="0" applyNumberFormat="1" applyFont="1" applyFill="1" applyBorder="1" applyAlignment="1">
      <alignment horizontal="center" vertical="top"/>
    </xf>
    <xf numFmtId="49" fontId="8" fillId="4" borderId="2" xfId="0" applyNumberFormat="1" applyFont="1" applyFill="1" applyBorder="1" applyAlignment="1">
      <alignment horizontal="center" vertical="top"/>
    </xf>
    <xf numFmtId="167" fontId="14" fillId="9" borderId="1" xfId="0" applyNumberFormat="1" applyFont="1" applyFill="1" applyBorder="1" applyAlignment="1" applyProtection="1">
      <alignment horizontal="right" vertical="center"/>
      <protection locked="0"/>
    </xf>
    <xf numFmtId="167" fontId="7" fillId="5" borderId="4" xfId="0" applyNumberFormat="1" applyFont="1" applyFill="1" applyBorder="1" applyAlignment="1">
      <alignment horizontal="right" wrapText="1"/>
    </xf>
    <xf numFmtId="167" fontId="7" fillId="5" borderId="5" xfId="0" applyNumberFormat="1" applyFont="1" applyFill="1" applyBorder="1" applyAlignment="1">
      <alignment horizontal="right" wrapText="1"/>
    </xf>
    <xf numFmtId="0" fontId="8" fillId="0" borderId="1" xfId="0" applyFont="1" applyBorder="1" applyAlignment="1">
      <alignment horizontal="left" vertical="top" wrapText="1"/>
    </xf>
    <xf numFmtId="0" fontId="7" fillId="10" borderId="0" xfId="0" applyFont="1" applyFill="1" applyAlignment="1">
      <alignment horizontal="center" vertical="center"/>
    </xf>
    <xf numFmtId="167" fontId="14" fillId="10" borderId="1" xfId="0" applyNumberFormat="1" applyFont="1" applyFill="1" applyBorder="1" applyAlignment="1" applyProtection="1">
      <alignment horizontal="right" vertical="center"/>
      <protection locked="0"/>
    </xf>
    <xf numFmtId="3" fontId="11" fillId="0" borderId="1" xfId="0" applyNumberFormat="1" applyFont="1" applyBorder="1" applyAlignment="1">
      <alignment horizontal="right" vertical="top" wrapText="1"/>
    </xf>
    <xf numFmtId="0" fontId="1" fillId="2" borderId="0" xfId="0" applyFont="1" applyFill="1" applyAlignment="1" applyProtection="1">
      <alignment horizontal="center"/>
    </xf>
    <xf numFmtId="166" fontId="4" fillId="3" borderId="0" xfId="0" applyNumberFormat="1" applyFont="1" applyFill="1" applyAlignment="1" applyProtection="1">
      <alignment horizontal="center" vertical="center"/>
    </xf>
    <xf numFmtId="1" fontId="4" fillId="0" borderId="0" xfId="0" applyNumberFormat="1" applyFont="1" applyFill="1" applyAlignment="1" applyProtection="1">
      <alignment horizontal="center" vertical="center"/>
    </xf>
    <xf numFmtId="0" fontId="1" fillId="0" borderId="0" xfId="0" applyFont="1" applyAlignment="1" applyProtection="1">
      <alignment horizontal="left" wrapText="1"/>
      <protection locked="0"/>
    </xf>
    <xf numFmtId="0" fontId="1" fillId="0" borderId="0" xfId="0" applyFont="1" applyFill="1" applyAlignment="1" applyProtection="1">
      <alignment horizontal="right"/>
    </xf>
    <xf numFmtId="0" fontId="0" fillId="2" borderId="0" xfId="0" applyFill="1" applyAlignment="1" applyProtection="1">
      <alignment horizontal="center"/>
    </xf>
  </cellXfs>
  <cellStyles count="4">
    <cellStyle name="Currency 2" xfId="2" xr:uid="{AF45431D-2298-42D1-8EE7-B8BF14A08680}"/>
    <cellStyle name="Standaard" xfId="0" builtinId="0"/>
    <cellStyle name="Standaard 2" xfId="1" xr:uid="{40392588-68EC-4D41-A9FA-55C47A44139E}"/>
    <cellStyle name="Valuta" xfId="3" builtinId="4"/>
  </cellStyles>
  <dxfs count="1">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r>
              <a:rPr lang="nl-NL" baseline="0"/>
              <a:t> Prijs</a:t>
            </a:r>
            <a:endParaRPr lang="nl-NL"/>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Prijzenblad'!$I$9:$J$9</c:f>
              <c:numCache>
                <c:formatCode>General</c:formatCode>
                <c:ptCount val="2"/>
                <c:pt idx="0">
                  <c:v>0</c:v>
                </c:pt>
                <c:pt idx="1">
                  <c:v>708000</c:v>
                </c:pt>
              </c:numCache>
            </c:numRef>
          </c:xVal>
          <c:yVal>
            <c:numRef>
              <c:f>'Formule Prijzenblad'!$I$10:$J$10</c:f>
              <c:numCache>
                <c:formatCode>General</c:formatCode>
                <c:ptCount val="2"/>
                <c:pt idx="0">
                  <c:v>300</c:v>
                </c:pt>
                <c:pt idx="1">
                  <c:v>300</c:v>
                </c:pt>
              </c:numCache>
            </c:numRef>
          </c:yVal>
          <c:smooth val="0"/>
          <c:extLst>
            <c:ext xmlns:c16="http://schemas.microsoft.com/office/drawing/2014/chart" uri="{C3380CC4-5D6E-409C-BE32-E72D297353CC}">
              <c16:uniqueId val="{00000001-F052-405E-A6D5-ABAB6D0EB673}"/>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Prijzenblad'!$J$9:$K$9</c:f>
              <c:numCache>
                <c:formatCode>General</c:formatCode>
                <c:ptCount val="2"/>
                <c:pt idx="0">
                  <c:v>708000</c:v>
                </c:pt>
                <c:pt idx="1">
                  <c:v>885000</c:v>
                </c:pt>
              </c:numCache>
            </c:numRef>
          </c:xVal>
          <c:yVal>
            <c:numRef>
              <c:f>'Formule Prijzenblad'!$J$10:$K$10</c:f>
              <c:numCache>
                <c:formatCode>General</c:formatCode>
                <c:ptCount val="2"/>
                <c:pt idx="0">
                  <c:v>300</c:v>
                </c:pt>
                <c:pt idx="1">
                  <c:v>0</c:v>
                </c:pt>
              </c:numCache>
            </c:numRef>
          </c:yVal>
          <c:smooth val="0"/>
          <c:extLst>
            <c:ext xmlns:c16="http://schemas.microsoft.com/office/drawing/2014/chart" uri="{C3380CC4-5D6E-409C-BE32-E72D297353CC}">
              <c16:uniqueId val="{00000003-F052-405E-A6D5-ABAB6D0EB673}"/>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F052-405E-A6D5-ABAB6D0EB673}"/>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052-405E-A6D5-ABAB6D0EB673}"/>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'Formule Prijzenblad'!$M$9</c:f>
              <c:numCache>
                <c:formatCode>General</c:formatCode>
                <c:ptCount val="1"/>
                <c:pt idx="0">
                  <c:v>0</c:v>
                </c:pt>
              </c:numCache>
            </c:numRef>
          </c:xVal>
          <c:yVal>
            <c:numRef>
              <c:f>'Formule Prijzenblad'!$M$10</c:f>
              <c:numCache>
                <c:formatCode>0</c:formatCode>
                <c:ptCount val="1"/>
                <c:pt idx="0">
                  <c:v>300</c:v>
                </c:pt>
              </c:numCache>
            </c:numRef>
          </c:yVal>
          <c:smooth val="0"/>
          <c:extLst>
            <c:ext xmlns:c16="http://schemas.microsoft.com/office/drawing/2014/chart" uri="{C3380CC4-5D6E-409C-BE32-E72D297353CC}">
              <c16:uniqueId val="{00000005-F052-405E-A6D5-ABAB6D0EB673}"/>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'Formule Prijzenblad'!$L$12:$M$12</c:f>
              <c:numCache>
                <c:formatCode>General</c:formatCode>
                <c:ptCount val="2"/>
                <c:pt idx="0">
                  <c:v>0</c:v>
                </c:pt>
                <c:pt idx="1">
                  <c:v>708000</c:v>
                </c:pt>
              </c:numCache>
            </c:numRef>
          </c:xVal>
          <c:yVal>
            <c:numRef>
              <c:f>'Formule Prijzenblad'!$L$13:$M$13</c:f>
              <c:numCache>
                <c:formatCode>General</c:formatCode>
                <c:ptCount val="2"/>
                <c:pt idx="0">
                  <c:v>300</c:v>
                </c:pt>
                <c:pt idx="1">
                  <c:v>300</c:v>
                </c:pt>
              </c:numCache>
            </c:numRef>
          </c:yVal>
          <c:smooth val="0"/>
          <c:extLst>
            <c:ext xmlns:c16="http://schemas.microsoft.com/office/drawing/2014/chart" uri="{C3380CC4-5D6E-409C-BE32-E72D297353CC}">
              <c16:uniqueId val="{00000006-F052-405E-A6D5-ABAB6D0EB673}"/>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'Formule Prijzenblad'!$M$12:$N$12</c:f>
              <c:numCache>
                <c:formatCode>General</c:formatCode>
                <c:ptCount val="2"/>
                <c:pt idx="0">
                  <c:v>708000</c:v>
                </c:pt>
                <c:pt idx="1">
                  <c:v>708000</c:v>
                </c:pt>
              </c:numCache>
            </c:numRef>
          </c:xVal>
          <c:yVal>
            <c:numRef>
              <c:f>'Formule Prijzenblad'!$M$13:$N$13</c:f>
              <c:numCache>
                <c:formatCode>General</c:formatCode>
                <c:ptCount val="2"/>
                <c:pt idx="0">
                  <c:v>300</c:v>
                </c:pt>
                <c:pt idx="1">
                  <c:v>0</c:v>
                </c:pt>
              </c:numCache>
            </c:numRef>
          </c:yVal>
          <c:smooth val="0"/>
          <c:extLst>
            <c:ext xmlns:c16="http://schemas.microsoft.com/office/drawing/2014/chart" uri="{C3380CC4-5D6E-409C-BE32-E72D297353CC}">
              <c16:uniqueId val="{00000007-F052-405E-A6D5-ABAB6D0EB673}"/>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33336</xdr:colOff>
      <xdr:row>4</xdr:row>
      <xdr:rowOff>0</xdr:rowOff>
    </xdr:from>
    <xdr:to>
      <xdr:col>15</xdr:col>
      <xdr:colOff>609599</xdr:colOff>
      <xdr:row>28</xdr:row>
      <xdr:rowOff>19050</xdr:rowOff>
    </xdr:to>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BD0D-7AD8-431A-8211-E6091171B01E}">
  <dimension ref="A1:XEC166"/>
  <sheetViews>
    <sheetView tabSelected="1" workbookViewId="0">
      <selection activeCell="I2" sqref="I2"/>
    </sheetView>
  </sheetViews>
  <sheetFormatPr defaultColWidth="0" defaultRowHeight="14.5" x14ac:dyDescent="0.35"/>
  <cols>
    <col min="1" max="1" width="34" style="12" bestFit="1" customWidth="1"/>
    <col min="2" max="2" width="27.81640625" style="14" customWidth="1"/>
    <col min="3" max="3" width="14.81640625" style="12" customWidth="1"/>
    <col min="4" max="4" width="19.54296875" style="15" customWidth="1"/>
    <col min="5" max="5" width="12.7265625" style="73" customWidth="1"/>
    <col min="6" max="6" width="26" style="87" customWidth="1"/>
    <col min="7" max="7" width="43.54296875" style="12" customWidth="1"/>
    <col min="8" max="10" width="9.1796875" style="12" customWidth="1"/>
    <col min="11" max="16357" width="0" style="12" hidden="1"/>
    <col min="16358" max="16384" width="9.1796875" style="12" hidden="1"/>
  </cols>
  <sheetData>
    <row r="1" spans="1:7" ht="31.5" customHeight="1" x14ac:dyDescent="0.35">
      <c r="A1" s="108" t="s">
        <v>229</v>
      </c>
      <c r="B1" s="108"/>
      <c r="C1" s="108"/>
      <c r="D1" s="108"/>
      <c r="E1" s="108"/>
      <c r="F1" s="108"/>
      <c r="G1" s="108"/>
    </row>
    <row r="2" spans="1:7" s="16" customFormat="1" ht="227.5" customHeight="1" x14ac:dyDescent="0.35">
      <c r="A2" s="107" t="s">
        <v>230</v>
      </c>
      <c r="B2" s="107"/>
      <c r="C2" s="107"/>
      <c r="D2" s="107"/>
      <c r="E2" s="107"/>
      <c r="F2" s="107"/>
      <c r="G2" s="107"/>
    </row>
    <row r="3" spans="1:7" s="16" customFormat="1" ht="43.5" x14ac:dyDescent="0.35">
      <c r="A3" s="45" t="s">
        <v>28</v>
      </c>
      <c r="B3" s="46" t="s">
        <v>33</v>
      </c>
      <c r="C3" s="45" t="s">
        <v>34</v>
      </c>
      <c r="D3" s="47" t="s">
        <v>35</v>
      </c>
      <c r="E3" s="66" t="s">
        <v>31</v>
      </c>
      <c r="F3" s="81" t="s">
        <v>36</v>
      </c>
      <c r="G3" s="45" t="s">
        <v>32</v>
      </c>
    </row>
    <row r="4" spans="1:7" x14ac:dyDescent="0.35">
      <c r="A4" s="48" t="s">
        <v>37</v>
      </c>
      <c r="B4" s="49"/>
      <c r="C4" s="50"/>
      <c r="D4" s="51"/>
      <c r="E4" s="67"/>
      <c r="F4" s="82"/>
      <c r="G4" s="50"/>
    </row>
    <row r="5" spans="1:7" x14ac:dyDescent="0.35">
      <c r="A5" s="17" t="s">
        <v>38</v>
      </c>
      <c r="B5" s="17" t="s">
        <v>39</v>
      </c>
      <c r="C5" s="18" t="s">
        <v>40</v>
      </c>
      <c r="D5" s="19"/>
      <c r="E5" s="68">
        <v>11749.61</v>
      </c>
      <c r="F5" s="83">
        <f t="shared" ref="F5:F11" si="0">D5*E5</f>
        <v>0</v>
      </c>
      <c r="G5" s="20"/>
    </row>
    <row r="6" spans="1:7" x14ac:dyDescent="0.35">
      <c r="A6" s="17" t="s">
        <v>41</v>
      </c>
      <c r="B6" s="17" t="s">
        <v>42</v>
      </c>
      <c r="C6" s="18" t="s">
        <v>40</v>
      </c>
      <c r="D6" s="19"/>
      <c r="E6" s="69">
        <v>408.56</v>
      </c>
      <c r="F6" s="83">
        <f t="shared" si="0"/>
        <v>0</v>
      </c>
      <c r="G6" s="20"/>
    </row>
    <row r="7" spans="1:7" x14ac:dyDescent="0.35">
      <c r="A7" s="17" t="s">
        <v>43</v>
      </c>
      <c r="B7" s="17" t="s">
        <v>44</v>
      </c>
      <c r="C7" s="18" t="s">
        <v>40</v>
      </c>
      <c r="D7" s="19"/>
      <c r="E7" s="69">
        <v>416.86</v>
      </c>
      <c r="F7" s="83">
        <f t="shared" si="0"/>
        <v>0</v>
      </c>
      <c r="G7" s="20"/>
    </row>
    <row r="8" spans="1:7" x14ac:dyDescent="0.35">
      <c r="A8" s="17" t="s">
        <v>45</v>
      </c>
      <c r="B8" s="17" t="s">
        <v>39</v>
      </c>
      <c r="C8" s="18" t="s">
        <v>40</v>
      </c>
      <c r="D8" s="19"/>
      <c r="E8" s="69">
        <v>709.61</v>
      </c>
      <c r="F8" s="83">
        <f t="shared" si="0"/>
        <v>0</v>
      </c>
      <c r="G8" s="20"/>
    </row>
    <row r="9" spans="1:7" x14ac:dyDescent="0.35">
      <c r="A9" s="17" t="s">
        <v>46</v>
      </c>
      <c r="B9" s="17" t="s">
        <v>39</v>
      </c>
      <c r="C9" s="18" t="s">
        <v>40</v>
      </c>
      <c r="D9" s="19"/>
      <c r="E9" s="69">
        <v>227</v>
      </c>
      <c r="F9" s="83">
        <f t="shared" si="0"/>
        <v>0</v>
      </c>
      <c r="G9" s="20"/>
    </row>
    <row r="10" spans="1:7" x14ac:dyDescent="0.35">
      <c r="A10" s="17" t="s">
        <v>47</v>
      </c>
      <c r="B10" s="17" t="s">
        <v>42</v>
      </c>
      <c r="C10" s="18" t="s">
        <v>40</v>
      </c>
      <c r="D10" s="19"/>
      <c r="E10" s="69">
        <v>121.5</v>
      </c>
      <c r="F10" s="83">
        <f t="shared" si="0"/>
        <v>0</v>
      </c>
      <c r="G10" s="20"/>
    </row>
    <row r="11" spans="1:7" x14ac:dyDescent="0.35">
      <c r="A11" s="17" t="s">
        <v>48</v>
      </c>
      <c r="B11" s="17" t="s">
        <v>49</v>
      </c>
      <c r="C11" s="18" t="s">
        <v>40</v>
      </c>
      <c r="D11" s="19"/>
      <c r="E11" s="69">
        <v>218.24</v>
      </c>
      <c r="F11" s="83">
        <f t="shared" si="0"/>
        <v>0</v>
      </c>
      <c r="G11" s="20"/>
    </row>
    <row r="12" spans="1:7" x14ac:dyDescent="0.35">
      <c r="A12" s="21"/>
      <c r="B12" s="22"/>
      <c r="C12" s="21"/>
      <c r="D12" s="23"/>
      <c r="E12" s="78" t="s">
        <v>220</v>
      </c>
      <c r="F12" s="84">
        <f>SUM(F5:F11)</f>
        <v>0</v>
      </c>
      <c r="G12" s="24"/>
    </row>
    <row r="13" spans="1:7" x14ac:dyDescent="0.35">
      <c r="A13" s="21"/>
      <c r="B13" s="22"/>
      <c r="C13" s="21"/>
      <c r="D13" s="23"/>
      <c r="E13" s="70"/>
      <c r="F13" s="85"/>
      <c r="G13" s="24"/>
    </row>
    <row r="14" spans="1:7" x14ac:dyDescent="0.35">
      <c r="A14" s="21"/>
      <c r="B14" s="22"/>
      <c r="C14" s="21"/>
      <c r="D14" s="23"/>
      <c r="E14" s="70"/>
      <c r="F14" s="85"/>
      <c r="G14" s="24"/>
    </row>
    <row r="15" spans="1:7" ht="43.5" x14ac:dyDescent="0.35">
      <c r="A15" s="45" t="s">
        <v>28</v>
      </c>
      <c r="B15" s="46" t="s">
        <v>33</v>
      </c>
      <c r="C15" s="45" t="s">
        <v>34</v>
      </c>
      <c r="D15" s="47" t="s">
        <v>35</v>
      </c>
      <c r="E15" s="66" t="s">
        <v>31</v>
      </c>
      <c r="F15" s="81" t="s">
        <v>36</v>
      </c>
      <c r="G15" s="45" t="s">
        <v>32</v>
      </c>
    </row>
    <row r="16" spans="1:7" x14ac:dyDescent="0.35">
      <c r="A16" s="48" t="s">
        <v>50</v>
      </c>
      <c r="B16" s="52"/>
      <c r="C16" s="50"/>
      <c r="D16" s="51"/>
      <c r="E16" s="67"/>
      <c r="F16" s="82"/>
      <c r="G16" s="53"/>
    </row>
    <row r="17" spans="1:7" x14ac:dyDescent="0.35">
      <c r="A17" s="17" t="s">
        <v>51</v>
      </c>
      <c r="B17" s="17" t="s">
        <v>52</v>
      </c>
      <c r="C17" s="25" t="s">
        <v>227</v>
      </c>
      <c r="D17" s="26"/>
      <c r="E17" s="69">
        <v>388</v>
      </c>
      <c r="F17" s="83">
        <f>D17*E17</f>
        <v>0</v>
      </c>
      <c r="G17" s="20"/>
    </row>
    <row r="18" spans="1:7" x14ac:dyDescent="0.35">
      <c r="A18" s="27"/>
      <c r="B18" s="28"/>
      <c r="C18" s="27"/>
      <c r="D18" s="29"/>
      <c r="E18" s="78" t="s">
        <v>220</v>
      </c>
      <c r="F18" s="84">
        <f>SUM(F17)</f>
        <v>0</v>
      </c>
      <c r="G18" s="30"/>
    </row>
    <row r="19" spans="1:7" x14ac:dyDescent="0.35">
      <c r="A19" s="27"/>
      <c r="B19" s="28"/>
      <c r="C19" s="27"/>
      <c r="D19" s="29"/>
      <c r="E19" s="70"/>
      <c r="F19" s="86"/>
      <c r="G19" s="30"/>
    </row>
    <row r="20" spans="1:7" x14ac:dyDescent="0.35">
      <c r="A20" s="27"/>
      <c r="B20" s="28"/>
      <c r="C20" s="27"/>
      <c r="D20" s="29"/>
      <c r="E20" s="70"/>
      <c r="F20" s="86"/>
      <c r="G20" s="30"/>
    </row>
    <row r="21" spans="1:7" ht="43.5" x14ac:dyDescent="0.35">
      <c r="A21" s="45" t="s">
        <v>28</v>
      </c>
      <c r="B21" s="46" t="s">
        <v>33</v>
      </c>
      <c r="C21" s="45" t="s">
        <v>34</v>
      </c>
      <c r="D21" s="47" t="s">
        <v>35</v>
      </c>
      <c r="E21" s="66" t="s">
        <v>31</v>
      </c>
      <c r="F21" s="81" t="s">
        <v>36</v>
      </c>
      <c r="G21" s="45" t="s">
        <v>32</v>
      </c>
    </row>
    <row r="22" spans="1:7" x14ac:dyDescent="0.35">
      <c r="A22" s="48" t="s">
        <v>53</v>
      </c>
      <c r="B22" s="49"/>
      <c r="C22" s="50"/>
      <c r="D22" s="54"/>
      <c r="E22" s="67"/>
      <c r="F22" s="82"/>
      <c r="G22" s="31"/>
    </row>
    <row r="23" spans="1:7" x14ac:dyDescent="0.35">
      <c r="A23" s="32" t="s">
        <v>54</v>
      </c>
      <c r="B23" s="32" t="s">
        <v>39</v>
      </c>
      <c r="C23" s="33" t="s">
        <v>40</v>
      </c>
      <c r="D23" s="34"/>
      <c r="E23" s="71">
        <v>524.61</v>
      </c>
      <c r="F23" s="83">
        <f t="shared" ref="F23:F38" si="1">D23*E23</f>
        <v>0</v>
      </c>
      <c r="G23" s="20"/>
    </row>
    <row r="24" spans="1:7" x14ac:dyDescent="0.35">
      <c r="A24" s="32" t="s">
        <v>55</v>
      </c>
      <c r="B24" s="32" t="s">
        <v>39</v>
      </c>
      <c r="C24" s="33" t="s">
        <v>40</v>
      </c>
      <c r="D24" s="34"/>
      <c r="E24" s="71">
        <v>524.61</v>
      </c>
      <c r="F24" s="83">
        <f t="shared" si="1"/>
        <v>0</v>
      </c>
      <c r="G24" s="20"/>
    </row>
    <row r="25" spans="1:7" x14ac:dyDescent="0.35">
      <c r="A25" s="32" t="s">
        <v>56</v>
      </c>
      <c r="B25" s="32" t="s">
        <v>57</v>
      </c>
      <c r="C25" s="33" t="s">
        <v>40</v>
      </c>
      <c r="D25" s="34"/>
      <c r="E25" s="71">
        <v>174.53</v>
      </c>
      <c r="F25" s="83">
        <f t="shared" si="1"/>
        <v>0</v>
      </c>
      <c r="G25" s="20"/>
    </row>
    <row r="26" spans="1:7" x14ac:dyDescent="0.35">
      <c r="A26" s="32" t="s">
        <v>58</v>
      </c>
      <c r="B26" s="32" t="s">
        <v>39</v>
      </c>
      <c r="C26" s="33" t="s">
        <v>40</v>
      </c>
      <c r="D26" s="34"/>
      <c r="E26" s="71">
        <v>355.8</v>
      </c>
      <c r="F26" s="83">
        <f t="shared" si="1"/>
        <v>0</v>
      </c>
      <c r="G26" s="20"/>
    </row>
    <row r="27" spans="1:7" x14ac:dyDescent="0.35">
      <c r="A27" s="32" t="s">
        <v>59</v>
      </c>
      <c r="B27" s="32" t="s">
        <v>60</v>
      </c>
      <c r="C27" s="33" t="s">
        <v>40</v>
      </c>
      <c r="D27" s="34"/>
      <c r="E27" s="71">
        <v>233</v>
      </c>
      <c r="F27" s="83">
        <f t="shared" si="1"/>
        <v>0</v>
      </c>
      <c r="G27" s="20"/>
    </row>
    <row r="28" spans="1:7" x14ac:dyDescent="0.35">
      <c r="A28" s="32" t="s">
        <v>61</v>
      </c>
      <c r="B28" s="32" t="s">
        <v>49</v>
      </c>
      <c r="C28" s="33" t="s">
        <v>40</v>
      </c>
      <c r="D28" s="34"/>
      <c r="E28" s="71">
        <v>321.22000000000003</v>
      </c>
      <c r="F28" s="83">
        <f t="shared" si="1"/>
        <v>0</v>
      </c>
      <c r="G28" s="20"/>
    </row>
    <row r="29" spans="1:7" x14ac:dyDescent="0.35">
      <c r="A29" s="32" t="s">
        <v>62</v>
      </c>
      <c r="B29" s="32" t="s">
        <v>63</v>
      </c>
      <c r="C29" s="33" t="s">
        <v>40</v>
      </c>
      <c r="D29" s="34"/>
      <c r="E29" s="71">
        <v>2</v>
      </c>
      <c r="F29" s="83">
        <f t="shared" si="1"/>
        <v>0</v>
      </c>
      <c r="G29" s="20"/>
    </row>
    <row r="30" spans="1:7" x14ac:dyDescent="0.35">
      <c r="A30" s="32" t="s">
        <v>64</v>
      </c>
      <c r="B30" s="32" t="s">
        <v>49</v>
      </c>
      <c r="C30" s="33" t="s">
        <v>40</v>
      </c>
      <c r="D30" s="34"/>
      <c r="E30" s="71">
        <v>240.52</v>
      </c>
      <c r="F30" s="83">
        <f t="shared" si="1"/>
        <v>0</v>
      </c>
      <c r="G30" s="20"/>
    </row>
    <row r="31" spans="1:7" x14ac:dyDescent="0.35">
      <c r="A31" s="32" t="s">
        <v>65</v>
      </c>
      <c r="B31" s="32" t="s">
        <v>49</v>
      </c>
      <c r="C31" s="33" t="s">
        <v>40</v>
      </c>
      <c r="D31" s="34"/>
      <c r="E31" s="71">
        <v>241.5</v>
      </c>
      <c r="F31" s="83">
        <f t="shared" si="1"/>
        <v>0</v>
      </c>
      <c r="G31" s="20"/>
    </row>
    <row r="32" spans="1:7" x14ac:dyDescent="0.35">
      <c r="A32" s="32" t="s">
        <v>66</v>
      </c>
      <c r="B32" s="32" t="s">
        <v>67</v>
      </c>
      <c r="C32" s="33" t="s">
        <v>40</v>
      </c>
      <c r="D32" s="34"/>
      <c r="E32" s="71">
        <v>204.41</v>
      </c>
      <c r="F32" s="83">
        <f t="shared" si="1"/>
        <v>0</v>
      </c>
      <c r="G32" s="20"/>
    </row>
    <row r="33" spans="1:7" x14ac:dyDescent="0.35">
      <c r="A33" s="32" t="s">
        <v>226</v>
      </c>
      <c r="B33" s="32" t="s">
        <v>68</v>
      </c>
      <c r="C33" s="33" t="s">
        <v>40</v>
      </c>
      <c r="D33" s="34"/>
      <c r="E33" s="71">
        <v>621</v>
      </c>
      <c r="F33" s="83">
        <f t="shared" si="1"/>
        <v>0</v>
      </c>
      <c r="G33" s="20"/>
    </row>
    <row r="34" spans="1:7" x14ac:dyDescent="0.35">
      <c r="A34" s="32" t="s">
        <v>69</v>
      </c>
      <c r="B34" s="32" t="s">
        <v>39</v>
      </c>
      <c r="C34" s="33" t="s">
        <v>40</v>
      </c>
      <c r="D34" s="34"/>
      <c r="E34" s="71">
        <v>361</v>
      </c>
      <c r="F34" s="83">
        <f t="shared" si="1"/>
        <v>0</v>
      </c>
      <c r="G34" s="20"/>
    </row>
    <row r="35" spans="1:7" x14ac:dyDescent="0.35">
      <c r="A35" s="32" t="s">
        <v>70</v>
      </c>
      <c r="B35" s="32" t="s">
        <v>71</v>
      </c>
      <c r="C35" s="33" t="s">
        <v>40</v>
      </c>
      <c r="D35" s="34"/>
      <c r="E35" s="71">
        <v>262</v>
      </c>
      <c r="F35" s="83">
        <f t="shared" si="1"/>
        <v>0</v>
      </c>
      <c r="G35" s="20"/>
    </row>
    <row r="36" spans="1:7" x14ac:dyDescent="0.35">
      <c r="A36" s="32" t="s">
        <v>72</v>
      </c>
      <c r="B36" s="32" t="s">
        <v>39</v>
      </c>
      <c r="C36" s="33" t="s">
        <v>40</v>
      </c>
      <c r="D36" s="34"/>
      <c r="E36" s="71">
        <v>223</v>
      </c>
      <c r="F36" s="83">
        <f t="shared" si="1"/>
        <v>0</v>
      </c>
      <c r="G36" s="20"/>
    </row>
    <row r="37" spans="1:7" x14ac:dyDescent="0.35">
      <c r="A37" s="32" t="s">
        <v>73</v>
      </c>
      <c r="B37" s="32" t="s">
        <v>74</v>
      </c>
      <c r="C37" s="33" t="s">
        <v>40</v>
      </c>
      <c r="D37" s="34"/>
      <c r="E37" s="71">
        <v>2892</v>
      </c>
      <c r="F37" s="83">
        <f t="shared" si="1"/>
        <v>0</v>
      </c>
      <c r="G37" s="20"/>
    </row>
    <row r="38" spans="1:7" x14ac:dyDescent="0.35">
      <c r="A38" s="32" t="s">
        <v>75</v>
      </c>
      <c r="B38" s="32" t="s">
        <v>68</v>
      </c>
      <c r="C38" s="33" t="s">
        <v>40</v>
      </c>
      <c r="D38" s="34"/>
      <c r="E38" s="71">
        <v>179</v>
      </c>
      <c r="F38" s="83">
        <f t="shared" si="1"/>
        <v>0</v>
      </c>
      <c r="G38" s="20"/>
    </row>
    <row r="39" spans="1:7" x14ac:dyDescent="0.35">
      <c r="A39" s="35"/>
      <c r="B39" s="22"/>
      <c r="C39" s="35"/>
      <c r="D39" s="36"/>
      <c r="E39" s="78" t="s">
        <v>220</v>
      </c>
      <c r="F39" s="84">
        <f>SUM(F23:F38)</f>
        <v>0</v>
      </c>
      <c r="G39" s="37"/>
    </row>
    <row r="40" spans="1:7" x14ac:dyDescent="0.35">
      <c r="A40" s="35"/>
      <c r="B40" s="22"/>
      <c r="C40" s="35"/>
      <c r="D40" s="36"/>
      <c r="E40" s="72"/>
      <c r="F40" s="85"/>
      <c r="G40" s="37"/>
    </row>
    <row r="41" spans="1:7" x14ac:dyDescent="0.35">
      <c r="A41" s="35"/>
      <c r="B41" s="22"/>
      <c r="C41" s="35"/>
      <c r="D41" s="36"/>
      <c r="E41" s="72"/>
      <c r="F41" s="85"/>
      <c r="G41" s="37"/>
    </row>
    <row r="42" spans="1:7" ht="43.5" x14ac:dyDescent="0.35">
      <c r="A42" s="45" t="s">
        <v>28</v>
      </c>
      <c r="B42" s="46" t="s">
        <v>33</v>
      </c>
      <c r="C42" s="45" t="s">
        <v>34</v>
      </c>
      <c r="D42" s="47" t="s">
        <v>35</v>
      </c>
      <c r="E42" s="66" t="s">
        <v>31</v>
      </c>
      <c r="F42" s="81" t="s">
        <v>36</v>
      </c>
      <c r="G42" s="45" t="s">
        <v>32</v>
      </c>
    </row>
    <row r="43" spans="1:7" x14ac:dyDescent="0.35">
      <c r="A43" s="48" t="s">
        <v>76</v>
      </c>
      <c r="B43" s="49"/>
      <c r="C43" s="50"/>
      <c r="D43" s="51"/>
      <c r="E43" s="67"/>
      <c r="F43" s="82"/>
      <c r="G43" s="53"/>
    </row>
    <row r="44" spans="1:7" x14ac:dyDescent="0.35">
      <c r="A44" s="17" t="s">
        <v>77</v>
      </c>
      <c r="B44" s="17" t="s">
        <v>78</v>
      </c>
      <c r="C44" s="25" t="s">
        <v>227</v>
      </c>
      <c r="D44" s="26"/>
      <c r="E44" s="69">
        <v>2371</v>
      </c>
      <c r="F44" s="83">
        <f t="shared" ref="F44" si="2">D44*E44</f>
        <v>0</v>
      </c>
      <c r="G44" s="20"/>
    </row>
    <row r="45" spans="1:7" x14ac:dyDescent="0.35">
      <c r="A45" s="21"/>
      <c r="B45" s="22"/>
      <c r="C45" s="21"/>
      <c r="D45" s="38"/>
      <c r="E45" s="78" t="s">
        <v>220</v>
      </c>
      <c r="F45" s="84">
        <f>SUM(F44)</f>
        <v>0</v>
      </c>
      <c r="G45" s="21"/>
    </row>
    <row r="46" spans="1:7" x14ac:dyDescent="0.35">
      <c r="A46" s="21"/>
      <c r="B46" s="22"/>
      <c r="C46" s="21"/>
      <c r="D46" s="38"/>
      <c r="E46" s="70"/>
      <c r="F46" s="85"/>
      <c r="G46" s="21"/>
    </row>
    <row r="47" spans="1:7" x14ac:dyDescent="0.35">
      <c r="A47" s="21"/>
      <c r="B47" s="22"/>
      <c r="C47" s="21"/>
      <c r="D47" s="38"/>
      <c r="E47" s="70"/>
      <c r="F47" s="85"/>
      <c r="G47" s="21"/>
    </row>
    <row r="48" spans="1:7" ht="43.5" x14ac:dyDescent="0.35">
      <c r="A48" s="45" t="s">
        <v>28</v>
      </c>
      <c r="B48" s="46" t="s">
        <v>33</v>
      </c>
      <c r="C48" s="45" t="s">
        <v>34</v>
      </c>
      <c r="D48" s="47" t="s">
        <v>35</v>
      </c>
      <c r="E48" s="66" t="s">
        <v>31</v>
      </c>
      <c r="F48" s="81" t="s">
        <v>36</v>
      </c>
      <c r="G48" s="45" t="s">
        <v>32</v>
      </c>
    </row>
    <row r="49" spans="1:7" x14ac:dyDescent="0.35">
      <c r="A49" s="55" t="s">
        <v>79</v>
      </c>
      <c r="B49" s="56"/>
      <c r="C49" s="57"/>
      <c r="D49" s="58"/>
      <c r="E49" s="67"/>
      <c r="F49" s="82"/>
      <c r="G49" s="50"/>
    </row>
    <row r="50" spans="1:7" x14ac:dyDescent="0.35">
      <c r="A50" s="17" t="s">
        <v>80</v>
      </c>
      <c r="B50" s="17" t="s">
        <v>81</v>
      </c>
      <c r="C50" s="17" t="s">
        <v>81</v>
      </c>
      <c r="D50" s="34"/>
      <c r="E50" s="68">
        <v>41628</v>
      </c>
      <c r="F50" s="83">
        <f t="shared" ref="F50:F53" si="3">D50*E50</f>
        <v>0</v>
      </c>
      <c r="G50" s="20"/>
    </row>
    <row r="51" spans="1:7" x14ac:dyDescent="0.35">
      <c r="A51" s="17" t="s">
        <v>82</v>
      </c>
      <c r="B51" s="17" t="s">
        <v>83</v>
      </c>
      <c r="C51" s="17" t="s">
        <v>83</v>
      </c>
      <c r="D51" s="34"/>
      <c r="E51" s="69">
        <v>298919</v>
      </c>
      <c r="F51" s="83">
        <f t="shared" si="3"/>
        <v>0</v>
      </c>
      <c r="G51" s="20"/>
    </row>
    <row r="52" spans="1:7" x14ac:dyDescent="0.35">
      <c r="A52" s="17" t="s">
        <v>84</v>
      </c>
      <c r="B52" s="17" t="s">
        <v>85</v>
      </c>
      <c r="C52" s="17" t="s">
        <v>85</v>
      </c>
      <c r="D52" s="34"/>
      <c r="E52" s="69">
        <v>55980</v>
      </c>
      <c r="F52" s="83">
        <f t="shared" si="3"/>
        <v>0</v>
      </c>
      <c r="G52" s="20"/>
    </row>
    <row r="53" spans="1:7" x14ac:dyDescent="0.35">
      <c r="A53" s="17" t="s">
        <v>86</v>
      </c>
      <c r="B53" s="17" t="s">
        <v>87</v>
      </c>
      <c r="C53" s="17" t="s">
        <v>87</v>
      </c>
      <c r="D53" s="34"/>
      <c r="E53" s="69">
        <v>24984</v>
      </c>
      <c r="F53" s="83">
        <f t="shared" si="3"/>
        <v>0</v>
      </c>
      <c r="G53" s="20"/>
    </row>
    <row r="54" spans="1:7" x14ac:dyDescent="0.35">
      <c r="A54" s="17" t="s">
        <v>88</v>
      </c>
      <c r="B54" s="17" t="s">
        <v>89</v>
      </c>
      <c r="C54" s="17" t="s">
        <v>89</v>
      </c>
      <c r="D54" s="34"/>
      <c r="E54" s="69">
        <v>450</v>
      </c>
      <c r="F54" s="83">
        <f>D54*E54</f>
        <v>0</v>
      </c>
      <c r="G54" s="20"/>
    </row>
    <row r="55" spans="1:7" x14ac:dyDescent="0.35">
      <c r="A55" s="27"/>
      <c r="B55" s="28"/>
      <c r="C55" s="27"/>
      <c r="D55" s="36"/>
      <c r="E55" s="78" t="s">
        <v>220</v>
      </c>
      <c r="F55" s="84">
        <f>SUM(F50:F54)</f>
        <v>0</v>
      </c>
      <c r="G55" s="37"/>
    </row>
    <row r="56" spans="1:7" x14ac:dyDescent="0.35">
      <c r="A56" s="27"/>
      <c r="B56" s="28"/>
      <c r="C56" s="27"/>
      <c r="D56" s="29"/>
      <c r="E56" s="70"/>
      <c r="F56" s="85"/>
      <c r="G56" s="21"/>
    </row>
    <row r="57" spans="1:7" x14ac:dyDescent="0.35">
      <c r="A57" s="27"/>
      <c r="B57" s="28"/>
      <c r="C57" s="27"/>
      <c r="D57" s="29"/>
      <c r="E57" s="70"/>
      <c r="F57" s="85"/>
      <c r="G57" s="21"/>
    </row>
    <row r="58" spans="1:7" ht="50.25" customHeight="1" x14ac:dyDescent="0.35">
      <c r="A58" s="45" t="s">
        <v>28</v>
      </c>
      <c r="B58" s="46" t="s">
        <v>228</v>
      </c>
      <c r="C58" s="45" t="s">
        <v>34</v>
      </c>
      <c r="D58" s="47" t="s">
        <v>35</v>
      </c>
      <c r="E58" s="66" t="s">
        <v>31</v>
      </c>
      <c r="F58" s="81" t="s">
        <v>36</v>
      </c>
      <c r="G58" s="45" t="s">
        <v>32</v>
      </c>
    </row>
    <row r="59" spans="1:7" s="99" customFormat="1" x14ac:dyDescent="0.35">
      <c r="A59" s="48" t="s">
        <v>90</v>
      </c>
      <c r="B59" s="52"/>
      <c r="C59" s="94"/>
      <c r="D59" s="95"/>
      <c r="E59" s="96"/>
      <c r="F59" s="97"/>
      <c r="G59" s="98"/>
    </row>
    <row r="60" spans="1:7" x14ac:dyDescent="0.35">
      <c r="A60" s="32" t="s">
        <v>91</v>
      </c>
      <c r="B60" s="49"/>
      <c r="C60" s="32" t="s">
        <v>92</v>
      </c>
      <c r="D60" s="34"/>
      <c r="E60" s="68">
        <v>2519</v>
      </c>
      <c r="F60" s="83">
        <f>D60*E60</f>
        <v>0</v>
      </c>
      <c r="G60" s="20"/>
    </row>
    <row r="61" spans="1:7" x14ac:dyDescent="0.35">
      <c r="A61" s="32" t="s">
        <v>93</v>
      </c>
      <c r="B61" s="49"/>
      <c r="C61" s="32" t="s">
        <v>74</v>
      </c>
      <c r="D61" s="34"/>
      <c r="E61" s="71">
        <v>2904</v>
      </c>
      <c r="F61" s="83">
        <f>D61*E61</f>
        <v>0</v>
      </c>
      <c r="G61" s="20"/>
    </row>
    <row r="62" spans="1:7" x14ac:dyDescent="0.35">
      <c r="A62" s="32" t="s">
        <v>94</v>
      </c>
      <c r="B62" s="49"/>
      <c r="C62" s="32" t="s">
        <v>95</v>
      </c>
      <c r="D62" s="34"/>
      <c r="E62" s="71">
        <v>2064</v>
      </c>
      <c r="F62" s="83">
        <f t="shared" ref="F62:F117" si="4">D62*E62</f>
        <v>0</v>
      </c>
      <c r="G62" s="20"/>
    </row>
    <row r="63" spans="1:7" x14ac:dyDescent="0.35">
      <c r="A63" s="32" t="s">
        <v>96</v>
      </c>
      <c r="B63" s="49"/>
      <c r="C63" s="32" t="s">
        <v>97</v>
      </c>
      <c r="D63" s="34"/>
      <c r="E63" s="71">
        <v>296400</v>
      </c>
      <c r="F63" s="83">
        <f t="shared" si="4"/>
        <v>0</v>
      </c>
      <c r="G63" s="20"/>
    </row>
    <row r="64" spans="1:7" x14ac:dyDescent="0.35">
      <c r="A64" s="32" t="s">
        <v>98</v>
      </c>
      <c r="B64" s="49"/>
      <c r="C64" s="32" t="s">
        <v>99</v>
      </c>
      <c r="D64" s="34"/>
      <c r="E64" s="71">
        <v>404</v>
      </c>
      <c r="F64" s="83">
        <f t="shared" si="4"/>
        <v>0</v>
      </c>
      <c r="G64" s="20"/>
    </row>
    <row r="65" spans="1:7" x14ac:dyDescent="0.35">
      <c r="A65" s="32" t="s">
        <v>100</v>
      </c>
      <c r="B65" s="49"/>
      <c r="C65" s="32" t="s">
        <v>101</v>
      </c>
      <c r="D65" s="34"/>
      <c r="E65" s="71">
        <v>147</v>
      </c>
      <c r="F65" s="83">
        <f t="shared" si="4"/>
        <v>0</v>
      </c>
      <c r="G65" s="20"/>
    </row>
    <row r="66" spans="1:7" x14ac:dyDescent="0.35">
      <c r="A66" s="32" t="s">
        <v>102</v>
      </c>
      <c r="B66" s="49"/>
      <c r="C66" s="32" t="s">
        <v>103</v>
      </c>
      <c r="D66" s="34"/>
      <c r="E66" s="71">
        <v>87</v>
      </c>
      <c r="F66" s="83">
        <f t="shared" si="4"/>
        <v>0</v>
      </c>
      <c r="G66" s="20"/>
    </row>
    <row r="67" spans="1:7" x14ac:dyDescent="0.35">
      <c r="A67" s="32" t="s">
        <v>104</v>
      </c>
      <c r="B67" s="49"/>
      <c r="C67" s="32" t="s">
        <v>105</v>
      </c>
      <c r="D67" s="34"/>
      <c r="E67" s="71">
        <v>1968</v>
      </c>
      <c r="F67" s="83">
        <f t="shared" si="4"/>
        <v>0</v>
      </c>
      <c r="G67" s="20"/>
    </row>
    <row r="68" spans="1:7" x14ac:dyDescent="0.35">
      <c r="A68" s="17" t="s">
        <v>106</v>
      </c>
      <c r="B68" s="49"/>
      <c r="C68" s="17" t="s">
        <v>107</v>
      </c>
      <c r="D68" s="34"/>
      <c r="E68" s="69">
        <v>457</v>
      </c>
      <c r="F68" s="83">
        <f t="shared" si="4"/>
        <v>0</v>
      </c>
      <c r="G68" s="20"/>
    </row>
    <row r="69" spans="1:7" x14ac:dyDescent="0.35">
      <c r="A69" s="17" t="s">
        <v>108</v>
      </c>
      <c r="B69" s="49"/>
      <c r="C69" s="17" t="s">
        <v>109</v>
      </c>
      <c r="D69" s="34"/>
      <c r="E69" s="69">
        <v>380</v>
      </c>
      <c r="F69" s="83">
        <f t="shared" si="4"/>
        <v>0</v>
      </c>
      <c r="G69" s="20"/>
    </row>
    <row r="70" spans="1:7" x14ac:dyDescent="0.35">
      <c r="A70" s="32" t="s">
        <v>110</v>
      </c>
      <c r="B70" s="49"/>
      <c r="C70" s="32" t="s">
        <v>111</v>
      </c>
      <c r="D70" s="34"/>
      <c r="E70" s="71">
        <v>2463</v>
      </c>
      <c r="F70" s="83">
        <f t="shared" si="4"/>
        <v>0</v>
      </c>
      <c r="G70" s="20"/>
    </row>
    <row r="71" spans="1:7" x14ac:dyDescent="0.35">
      <c r="A71" s="32" t="s">
        <v>112</v>
      </c>
      <c r="B71" s="49"/>
      <c r="C71" s="32" t="s">
        <v>87</v>
      </c>
      <c r="D71" s="34"/>
      <c r="E71" s="71">
        <v>34500</v>
      </c>
      <c r="F71" s="83">
        <f t="shared" si="4"/>
        <v>0</v>
      </c>
      <c r="G71" s="20"/>
    </row>
    <row r="72" spans="1:7" x14ac:dyDescent="0.35">
      <c r="A72" s="32" t="s">
        <v>113</v>
      </c>
      <c r="B72" s="49"/>
      <c r="C72" s="32" t="s">
        <v>87</v>
      </c>
      <c r="D72" s="34"/>
      <c r="E72" s="68">
        <v>0</v>
      </c>
      <c r="F72" s="83">
        <f t="shared" si="4"/>
        <v>0</v>
      </c>
      <c r="G72" s="20"/>
    </row>
    <row r="73" spans="1:7" x14ac:dyDescent="0.35">
      <c r="A73" s="32" t="s">
        <v>114</v>
      </c>
      <c r="B73" s="49"/>
      <c r="C73" s="32" t="s">
        <v>115</v>
      </c>
      <c r="D73" s="34"/>
      <c r="E73" s="71">
        <v>10700</v>
      </c>
      <c r="F73" s="83">
        <f t="shared" si="4"/>
        <v>0</v>
      </c>
      <c r="G73" s="20"/>
    </row>
    <row r="74" spans="1:7" x14ac:dyDescent="0.35">
      <c r="A74" s="32" t="s">
        <v>116</v>
      </c>
      <c r="B74" s="49"/>
      <c r="C74" s="32" t="s">
        <v>85</v>
      </c>
      <c r="D74" s="34"/>
      <c r="E74" s="71">
        <v>6660</v>
      </c>
      <c r="F74" s="83">
        <f t="shared" si="4"/>
        <v>0</v>
      </c>
      <c r="G74" s="20"/>
    </row>
    <row r="75" spans="1:7" x14ac:dyDescent="0.35">
      <c r="A75" s="32" t="s">
        <v>117</v>
      </c>
      <c r="B75" s="49"/>
      <c r="C75" s="32" t="s">
        <v>118</v>
      </c>
      <c r="D75" s="34"/>
      <c r="E75" s="71">
        <v>156</v>
      </c>
      <c r="F75" s="83">
        <f t="shared" si="4"/>
        <v>0</v>
      </c>
      <c r="G75" s="20"/>
    </row>
    <row r="76" spans="1:7" x14ac:dyDescent="0.35">
      <c r="A76" s="17" t="s">
        <v>119</v>
      </c>
      <c r="B76" s="49"/>
      <c r="C76" s="17" t="s">
        <v>120</v>
      </c>
      <c r="D76" s="34"/>
      <c r="E76" s="69">
        <v>211</v>
      </c>
      <c r="F76" s="83">
        <f t="shared" si="4"/>
        <v>0</v>
      </c>
      <c r="G76" s="20"/>
    </row>
    <row r="77" spans="1:7" x14ac:dyDescent="0.35">
      <c r="A77" s="32" t="s">
        <v>121</v>
      </c>
      <c r="B77" s="49"/>
      <c r="C77" s="32" t="s">
        <v>44</v>
      </c>
      <c r="D77" s="34"/>
      <c r="E77" s="71">
        <v>11040</v>
      </c>
      <c r="F77" s="83">
        <f t="shared" si="4"/>
        <v>0</v>
      </c>
      <c r="G77" s="20"/>
    </row>
    <row r="78" spans="1:7" x14ac:dyDescent="0.35">
      <c r="A78" s="32" t="s">
        <v>122</v>
      </c>
      <c r="B78" s="49"/>
      <c r="C78" s="32" t="s">
        <v>123</v>
      </c>
      <c r="D78" s="34"/>
      <c r="E78" s="71">
        <v>1578</v>
      </c>
      <c r="F78" s="83">
        <f t="shared" si="4"/>
        <v>0</v>
      </c>
      <c r="G78" s="20"/>
    </row>
    <row r="79" spans="1:7" x14ac:dyDescent="0.35">
      <c r="A79" s="32" t="s">
        <v>124</v>
      </c>
      <c r="B79" s="49"/>
      <c r="C79" s="32" t="s">
        <v>39</v>
      </c>
      <c r="D79" s="34"/>
      <c r="E79" s="71">
        <v>563</v>
      </c>
      <c r="F79" s="83">
        <f t="shared" si="4"/>
        <v>0</v>
      </c>
      <c r="G79" s="20"/>
    </row>
    <row r="80" spans="1:7" x14ac:dyDescent="0.35">
      <c r="A80" s="32" t="s">
        <v>125</v>
      </c>
      <c r="B80" s="49"/>
      <c r="C80" s="32" t="s">
        <v>42</v>
      </c>
      <c r="D80" s="34"/>
      <c r="E80" s="71">
        <v>196</v>
      </c>
      <c r="F80" s="83">
        <f t="shared" si="4"/>
        <v>0</v>
      </c>
      <c r="G80" s="20"/>
    </row>
    <row r="81" spans="1:7" x14ac:dyDescent="0.35">
      <c r="A81" s="32" t="s">
        <v>126</v>
      </c>
      <c r="B81" s="49"/>
      <c r="C81" s="32" t="s">
        <v>39</v>
      </c>
      <c r="D81" s="34"/>
      <c r="E81" s="71">
        <v>349</v>
      </c>
      <c r="F81" s="83">
        <f t="shared" si="4"/>
        <v>0</v>
      </c>
      <c r="G81" s="20"/>
    </row>
    <row r="82" spans="1:7" x14ac:dyDescent="0.35">
      <c r="A82" s="32" t="s">
        <v>127</v>
      </c>
      <c r="B82" s="49"/>
      <c r="C82" s="32" t="s">
        <v>39</v>
      </c>
      <c r="D82" s="34"/>
      <c r="E82" s="71">
        <v>458</v>
      </c>
      <c r="F82" s="83">
        <f t="shared" si="4"/>
        <v>0</v>
      </c>
      <c r="G82" s="20"/>
    </row>
    <row r="83" spans="1:7" x14ac:dyDescent="0.35">
      <c r="A83" s="32" t="s">
        <v>128</v>
      </c>
      <c r="B83" s="49"/>
      <c r="C83" s="32" t="s">
        <v>129</v>
      </c>
      <c r="D83" s="34"/>
      <c r="E83" s="71">
        <v>1089</v>
      </c>
      <c r="F83" s="83">
        <f t="shared" si="4"/>
        <v>0</v>
      </c>
      <c r="G83" s="20"/>
    </row>
    <row r="84" spans="1:7" x14ac:dyDescent="0.35">
      <c r="A84" s="32" t="s">
        <v>130</v>
      </c>
      <c r="B84" s="49"/>
      <c r="C84" s="32" t="s">
        <v>105</v>
      </c>
      <c r="D84" s="34"/>
      <c r="E84" s="71">
        <v>2680</v>
      </c>
      <c r="F84" s="83">
        <f t="shared" si="4"/>
        <v>0</v>
      </c>
      <c r="G84" s="20"/>
    </row>
    <row r="85" spans="1:7" x14ac:dyDescent="0.35">
      <c r="A85" s="32" t="s">
        <v>131</v>
      </c>
      <c r="B85" s="49"/>
      <c r="C85" s="32" t="s">
        <v>132</v>
      </c>
      <c r="D85" s="34"/>
      <c r="E85" s="71">
        <v>15320</v>
      </c>
      <c r="F85" s="83">
        <f t="shared" si="4"/>
        <v>0</v>
      </c>
      <c r="G85" s="20"/>
    </row>
    <row r="86" spans="1:7" x14ac:dyDescent="0.35">
      <c r="A86" s="32" t="s">
        <v>131</v>
      </c>
      <c r="B86" s="49"/>
      <c r="C86" s="32" t="s">
        <v>133</v>
      </c>
      <c r="D86" s="34"/>
      <c r="E86" s="71">
        <v>3924</v>
      </c>
      <c r="F86" s="83">
        <f t="shared" si="4"/>
        <v>0</v>
      </c>
      <c r="G86" s="20"/>
    </row>
    <row r="87" spans="1:7" x14ac:dyDescent="0.35">
      <c r="A87" s="32" t="s">
        <v>131</v>
      </c>
      <c r="B87" s="49"/>
      <c r="C87" s="32" t="s">
        <v>134</v>
      </c>
      <c r="D87" s="34"/>
      <c r="E87" s="71">
        <v>33079</v>
      </c>
      <c r="F87" s="83">
        <f t="shared" si="4"/>
        <v>0</v>
      </c>
      <c r="G87" s="20"/>
    </row>
    <row r="88" spans="1:7" x14ac:dyDescent="0.35">
      <c r="A88" s="32" t="s">
        <v>135</v>
      </c>
      <c r="B88" s="49"/>
      <c r="C88" s="32" t="s">
        <v>136</v>
      </c>
      <c r="D88" s="34"/>
      <c r="E88" s="71">
        <v>8664</v>
      </c>
      <c r="F88" s="83">
        <f t="shared" si="4"/>
        <v>0</v>
      </c>
      <c r="G88" s="20"/>
    </row>
    <row r="89" spans="1:7" x14ac:dyDescent="0.35">
      <c r="A89" s="32" t="s">
        <v>137</v>
      </c>
      <c r="B89" s="49"/>
      <c r="C89" s="32" t="s">
        <v>132</v>
      </c>
      <c r="D89" s="34"/>
      <c r="E89" s="71">
        <v>7752</v>
      </c>
      <c r="F89" s="83">
        <f t="shared" si="4"/>
        <v>0</v>
      </c>
      <c r="G89" s="20"/>
    </row>
    <row r="90" spans="1:7" x14ac:dyDescent="0.35">
      <c r="A90" s="32" t="s">
        <v>137</v>
      </c>
      <c r="B90" s="49"/>
      <c r="C90" s="32" t="s">
        <v>133</v>
      </c>
      <c r="D90" s="34"/>
      <c r="E90" s="71">
        <v>3066</v>
      </c>
      <c r="F90" s="83">
        <f t="shared" si="4"/>
        <v>0</v>
      </c>
      <c r="G90" s="20"/>
    </row>
    <row r="91" spans="1:7" x14ac:dyDescent="0.35">
      <c r="A91" s="32" t="s">
        <v>138</v>
      </c>
      <c r="B91" s="49"/>
      <c r="C91" s="32" t="s">
        <v>132</v>
      </c>
      <c r="D91" s="34"/>
      <c r="E91" s="71">
        <v>4650</v>
      </c>
      <c r="F91" s="83">
        <f t="shared" si="4"/>
        <v>0</v>
      </c>
      <c r="G91" s="20"/>
    </row>
    <row r="92" spans="1:7" x14ac:dyDescent="0.35">
      <c r="A92" s="32" t="s">
        <v>139</v>
      </c>
      <c r="B92" s="49"/>
      <c r="C92" s="32" t="s">
        <v>132</v>
      </c>
      <c r="D92" s="34"/>
      <c r="E92" s="71">
        <v>13592</v>
      </c>
      <c r="F92" s="83">
        <f t="shared" si="4"/>
        <v>0</v>
      </c>
      <c r="G92" s="20"/>
    </row>
    <row r="93" spans="1:7" x14ac:dyDescent="0.35">
      <c r="A93" s="32" t="s">
        <v>140</v>
      </c>
      <c r="B93" s="49"/>
      <c r="C93" s="32" t="s">
        <v>132</v>
      </c>
      <c r="D93" s="34"/>
      <c r="E93" s="71">
        <v>7560</v>
      </c>
      <c r="F93" s="83">
        <f t="shared" si="4"/>
        <v>0</v>
      </c>
      <c r="G93" s="20"/>
    </row>
    <row r="94" spans="1:7" x14ac:dyDescent="0.35">
      <c r="A94" s="32" t="s">
        <v>141</v>
      </c>
      <c r="B94" s="49"/>
      <c r="C94" s="32" t="s">
        <v>132</v>
      </c>
      <c r="D94" s="34"/>
      <c r="E94" s="71">
        <v>5744</v>
      </c>
      <c r="F94" s="83">
        <f t="shared" si="4"/>
        <v>0</v>
      </c>
      <c r="G94" s="20"/>
    </row>
    <row r="95" spans="1:7" x14ac:dyDescent="0.35">
      <c r="A95" s="32" t="s">
        <v>142</v>
      </c>
      <c r="B95" s="49"/>
      <c r="C95" s="32" t="s">
        <v>143</v>
      </c>
      <c r="D95" s="34"/>
      <c r="E95" s="71">
        <v>6915</v>
      </c>
      <c r="F95" s="83">
        <f t="shared" si="4"/>
        <v>0</v>
      </c>
      <c r="G95" s="20"/>
    </row>
    <row r="96" spans="1:7" x14ac:dyDescent="0.35">
      <c r="A96" s="32" t="s">
        <v>144</v>
      </c>
      <c r="B96" s="49"/>
      <c r="C96" s="32" t="s">
        <v>143</v>
      </c>
      <c r="D96" s="34"/>
      <c r="E96" s="71">
        <v>2640</v>
      </c>
      <c r="F96" s="83">
        <f t="shared" si="4"/>
        <v>0</v>
      </c>
      <c r="G96" s="20"/>
    </row>
    <row r="97" spans="1:7" x14ac:dyDescent="0.35">
      <c r="A97" s="32" t="s">
        <v>145</v>
      </c>
      <c r="B97" s="49"/>
      <c r="C97" s="32" t="s">
        <v>143</v>
      </c>
      <c r="D97" s="34"/>
      <c r="E97" s="71">
        <v>34176</v>
      </c>
      <c r="F97" s="83">
        <f t="shared" si="4"/>
        <v>0</v>
      </c>
      <c r="G97" s="20"/>
    </row>
    <row r="98" spans="1:7" x14ac:dyDescent="0.35">
      <c r="A98" s="32" t="s">
        <v>146</v>
      </c>
      <c r="B98" s="49"/>
      <c r="C98" s="32" t="s">
        <v>105</v>
      </c>
      <c r="D98" s="34"/>
      <c r="E98" s="71">
        <v>5136</v>
      </c>
      <c r="F98" s="83">
        <f t="shared" si="4"/>
        <v>0</v>
      </c>
      <c r="G98" s="20"/>
    </row>
    <row r="99" spans="1:7" x14ac:dyDescent="0.35">
      <c r="A99" s="32" t="s">
        <v>147</v>
      </c>
      <c r="B99" s="49"/>
      <c r="C99" s="32" t="s">
        <v>148</v>
      </c>
      <c r="D99" s="34"/>
      <c r="E99" s="71">
        <v>259</v>
      </c>
      <c r="F99" s="83">
        <f t="shared" si="4"/>
        <v>0</v>
      </c>
      <c r="G99" s="20"/>
    </row>
    <row r="100" spans="1:7" x14ac:dyDescent="0.35">
      <c r="A100" s="32" t="s">
        <v>149</v>
      </c>
      <c r="B100" s="49"/>
      <c r="C100" s="32" t="s">
        <v>68</v>
      </c>
      <c r="D100" s="34"/>
      <c r="E100" s="71">
        <v>711</v>
      </c>
      <c r="F100" s="83">
        <f t="shared" si="4"/>
        <v>0</v>
      </c>
      <c r="G100" s="20"/>
    </row>
    <row r="101" spans="1:7" x14ac:dyDescent="0.35">
      <c r="A101" s="32" t="s">
        <v>150</v>
      </c>
      <c r="B101" s="49"/>
      <c r="C101" s="32" t="s">
        <v>57</v>
      </c>
      <c r="D101" s="34"/>
      <c r="E101" s="71">
        <v>3858</v>
      </c>
      <c r="F101" s="83">
        <f t="shared" si="4"/>
        <v>0</v>
      </c>
      <c r="G101" s="20"/>
    </row>
    <row r="102" spans="1:7" x14ac:dyDescent="0.35">
      <c r="A102" s="32" t="s">
        <v>151</v>
      </c>
      <c r="B102" s="49"/>
      <c r="C102" s="32" t="s">
        <v>148</v>
      </c>
      <c r="D102" s="34"/>
      <c r="E102" s="71">
        <v>341</v>
      </c>
      <c r="F102" s="83">
        <f t="shared" si="4"/>
        <v>0</v>
      </c>
      <c r="G102" s="20"/>
    </row>
    <row r="103" spans="1:7" x14ac:dyDescent="0.35">
      <c r="A103" s="17" t="s">
        <v>152</v>
      </c>
      <c r="B103" s="49"/>
      <c r="C103" s="17" t="s">
        <v>153</v>
      </c>
      <c r="D103" s="34"/>
      <c r="E103" s="69">
        <v>2112</v>
      </c>
      <c r="F103" s="83">
        <f t="shared" si="4"/>
        <v>0</v>
      </c>
      <c r="G103" s="20"/>
    </row>
    <row r="104" spans="1:7" x14ac:dyDescent="0.35">
      <c r="A104" s="32" t="s">
        <v>154</v>
      </c>
      <c r="B104" s="49"/>
      <c r="C104" s="32" t="s">
        <v>155</v>
      </c>
      <c r="D104" s="34"/>
      <c r="E104" s="71">
        <v>3444</v>
      </c>
      <c r="F104" s="83">
        <f t="shared" si="4"/>
        <v>0</v>
      </c>
      <c r="G104" s="20"/>
    </row>
    <row r="105" spans="1:7" x14ac:dyDescent="0.35">
      <c r="A105" s="32" t="s">
        <v>156</v>
      </c>
      <c r="B105" s="49"/>
      <c r="C105" s="32" t="s">
        <v>57</v>
      </c>
      <c r="D105" s="34"/>
      <c r="E105" s="71">
        <v>2322</v>
      </c>
      <c r="F105" s="83">
        <f t="shared" si="4"/>
        <v>0</v>
      </c>
      <c r="G105" s="20"/>
    </row>
    <row r="106" spans="1:7" x14ac:dyDescent="0.35">
      <c r="A106" s="32" t="s">
        <v>157</v>
      </c>
      <c r="B106" s="49"/>
      <c r="C106" s="32" t="s">
        <v>155</v>
      </c>
      <c r="D106" s="34"/>
      <c r="E106" s="68">
        <v>27408</v>
      </c>
      <c r="F106" s="83">
        <f t="shared" si="4"/>
        <v>0</v>
      </c>
      <c r="G106" s="20"/>
    </row>
    <row r="107" spans="1:7" x14ac:dyDescent="0.35">
      <c r="A107" s="32" t="s">
        <v>158</v>
      </c>
      <c r="B107" s="49"/>
      <c r="C107" s="32" t="s">
        <v>155</v>
      </c>
      <c r="D107" s="34"/>
      <c r="E107" s="71">
        <v>18000</v>
      </c>
      <c r="F107" s="83">
        <f t="shared" si="4"/>
        <v>0</v>
      </c>
      <c r="G107" s="20"/>
    </row>
    <row r="108" spans="1:7" x14ac:dyDescent="0.35">
      <c r="A108" s="32" t="s">
        <v>159</v>
      </c>
      <c r="B108" s="49"/>
      <c r="C108" s="32" t="s">
        <v>57</v>
      </c>
      <c r="D108" s="34"/>
      <c r="E108" s="71">
        <v>1572</v>
      </c>
      <c r="F108" s="83">
        <f t="shared" si="4"/>
        <v>0</v>
      </c>
      <c r="G108" s="20"/>
    </row>
    <row r="109" spans="1:7" x14ac:dyDescent="0.35">
      <c r="A109" s="32" t="s">
        <v>160</v>
      </c>
      <c r="B109" s="49"/>
      <c r="C109" s="32" t="s">
        <v>57</v>
      </c>
      <c r="D109" s="34"/>
      <c r="E109" s="71">
        <v>2604</v>
      </c>
      <c r="F109" s="83">
        <f t="shared" si="4"/>
        <v>0</v>
      </c>
      <c r="G109" s="20"/>
    </row>
    <row r="110" spans="1:7" x14ac:dyDescent="0.35">
      <c r="A110" s="32" t="s">
        <v>161</v>
      </c>
      <c r="B110" s="49"/>
      <c r="C110" s="32" t="s">
        <v>39</v>
      </c>
      <c r="D110" s="34"/>
      <c r="E110" s="71">
        <v>994</v>
      </c>
      <c r="F110" s="83">
        <f t="shared" si="4"/>
        <v>0</v>
      </c>
      <c r="G110" s="20"/>
    </row>
    <row r="111" spans="1:7" ht="15" customHeight="1" x14ac:dyDescent="0.35">
      <c r="A111" s="32" t="s">
        <v>161</v>
      </c>
      <c r="B111" s="49"/>
      <c r="C111" s="32" t="s">
        <v>148</v>
      </c>
      <c r="D111" s="34"/>
      <c r="E111" s="71">
        <v>164</v>
      </c>
      <c r="F111" s="83">
        <f t="shared" si="4"/>
        <v>0</v>
      </c>
      <c r="G111" s="20"/>
    </row>
    <row r="112" spans="1:7" x14ac:dyDescent="0.35">
      <c r="A112" s="32" t="s">
        <v>162</v>
      </c>
      <c r="B112" s="49"/>
      <c r="C112" s="32" t="s">
        <v>155</v>
      </c>
      <c r="D112" s="34"/>
      <c r="E112" s="71">
        <v>5544</v>
      </c>
      <c r="F112" s="83">
        <f t="shared" si="4"/>
        <v>0</v>
      </c>
      <c r="G112" s="20"/>
    </row>
    <row r="113" spans="1:7" x14ac:dyDescent="0.35">
      <c r="A113" s="32" t="s">
        <v>163</v>
      </c>
      <c r="B113" s="49"/>
      <c r="C113" s="32" t="s">
        <v>155</v>
      </c>
      <c r="D113" s="34"/>
      <c r="E113" s="71">
        <v>27408</v>
      </c>
      <c r="F113" s="83">
        <f t="shared" si="4"/>
        <v>0</v>
      </c>
      <c r="G113" s="20"/>
    </row>
    <row r="114" spans="1:7" x14ac:dyDescent="0.35">
      <c r="A114" s="32" t="s">
        <v>164</v>
      </c>
      <c r="B114" s="49"/>
      <c r="C114" s="32" t="s">
        <v>155</v>
      </c>
      <c r="D114" s="34"/>
      <c r="E114" s="71">
        <v>4140</v>
      </c>
      <c r="F114" s="83">
        <f t="shared" si="4"/>
        <v>0</v>
      </c>
      <c r="G114" s="20"/>
    </row>
    <row r="115" spans="1:7" x14ac:dyDescent="0.35">
      <c r="A115" s="17" t="s">
        <v>165</v>
      </c>
      <c r="B115" s="49"/>
      <c r="C115" s="17" t="s">
        <v>39</v>
      </c>
      <c r="D115" s="34"/>
      <c r="E115" s="69">
        <v>275</v>
      </c>
      <c r="F115" s="83">
        <f t="shared" si="4"/>
        <v>0</v>
      </c>
      <c r="G115" s="20"/>
    </row>
    <row r="116" spans="1:7" x14ac:dyDescent="0.35">
      <c r="A116" s="17" t="s">
        <v>166</v>
      </c>
      <c r="B116" s="49"/>
      <c r="C116" s="17" t="s">
        <v>39</v>
      </c>
      <c r="D116" s="34"/>
      <c r="E116" s="69">
        <v>155</v>
      </c>
      <c r="F116" s="83">
        <f t="shared" si="4"/>
        <v>0</v>
      </c>
      <c r="G116" s="20"/>
    </row>
    <row r="117" spans="1:7" x14ac:dyDescent="0.35">
      <c r="A117" s="17" t="s">
        <v>167</v>
      </c>
      <c r="B117" s="49"/>
      <c r="C117" s="17" t="s">
        <v>74</v>
      </c>
      <c r="D117" s="34"/>
      <c r="E117" s="69">
        <v>1064</v>
      </c>
      <c r="F117" s="83">
        <f t="shared" si="4"/>
        <v>0</v>
      </c>
      <c r="G117" s="20"/>
    </row>
    <row r="118" spans="1:7" x14ac:dyDescent="0.35">
      <c r="A118" s="39"/>
      <c r="C118" s="39"/>
      <c r="D118" s="40"/>
      <c r="E118" s="78" t="s">
        <v>220</v>
      </c>
      <c r="F118" s="84">
        <f>SUM(F60:F117)</f>
        <v>0</v>
      </c>
    </row>
    <row r="119" spans="1:7" x14ac:dyDescent="0.35">
      <c r="A119" s="39"/>
      <c r="C119" s="39"/>
      <c r="D119" s="40"/>
    </row>
    <row r="120" spans="1:7" x14ac:dyDescent="0.35">
      <c r="A120" s="39"/>
      <c r="C120" s="39"/>
      <c r="D120" s="40"/>
    </row>
    <row r="121" spans="1:7" ht="43.5" x14ac:dyDescent="0.35">
      <c r="A121" s="64" t="s">
        <v>28</v>
      </c>
      <c r="B121" s="46" t="s">
        <v>228</v>
      </c>
      <c r="C121" s="64" t="s">
        <v>34</v>
      </c>
      <c r="D121" s="65" t="s">
        <v>35</v>
      </c>
      <c r="E121" s="66" t="s">
        <v>31</v>
      </c>
      <c r="F121" s="88" t="s">
        <v>36</v>
      </c>
      <c r="G121" s="63" t="s">
        <v>32</v>
      </c>
    </row>
    <row r="122" spans="1:7" x14ac:dyDescent="0.35">
      <c r="A122" s="59" t="s">
        <v>168</v>
      </c>
      <c r="B122" s="60"/>
      <c r="C122" s="59"/>
      <c r="D122" s="61"/>
      <c r="E122" s="74"/>
      <c r="F122" s="89"/>
      <c r="G122" s="62"/>
    </row>
    <row r="123" spans="1:7" x14ac:dyDescent="0.35">
      <c r="A123" s="32" t="s">
        <v>169</v>
      </c>
      <c r="B123" s="60"/>
      <c r="C123" s="32" t="s">
        <v>170</v>
      </c>
      <c r="D123" s="26"/>
      <c r="E123" s="71">
        <v>1700</v>
      </c>
      <c r="F123" s="90">
        <f t="shared" ref="F123:F154" si="5">D123*E123</f>
        <v>0</v>
      </c>
      <c r="G123" s="13"/>
    </row>
    <row r="124" spans="1:7" x14ac:dyDescent="0.35">
      <c r="A124" s="32" t="s">
        <v>171</v>
      </c>
      <c r="B124" s="60"/>
      <c r="C124" s="32" t="s">
        <v>172</v>
      </c>
      <c r="D124" s="26"/>
      <c r="E124" s="71">
        <v>77</v>
      </c>
      <c r="F124" s="90">
        <f t="shared" si="5"/>
        <v>0</v>
      </c>
      <c r="G124" s="13"/>
    </row>
    <row r="125" spans="1:7" x14ac:dyDescent="0.35">
      <c r="A125" s="32" t="s">
        <v>173</v>
      </c>
      <c r="B125" s="60"/>
      <c r="C125" s="32" t="s">
        <v>52</v>
      </c>
      <c r="D125" s="26"/>
      <c r="E125" s="71">
        <v>111</v>
      </c>
      <c r="F125" s="90">
        <f t="shared" si="5"/>
        <v>0</v>
      </c>
      <c r="G125" s="13"/>
    </row>
    <row r="126" spans="1:7" x14ac:dyDescent="0.35">
      <c r="A126" s="32" t="s">
        <v>174</v>
      </c>
      <c r="B126" s="60"/>
      <c r="C126" s="32" t="s">
        <v>39</v>
      </c>
      <c r="D126" s="26"/>
      <c r="E126" s="71">
        <v>238</v>
      </c>
      <c r="F126" s="90">
        <f t="shared" si="5"/>
        <v>0</v>
      </c>
      <c r="G126" s="13"/>
    </row>
    <row r="127" spans="1:7" x14ac:dyDescent="0.35">
      <c r="A127" s="32" t="s">
        <v>175</v>
      </c>
      <c r="B127" s="60"/>
      <c r="C127" s="32" t="s">
        <v>52</v>
      </c>
      <c r="D127" s="26"/>
      <c r="E127" s="71">
        <v>99</v>
      </c>
      <c r="F127" s="90">
        <f t="shared" si="5"/>
        <v>0</v>
      </c>
      <c r="G127" s="13"/>
    </row>
    <row r="128" spans="1:7" x14ac:dyDescent="0.35">
      <c r="A128" s="32" t="s">
        <v>176</v>
      </c>
      <c r="B128" s="60"/>
      <c r="C128" s="32" t="s">
        <v>39</v>
      </c>
      <c r="D128" s="26"/>
      <c r="E128" s="71">
        <v>264</v>
      </c>
      <c r="F128" s="90">
        <f t="shared" si="5"/>
        <v>0</v>
      </c>
      <c r="G128" s="13"/>
    </row>
    <row r="129" spans="1:7" x14ac:dyDescent="0.35">
      <c r="A129" s="32" t="s">
        <v>177</v>
      </c>
      <c r="B129" s="60"/>
      <c r="C129" s="32" t="s">
        <v>39</v>
      </c>
      <c r="D129" s="26"/>
      <c r="E129" s="71">
        <v>1350</v>
      </c>
      <c r="F129" s="90">
        <f t="shared" si="5"/>
        <v>0</v>
      </c>
      <c r="G129" s="13"/>
    </row>
    <row r="130" spans="1:7" x14ac:dyDescent="0.35">
      <c r="A130" s="32" t="s">
        <v>178</v>
      </c>
      <c r="B130" s="60"/>
      <c r="C130" s="32" t="s">
        <v>39</v>
      </c>
      <c r="D130" s="26"/>
      <c r="E130" s="71">
        <v>930</v>
      </c>
      <c r="F130" s="90">
        <f t="shared" si="5"/>
        <v>0</v>
      </c>
      <c r="G130" s="13"/>
    </row>
    <row r="131" spans="1:7" x14ac:dyDescent="0.35">
      <c r="A131" s="32" t="s">
        <v>179</v>
      </c>
      <c r="B131" s="60"/>
      <c r="C131" s="32" t="s">
        <v>52</v>
      </c>
      <c r="D131" s="26"/>
      <c r="E131" s="71">
        <v>443</v>
      </c>
      <c r="F131" s="90">
        <f t="shared" si="5"/>
        <v>0</v>
      </c>
      <c r="G131" s="13"/>
    </row>
    <row r="132" spans="1:7" x14ac:dyDescent="0.35">
      <c r="A132" s="32" t="s">
        <v>180</v>
      </c>
      <c r="B132" s="60"/>
      <c r="C132" s="32" t="s">
        <v>39</v>
      </c>
      <c r="D132" s="26"/>
      <c r="E132" s="71">
        <v>192</v>
      </c>
      <c r="F132" s="90">
        <f t="shared" si="5"/>
        <v>0</v>
      </c>
      <c r="G132" s="13"/>
    </row>
    <row r="133" spans="1:7" x14ac:dyDescent="0.35">
      <c r="A133" s="32" t="s">
        <v>181</v>
      </c>
      <c r="B133" s="60"/>
      <c r="C133" s="32" t="s">
        <v>182</v>
      </c>
      <c r="D133" s="26"/>
      <c r="E133" s="71">
        <v>788</v>
      </c>
      <c r="F133" s="90">
        <f t="shared" si="5"/>
        <v>0</v>
      </c>
      <c r="G133" s="13"/>
    </row>
    <row r="134" spans="1:7" x14ac:dyDescent="0.35">
      <c r="A134" s="32" t="s">
        <v>183</v>
      </c>
      <c r="B134" s="60"/>
      <c r="C134" s="32" t="s">
        <v>52</v>
      </c>
      <c r="D134" s="26"/>
      <c r="E134" s="71">
        <v>379</v>
      </c>
      <c r="F134" s="90">
        <f t="shared" si="5"/>
        <v>0</v>
      </c>
      <c r="G134" s="13"/>
    </row>
    <row r="135" spans="1:7" x14ac:dyDescent="0.35">
      <c r="A135" s="32" t="s">
        <v>184</v>
      </c>
      <c r="B135" s="60"/>
      <c r="C135" s="32" t="s">
        <v>39</v>
      </c>
      <c r="D135" s="26"/>
      <c r="E135" s="71">
        <v>960</v>
      </c>
      <c r="F135" s="90">
        <f t="shared" si="5"/>
        <v>0</v>
      </c>
      <c r="G135" s="13"/>
    </row>
    <row r="136" spans="1:7" x14ac:dyDescent="0.35">
      <c r="A136" s="32" t="s">
        <v>185</v>
      </c>
      <c r="B136" s="60"/>
      <c r="C136" s="32" t="s">
        <v>186</v>
      </c>
      <c r="D136" s="26"/>
      <c r="E136" s="71">
        <v>555</v>
      </c>
      <c r="F136" s="90">
        <f t="shared" si="5"/>
        <v>0</v>
      </c>
      <c r="G136" s="13"/>
    </row>
    <row r="137" spans="1:7" x14ac:dyDescent="0.35">
      <c r="A137" s="32" t="s">
        <v>187</v>
      </c>
      <c r="B137" s="60"/>
      <c r="C137" s="32" t="s">
        <v>188</v>
      </c>
      <c r="D137" s="26"/>
      <c r="E137" s="71">
        <v>244</v>
      </c>
      <c r="F137" s="90">
        <f t="shared" si="5"/>
        <v>0</v>
      </c>
      <c r="G137" s="13"/>
    </row>
    <row r="138" spans="1:7" x14ac:dyDescent="0.35">
      <c r="A138" s="32" t="s">
        <v>189</v>
      </c>
      <c r="B138" s="60"/>
      <c r="C138" s="32" t="s">
        <v>190</v>
      </c>
      <c r="D138" s="26"/>
      <c r="E138" s="71">
        <v>92</v>
      </c>
      <c r="F138" s="90">
        <f t="shared" si="5"/>
        <v>0</v>
      </c>
      <c r="G138" s="13"/>
    </row>
    <row r="139" spans="1:7" x14ac:dyDescent="0.35">
      <c r="A139" s="32" t="s">
        <v>191</v>
      </c>
      <c r="B139" s="60"/>
      <c r="C139" s="32" t="s">
        <v>192</v>
      </c>
      <c r="D139" s="26"/>
      <c r="E139" s="71">
        <v>200</v>
      </c>
      <c r="F139" s="90">
        <f t="shared" si="5"/>
        <v>0</v>
      </c>
      <c r="G139" s="13"/>
    </row>
    <row r="140" spans="1:7" x14ac:dyDescent="0.35">
      <c r="A140" s="32" t="s">
        <v>193</v>
      </c>
      <c r="B140" s="60"/>
      <c r="C140" s="32" t="s">
        <v>194</v>
      </c>
      <c r="D140" s="26"/>
      <c r="E140" s="71">
        <v>133</v>
      </c>
      <c r="F140" s="90">
        <f t="shared" si="5"/>
        <v>0</v>
      </c>
      <c r="G140" s="13"/>
    </row>
    <row r="141" spans="1:7" x14ac:dyDescent="0.35">
      <c r="A141" s="32" t="s">
        <v>195</v>
      </c>
      <c r="B141" s="60"/>
      <c r="C141" s="32" t="s">
        <v>196</v>
      </c>
      <c r="D141" s="26"/>
      <c r="E141" s="71">
        <v>646</v>
      </c>
      <c r="F141" s="90">
        <f t="shared" si="5"/>
        <v>0</v>
      </c>
      <c r="G141" s="13"/>
    </row>
    <row r="142" spans="1:7" x14ac:dyDescent="0.35">
      <c r="A142" s="32" t="s">
        <v>197</v>
      </c>
      <c r="B142" s="60"/>
      <c r="C142" s="32" t="s">
        <v>198</v>
      </c>
      <c r="D142" s="26"/>
      <c r="E142" s="71">
        <v>229</v>
      </c>
      <c r="F142" s="90">
        <f t="shared" si="5"/>
        <v>0</v>
      </c>
      <c r="G142" s="13"/>
    </row>
    <row r="143" spans="1:7" x14ac:dyDescent="0.35">
      <c r="A143" s="32" t="s">
        <v>199</v>
      </c>
      <c r="B143" s="60"/>
      <c r="C143" s="32" t="s">
        <v>200</v>
      </c>
      <c r="D143" s="26"/>
      <c r="E143" s="71">
        <v>551</v>
      </c>
      <c r="F143" s="90">
        <f t="shared" si="5"/>
        <v>0</v>
      </c>
      <c r="G143" s="13"/>
    </row>
    <row r="144" spans="1:7" x14ac:dyDescent="0.35">
      <c r="A144" s="32" t="s">
        <v>201</v>
      </c>
      <c r="B144" s="60"/>
      <c r="C144" s="32" t="s">
        <v>198</v>
      </c>
      <c r="D144" s="26"/>
      <c r="E144" s="71">
        <v>146</v>
      </c>
      <c r="F144" s="90">
        <f t="shared" si="5"/>
        <v>0</v>
      </c>
      <c r="G144" s="13"/>
    </row>
    <row r="145" spans="1:7" x14ac:dyDescent="0.35">
      <c r="A145" s="32" t="s">
        <v>202</v>
      </c>
      <c r="B145" s="60"/>
      <c r="C145" s="32" t="s">
        <v>203</v>
      </c>
      <c r="D145" s="26"/>
      <c r="E145" s="71">
        <v>136</v>
      </c>
      <c r="F145" s="90">
        <f t="shared" si="5"/>
        <v>0</v>
      </c>
      <c r="G145" s="13"/>
    </row>
    <row r="146" spans="1:7" x14ac:dyDescent="0.35">
      <c r="A146" s="32" t="s">
        <v>204</v>
      </c>
      <c r="B146" s="60"/>
      <c r="C146" s="32" t="s">
        <v>205</v>
      </c>
      <c r="D146" s="26"/>
      <c r="E146" s="71">
        <v>245</v>
      </c>
      <c r="F146" s="90">
        <f t="shared" si="5"/>
        <v>0</v>
      </c>
      <c r="G146" s="13"/>
    </row>
    <row r="147" spans="1:7" x14ac:dyDescent="0.35">
      <c r="A147" s="32" t="s">
        <v>206</v>
      </c>
      <c r="B147" s="60"/>
      <c r="C147" s="32" t="s">
        <v>207</v>
      </c>
      <c r="D147" s="26"/>
      <c r="E147" s="71">
        <v>117</v>
      </c>
      <c r="F147" s="90">
        <f t="shared" si="5"/>
        <v>0</v>
      </c>
      <c r="G147" s="13"/>
    </row>
    <row r="148" spans="1:7" x14ac:dyDescent="0.35">
      <c r="A148" s="32" t="s">
        <v>208</v>
      </c>
      <c r="B148" s="60"/>
      <c r="C148" s="32" t="s">
        <v>39</v>
      </c>
      <c r="D148" s="26"/>
      <c r="E148" s="71">
        <v>623</v>
      </c>
      <c r="F148" s="90">
        <f t="shared" si="5"/>
        <v>0</v>
      </c>
      <c r="G148" s="13"/>
    </row>
    <row r="149" spans="1:7" x14ac:dyDescent="0.35">
      <c r="A149" s="32" t="s">
        <v>209</v>
      </c>
      <c r="B149" s="60"/>
      <c r="C149" s="32" t="s">
        <v>39</v>
      </c>
      <c r="D149" s="26"/>
      <c r="E149" s="71">
        <v>614</v>
      </c>
      <c r="F149" s="90">
        <f t="shared" si="5"/>
        <v>0</v>
      </c>
      <c r="G149" s="13"/>
    </row>
    <row r="150" spans="1:7" x14ac:dyDescent="0.35">
      <c r="A150" s="32" t="s">
        <v>210</v>
      </c>
      <c r="B150" s="60"/>
      <c r="C150" s="32" t="s">
        <v>39</v>
      </c>
      <c r="D150" s="26"/>
      <c r="E150" s="71">
        <v>456</v>
      </c>
      <c r="F150" s="90">
        <f t="shared" si="5"/>
        <v>0</v>
      </c>
      <c r="G150" s="13"/>
    </row>
    <row r="151" spans="1:7" x14ac:dyDescent="0.35">
      <c r="A151" s="32" t="s">
        <v>211</v>
      </c>
      <c r="B151" s="60"/>
      <c r="C151" s="32" t="s">
        <v>39</v>
      </c>
      <c r="D151" s="26"/>
      <c r="E151" s="71">
        <v>193</v>
      </c>
      <c r="F151" s="90">
        <f t="shared" si="5"/>
        <v>0</v>
      </c>
      <c r="G151" s="13"/>
    </row>
    <row r="152" spans="1:7" x14ac:dyDescent="0.35">
      <c r="A152" s="32" t="s">
        <v>212</v>
      </c>
      <c r="B152" s="60"/>
      <c r="C152" s="32" t="s">
        <v>213</v>
      </c>
      <c r="D152" s="26"/>
      <c r="E152" s="71">
        <v>6750</v>
      </c>
      <c r="F152" s="90">
        <f t="shared" si="5"/>
        <v>0</v>
      </c>
      <c r="G152" s="13"/>
    </row>
    <row r="153" spans="1:7" x14ac:dyDescent="0.35">
      <c r="A153" s="32" t="s">
        <v>214</v>
      </c>
      <c r="B153" s="60"/>
      <c r="C153" s="32" t="s">
        <v>215</v>
      </c>
      <c r="D153" s="26"/>
      <c r="E153" s="71">
        <v>4080</v>
      </c>
      <c r="F153" s="90">
        <f t="shared" si="5"/>
        <v>0</v>
      </c>
      <c r="G153" s="13"/>
    </row>
    <row r="154" spans="1:7" x14ac:dyDescent="0.35">
      <c r="A154" s="32" t="s">
        <v>216</v>
      </c>
      <c r="B154" s="60"/>
      <c r="C154" s="32" t="s">
        <v>217</v>
      </c>
      <c r="D154" s="26"/>
      <c r="E154" s="71">
        <v>411</v>
      </c>
      <c r="F154" s="90">
        <f t="shared" si="5"/>
        <v>0</v>
      </c>
      <c r="G154" s="13"/>
    </row>
    <row r="155" spans="1:7" x14ac:dyDescent="0.35">
      <c r="A155" s="75"/>
      <c r="B155" s="75"/>
      <c r="C155" s="76"/>
      <c r="D155" s="110" t="s">
        <v>220</v>
      </c>
      <c r="E155" s="110"/>
      <c r="F155" s="84">
        <f>SUM(F123:F154)</f>
        <v>0</v>
      </c>
      <c r="G155" s="77"/>
    </row>
    <row r="156" spans="1:7" x14ac:dyDescent="0.35">
      <c r="A156" s="75"/>
      <c r="B156" s="75"/>
      <c r="C156" s="76"/>
      <c r="D156" s="100"/>
      <c r="E156" s="100"/>
      <c r="F156" s="101"/>
      <c r="G156" s="77"/>
    </row>
    <row r="157" spans="1:7" ht="18.5" x14ac:dyDescent="0.35">
      <c r="A157" s="75"/>
      <c r="B157" s="75"/>
      <c r="C157" s="76"/>
      <c r="D157" s="109" t="s">
        <v>219</v>
      </c>
      <c r="E157" s="109"/>
      <c r="F157" s="91">
        <f>F155+F118++F55+F45+F39+F18+F12</f>
        <v>0</v>
      </c>
      <c r="G157" s="77"/>
    </row>
    <row r="158" spans="1:7" ht="19" customHeight="1" x14ac:dyDescent="0.35">
      <c r="A158" s="41"/>
      <c r="B158" s="41"/>
      <c r="C158" s="42"/>
      <c r="D158" s="104" t="s">
        <v>218</v>
      </c>
      <c r="E158" s="104"/>
      <c r="F158" s="92">
        <v>0</v>
      </c>
      <c r="G158" s="43"/>
    </row>
    <row r="159" spans="1:7" ht="19" customHeight="1" x14ac:dyDescent="0.45">
      <c r="A159" s="44"/>
      <c r="B159"/>
      <c r="D159" s="105" t="s">
        <v>29</v>
      </c>
      <c r="E159" s="106"/>
      <c r="F159" s="93">
        <f>(F158*F157)+F157</f>
        <v>0</v>
      </c>
    </row>
    <row r="162" spans="1:3" ht="37.5" customHeight="1" x14ac:dyDescent="0.35">
      <c r="A162" s="80" t="s">
        <v>221</v>
      </c>
      <c r="B162" s="102"/>
      <c r="C162" s="103"/>
    </row>
    <row r="163" spans="1:3" ht="32.5" customHeight="1" x14ac:dyDescent="0.35">
      <c r="A163" s="79" t="s">
        <v>222</v>
      </c>
      <c r="B163" s="102"/>
      <c r="C163" s="103"/>
    </row>
    <row r="164" spans="1:3" ht="32.5" customHeight="1" x14ac:dyDescent="0.35">
      <c r="A164" s="79" t="s">
        <v>223</v>
      </c>
      <c r="B164" s="102"/>
      <c r="C164" s="103"/>
    </row>
    <row r="165" spans="1:3" ht="36" customHeight="1" x14ac:dyDescent="0.35">
      <c r="A165" s="79" t="s">
        <v>224</v>
      </c>
      <c r="B165" s="102"/>
      <c r="C165" s="103"/>
    </row>
    <row r="166" spans="1:3" ht="78.5" customHeight="1" x14ac:dyDescent="0.35">
      <c r="A166" s="79" t="s">
        <v>225</v>
      </c>
      <c r="B166" s="102"/>
      <c r="C166" s="103"/>
    </row>
  </sheetData>
  <sheetProtection algorithmName="SHA-512" hashValue="wE3VB7XLny8FxDcYN2IlYf5G6rgmzWFWtLbOF5DwRl3UnnfAV+Kb6jDoXE31Kzxoz97W1yQwWELm1djmEAZgqg==" saltValue="fg7VQgmMYrgaIN/7b3gVxQ==" spinCount="100000" sheet="1" objects="1" scenarios="1"/>
  <mergeCells count="11">
    <mergeCell ref="D158:E158"/>
    <mergeCell ref="D159:E159"/>
    <mergeCell ref="A2:G2"/>
    <mergeCell ref="A1:G1"/>
    <mergeCell ref="D157:E157"/>
    <mergeCell ref="D155:E155"/>
    <mergeCell ref="B162:C162"/>
    <mergeCell ref="B163:C163"/>
    <mergeCell ref="B164:C164"/>
    <mergeCell ref="B165:C165"/>
    <mergeCell ref="B166:C1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35"/>
  <sheetViews>
    <sheetView workbookViewId="0">
      <selection activeCell="T21" sqref="T21"/>
    </sheetView>
  </sheetViews>
  <sheetFormatPr defaultColWidth="9.1796875" defaultRowHeight="14.5" x14ac:dyDescent="0.35"/>
  <cols>
    <col min="1" max="1" width="15.54296875" style="4" bestFit="1" customWidth="1"/>
    <col min="2" max="3" width="13.7265625" style="4" customWidth="1"/>
    <col min="4" max="4" width="22.81640625" style="4" customWidth="1"/>
    <col min="5" max="5" width="4.1796875" style="4" customWidth="1"/>
    <col min="6" max="16384" width="9.1796875" style="4"/>
  </cols>
  <sheetData>
    <row r="3" spans="1:20" s="2" customFormat="1" x14ac:dyDescent="0.35">
      <c r="A3" s="111" t="s">
        <v>27</v>
      </c>
      <c r="B3" s="111"/>
      <c r="C3" s="111"/>
      <c r="D3" s="111"/>
      <c r="E3" s="111"/>
      <c r="F3" s="111"/>
      <c r="G3" s="111"/>
      <c r="H3" s="111"/>
      <c r="I3" s="111"/>
      <c r="J3" s="111"/>
      <c r="K3" s="111"/>
      <c r="L3" s="111"/>
      <c r="M3" s="111"/>
      <c r="N3" s="111"/>
      <c r="O3" s="111"/>
      <c r="P3" s="111"/>
      <c r="Q3" s="1"/>
      <c r="R3" s="1"/>
      <c r="S3" s="1"/>
      <c r="T3" s="1"/>
    </row>
    <row r="5" spans="1:20" x14ac:dyDescent="0.35">
      <c r="A5" s="3" t="s">
        <v>18</v>
      </c>
      <c r="B5" s="114" t="s">
        <v>30</v>
      </c>
      <c r="C5" s="114"/>
      <c r="D5" s="114"/>
      <c r="E5" s="2"/>
    </row>
    <row r="6" spans="1:20" x14ac:dyDescent="0.35">
      <c r="A6" s="5"/>
      <c r="B6" s="115"/>
      <c r="C6" s="115"/>
      <c r="D6" s="115"/>
      <c r="E6" s="2"/>
    </row>
    <row r="7" spans="1:20" x14ac:dyDescent="0.35">
      <c r="E7" s="2"/>
    </row>
    <row r="8" spans="1:20" x14ac:dyDescent="0.35">
      <c r="A8" s="116" t="s">
        <v>8</v>
      </c>
      <c r="B8" s="116"/>
      <c r="C8" s="116"/>
      <c r="D8" s="116"/>
      <c r="E8" s="2"/>
      <c r="I8" s="4" t="s">
        <v>4</v>
      </c>
      <c r="J8" s="4" t="s">
        <v>5</v>
      </c>
    </row>
    <row r="9" spans="1:20" x14ac:dyDescent="0.35">
      <c r="A9" s="4" t="s">
        <v>0</v>
      </c>
      <c r="B9" s="10">
        <v>708000</v>
      </c>
      <c r="C9" s="6" t="s">
        <v>6</v>
      </c>
      <c r="D9" s="4" t="s">
        <v>19</v>
      </c>
      <c r="E9" s="2"/>
      <c r="I9" s="4">
        <v>0</v>
      </c>
      <c r="J9" s="4">
        <f>PrKn</f>
        <v>708000</v>
      </c>
      <c r="K9" s="4">
        <f>PrMax</f>
        <v>885000</v>
      </c>
      <c r="M9" s="4">
        <f>PrIn</f>
        <v>0</v>
      </c>
    </row>
    <row r="10" spans="1:20" x14ac:dyDescent="0.35">
      <c r="A10" s="4" t="s">
        <v>1</v>
      </c>
      <c r="B10" s="10">
        <v>300</v>
      </c>
      <c r="C10" s="6" t="s">
        <v>7</v>
      </c>
      <c r="D10" s="4" t="s">
        <v>20</v>
      </c>
      <c r="E10" s="2"/>
      <c r="I10" s="4">
        <f>MaxPnt</f>
        <v>300</v>
      </c>
      <c r="J10" s="4">
        <f>PuKn</f>
        <v>300</v>
      </c>
      <c r="K10" s="4">
        <v>0</v>
      </c>
      <c r="M10" s="7">
        <f>IF(PrIn&lt;=PrMax,A25,0)</f>
        <v>300</v>
      </c>
    </row>
    <row r="11" spans="1:20" x14ac:dyDescent="0.35">
      <c r="A11" s="4" t="s">
        <v>2</v>
      </c>
      <c r="B11" s="10">
        <v>885000</v>
      </c>
      <c r="C11" s="6" t="s">
        <v>6</v>
      </c>
      <c r="D11" s="4" t="s">
        <v>21</v>
      </c>
      <c r="E11" s="2"/>
    </row>
    <row r="12" spans="1:20" x14ac:dyDescent="0.35">
      <c r="A12" s="4" t="s">
        <v>17</v>
      </c>
      <c r="B12" s="10">
        <v>300</v>
      </c>
      <c r="C12" s="6" t="s">
        <v>7</v>
      </c>
      <c r="E12" s="2"/>
      <c r="L12" s="4">
        <v>0</v>
      </c>
      <c r="M12" s="4">
        <f>PrKn</f>
        <v>708000</v>
      </c>
      <c r="N12" s="4">
        <f>PrKn</f>
        <v>708000</v>
      </c>
    </row>
    <row r="13" spans="1:20" x14ac:dyDescent="0.35">
      <c r="E13" s="2"/>
      <c r="L13" s="4">
        <f>PuKn</f>
        <v>300</v>
      </c>
      <c r="M13" s="4">
        <f>PuKn</f>
        <v>300</v>
      </c>
      <c r="N13" s="4">
        <v>0</v>
      </c>
    </row>
    <row r="14" spans="1:20" x14ac:dyDescent="0.35">
      <c r="A14" s="116" t="s">
        <v>9</v>
      </c>
      <c r="B14" s="116"/>
      <c r="C14" s="116"/>
      <c r="D14" s="116"/>
      <c r="E14" s="2"/>
    </row>
    <row r="15" spans="1:20" x14ac:dyDescent="0.35">
      <c r="A15" s="4" t="s">
        <v>3</v>
      </c>
      <c r="B15" s="11">
        <v>0</v>
      </c>
      <c r="C15" s="6" t="s">
        <v>6</v>
      </c>
      <c r="E15" s="2"/>
    </row>
    <row r="16" spans="1:20" x14ac:dyDescent="0.35">
      <c r="E16" s="2"/>
    </row>
    <row r="17" spans="1:5" x14ac:dyDescent="0.35">
      <c r="A17" s="116" t="s">
        <v>10</v>
      </c>
      <c r="B17" s="116"/>
      <c r="C17" s="116"/>
      <c r="D17" s="116"/>
      <c r="E17" s="2"/>
    </row>
    <row r="18" spans="1:5" x14ac:dyDescent="0.35">
      <c r="A18" s="4" t="s">
        <v>16</v>
      </c>
      <c r="E18" s="2"/>
    </row>
    <row r="19" spans="1:5" x14ac:dyDescent="0.35">
      <c r="E19" s="2"/>
    </row>
    <row r="20" spans="1:5" x14ac:dyDescent="0.35">
      <c r="B20" s="8" t="s">
        <v>13</v>
      </c>
      <c r="C20" s="8" t="s">
        <v>14</v>
      </c>
      <c r="E20" s="2"/>
    </row>
    <row r="21" spans="1:5" x14ac:dyDescent="0.35">
      <c r="A21" s="4" t="s">
        <v>11</v>
      </c>
      <c r="B21" s="9">
        <f>(PuKn-MaxPnt)/PrKn</f>
        <v>0</v>
      </c>
      <c r="C21" s="9">
        <f>MaxPnt</f>
        <v>300</v>
      </c>
      <c r="E21" s="2"/>
    </row>
    <row r="22" spans="1:5" x14ac:dyDescent="0.35">
      <c r="A22" s="4" t="s">
        <v>12</v>
      </c>
      <c r="B22" s="9">
        <f>(0-PuKn)/(PrMax-PrKn)</f>
        <v>-1.6949152542372881E-3</v>
      </c>
      <c r="C22" s="9">
        <f>PrMax*PuKn/(PrMax-PrKn)</f>
        <v>1500</v>
      </c>
      <c r="E22" s="2"/>
    </row>
    <row r="23" spans="1:5" x14ac:dyDescent="0.35">
      <c r="E23" s="2"/>
    </row>
    <row r="24" spans="1:5" x14ac:dyDescent="0.35">
      <c r="A24" s="111" t="s">
        <v>15</v>
      </c>
      <c r="B24" s="111"/>
      <c r="C24" s="111"/>
      <c r="D24" s="111"/>
      <c r="E24" s="2"/>
    </row>
    <row r="25" spans="1:5" x14ac:dyDescent="0.35">
      <c r="A25" s="112">
        <f>IF(PrIn&lt;=PrKn,ROUND((PuKn-MaxPnt)/PrKn*PrIn+MaxPnt,3),IF(PrIn&gt;=PrMax,"0",ROUND(((0-PuKn)/(PrMax-PrKn))*PrIn+PrMax*PuKn/(PrMax-PrKn),3)))</f>
        <v>300</v>
      </c>
      <c r="B25" s="112"/>
      <c r="C25" s="112"/>
      <c r="D25" s="112"/>
      <c r="E25" s="2"/>
    </row>
    <row r="26" spans="1:5" ht="15" customHeight="1" x14ac:dyDescent="0.35">
      <c r="A26" s="112"/>
      <c r="B26" s="112"/>
      <c r="C26" s="112"/>
      <c r="D26" s="112"/>
      <c r="E26" s="2"/>
    </row>
    <row r="27" spans="1:5" ht="15" customHeight="1" x14ac:dyDescent="0.35">
      <c r="A27" s="113" t="s">
        <v>7</v>
      </c>
      <c r="B27" s="113"/>
      <c r="C27" s="113"/>
      <c r="D27" s="113"/>
      <c r="E27" s="2"/>
    </row>
    <row r="28" spans="1:5" ht="15" customHeight="1" x14ac:dyDescent="0.35">
      <c r="A28" s="113"/>
      <c r="B28" s="113"/>
      <c r="C28" s="113"/>
      <c r="D28" s="113"/>
      <c r="E28" s="2"/>
    </row>
    <row r="30" spans="1:5" x14ac:dyDescent="0.35">
      <c r="A30" s="4" t="s">
        <v>26</v>
      </c>
    </row>
    <row r="31" spans="1:5" x14ac:dyDescent="0.35">
      <c r="A31" s="4" t="s">
        <v>24</v>
      </c>
    </row>
    <row r="33" spans="1:2" x14ac:dyDescent="0.35">
      <c r="A33" s="4" t="s">
        <v>25</v>
      </c>
    </row>
    <row r="34" spans="1:2" x14ac:dyDescent="0.35">
      <c r="A34" s="4" t="s">
        <v>13</v>
      </c>
      <c r="B34" s="4" t="s">
        <v>22</v>
      </c>
    </row>
    <row r="35" spans="1:2" x14ac:dyDescent="0.35">
      <c r="A35" s="4" t="s">
        <v>14</v>
      </c>
      <c r="B35" s="4" t="s">
        <v>23</v>
      </c>
    </row>
  </sheetData>
  <mergeCells count="9">
    <mergeCell ref="A24:D24"/>
    <mergeCell ref="A25:D26"/>
    <mergeCell ref="A27:D28"/>
    <mergeCell ref="A3:P3"/>
    <mergeCell ref="B5:D5"/>
    <mergeCell ref="B6:D6"/>
    <mergeCell ref="A8:D8"/>
    <mergeCell ref="A14:D14"/>
    <mergeCell ref="A17:D17"/>
  </mergeCells>
  <conditionalFormatting sqref="A27:D28">
    <cfRule type="containsText" dxfId="0" priority="1" operator="containsText" text="punten">
      <formula>NOT(ISERROR(SEARCH("punten",A27)))</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62EBFAA9BE51498FA8087C71FFC3A0" ma:contentTypeVersion="6" ma:contentTypeDescription="Een nieuw document maken." ma:contentTypeScope="" ma:versionID="57d703f90773dff99366b9dc0229755f">
  <xsd:schema xmlns:xsd="http://www.w3.org/2001/XMLSchema" xmlns:xs="http://www.w3.org/2001/XMLSchema" xmlns:p="http://schemas.microsoft.com/office/2006/metadata/properties" xmlns:ns2="6ba81d60-68db-412c-aa32-e519de9fe904" xmlns:ns3="9ad32220-f0df-4f8f-9b99-264990172ba8" targetNamespace="http://schemas.microsoft.com/office/2006/metadata/properties" ma:root="true" ma:fieldsID="8201ddecdf6e33c40982ae3fed7609db" ns2:_="" ns3:_="">
    <xsd:import namespace="6ba81d60-68db-412c-aa32-e519de9fe904"/>
    <xsd:import namespace="9ad32220-f0df-4f8f-9b99-264990172b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81d60-68db-412c-aa32-e519de9f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d32220-f0df-4f8f-9b99-264990172ba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62C2A1-97E5-4E93-90A1-DD6B1EACF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81d60-68db-412c-aa32-e519de9fe904"/>
    <ds:schemaRef ds:uri="9ad32220-f0df-4f8f-9b99-264990172b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82D094-D5B8-4DA7-A62E-47D85139334E}">
  <ds:schemaRefs>
    <ds:schemaRef ds:uri="http://schemas.microsoft.com/sharepoint/v3/contenttype/forms"/>
  </ds:schemaRefs>
</ds:datastoreItem>
</file>

<file path=customXml/itemProps3.xml><?xml version="1.0" encoding="utf-8"?>
<ds:datastoreItem xmlns:ds="http://schemas.openxmlformats.org/officeDocument/2006/customXml" ds:itemID="{EB800046-7397-48E4-9FB5-1C664A1BC97D}">
  <ds:schemaRefs>
    <ds:schemaRef ds:uri="http://schemas.microsoft.com/office/2006/metadata/properties"/>
    <ds:schemaRef ds:uri="http://schemas.microsoft.com/office/infopath/2007/PartnerControls"/>
    <ds:schemaRef ds:uri="d5c4f9c5-7087-46a8-9743-af9d69eae959"/>
    <ds:schemaRef ds:uri="618a91e7-62b8-4c23-b6bc-655e59ab04f6"/>
    <ds:schemaRef ds:uri="77452795-824a-4340-ad82-136edb6f119d"/>
    <ds:schemaRef ds:uri="fa2fa439-2837-4dd7-ac30-9f5ce11479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Prijzenblad Perceel 2</vt:lpstr>
      <vt:lpstr>Formule Prijzenblad</vt:lpstr>
      <vt:lpstr>'Formule Prijzenblad'!MaxPnt</vt:lpstr>
      <vt:lpstr>'Formule Prijzenblad'!PrIn</vt:lpstr>
      <vt:lpstr>'Formule Prijzenblad'!PrKn</vt:lpstr>
      <vt:lpstr>'Formule Prijzenblad'!PrMax</vt:lpstr>
      <vt:lpstr>'Formule Prijzenblad'!PuKn</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Kaspers-Dokkum, J.A. (FB-INKOOP)</cp:lastModifiedBy>
  <cp:lastPrinted>2023-07-12T14:09:11Z</cp:lastPrinted>
  <dcterms:created xsi:type="dcterms:W3CDTF">2015-01-19T14:52:11Z</dcterms:created>
  <dcterms:modified xsi:type="dcterms:W3CDTF">2024-06-14T15:05:43Z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0x0101000F62EBFAA9BE51498FA8087C71FFC3A0</vt:lpwstr>
  </property>
  <property fmtid="{D5CDD505-2E9C-101B-9397-08002B2CF9AE}" pid="3" name="MediaServiceImageTags">
    <vt:lpwstr/>
  </property>
</Properties>
</file>