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825" windowWidth="20700" windowHeight="4275" tabRatio="964" firstSheet="1" activeTab="2"/>
  </bookViews>
  <sheets>
    <sheet name="Toelichting calculatiemodel" sheetId="21" r:id="rId1"/>
    <sheet name="Info blad" sheetId="11" r:id="rId2"/>
    <sheet name="1-Contractblad" sheetId="4" r:id="rId3"/>
    <sheet name="2-Kengetal" sheetId="1" r:id="rId4"/>
    <sheet name="Locatieoverzicht" sheetId="23" r:id="rId5"/>
    <sheet name="3-Basis ruimtestaat" sheetId="2" r:id="rId6"/>
    <sheet name="4-Premies en opslagen" sheetId="17" r:id="rId7"/>
    <sheet name="5-Opbouw uurtarieven" sheetId="18" r:id="rId8"/>
    <sheet name="6- toeslagenmatrix" sheetId="19" r:id="rId9"/>
    <sheet name="7-Machine-investeringskosten" sheetId="10" r:id="rId10"/>
    <sheet name="8-Afroepprijs" sheetId="5" r:id="rId11"/>
    <sheet name="9-glasbewassing" sheetId="24" r:id="rId12"/>
    <sheet name="10-Sanitaire supplies" sheetId="26" r:id="rId13"/>
  </sheets>
  <externalReferences>
    <externalReference r:id="rId14"/>
    <externalReference r:id="rId15"/>
    <externalReference r:id="rId16"/>
  </externalReferences>
  <definedNames>
    <definedName name="_1_0_F" localSheetId="12" hidden="1">[1]Blad1!#REF!</definedName>
    <definedName name="_1_0_F" hidden="1">[1]Blad1!#REF!</definedName>
    <definedName name="_Fill" localSheetId="12" hidden="1">'[2]#REF'!#REF!</definedName>
    <definedName name="_Fill" localSheetId="11" hidden="1">'[2]#REF'!#REF!</definedName>
    <definedName name="_Fill" localSheetId="1" hidden="1">'[3]#REF'!#REF!</definedName>
    <definedName name="_Fill" hidden="1">'[3]#REF'!#REF!</definedName>
    <definedName name="_xlnm._FilterDatabase" localSheetId="12" hidden="1">'10-Sanitaire supplies'!#REF!</definedName>
    <definedName name="_xlnm._FilterDatabase" localSheetId="2" hidden="1">'1-Contractblad'!#REF!</definedName>
    <definedName name="_xlnm._FilterDatabase" localSheetId="3" hidden="1">'2-Kengetal'!$A$9:$K$46</definedName>
    <definedName name="_xlnm._FilterDatabase" localSheetId="5" hidden="1">'3-Basis ruimtestaat'!$A$9:$S$1159</definedName>
    <definedName name="_xlnm._FilterDatabase" localSheetId="11" hidden="1">'9-glasbewassing'!$B$21:$L$66</definedName>
    <definedName name="_xlnm._FilterDatabase" localSheetId="4" hidden="1">Locatieoverzicht!$A$12:$L$25</definedName>
    <definedName name="_Key1" localSheetId="12" hidden="1">'[2]#REF'!#REF!</definedName>
    <definedName name="_Key1" localSheetId="11" hidden="1">'[2]#REF'!#REF!</definedName>
    <definedName name="_Key1" localSheetId="1" hidden="1">'[3]#REF'!#REF!</definedName>
    <definedName name="_Key1" hidden="1">'[3]#REF'!#REF!</definedName>
    <definedName name="_Key2" localSheetId="12" hidden="1">#REF!</definedName>
    <definedName name="_Key2" hidden="1">#REF!</definedName>
    <definedName name="_Order1" hidden="1">255</definedName>
    <definedName name="_Order2" hidden="1">255</definedName>
    <definedName name="_Sort" localSheetId="12" hidden="1">#REF!</definedName>
    <definedName name="_Sort" hidden="1">#REF!</definedName>
    <definedName name="_xlnm.Print_Area" localSheetId="2">'1-Contractblad'!$A$3:$G$54</definedName>
    <definedName name="_xlnm.Print_Area" localSheetId="3">'2-Kengetal'!$A$1:$K$60</definedName>
    <definedName name="_xlnm.Print_Area" localSheetId="5">'3-Basis ruimtestaat'!$B$3:$S$382</definedName>
    <definedName name="_xlnm.Print_Area" localSheetId="6">'4-Premies en opslagen'!$A$2:$E$58</definedName>
    <definedName name="_xlnm.Print_Area" localSheetId="7">'5-Opbouw uurtarieven'!$J$2:$AK$47</definedName>
    <definedName name="_xlnm.Print_Area" localSheetId="9">'7-Machine-investeringskosten'!$A$3:$D$118</definedName>
    <definedName name="_xlnm.Print_Area" localSheetId="10">'8-Afroepprijs'!$A$3:$F$48</definedName>
    <definedName name="_xlnm.Print_Area" localSheetId="1">'Info blad'!$A$1:$F$20</definedName>
    <definedName name="_xlnm.Print_Area" localSheetId="0">'Toelichting calculatiemodel'!$A$1:$F$44</definedName>
    <definedName name="_xlnm.Print_Titles" localSheetId="2">'1-Contractblad'!$3:$15</definedName>
    <definedName name="_xlnm.Print_Titles" localSheetId="3">'2-Kengetal'!$9:$9</definedName>
    <definedName name="_xlnm.Print_Titles" localSheetId="5">'3-Basis ruimtestaat'!$9:$9</definedName>
    <definedName name="_xlnm.Print_Titles" localSheetId="7">'5-Opbouw uurtarieven'!$A:$C</definedName>
    <definedName name="_xlnm.Print_Titles" localSheetId="10">'8-Afroepprijs'!$6:$11</definedName>
    <definedName name="gebouw">'3-Basis ruimtestaat'!$B:$B</definedName>
    <definedName name="han" localSheetId="12" hidden="1">'[2]#REF'!#REF!</definedName>
    <definedName name="han" localSheetId="11" hidden="1">'[2]#REF'!#REF!</definedName>
    <definedName name="han" hidden="1">'[3]#REF'!#REF!</definedName>
    <definedName name="html" hidden="1">{"'Blad1'!$A$1:$Q$51"}</definedName>
    <definedName name="HTML_CodePage" hidden="1">1252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html2" hidden="1">{"'Blad1'!$A$1:$Q$51"}</definedName>
    <definedName name="html3" hidden="1">{"'Blad1'!$A$1:$Q$51"}</definedName>
    <definedName name="Kengetal">'2-Kengetal'!$A$10:$K$46</definedName>
    <definedName name="Mutatiederdekwartaal" hidden="1">{"'ma_vr'!$A$1:$AA$42"}</definedName>
    <definedName name="test" hidden="1">{"'ma_vr'!$A$1:$AA$42"}</definedName>
    <definedName name="uren_mavr">'3-Basis ruimtestaat'!$L:$L</definedName>
    <definedName name="uren_naloop">'3-Basis ruimtestaat'!$M:$M</definedName>
    <definedName name="ww" hidden="1">{"'ma_vr'!$A$1:$AA$42"}</definedName>
  </definedNames>
  <calcPr calcId="145621"/>
</workbook>
</file>

<file path=xl/calcChain.xml><?xml version="1.0" encoding="utf-8"?>
<calcChain xmlns="http://schemas.openxmlformats.org/spreadsheetml/2006/main">
  <c r="G24" i="1" l="1"/>
  <c r="H24" i="1"/>
  <c r="I24" i="1" s="1"/>
  <c r="G25" i="1"/>
  <c r="H25" i="1"/>
  <c r="I25" i="1"/>
  <c r="G26" i="1"/>
  <c r="H26" i="1"/>
  <c r="I26" i="1" s="1"/>
  <c r="G27" i="1"/>
  <c r="H27" i="1"/>
  <c r="I27" i="1"/>
  <c r="G28" i="1"/>
  <c r="H28" i="1"/>
  <c r="G29" i="1"/>
  <c r="H29" i="1"/>
  <c r="I29" i="1"/>
  <c r="G30" i="1"/>
  <c r="H30" i="1"/>
  <c r="I30" i="1" s="1"/>
  <c r="G31" i="1"/>
  <c r="H31" i="1"/>
  <c r="I31" i="1"/>
  <c r="G32" i="1"/>
  <c r="H32" i="1"/>
  <c r="I32" i="1" s="1"/>
  <c r="G33" i="1"/>
  <c r="H33" i="1"/>
  <c r="I33" i="1"/>
  <c r="G34" i="1"/>
  <c r="H34" i="1"/>
  <c r="I34" i="1" s="1"/>
  <c r="G35" i="1"/>
  <c r="H35" i="1"/>
  <c r="I35" i="1"/>
  <c r="C10" i="26" l="1"/>
  <c r="C9" i="26"/>
  <c r="C8" i="26"/>
  <c r="C7" i="26"/>
  <c r="C6" i="26"/>
  <c r="C4" i="26"/>
  <c r="Q11" i="2" l="1"/>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0" i="2"/>
  <c r="J64" i="24" l="1"/>
  <c r="J63" i="24"/>
  <c r="J62" i="24"/>
  <c r="J60" i="24"/>
  <c r="J59" i="24"/>
  <c r="J58" i="24"/>
  <c r="J56" i="24"/>
  <c r="J55" i="24"/>
  <c r="J54" i="24"/>
  <c r="J52" i="24"/>
  <c r="J51" i="24"/>
  <c r="J50" i="24"/>
  <c r="J48" i="24"/>
  <c r="J47" i="24"/>
  <c r="J46" i="24"/>
  <c r="J44" i="24"/>
  <c r="J43" i="24"/>
  <c r="J42" i="24"/>
  <c r="J40" i="24"/>
  <c r="J39" i="24"/>
  <c r="J38" i="24"/>
  <c r="J36" i="24"/>
  <c r="J35" i="24"/>
  <c r="J34" i="24"/>
  <c r="J32" i="24"/>
  <c r="J31" i="24"/>
  <c r="J30" i="24"/>
  <c r="J28" i="24"/>
  <c r="J27" i="24"/>
  <c r="J26" i="24"/>
  <c r="J23" i="24"/>
  <c r="J24" i="24"/>
  <c r="J22" i="24"/>
  <c r="G17" i="1" l="1"/>
  <c r="G45" i="1"/>
  <c r="G44" i="1"/>
  <c r="G43" i="1"/>
  <c r="G42" i="1"/>
  <c r="G41" i="1"/>
  <c r="G40" i="1"/>
  <c r="G39" i="1"/>
  <c r="G38" i="1"/>
  <c r="G37" i="1"/>
  <c r="G36" i="1"/>
  <c r="G23" i="1"/>
  <c r="G22" i="1"/>
  <c r="G21" i="1"/>
  <c r="G20" i="1"/>
  <c r="G19" i="1"/>
  <c r="G18" i="1"/>
  <c r="G16" i="1"/>
  <c r="G15" i="1"/>
  <c r="G14" i="1"/>
  <c r="G13" i="1"/>
  <c r="G12" i="1"/>
  <c r="G11" i="1"/>
  <c r="G43" i="4"/>
  <c r="D112" i="10"/>
  <c r="D103" i="10"/>
  <c r="D98" i="10"/>
  <c r="D105" i="10" s="1"/>
  <c r="D83" i="10"/>
  <c r="D78" i="10"/>
  <c r="D85" i="10" s="1"/>
  <c r="D86" i="10" l="1"/>
  <c r="D88" i="10" s="1"/>
  <c r="D90" i="10" s="1"/>
  <c r="D106" i="10"/>
  <c r="D108" i="10" s="1"/>
  <c r="D110" i="10" s="1"/>
  <c r="H36" i="1"/>
  <c r="I36" i="1" s="1"/>
  <c r="H37" i="1"/>
  <c r="I37" i="1" s="1"/>
  <c r="H12" i="1"/>
  <c r="I12" i="1" s="1"/>
  <c r="H13" i="1"/>
  <c r="I13" i="1" s="1"/>
  <c r="H14" i="1"/>
  <c r="I14" i="1" s="1"/>
  <c r="H17" i="1"/>
  <c r="I17" i="1" s="1"/>
  <c r="H15" i="1"/>
  <c r="I15" i="1" s="1"/>
  <c r="G950" i="2" l="1"/>
  <c r="K950" i="2"/>
  <c r="N950" i="2"/>
  <c r="L950" i="2" s="1"/>
  <c r="O950" i="2"/>
  <c r="M950" i="2" s="1"/>
  <c r="G697" i="2"/>
  <c r="K697" i="2"/>
  <c r="N697" i="2"/>
  <c r="L697" i="2" s="1"/>
  <c r="O697" i="2"/>
  <c r="M697" i="2" s="1"/>
  <c r="D58" i="10"/>
  <c r="D63" i="10" s="1"/>
  <c r="D38" i="10"/>
  <c r="D46" i="10" s="1"/>
  <c r="D18" i="10"/>
  <c r="D23" i="10" s="1"/>
  <c r="D45" i="10" l="1"/>
  <c r="D66" i="10"/>
  <c r="D43" i="10"/>
  <c r="D26" i="10"/>
  <c r="D25" i="10"/>
  <c r="D65" i="10"/>
  <c r="D68" i="10" s="1"/>
  <c r="D70" i="10" s="1"/>
  <c r="D48" i="10" l="1"/>
  <c r="D50" i="10" s="1"/>
  <c r="D28" i="10"/>
  <c r="D30" i="10" s="1"/>
  <c r="C6" i="24"/>
  <c r="C7" i="24"/>
  <c r="C8" i="24"/>
  <c r="C9" i="24"/>
  <c r="C10" i="24"/>
  <c r="C4" i="24"/>
  <c r="K64" i="24"/>
  <c r="F66" i="24"/>
  <c r="K62" i="24"/>
  <c r="K60" i="24"/>
  <c r="K59" i="24"/>
  <c r="K58" i="24"/>
  <c r="K56" i="24"/>
  <c r="K55" i="24"/>
  <c r="K54" i="24"/>
  <c r="K52" i="24"/>
  <c r="K51" i="24"/>
  <c r="K50" i="24"/>
  <c r="K48" i="24"/>
  <c r="K47" i="24"/>
  <c r="K46" i="24"/>
  <c r="K44" i="24"/>
  <c r="K43" i="24"/>
  <c r="K42" i="24"/>
  <c r="K40" i="24"/>
  <c r="K39" i="24"/>
  <c r="K38" i="24"/>
  <c r="K36" i="24"/>
  <c r="K35" i="24"/>
  <c r="K34" i="24"/>
  <c r="K32" i="24"/>
  <c r="K31" i="24"/>
  <c r="K30" i="24"/>
  <c r="K28" i="24"/>
  <c r="K27" i="24"/>
  <c r="K26" i="24"/>
  <c r="K24" i="24"/>
  <c r="K23" i="24"/>
  <c r="K22" i="24"/>
  <c r="K63" i="24" l="1"/>
  <c r="K66" i="24" s="1"/>
  <c r="G10" i="2" l="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685" i="2"/>
  <c r="G686" i="2"/>
  <c r="G687" i="2"/>
  <c r="G688" i="2"/>
  <c r="G689" i="2"/>
  <c r="G690" i="2"/>
  <c r="G691" i="2"/>
  <c r="G692" i="2"/>
  <c r="G693" i="2"/>
  <c r="G694" i="2"/>
  <c r="G695" i="2"/>
  <c r="G696"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K10" i="2"/>
  <c r="N10" i="2"/>
  <c r="L10" i="2" s="1"/>
  <c r="O10" i="2"/>
  <c r="M10" i="2" s="1"/>
  <c r="K11" i="2"/>
  <c r="N11" i="2"/>
  <c r="L11" i="2" s="1"/>
  <c r="O11" i="2"/>
  <c r="M11" i="2" s="1"/>
  <c r="K12" i="2"/>
  <c r="N12" i="2"/>
  <c r="L12" i="2" s="1"/>
  <c r="O12" i="2"/>
  <c r="M12" i="2" s="1"/>
  <c r="K13" i="2"/>
  <c r="N13" i="2"/>
  <c r="L13" i="2" s="1"/>
  <c r="O13" i="2"/>
  <c r="M13" i="2" s="1"/>
  <c r="K14" i="2"/>
  <c r="N14" i="2"/>
  <c r="L14" i="2" s="1"/>
  <c r="O14" i="2"/>
  <c r="M14" i="2" s="1"/>
  <c r="K15" i="2"/>
  <c r="N15" i="2"/>
  <c r="L15" i="2" s="1"/>
  <c r="O15" i="2"/>
  <c r="M15" i="2" s="1"/>
  <c r="K16" i="2"/>
  <c r="N16" i="2"/>
  <c r="L16" i="2" s="1"/>
  <c r="O16" i="2"/>
  <c r="M16" i="2" s="1"/>
  <c r="K17" i="2"/>
  <c r="N17" i="2"/>
  <c r="L17" i="2" s="1"/>
  <c r="O17" i="2"/>
  <c r="M17" i="2" s="1"/>
  <c r="K18" i="2"/>
  <c r="N18" i="2"/>
  <c r="L18" i="2" s="1"/>
  <c r="O18" i="2"/>
  <c r="M18" i="2" s="1"/>
  <c r="K19" i="2"/>
  <c r="N19" i="2"/>
  <c r="L19" i="2" s="1"/>
  <c r="O19" i="2"/>
  <c r="M19" i="2" s="1"/>
  <c r="K20" i="2"/>
  <c r="T20" i="2" s="1"/>
  <c r="N20" i="2"/>
  <c r="L20" i="2" s="1"/>
  <c r="O20" i="2"/>
  <c r="M20" i="2" s="1"/>
  <c r="K21" i="2"/>
  <c r="N21" i="2"/>
  <c r="L21" i="2" s="1"/>
  <c r="O21" i="2"/>
  <c r="M21" i="2" s="1"/>
  <c r="K22" i="2"/>
  <c r="N22" i="2"/>
  <c r="L22" i="2" s="1"/>
  <c r="O22" i="2"/>
  <c r="M22" i="2" s="1"/>
  <c r="K23" i="2"/>
  <c r="N23" i="2"/>
  <c r="L23" i="2" s="1"/>
  <c r="O23" i="2"/>
  <c r="M23" i="2" s="1"/>
  <c r="K24" i="2"/>
  <c r="N24" i="2"/>
  <c r="L24" i="2" s="1"/>
  <c r="O24" i="2"/>
  <c r="M24" i="2" s="1"/>
  <c r="K25" i="2"/>
  <c r="N25" i="2"/>
  <c r="L25" i="2" s="1"/>
  <c r="O25" i="2"/>
  <c r="M25" i="2" s="1"/>
  <c r="K26" i="2"/>
  <c r="N26" i="2"/>
  <c r="L26" i="2" s="1"/>
  <c r="O26" i="2"/>
  <c r="M26" i="2" s="1"/>
  <c r="K27" i="2"/>
  <c r="N27" i="2"/>
  <c r="L27" i="2" s="1"/>
  <c r="O27" i="2"/>
  <c r="M27" i="2" s="1"/>
  <c r="K28" i="2"/>
  <c r="N28" i="2"/>
  <c r="L28" i="2" s="1"/>
  <c r="O28" i="2"/>
  <c r="M28" i="2" s="1"/>
  <c r="K29" i="2"/>
  <c r="N29" i="2"/>
  <c r="L29" i="2" s="1"/>
  <c r="O29" i="2"/>
  <c r="M29" i="2" s="1"/>
  <c r="K30" i="2"/>
  <c r="N30" i="2"/>
  <c r="L30" i="2" s="1"/>
  <c r="O30" i="2"/>
  <c r="M30" i="2" s="1"/>
  <c r="K31" i="2"/>
  <c r="N31" i="2"/>
  <c r="L31" i="2" s="1"/>
  <c r="O31" i="2"/>
  <c r="M31" i="2" s="1"/>
  <c r="K32" i="2"/>
  <c r="N32" i="2"/>
  <c r="L32" i="2" s="1"/>
  <c r="O32" i="2"/>
  <c r="M32" i="2" s="1"/>
  <c r="K33" i="2"/>
  <c r="N33" i="2"/>
  <c r="L33" i="2" s="1"/>
  <c r="O33" i="2"/>
  <c r="M33" i="2" s="1"/>
  <c r="K34" i="2"/>
  <c r="N34" i="2"/>
  <c r="L34" i="2" s="1"/>
  <c r="O34" i="2"/>
  <c r="M34" i="2" s="1"/>
  <c r="K35" i="2"/>
  <c r="N35" i="2"/>
  <c r="L35" i="2" s="1"/>
  <c r="O35" i="2"/>
  <c r="M35" i="2" s="1"/>
  <c r="K36" i="2"/>
  <c r="N36" i="2"/>
  <c r="L36" i="2" s="1"/>
  <c r="O36" i="2"/>
  <c r="M36" i="2" s="1"/>
  <c r="K37" i="2"/>
  <c r="N37" i="2"/>
  <c r="L37" i="2" s="1"/>
  <c r="O37" i="2"/>
  <c r="M37" i="2" s="1"/>
  <c r="K38" i="2"/>
  <c r="N38" i="2"/>
  <c r="L38" i="2" s="1"/>
  <c r="O38" i="2"/>
  <c r="M38" i="2" s="1"/>
  <c r="K39" i="2"/>
  <c r="N39" i="2"/>
  <c r="L39" i="2" s="1"/>
  <c r="O39" i="2"/>
  <c r="M39" i="2" s="1"/>
  <c r="K40" i="2"/>
  <c r="N40" i="2"/>
  <c r="L40" i="2" s="1"/>
  <c r="O40" i="2"/>
  <c r="M40" i="2" s="1"/>
  <c r="K41" i="2"/>
  <c r="N41" i="2"/>
  <c r="L41" i="2" s="1"/>
  <c r="O41" i="2"/>
  <c r="M41" i="2" s="1"/>
  <c r="K42" i="2"/>
  <c r="N42" i="2"/>
  <c r="L42" i="2" s="1"/>
  <c r="O42" i="2"/>
  <c r="M42" i="2" s="1"/>
  <c r="K43" i="2"/>
  <c r="N43" i="2"/>
  <c r="L43" i="2" s="1"/>
  <c r="O43" i="2"/>
  <c r="M43" i="2" s="1"/>
  <c r="K44" i="2"/>
  <c r="N44" i="2"/>
  <c r="L44" i="2" s="1"/>
  <c r="O44" i="2"/>
  <c r="M44" i="2" s="1"/>
  <c r="K45" i="2"/>
  <c r="N45" i="2"/>
  <c r="L45" i="2" s="1"/>
  <c r="O45" i="2"/>
  <c r="M45" i="2" s="1"/>
  <c r="K46" i="2"/>
  <c r="N46" i="2"/>
  <c r="L46" i="2" s="1"/>
  <c r="O46" i="2"/>
  <c r="M46" i="2" s="1"/>
  <c r="K47" i="2"/>
  <c r="N47" i="2"/>
  <c r="L47" i="2" s="1"/>
  <c r="O47" i="2"/>
  <c r="M47" i="2" s="1"/>
  <c r="K48" i="2"/>
  <c r="N48" i="2"/>
  <c r="L48" i="2" s="1"/>
  <c r="O48" i="2"/>
  <c r="M48" i="2" s="1"/>
  <c r="K49" i="2"/>
  <c r="N49" i="2"/>
  <c r="L49" i="2" s="1"/>
  <c r="O49" i="2"/>
  <c r="M49" i="2" s="1"/>
  <c r="K50" i="2"/>
  <c r="N50" i="2"/>
  <c r="L50" i="2" s="1"/>
  <c r="O50" i="2"/>
  <c r="M50" i="2" s="1"/>
  <c r="K51" i="2"/>
  <c r="N51" i="2"/>
  <c r="L51" i="2" s="1"/>
  <c r="O51" i="2"/>
  <c r="M51" i="2" s="1"/>
  <c r="K52" i="2"/>
  <c r="N52" i="2"/>
  <c r="L52" i="2" s="1"/>
  <c r="O52" i="2"/>
  <c r="M52" i="2" s="1"/>
  <c r="K53" i="2"/>
  <c r="N53" i="2"/>
  <c r="L53" i="2" s="1"/>
  <c r="O53" i="2"/>
  <c r="M53" i="2" s="1"/>
  <c r="K54" i="2"/>
  <c r="N54" i="2"/>
  <c r="L54" i="2" s="1"/>
  <c r="O54" i="2"/>
  <c r="M54" i="2" s="1"/>
  <c r="K55" i="2"/>
  <c r="N55" i="2"/>
  <c r="L55" i="2" s="1"/>
  <c r="O55" i="2"/>
  <c r="M55" i="2" s="1"/>
  <c r="K56" i="2"/>
  <c r="N56" i="2"/>
  <c r="L56" i="2" s="1"/>
  <c r="O56" i="2"/>
  <c r="M56" i="2" s="1"/>
  <c r="K57" i="2"/>
  <c r="N57" i="2"/>
  <c r="L57" i="2" s="1"/>
  <c r="O57" i="2"/>
  <c r="M57" i="2" s="1"/>
  <c r="K58" i="2"/>
  <c r="N58" i="2"/>
  <c r="L58" i="2" s="1"/>
  <c r="O58" i="2"/>
  <c r="M58" i="2" s="1"/>
  <c r="K59" i="2"/>
  <c r="N59" i="2"/>
  <c r="L59" i="2" s="1"/>
  <c r="O59" i="2"/>
  <c r="M59" i="2" s="1"/>
  <c r="K60" i="2"/>
  <c r="N60" i="2"/>
  <c r="L60" i="2" s="1"/>
  <c r="O60" i="2"/>
  <c r="M60" i="2" s="1"/>
  <c r="K61" i="2"/>
  <c r="N61" i="2"/>
  <c r="L61" i="2" s="1"/>
  <c r="O61" i="2"/>
  <c r="M61" i="2" s="1"/>
  <c r="K62" i="2"/>
  <c r="N62" i="2"/>
  <c r="L62" i="2" s="1"/>
  <c r="O62" i="2"/>
  <c r="M62" i="2" s="1"/>
  <c r="K63" i="2"/>
  <c r="N63" i="2"/>
  <c r="L63" i="2" s="1"/>
  <c r="O63" i="2"/>
  <c r="M63" i="2" s="1"/>
  <c r="K64" i="2"/>
  <c r="N64" i="2"/>
  <c r="L64" i="2" s="1"/>
  <c r="O64" i="2"/>
  <c r="M64" i="2" s="1"/>
  <c r="K65" i="2"/>
  <c r="N65" i="2"/>
  <c r="L65" i="2" s="1"/>
  <c r="O65" i="2"/>
  <c r="M65" i="2" s="1"/>
  <c r="K66" i="2"/>
  <c r="N66" i="2"/>
  <c r="L66" i="2" s="1"/>
  <c r="O66" i="2"/>
  <c r="M66" i="2" s="1"/>
  <c r="K67" i="2"/>
  <c r="N67" i="2"/>
  <c r="L67" i="2" s="1"/>
  <c r="O67" i="2"/>
  <c r="M67" i="2" s="1"/>
  <c r="K68" i="2"/>
  <c r="N68" i="2"/>
  <c r="L68" i="2" s="1"/>
  <c r="O68" i="2"/>
  <c r="M68" i="2" s="1"/>
  <c r="K69" i="2"/>
  <c r="N69" i="2"/>
  <c r="L69" i="2" s="1"/>
  <c r="O69" i="2"/>
  <c r="M69" i="2" s="1"/>
  <c r="K70" i="2"/>
  <c r="N70" i="2"/>
  <c r="L70" i="2" s="1"/>
  <c r="O70" i="2"/>
  <c r="M70" i="2" s="1"/>
  <c r="K71" i="2"/>
  <c r="N71" i="2"/>
  <c r="L71" i="2" s="1"/>
  <c r="O71" i="2"/>
  <c r="M71" i="2" s="1"/>
  <c r="K72" i="2"/>
  <c r="N72" i="2"/>
  <c r="L72" i="2" s="1"/>
  <c r="O72" i="2"/>
  <c r="M72" i="2" s="1"/>
  <c r="K73" i="2"/>
  <c r="N73" i="2"/>
  <c r="L73" i="2" s="1"/>
  <c r="O73" i="2"/>
  <c r="M73" i="2" s="1"/>
  <c r="K74" i="2"/>
  <c r="N74" i="2"/>
  <c r="L74" i="2" s="1"/>
  <c r="O74" i="2"/>
  <c r="M74" i="2" s="1"/>
  <c r="K75" i="2"/>
  <c r="N75" i="2"/>
  <c r="L75" i="2" s="1"/>
  <c r="O75" i="2"/>
  <c r="M75" i="2" s="1"/>
  <c r="K76" i="2"/>
  <c r="N76" i="2"/>
  <c r="L76" i="2" s="1"/>
  <c r="O76" i="2"/>
  <c r="M76" i="2" s="1"/>
  <c r="K77" i="2"/>
  <c r="N77" i="2"/>
  <c r="L77" i="2" s="1"/>
  <c r="O77" i="2"/>
  <c r="M77" i="2" s="1"/>
  <c r="K78" i="2"/>
  <c r="N78" i="2"/>
  <c r="L78" i="2" s="1"/>
  <c r="O78" i="2"/>
  <c r="M78" i="2" s="1"/>
  <c r="K79" i="2"/>
  <c r="N79" i="2"/>
  <c r="L79" i="2" s="1"/>
  <c r="O79" i="2"/>
  <c r="M79" i="2" s="1"/>
  <c r="K80" i="2"/>
  <c r="N80" i="2"/>
  <c r="L80" i="2" s="1"/>
  <c r="O80" i="2"/>
  <c r="M80" i="2" s="1"/>
  <c r="K81" i="2"/>
  <c r="N81" i="2"/>
  <c r="L81" i="2" s="1"/>
  <c r="O81" i="2"/>
  <c r="M81" i="2" s="1"/>
  <c r="K82" i="2"/>
  <c r="N82" i="2"/>
  <c r="L82" i="2" s="1"/>
  <c r="O82" i="2"/>
  <c r="M82" i="2" s="1"/>
  <c r="K83" i="2"/>
  <c r="N83" i="2"/>
  <c r="L83" i="2" s="1"/>
  <c r="O83" i="2"/>
  <c r="M83" i="2" s="1"/>
  <c r="K84" i="2"/>
  <c r="N84" i="2"/>
  <c r="L84" i="2" s="1"/>
  <c r="O84" i="2"/>
  <c r="M84" i="2" s="1"/>
  <c r="K85" i="2"/>
  <c r="N85" i="2"/>
  <c r="L85" i="2" s="1"/>
  <c r="O85" i="2"/>
  <c r="M85" i="2" s="1"/>
  <c r="K86" i="2"/>
  <c r="N86" i="2"/>
  <c r="L86" i="2" s="1"/>
  <c r="O86" i="2"/>
  <c r="M86" i="2" s="1"/>
  <c r="K87" i="2"/>
  <c r="N87" i="2"/>
  <c r="L87" i="2" s="1"/>
  <c r="O87" i="2"/>
  <c r="M87" i="2" s="1"/>
  <c r="K88" i="2"/>
  <c r="N88" i="2"/>
  <c r="L88" i="2" s="1"/>
  <c r="O88" i="2"/>
  <c r="M88" i="2" s="1"/>
  <c r="K89" i="2"/>
  <c r="N89" i="2"/>
  <c r="L89" i="2" s="1"/>
  <c r="O89" i="2"/>
  <c r="M89" i="2" s="1"/>
  <c r="K90" i="2"/>
  <c r="N90" i="2"/>
  <c r="L90" i="2" s="1"/>
  <c r="O90" i="2"/>
  <c r="M90" i="2" s="1"/>
  <c r="K91" i="2"/>
  <c r="N91" i="2"/>
  <c r="L91" i="2" s="1"/>
  <c r="O91" i="2"/>
  <c r="M91" i="2" s="1"/>
  <c r="K92" i="2"/>
  <c r="N92" i="2"/>
  <c r="L92" i="2" s="1"/>
  <c r="O92" i="2"/>
  <c r="M92" i="2" s="1"/>
  <c r="K93" i="2"/>
  <c r="N93" i="2"/>
  <c r="L93" i="2" s="1"/>
  <c r="O93" i="2"/>
  <c r="M93" i="2" s="1"/>
  <c r="K94" i="2"/>
  <c r="N94" i="2"/>
  <c r="L94" i="2" s="1"/>
  <c r="O94" i="2"/>
  <c r="M94" i="2" s="1"/>
  <c r="K95" i="2"/>
  <c r="N95" i="2"/>
  <c r="L95" i="2" s="1"/>
  <c r="O95" i="2"/>
  <c r="M95" i="2" s="1"/>
  <c r="K96" i="2"/>
  <c r="N96" i="2"/>
  <c r="L96" i="2" s="1"/>
  <c r="O96" i="2"/>
  <c r="M96" i="2" s="1"/>
  <c r="K97" i="2"/>
  <c r="N97" i="2"/>
  <c r="L97" i="2" s="1"/>
  <c r="O97" i="2"/>
  <c r="M97" i="2" s="1"/>
  <c r="K98" i="2"/>
  <c r="N98" i="2"/>
  <c r="L98" i="2" s="1"/>
  <c r="O98" i="2"/>
  <c r="M98" i="2" s="1"/>
  <c r="K99" i="2"/>
  <c r="N99" i="2"/>
  <c r="L99" i="2" s="1"/>
  <c r="O99" i="2"/>
  <c r="M99" i="2" s="1"/>
  <c r="K100" i="2"/>
  <c r="N100" i="2"/>
  <c r="L100" i="2" s="1"/>
  <c r="O100" i="2"/>
  <c r="M100" i="2" s="1"/>
  <c r="K101" i="2"/>
  <c r="N101" i="2"/>
  <c r="L101" i="2" s="1"/>
  <c r="O101" i="2"/>
  <c r="M101" i="2" s="1"/>
  <c r="K102" i="2"/>
  <c r="N102" i="2"/>
  <c r="L102" i="2" s="1"/>
  <c r="O102" i="2"/>
  <c r="M102" i="2" s="1"/>
  <c r="K103" i="2"/>
  <c r="N103" i="2"/>
  <c r="L103" i="2" s="1"/>
  <c r="O103" i="2"/>
  <c r="M103" i="2" s="1"/>
  <c r="K104" i="2"/>
  <c r="N104" i="2"/>
  <c r="L104" i="2" s="1"/>
  <c r="O104" i="2"/>
  <c r="M104" i="2" s="1"/>
  <c r="K105" i="2"/>
  <c r="N105" i="2"/>
  <c r="L105" i="2" s="1"/>
  <c r="O105" i="2"/>
  <c r="M105" i="2" s="1"/>
  <c r="K106" i="2"/>
  <c r="N106" i="2"/>
  <c r="L106" i="2" s="1"/>
  <c r="O106" i="2"/>
  <c r="M106" i="2" s="1"/>
  <c r="K107" i="2"/>
  <c r="N107" i="2"/>
  <c r="L107" i="2" s="1"/>
  <c r="O107" i="2"/>
  <c r="M107" i="2" s="1"/>
  <c r="K108" i="2"/>
  <c r="N108" i="2"/>
  <c r="L108" i="2" s="1"/>
  <c r="O108" i="2"/>
  <c r="M108" i="2" s="1"/>
  <c r="K109" i="2"/>
  <c r="N109" i="2"/>
  <c r="L109" i="2" s="1"/>
  <c r="O109" i="2"/>
  <c r="M109" i="2" s="1"/>
  <c r="K110" i="2"/>
  <c r="N110" i="2"/>
  <c r="L110" i="2" s="1"/>
  <c r="O110" i="2"/>
  <c r="M110" i="2" s="1"/>
  <c r="K111" i="2"/>
  <c r="N111" i="2"/>
  <c r="L111" i="2" s="1"/>
  <c r="O111" i="2"/>
  <c r="M111" i="2" s="1"/>
  <c r="K112" i="2"/>
  <c r="N112" i="2"/>
  <c r="L112" i="2" s="1"/>
  <c r="O112" i="2"/>
  <c r="M112" i="2" s="1"/>
  <c r="K113" i="2"/>
  <c r="N113" i="2"/>
  <c r="L113" i="2" s="1"/>
  <c r="O113" i="2"/>
  <c r="M113" i="2" s="1"/>
  <c r="K114" i="2"/>
  <c r="N114" i="2"/>
  <c r="L114" i="2" s="1"/>
  <c r="O114" i="2"/>
  <c r="M114" i="2" s="1"/>
  <c r="K115" i="2"/>
  <c r="N115" i="2"/>
  <c r="L115" i="2" s="1"/>
  <c r="O115" i="2"/>
  <c r="M115" i="2" s="1"/>
  <c r="K116" i="2"/>
  <c r="N116" i="2"/>
  <c r="L116" i="2" s="1"/>
  <c r="O116" i="2"/>
  <c r="M116" i="2" s="1"/>
  <c r="K117" i="2"/>
  <c r="N117" i="2"/>
  <c r="L117" i="2" s="1"/>
  <c r="O117" i="2"/>
  <c r="M117" i="2" s="1"/>
  <c r="K118" i="2"/>
  <c r="N118" i="2"/>
  <c r="L118" i="2" s="1"/>
  <c r="O118" i="2"/>
  <c r="M118" i="2" s="1"/>
  <c r="K119" i="2"/>
  <c r="N119" i="2"/>
  <c r="L119" i="2" s="1"/>
  <c r="O119" i="2"/>
  <c r="M119" i="2" s="1"/>
  <c r="K120" i="2"/>
  <c r="N120" i="2"/>
  <c r="L120" i="2" s="1"/>
  <c r="O120" i="2"/>
  <c r="M120" i="2" s="1"/>
  <c r="K121" i="2"/>
  <c r="N121" i="2"/>
  <c r="L121" i="2" s="1"/>
  <c r="O121" i="2"/>
  <c r="M121" i="2" s="1"/>
  <c r="K122" i="2"/>
  <c r="N122" i="2"/>
  <c r="L122" i="2" s="1"/>
  <c r="O122" i="2"/>
  <c r="M122" i="2" s="1"/>
  <c r="K123" i="2"/>
  <c r="N123" i="2"/>
  <c r="L123" i="2" s="1"/>
  <c r="O123" i="2"/>
  <c r="M123" i="2" s="1"/>
  <c r="K124" i="2"/>
  <c r="N124" i="2"/>
  <c r="L124" i="2" s="1"/>
  <c r="O124" i="2"/>
  <c r="M124" i="2" s="1"/>
  <c r="K125" i="2"/>
  <c r="N125" i="2"/>
  <c r="L125" i="2" s="1"/>
  <c r="O125" i="2"/>
  <c r="M125" i="2" s="1"/>
  <c r="K126" i="2"/>
  <c r="N126" i="2"/>
  <c r="L126" i="2" s="1"/>
  <c r="O126" i="2"/>
  <c r="M126" i="2" s="1"/>
  <c r="K127" i="2"/>
  <c r="N127" i="2"/>
  <c r="L127" i="2" s="1"/>
  <c r="O127" i="2"/>
  <c r="M127" i="2" s="1"/>
  <c r="K128" i="2"/>
  <c r="N128" i="2"/>
  <c r="L128" i="2" s="1"/>
  <c r="O128" i="2"/>
  <c r="M128" i="2" s="1"/>
  <c r="K129" i="2"/>
  <c r="N129" i="2"/>
  <c r="L129" i="2" s="1"/>
  <c r="O129" i="2"/>
  <c r="M129" i="2" s="1"/>
  <c r="K130" i="2"/>
  <c r="N130" i="2"/>
  <c r="L130" i="2" s="1"/>
  <c r="O130" i="2"/>
  <c r="M130" i="2" s="1"/>
  <c r="K131" i="2"/>
  <c r="N131" i="2"/>
  <c r="L131" i="2" s="1"/>
  <c r="O131" i="2"/>
  <c r="M131" i="2" s="1"/>
  <c r="K132" i="2"/>
  <c r="N132" i="2"/>
  <c r="L132" i="2" s="1"/>
  <c r="O132" i="2"/>
  <c r="M132" i="2" s="1"/>
  <c r="K133" i="2"/>
  <c r="N133" i="2"/>
  <c r="L133" i="2" s="1"/>
  <c r="O133" i="2"/>
  <c r="M133" i="2" s="1"/>
  <c r="K134" i="2"/>
  <c r="N134" i="2"/>
  <c r="L134" i="2" s="1"/>
  <c r="O134" i="2"/>
  <c r="M134" i="2" s="1"/>
  <c r="K135" i="2"/>
  <c r="N135" i="2"/>
  <c r="L135" i="2" s="1"/>
  <c r="O135" i="2"/>
  <c r="M135" i="2" s="1"/>
  <c r="K136" i="2"/>
  <c r="N136" i="2"/>
  <c r="L136" i="2" s="1"/>
  <c r="O136" i="2"/>
  <c r="M136" i="2" s="1"/>
  <c r="K137" i="2"/>
  <c r="N137" i="2"/>
  <c r="L137" i="2" s="1"/>
  <c r="O137" i="2"/>
  <c r="M137" i="2" s="1"/>
  <c r="K138" i="2"/>
  <c r="N138" i="2"/>
  <c r="L138" i="2" s="1"/>
  <c r="O138" i="2"/>
  <c r="M138" i="2" s="1"/>
  <c r="K139" i="2"/>
  <c r="N139" i="2"/>
  <c r="L139" i="2" s="1"/>
  <c r="O139" i="2"/>
  <c r="M139" i="2" s="1"/>
  <c r="K140" i="2"/>
  <c r="N140" i="2"/>
  <c r="L140" i="2" s="1"/>
  <c r="O140" i="2"/>
  <c r="M140" i="2" s="1"/>
  <c r="K141" i="2"/>
  <c r="N141" i="2"/>
  <c r="L141" i="2" s="1"/>
  <c r="O141" i="2"/>
  <c r="M141" i="2" s="1"/>
  <c r="K142" i="2"/>
  <c r="N142" i="2"/>
  <c r="L142" i="2" s="1"/>
  <c r="O142" i="2"/>
  <c r="M142" i="2" s="1"/>
  <c r="K143" i="2"/>
  <c r="N143" i="2"/>
  <c r="L143" i="2" s="1"/>
  <c r="O143" i="2"/>
  <c r="M143" i="2" s="1"/>
  <c r="K144" i="2"/>
  <c r="N144" i="2"/>
  <c r="L144" i="2" s="1"/>
  <c r="O144" i="2"/>
  <c r="M144" i="2" s="1"/>
  <c r="K145" i="2"/>
  <c r="N145" i="2"/>
  <c r="L145" i="2" s="1"/>
  <c r="O145" i="2"/>
  <c r="M145" i="2" s="1"/>
  <c r="K146" i="2"/>
  <c r="N146" i="2"/>
  <c r="L146" i="2" s="1"/>
  <c r="O146" i="2"/>
  <c r="M146" i="2" s="1"/>
  <c r="K147" i="2"/>
  <c r="N147" i="2"/>
  <c r="L147" i="2" s="1"/>
  <c r="O147" i="2"/>
  <c r="M147" i="2" s="1"/>
  <c r="K148" i="2"/>
  <c r="N148" i="2"/>
  <c r="L148" i="2" s="1"/>
  <c r="O148" i="2"/>
  <c r="M148" i="2" s="1"/>
  <c r="K149" i="2"/>
  <c r="N149" i="2"/>
  <c r="L149" i="2" s="1"/>
  <c r="O149" i="2"/>
  <c r="M149" i="2" s="1"/>
  <c r="K150" i="2"/>
  <c r="N150" i="2"/>
  <c r="L150" i="2" s="1"/>
  <c r="O150" i="2"/>
  <c r="M150" i="2" s="1"/>
  <c r="K151" i="2"/>
  <c r="N151" i="2"/>
  <c r="L151" i="2" s="1"/>
  <c r="O151" i="2"/>
  <c r="M151" i="2" s="1"/>
  <c r="K152" i="2"/>
  <c r="N152" i="2"/>
  <c r="L152" i="2" s="1"/>
  <c r="O152" i="2"/>
  <c r="M152" i="2" s="1"/>
  <c r="K153" i="2"/>
  <c r="N153" i="2"/>
  <c r="L153" i="2" s="1"/>
  <c r="O153" i="2"/>
  <c r="M153" i="2" s="1"/>
  <c r="K154" i="2"/>
  <c r="N154" i="2"/>
  <c r="L154" i="2" s="1"/>
  <c r="O154" i="2"/>
  <c r="M154" i="2" s="1"/>
  <c r="K155" i="2"/>
  <c r="N155" i="2"/>
  <c r="L155" i="2" s="1"/>
  <c r="O155" i="2"/>
  <c r="M155" i="2" s="1"/>
  <c r="K156" i="2"/>
  <c r="N156" i="2"/>
  <c r="L156" i="2" s="1"/>
  <c r="O156" i="2"/>
  <c r="M156" i="2" s="1"/>
  <c r="K157" i="2"/>
  <c r="N157" i="2"/>
  <c r="L157" i="2" s="1"/>
  <c r="O157" i="2"/>
  <c r="M157" i="2" s="1"/>
  <c r="K158" i="2"/>
  <c r="N158" i="2"/>
  <c r="L158" i="2" s="1"/>
  <c r="O158" i="2"/>
  <c r="M158" i="2" s="1"/>
  <c r="K159" i="2"/>
  <c r="N159" i="2"/>
  <c r="L159" i="2" s="1"/>
  <c r="O159" i="2"/>
  <c r="M159" i="2" s="1"/>
  <c r="K160" i="2"/>
  <c r="N160" i="2"/>
  <c r="L160" i="2" s="1"/>
  <c r="O160" i="2"/>
  <c r="M160" i="2" s="1"/>
  <c r="K161" i="2"/>
  <c r="N161" i="2"/>
  <c r="L161" i="2" s="1"/>
  <c r="O161" i="2"/>
  <c r="M161" i="2" s="1"/>
  <c r="K162" i="2"/>
  <c r="N162" i="2"/>
  <c r="L162" i="2" s="1"/>
  <c r="O162" i="2"/>
  <c r="M162" i="2" s="1"/>
  <c r="K163" i="2"/>
  <c r="N163" i="2"/>
  <c r="L163" i="2" s="1"/>
  <c r="O163" i="2"/>
  <c r="M163" i="2" s="1"/>
  <c r="K164" i="2"/>
  <c r="N164" i="2"/>
  <c r="L164" i="2" s="1"/>
  <c r="O164" i="2"/>
  <c r="M164" i="2" s="1"/>
  <c r="K165" i="2"/>
  <c r="N165" i="2"/>
  <c r="L165" i="2" s="1"/>
  <c r="O165" i="2"/>
  <c r="M165" i="2" s="1"/>
  <c r="K166" i="2"/>
  <c r="N166" i="2"/>
  <c r="L166" i="2" s="1"/>
  <c r="O166" i="2"/>
  <c r="M166" i="2" s="1"/>
  <c r="K167" i="2"/>
  <c r="N167" i="2"/>
  <c r="L167" i="2" s="1"/>
  <c r="O167" i="2"/>
  <c r="M167" i="2" s="1"/>
  <c r="K168" i="2"/>
  <c r="N168" i="2"/>
  <c r="L168" i="2" s="1"/>
  <c r="O168" i="2"/>
  <c r="M168" i="2" s="1"/>
  <c r="K169" i="2"/>
  <c r="N169" i="2"/>
  <c r="L169" i="2" s="1"/>
  <c r="O169" i="2"/>
  <c r="M169" i="2" s="1"/>
  <c r="K170" i="2"/>
  <c r="N170" i="2"/>
  <c r="L170" i="2" s="1"/>
  <c r="O170" i="2"/>
  <c r="M170" i="2" s="1"/>
  <c r="K171" i="2"/>
  <c r="N171" i="2"/>
  <c r="L171" i="2" s="1"/>
  <c r="O171" i="2"/>
  <c r="M171" i="2" s="1"/>
  <c r="K172" i="2"/>
  <c r="N172" i="2"/>
  <c r="L172" i="2" s="1"/>
  <c r="O172" i="2"/>
  <c r="M172" i="2" s="1"/>
  <c r="K173" i="2"/>
  <c r="N173" i="2"/>
  <c r="L173" i="2" s="1"/>
  <c r="O173" i="2"/>
  <c r="M173" i="2" s="1"/>
  <c r="K174" i="2"/>
  <c r="N174" i="2"/>
  <c r="L174" i="2" s="1"/>
  <c r="O174" i="2"/>
  <c r="M174" i="2" s="1"/>
  <c r="K175" i="2"/>
  <c r="N175" i="2"/>
  <c r="L175" i="2" s="1"/>
  <c r="O175" i="2"/>
  <c r="M175" i="2" s="1"/>
  <c r="K176" i="2"/>
  <c r="N176" i="2"/>
  <c r="L176" i="2" s="1"/>
  <c r="O176" i="2"/>
  <c r="M176" i="2" s="1"/>
  <c r="K177" i="2"/>
  <c r="N177" i="2"/>
  <c r="L177" i="2" s="1"/>
  <c r="O177" i="2"/>
  <c r="M177" i="2" s="1"/>
  <c r="K178" i="2"/>
  <c r="N178" i="2"/>
  <c r="L178" i="2" s="1"/>
  <c r="O178" i="2"/>
  <c r="M178" i="2" s="1"/>
  <c r="K179" i="2"/>
  <c r="N179" i="2"/>
  <c r="L179" i="2" s="1"/>
  <c r="O179" i="2"/>
  <c r="M179" i="2" s="1"/>
  <c r="K180" i="2"/>
  <c r="N180" i="2"/>
  <c r="L180" i="2" s="1"/>
  <c r="O180" i="2"/>
  <c r="M180" i="2" s="1"/>
  <c r="K181" i="2"/>
  <c r="N181" i="2"/>
  <c r="L181" i="2" s="1"/>
  <c r="O181" i="2"/>
  <c r="M181" i="2" s="1"/>
  <c r="K182" i="2"/>
  <c r="N182" i="2"/>
  <c r="L182" i="2" s="1"/>
  <c r="O182" i="2"/>
  <c r="M182" i="2" s="1"/>
  <c r="K183" i="2"/>
  <c r="N183" i="2"/>
  <c r="L183" i="2" s="1"/>
  <c r="O183" i="2"/>
  <c r="M183" i="2" s="1"/>
  <c r="K184" i="2"/>
  <c r="N184" i="2"/>
  <c r="L184" i="2" s="1"/>
  <c r="O184" i="2"/>
  <c r="M184" i="2" s="1"/>
  <c r="K185" i="2"/>
  <c r="N185" i="2"/>
  <c r="L185" i="2" s="1"/>
  <c r="O185" i="2"/>
  <c r="M185" i="2" s="1"/>
  <c r="K186" i="2"/>
  <c r="N186" i="2"/>
  <c r="L186" i="2" s="1"/>
  <c r="O186" i="2"/>
  <c r="M186" i="2" s="1"/>
  <c r="K187" i="2"/>
  <c r="N187" i="2"/>
  <c r="L187" i="2" s="1"/>
  <c r="O187" i="2"/>
  <c r="M187" i="2" s="1"/>
  <c r="K188" i="2"/>
  <c r="N188" i="2"/>
  <c r="L188" i="2" s="1"/>
  <c r="O188" i="2"/>
  <c r="M188" i="2" s="1"/>
  <c r="K189" i="2"/>
  <c r="N189" i="2"/>
  <c r="L189" i="2" s="1"/>
  <c r="O189" i="2"/>
  <c r="M189" i="2" s="1"/>
  <c r="K190" i="2"/>
  <c r="N190" i="2"/>
  <c r="L190" i="2" s="1"/>
  <c r="O190" i="2"/>
  <c r="M190" i="2" s="1"/>
  <c r="K191" i="2"/>
  <c r="N191" i="2"/>
  <c r="L191" i="2" s="1"/>
  <c r="O191" i="2"/>
  <c r="M191" i="2" s="1"/>
  <c r="K192" i="2"/>
  <c r="N192" i="2"/>
  <c r="L192" i="2" s="1"/>
  <c r="O192" i="2"/>
  <c r="M192" i="2" s="1"/>
  <c r="K193" i="2"/>
  <c r="N193" i="2"/>
  <c r="L193" i="2" s="1"/>
  <c r="O193" i="2"/>
  <c r="M193" i="2" s="1"/>
  <c r="K194" i="2"/>
  <c r="N194" i="2"/>
  <c r="L194" i="2" s="1"/>
  <c r="O194" i="2"/>
  <c r="M194" i="2" s="1"/>
  <c r="K195" i="2"/>
  <c r="N195" i="2"/>
  <c r="L195" i="2" s="1"/>
  <c r="O195" i="2"/>
  <c r="M195" i="2" s="1"/>
  <c r="K196" i="2"/>
  <c r="N196" i="2"/>
  <c r="L196" i="2" s="1"/>
  <c r="O196" i="2"/>
  <c r="M196" i="2" s="1"/>
  <c r="K197" i="2"/>
  <c r="N197" i="2"/>
  <c r="L197" i="2" s="1"/>
  <c r="O197" i="2"/>
  <c r="M197" i="2" s="1"/>
  <c r="K198" i="2"/>
  <c r="N198" i="2"/>
  <c r="L198" i="2" s="1"/>
  <c r="O198" i="2"/>
  <c r="M198" i="2" s="1"/>
  <c r="K199" i="2"/>
  <c r="N199" i="2"/>
  <c r="L199" i="2" s="1"/>
  <c r="O199" i="2"/>
  <c r="M199" i="2" s="1"/>
  <c r="K200" i="2"/>
  <c r="N200" i="2"/>
  <c r="L200" i="2" s="1"/>
  <c r="O200" i="2"/>
  <c r="M200" i="2" s="1"/>
  <c r="K201" i="2"/>
  <c r="N201" i="2"/>
  <c r="L201" i="2" s="1"/>
  <c r="O201" i="2"/>
  <c r="M201" i="2" s="1"/>
  <c r="K202" i="2"/>
  <c r="N202" i="2"/>
  <c r="L202" i="2" s="1"/>
  <c r="O202" i="2"/>
  <c r="M202" i="2" s="1"/>
  <c r="K203" i="2"/>
  <c r="N203" i="2"/>
  <c r="L203" i="2" s="1"/>
  <c r="O203" i="2"/>
  <c r="M203" i="2" s="1"/>
  <c r="K204" i="2"/>
  <c r="N204" i="2"/>
  <c r="L204" i="2" s="1"/>
  <c r="O204" i="2"/>
  <c r="M204" i="2" s="1"/>
  <c r="K205" i="2"/>
  <c r="N205" i="2"/>
  <c r="L205" i="2" s="1"/>
  <c r="O205" i="2"/>
  <c r="M205" i="2" s="1"/>
  <c r="K206" i="2"/>
  <c r="N206" i="2"/>
  <c r="L206" i="2" s="1"/>
  <c r="O206" i="2"/>
  <c r="M206" i="2" s="1"/>
  <c r="K207" i="2"/>
  <c r="N207" i="2"/>
  <c r="L207" i="2" s="1"/>
  <c r="O207" i="2"/>
  <c r="M207" i="2" s="1"/>
  <c r="K208" i="2"/>
  <c r="N208" i="2"/>
  <c r="L208" i="2" s="1"/>
  <c r="O208" i="2"/>
  <c r="M208" i="2" s="1"/>
  <c r="K209" i="2"/>
  <c r="N209" i="2"/>
  <c r="L209" i="2" s="1"/>
  <c r="O209" i="2"/>
  <c r="M209" i="2" s="1"/>
  <c r="K210" i="2"/>
  <c r="N210" i="2"/>
  <c r="L210" i="2" s="1"/>
  <c r="O210" i="2"/>
  <c r="M210" i="2" s="1"/>
  <c r="K211" i="2"/>
  <c r="N211" i="2"/>
  <c r="L211" i="2" s="1"/>
  <c r="O211" i="2"/>
  <c r="M211" i="2" s="1"/>
  <c r="K212" i="2"/>
  <c r="N212" i="2"/>
  <c r="L212" i="2" s="1"/>
  <c r="O212" i="2"/>
  <c r="M212" i="2" s="1"/>
  <c r="K213" i="2"/>
  <c r="N213" i="2"/>
  <c r="L213" i="2" s="1"/>
  <c r="O213" i="2"/>
  <c r="M213" i="2" s="1"/>
  <c r="K214" i="2"/>
  <c r="N214" i="2"/>
  <c r="L214" i="2" s="1"/>
  <c r="O214" i="2"/>
  <c r="M214" i="2" s="1"/>
  <c r="K215" i="2"/>
  <c r="N215" i="2"/>
  <c r="L215" i="2" s="1"/>
  <c r="O215" i="2"/>
  <c r="M215" i="2" s="1"/>
  <c r="K216" i="2"/>
  <c r="N216" i="2"/>
  <c r="L216" i="2" s="1"/>
  <c r="O216" i="2"/>
  <c r="M216" i="2" s="1"/>
  <c r="K217" i="2"/>
  <c r="N217" i="2"/>
  <c r="L217" i="2" s="1"/>
  <c r="O217" i="2"/>
  <c r="M217" i="2" s="1"/>
  <c r="K218" i="2"/>
  <c r="N218" i="2"/>
  <c r="L218" i="2" s="1"/>
  <c r="O218" i="2"/>
  <c r="M218" i="2" s="1"/>
  <c r="K219" i="2"/>
  <c r="N219" i="2"/>
  <c r="L219" i="2" s="1"/>
  <c r="O219" i="2"/>
  <c r="M219" i="2" s="1"/>
  <c r="K220" i="2"/>
  <c r="N220" i="2"/>
  <c r="L220" i="2" s="1"/>
  <c r="O220" i="2"/>
  <c r="M220" i="2" s="1"/>
  <c r="K221" i="2"/>
  <c r="N221" i="2"/>
  <c r="L221" i="2" s="1"/>
  <c r="O221" i="2"/>
  <c r="M221" i="2" s="1"/>
  <c r="K222" i="2"/>
  <c r="N222" i="2"/>
  <c r="L222" i="2" s="1"/>
  <c r="O222" i="2"/>
  <c r="M222" i="2" s="1"/>
  <c r="K223" i="2"/>
  <c r="N223" i="2"/>
  <c r="L223" i="2" s="1"/>
  <c r="O223" i="2"/>
  <c r="M223" i="2" s="1"/>
  <c r="K224" i="2"/>
  <c r="N224" i="2"/>
  <c r="L224" i="2" s="1"/>
  <c r="O224" i="2"/>
  <c r="M224" i="2" s="1"/>
  <c r="K225" i="2"/>
  <c r="N225" i="2"/>
  <c r="L225" i="2" s="1"/>
  <c r="O225" i="2"/>
  <c r="M225" i="2" s="1"/>
  <c r="K226" i="2"/>
  <c r="N226" i="2"/>
  <c r="L226" i="2" s="1"/>
  <c r="O226" i="2"/>
  <c r="M226" i="2" s="1"/>
  <c r="K227" i="2"/>
  <c r="N227" i="2"/>
  <c r="L227" i="2" s="1"/>
  <c r="O227" i="2"/>
  <c r="M227" i="2" s="1"/>
  <c r="K228" i="2"/>
  <c r="N228" i="2"/>
  <c r="L228" i="2" s="1"/>
  <c r="O228" i="2"/>
  <c r="M228" i="2" s="1"/>
  <c r="K229" i="2"/>
  <c r="N229" i="2"/>
  <c r="L229" i="2" s="1"/>
  <c r="O229" i="2"/>
  <c r="M229" i="2" s="1"/>
  <c r="K230" i="2"/>
  <c r="N230" i="2"/>
  <c r="L230" i="2" s="1"/>
  <c r="O230" i="2"/>
  <c r="M230" i="2" s="1"/>
  <c r="K231" i="2"/>
  <c r="N231" i="2"/>
  <c r="L231" i="2" s="1"/>
  <c r="O231" i="2"/>
  <c r="M231" i="2" s="1"/>
  <c r="K232" i="2"/>
  <c r="N232" i="2"/>
  <c r="L232" i="2" s="1"/>
  <c r="O232" i="2"/>
  <c r="M232" i="2" s="1"/>
  <c r="K233" i="2"/>
  <c r="N233" i="2"/>
  <c r="L233" i="2" s="1"/>
  <c r="O233" i="2"/>
  <c r="M233" i="2" s="1"/>
  <c r="K234" i="2"/>
  <c r="N234" i="2"/>
  <c r="L234" i="2" s="1"/>
  <c r="O234" i="2"/>
  <c r="M234" i="2" s="1"/>
  <c r="K235" i="2"/>
  <c r="N235" i="2"/>
  <c r="L235" i="2" s="1"/>
  <c r="O235" i="2"/>
  <c r="M235" i="2" s="1"/>
  <c r="K236" i="2"/>
  <c r="N236" i="2"/>
  <c r="L236" i="2" s="1"/>
  <c r="O236" i="2"/>
  <c r="M236" i="2" s="1"/>
  <c r="K237" i="2"/>
  <c r="N237" i="2"/>
  <c r="L237" i="2" s="1"/>
  <c r="O237" i="2"/>
  <c r="M237" i="2" s="1"/>
  <c r="K238" i="2"/>
  <c r="N238" i="2"/>
  <c r="L238" i="2" s="1"/>
  <c r="O238" i="2"/>
  <c r="M238" i="2" s="1"/>
  <c r="K239" i="2"/>
  <c r="N239" i="2"/>
  <c r="L239" i="2" s="1"/>
  <c r="O239" i="2"/>
  <c r="M239" i="2" s="1"/>
  <c r="K240" i="2"/>
  <c r="N240" i="2"/>
  <c r="L240" i="2" s="1"/>
  <c r="O240" i="2"/>
  <c r="M240" i="2" s="1"/>
  <c r="K241" i="2"/>
  <c r="N241" i="2"/>
  <c r="L241" i="2" s="1"/>
  <c r="O241" i="2"/>
  <c r="M241" i="2" s="1"/>
  <c r="K242" i="2"/>
  <c r="N242" i="2"/>
  <c r="L242" i="2" s="1"/>
  <c r="O242" i="2"/>
  <c r="M242" i="2" s="1"/>
  <c r="K243" i="2"/>
  <c r="N243" i="2"/>
  <c r="L243" i="2" s="1"/>
  <c r="O243" i="2"/>
  <c r="M243" i="2" s="1"/>
  <c r="K244" i="2"/>
  <c r="N244" i="2"/>
  <c r="L244" i="2" s="1"/>
  <c r="O244" i="2"/>
  <c r="M244" i="2" s="1"/>
  <c r="K245" i="2"/>
  <c r="N245" i="2"/>
  <c r="L245" i="2" s="1"/>
  <c r="O245" i="2"/>
  <c r="M245" i="2" s="1"/>
  <c r="K246" i="2"/>
  <c r="N246" i="2"/>
  <c r="L246" i="2" s="1"/>
  <c r="O246" i="2"/>
  <c r="M246" i="2" s="1"/>
  <c r="K247" i="2"/>
  <c r="N247" i="2"/>
  <c r="L247" i="2" s="1"/>
  <c r="O247" i="2"/>
  <c r="M247" i="2" s="1"/>
  <c r="K248" i="2"/>
  <c r="N248" i="2"/>
  <c r="L248" i="2" s="1"/>
  <c r="O248" i="2"/>
  <c r="M248" i="2" s="1"/>
  <c r="K249" i="2"/>
  <c r="N249" i="2"/>
  <c r="L249" i="2" s="1"/>
  <c r="O249" i="2"/>
  <c r="M249" i="2" s="1"/>
  <c r="K250" i="2"/>
  <c r="N250" i="2"/>
  <c r="L250" i="2" s="1"/>
  <c r="O250" i="2"/>
  <c r="M250" i="2" s="1"/>
  <c r="K251" i="2"/>
  <c r="N251" i="2"/>
  <c r="L251" i="2" s="1"/>
  <c r="O251" i="2"/>
  <c r="M251" i="2" s="1"/>
  <c r="K252" i="2"/>
  <c r="N252" i="2"/>
  <c r="L252" i="2" s="1"/>
  <c r="O252" i="2"/>
  <c r="M252" i="2" s="1"/>
  <c r="K253" i="2"/>
  <c r="N253" i="2"/>
  <c r="L253" i="2" s="1"/>
  <c r="O253" i="2"/>
  <c r="M253" i="2" s="1"/>
  <c r="K254" i="2"/>
  <c r="N254" i="2"/>
  <c r="L254" i="2" s="1"/>
  <c r="O254" i="2"/>
  <c r="M254" i="2" s="1"/>
  <c r="K255" i="2"/>
  <c r="N255" i="2"/>
  <c r="L255" i="2" s="1"/>
  <c r="O255" i="2"/>
  <c r="M255" i="2" s="1"/>
  <c r="K256" i="2"/>
  <c r="N256" i="2"/>
  <c r="L256" i="2" s="1"/>
  <c r="O256" i="2"/>
  <c r="M256" i="2" s="1"/>
  <c r="K257" i="2"/>
  <c r="N257" i="2"/>
  <c r="L257" i="2" s="1"/>
  <c r="O257" i="2"/>
  <c r="M257" i="2" s="1"/>
  <c r="K258" i="2"/>
  <c r="N258" i="2"/>
  <c r="L258" i="2" s="1"/>
  <c r="O258" i="2"/>
  <c r="M258" i="2" s="1"/>
  <c r="K259" i="2"/>
  <c r="N259" i="2"/>
  <c r="L259" i="2" s="1"/>
  <c r="O259" i="2"/>
  <c r="M259" i="2" s="1"/>
  <c r="K260" i="2"/>
  <c r="N260" i="2"/>
  <c r="L260" i="2" s="1"/>
  <c r="O260" i="2"/>
  <c r="M260" i="2" s="1"/>
  <c r="K261" i="2"/>
  <c r="N261" i="2"/>
  <c r="L261" i="2" s="1"/>
  <c r="O261" i="2"/>
  <c r="M261" i="2" s="1"/>
  <c r="K262" i="2"/>
  <c r="N262" i="2"/>
  <c r="L262" i="2" s="1"/>
  <c r="O262" i="2"/>
  <c r="M262" i="2" s="1"/>
  <c r="K263" i="2"/>
  <c r="N263" i="2"/>
  <c r="L263" i="2" s="1"/>
  <c r="O263" i="2"/>
  <c r="M263" i="2" s="1"/>
  <c r="K264" i="2"/>
  <c r="N264" i="2"/>
  <c r="L264" i="2" s="1"/>
  <c r="O264" i="2"/>
  <c r="M264" i="2" s="1"/>
  <c r="K265" i="2"/>
  <c r="N265" i="2"/>
  <c r="L265" i="2" s="1"/>
  <c r="O265" i="2"/>
  <c r="M265" i="2" s="1"/>
  <c r="K266" i="2"/>
  <c r="N266" i="2"/>
  <c r="L266" i="2" s="1"/>
  <c r="O266" i="2"/>
  <c r="M266" i="2" s="1"/>
  <c r="K267" i="2"/>
  <c r="N267" i="2"/>
  <c r="L267" i="2" s="1"/>
  <c r="O267" i="2"/>
  <c r="M267" i="2" s="1"/>
  <c r="K268" i="2"/>
  <c r="N268" i="2"/>
  <c r="L268" i="2" s="1"/>
  <c r="O268" i="2"/>
  <c r="M268" i="2" s="1"/>
  <c r="K269" i="2"/>
  <c r="N269" i="2"/>
  <c r="L269" i="2" s="1"/>
  <c r="O269" i="2"/>
  <c r="M269" i="2" s="1"/>
  <c r="K270" i="2"/>
  <c r="N270" i="2"/>
  <c r="L270" i="2" s="1"/>
  <c r="O270" i="2"/>
  <c r="M270" i="2" s="1"/>
  <c r="K271" i="2"/>
  <c r="N271" i="2"/>
  <c r="L271" i="2" s="1"/>
  <c r="O271" i="2"/>
  <c r="M271" i="2" s="1"/>
  <c r="K272" i="2"/>
  <c r="N272" i="2"/>
  <c r="L272" i="2" s="1"/>
  <c r="O272" i="2"/>
  <c r="M272" i="2" s="1"/>
  <c r="K273" i="2"/>
  <c r="N273" i="2"/>
  <c r="L273" i="2" s="1"/>
  <c r="O273" i="2"/>
  <c r="M273" i="2" s="1"/>
  <c r="K274" i="2"/>
  <c r="N274" i="2"/>
  <c r="L274" i="2" s="1"/>
  <c r="O274" i="2"/>
  <c r="M274" i="2" s="1"/>
  <c r="K275" i="2"/>
  <c r="N275" i="2"/>
  <c r="L275" i="2" s="1"/>
  <c r="O275" i="2"/>
  <c r="M275" i="2" s="1"/>
  <c r="K276" i="2"/>
  <c r="N276" i="2"/>
  <c r="L276" i="2" s="1"/>
  <c r="O276" i="2"/>
  <c r="M276" i="2" s="1"/>
  <c r="K277" i="2"/>
  <c r="N277" i="2"/>
  <c r="L277" i="2" s="1"/>
  <c r="O277" i="2"/>
  <c r="M277" i="2" s="1"/>
  <c r="K278" i="2"/>
  <c r="N278" i="2"/>
  <c r="L278" i="2" s="1"/>
  <c r="O278" i="2"/>
  <c r="M278" i="2" s="1"/>
  <c r="K279" i="2"/>
  <c r="N279" i="2"/>
  <c r="L279" i="2" s="1"/>
  <c r="O279" i="2"/>
  <c r="M279" i="2" s="1"/>
  <c r="K280" i="2"/>
  <c r="N280" i="2"/>
  <c r="L280" i="2" s="1"/>
  <c r="O280" i="2"/>
  <c r="M280" i="2" s="1"/>
  <c r="K281" i="2"/>
  <c r="N281" i="2"/>
  <c r="L281" i="2" s="1"/>
  <c r="O281" i="2"/>
  <c r="M281" i="2" s="1"/>
  <c r="K282" i="2"/>
  <c r="N282" i="2"/>
  <c r="L282" i="2" s="1"/>
  <c r="O282" i="2"/>
  <c r="M282" i="2" s="1"/>
  <c r="K283" i="2"/>
  <c r="N283" i="2"/>
  <c r="L283" i="2" s="1"/>
  <c r="O283" i="2"/>
  <c r="M283" i="2" s="1"/>
  <c r="K284" i="2"/>
  <c r="N284" i="2"/>
  <c r="L284" i="2" s="1"/>
  <c r="O284" i="2"/>
  <c r="M284" i="2" s="1"/>
  <c r="K285" i="2"/>
  <c r="N285" i="2"/>
  <c r="L285" i="2" s="1"/>
  <c r="O285" i="2"/>
  <c r="M285" i="2" s="1"/>
  <c r="K286" i="2"/>
  <c r="N286" i="2"/>
  <c r="L286" i="2" s="1"/>
  <c r="O286" i="2"/>
  <c r="M286" i="2" s="1"/>
  <c r="K287" i="2"/>
  <c r="N287" i="2"/>
  <c r="L287" i="2" s="1"/>
  <c r="O287" i="2"/>
  <c r="M287" i="2" s="1"/>
  <c r="K288" i="2"/>
  <c r="N288" i="2"/>
  <c r="L288" i="2" s="1"/>
  <c r="O288" i="2"/>
  <c r="M288" i="2" s="1"/>
  <c r="K289" i="2"/>
  <c r="N289" i="2"/>
  <c r="L289" i="2" s="1"/>
  <c r="O289" i="2"/>
  <c r="M289" i="2" s="1"/>
  <c r="K290" i="2"/>
  <c r="N290" i="2"/>
  <c r="L290" i="2" s="1"/>
  <c r="O290" i="2"/>
  <c r="M290" i="2" s="1"/>
  <c r="K291" i="2"/>
  <c r="N291" i="2"/>
  <c r="L291" i="2" s="1"/>
  <c r="O291" i="2"/>
  <c r="M291" i="2" s="1"/>
  <c r="K292" i="2"/>
  <c r="N292" i="2"/>
  <c r="L292" i="2" s="1"/>
  <c r="O292" i="2"/>
  <c r="M292" i="2" s="1"/>
  <c r="K293" i="2"/>
  <c r="N293" i="2"/>
  <c r="L293" i="2" s="1"/>
  <c r="O293" i="2"/>
  <c r="M293" i="2" s="1"/>
  <c r="K294" i="2"/>
  <c r="N294" i="2"/>
  <c r="L294" i="2" s="1"/>
  <c r="O294" i="2"/>
  <c r="M294" i="2" s="1"/>
  <c r="K295" i="2"/>
  <c r="N295" i="2"/>
  <c r="L295" i="2" s="1"/>
  <c r="O295" i="2"/>
  <c r="M295" i="2" s="1"/>
  <c r="K296" i="2"/>
  <c r="N296" i="2"/>
  <c r="L296" i="2" s="1"/>
  <c r="O296" i="2"/>
  <c r="M296" i="2" s="1"/>
  <c r="K297" i="2"/>
  <c r="N297" i="2"/>
  <c r="L297" i="2" s="1"/>
  <c r="O297" i="2"/>
  <c r="M297" i="2" s="1"/>
  <c r="K298" i="2"/>
  <c r="N298" i="2"/>
  <c r="L298" i="2" s="1"/>
  <c r="O298" i="2"/>
  <c r="M298" i="2" s="1"/>
  <c r="K299" i="2"/>
  <c r="N299" i="2"/>
  <c r="L299" i="2" s="1"/>
  <c r="O299" i="2"/>
  <c r="M299" i="2" s="1"/>
  <c r="K300" i="2"/>
  <c r="N300" i="2"/>
  <c r="L300" i="2" s="1"/>
  <c r="O300" i="2"/>
  <c r="M300" i="2" s="1"/>
  <c r="K301" i="2"/>
  <c r="N301" i="2"/>
  <c r="L301" i="2" s="1"/>
  <c r="O301" i="2"/>
  <c r="M301" i="2" s="1"/>
  <c r="K302" i="2"/>
  <c r="N302" i="2"/>
  <c r="L302" i="2" s="1"/>
  <c r="O302" i="2"/>
  <c r="M302" i="2" s="1"/>
  <c r="K303" i="2"/>
  <c r="N303" i="2"/>
  <c r="L303" i="2" s="1"/>
  <c r="O303" i="2"/>
  <c r="M303" i="2" s="1"/>
  <c r="K304" i="2"/>
  <c r="N304" i="2"/>
  <c r="L304" i="2" s="1"/>
  <c r="O304" i="2"/>
  <c r="M304" i="2" s="1"/>
  <c r="K305" i="2"/>
  <c r="N305" i="2"/>
  <c r="L305" i="2" s="1"/>
  <c r="O305" i="2"/>
  <c r="M305" i="2" s="1"/>
  <c r="K306" i="2"/>
  <c r="N306" i="2"/>
  <c r="L306" i="2" s="1"/>
  <c r="O306" i="2"/>
  <c r="M306" i="2" s="1"/>
  <c r="K307" i="2"/>
  <c r="N307" i="2"/>
  <c r="L307" i="2" s="1"/>
  <c r="O307" i="2"/>
  <c r="M307" i="2" s="1"/>
  <c r="K308" i="2"/>
  <c r="N308" i="2"/>
  <c r="L308" i="2" s="1"/>
  <c r="O308" i="2"/>
  <c r="M308" i="2" s="1"/>
  <c r="K309" i="2"/>
  <c r="N309" i="2"/>
  <c r="L309" i="2" s="1"/>
  <c r="O309" i="2"/>
  <c r="M309" i="2" s="1"/>
  <c r="K310" i="2"/>
  <c r="N310" i="2"/>
  <c r="L310" i="2" s="1"/>
  <c r="O310" i="2"/>
  <c r="M310" i="2" s="1"/>
  <c r="K311" i="2"/>
  <c r="N311" i="2"/>
  <c r="L311" i="2" s="1"/>
  <c r="O311" i="2"/>
  <c r="M311" i="2" s="1"/>
  <c r="K312" i="2"/>
  <c r="N312" i="2"/>
  <c r="L312" i="2" s="1"/>
  <c r="O312" i="2"/>
  <c r="M312" i="2" s="1"/>
  <c r="K313" i="2"/>
  <c r="N313" i="2"/>
  <c r="L313" i="2" s="1"/>
  <c r="O313" i="2"/>
  <c r="M313" i="2" s="1"/>
  <c r="K314" i="2"/>
  <c r="N314" i="2"/>
  <c r="L314" i="2" s="1"/>
  <c r="O314" i="2"/>
  <c r="M314" i="2" s="1"/>
  <c r="K315" i="2"/>
  <c r="N315" i="2"/>
  <c r="L315" i="2" s="1"/>
  <c r="O315" i="2"/>
  <c r="M315" i="2" s="1"/>
  <c r="K316" i="2"/>
  <c r="N316" i="2"/>
  <c r="L316" i="2" s="1"/>
  <c r="O316" i="2"/>
  <c r="M316" i="2" s="1"/>
  <c r="K317" i="2"/>
  <c r="N317" i="2"/>
  <c r="L317" i="2" s="1"/>
  <c r="O317" i="2"/>
  <c r="M317" i="2" s="1"/>
  <c r="K318" i="2"/>
  <c r="N318" i="2"/>
  <c r="L318" i="2" s="1"/>
  <c r="O318" i="2"/>
  <c r="M318" i="2" s="1"/>
  <c r="K319" i="2"/>
  <c r="N319" i="2"/>
  <c r="L319" i="2" s="1"/>
  <c r="O319" i="2"/>
  <c r="M319" i="2" s="1"/>
  <c r="K320" i="2"/>
  <c r="N320" i="2"/>
  <c r="L320" i="2" s="1"/>
  <c r="O320" i="2"/>
  <c r="M320" i="2" s="1"/>
  <c r="K321" i="2"/>
  <c r="N321" i="2"/>
  <c r="L321" i="2" s="1"/>
  <c r="O321" i="2"/>
  <c r="M321" i="2" s="1"/>
  <c r="K322" i="2"/>
  <c r="N322" i="2"/>
  <c r="L322" i="2" s="1"/>
  <c r="O322" i="2"/>
  <c r="M322" i="2" s="1"/>
  <c r="K323" i="2"/>
  <c r="N323" i="2"/>
  <c r="L323" i="2" s="1"/>
  <c r="O323" i="2"/>
  <c r="M323" i="2" s="1"/>
  <c r="K324" i="2"/>
  <c r="N324" i="2"/>
  <c r="L324" i="2" s="1"/>
  <c r="O324" i="2"/>
  <c r="M324" i="2" s="1"/>
  <c r="K325" i="2"/>
  <c r="N325" i="2"/>
  <c r="L325" i="2" s="1"/>
  <c r="O325" i="2"/>
  <c r="M325" i="2" s="1"/>
  <c r="K326" i="2"/>
  <c r="N326" i="2"/>
  <c r="L326" i="2" s="1"/>
  <c r="O326" i="2"/>
  <c r="M326" i="2" s="1"/>
  <c r="K327" i="2"/>
  <c r="N327" i="2"/>
  <c r="L327" i="2" s="1"/>
  <c r="O327" i="2"/>
  <c r="M327" i="2" s="1"/>
  <c r="K328" i="2"/>
  <c r="N328" i="2"/>
  <c r="L328" i="2" s="1"/>
  <c r="O328" i="2"/>
  <c r="M328" i="2" s="1"/>
  <c r="K329" i="2"/>
  <c r="N329" i="2"/>
  <c r="L329" i="2" s="1"/>
  <c r="O329" i="2"/>
  <c r="M329" i="2" s="1"/>
  <c r="K330" i="2"/>
  <c r="N330" i="2"/>
  <c r="L330" i="2" s="1"/>
  <c r="O330" i="2"/>
  <c r="M330" i="2" s="1"/>
  <c r="K331" i="2"/>
  <c r="N331" i="2"/>
  <c r="L331" i="2" s="1"/>
  <c r="O331" i="2"/>
  <c r="M331" i="2" s="1"/>
  <c r="K332" i="2"/>
  <c r="N332" i="2"/>
  <c r="L332" i="2" s="1"/>
  <c r="O332" i="2"/>
  <c r="M332" i="2" s="1"/>
  <c r="K333" i="2"/>
  <c r="N333" i="2"/>
  <c r="L333" i="2" s="1"/>
  <c r="O333" i="2"/>
  <c r="M333" i="2" s="1"/>
  <c r="K334" i="2"/>
  <c r="N334" i="2"/>
  <c r="L334" i="2" s="1"/>
  <c r="O334" i="2"/>
  <c r="M334" i="2" s="1"/>
  <c r="K335" i="2"/>
  <c r="N335" i="2"/>
  <c r="L335" i="2" s="1"/>
  <c r="O335" i="2"/>
  <c r="M335" i="2" s="1"/>
  <c r="K336" i="2"/>
  <c r="N336" i="2"/>
  <c r="L336" i="2" s="1"/>
  <c r="O336" i="2"/>
  <c r="M336" i="2" s="1"/>
  <c r="K337" i="2"/>
  <c r="N337" i="2"/>
  <c r="L337" i="2" s="1"/>
  <c r="O337" i="2"/>
  <c r="M337" i="2" s="1"/>
  <c r="K338" i="2"/>
  <c r="N338" i="2"/>
  <c r="L338" i="2" s="1"/>
  <c r="O338" i="2"/>
  <c r="M338" i="2" s="1"/>
  <c r="K339" i="2"/>
  <c r="N339" i="2"/>
  <c r="L339" i="2" s="1"/>
  <c r="O339" i="2"/>
  <c r="M339" i="2" s="1"/>
  <c r="K340" i="2"/>
  <c r="N340" i="2"/>
  <c r="L340" i="2" s="1"/>
  <c r="O340" i="2"/>
  <c r="M340" i="2" s="1"/>
  <c r="K341" i="2"/>
  <c r="N341" i="2"/>
  <c r="L341" i="2" s="1"/>
  <c r="O341" i="2"/>
  <c r="M341" i="2" s="1"/>
  <c r="K342" i="2"/>
  <c r="N342" i="2"/>
  <c r="L342" i="2" s="1"/>
  <c r="O342" i="2"/>
  <c r="M342" i="2" s="1"/>
  <c r="K343" i="2"/>
  <c r="N343" i="2"/>
  <c r="L343" i="2" s="1"/>
  <c r="O343" i="2"/>
  <c r="M343" i="2" s="1"/>
  <c r="K344" i="2"/>
  <c r="N344" i="2"/>
  <c r="L344" i="2" s="1"/>
  <c r="O344" i="2"/>
  <c r="M344" i="2" s="1"/>
  <c r="K345" i="2"/>
  <c r="N345" i="2"/>
  <c r="L345" i="2" s="1"/>
  <c r="O345" i="2"/>
  <c r="M345" i="2" s="1"/>
  <c r="K346" i="2"/>
  <c r="N346" i="2"/>
  <c r="L346" i="2" s="1"/>
  <c r="O346" i="2"/>
  <c r="M346" i="2" s="1"/>
  <c r="K347" i="2"/>
  <c r="N347" i="2"/>
  <c r="L347" i="2" s="1"/>
  <c r="O347" i="2"/>
  <c r="M347" i="2" s="1"/>
  <c r="K348" i="2"/>
  <c r="N348" i="2"/>
  <c r="L348" i="2" s="1"/>
  <c r="O348" i="2"/>
  <c r="M348" i="2" s="1"/>
  <c r="K349" i="2"/>
  <c r="N349" i="2"/>
  <c r="L349" i="2" s="1"/>
  <c r="O349" i="2"/>
  <c r="M349" i="2" s="1"/>
  <c r="K350" i="2"/>
  <c r="N350" i="2"/>
  <c r="L350" i="2" s="1"/>
  <c r="O350" i="2"/>
  <c r="M350" i="2" s="1"/>
  <c r="K351" i="2"/>
  <c r="N351" i="2"/>
  <c r="L351" i="2" s="1"/>
  <c r="O351" i="2"/>
  <c r="M351" i="2" s="1"/>
  <c r="K352" i="2"/>
  <c r="N352" i="2"/>
  <c r="L352" i="2" s="1"/>
  <c r="O352" i="2"/>
  <c r="M352" i="2" s="1"/>
  <c r="K353" i="2"/>
  <c r="N353" i="2"/>
  <c r="L353" i="2" s="1"/>
  <c r="O353" i="2"/>
  <c r="M353" i="2" s="1"/>
  <c r="K354" i="2"/>
  <c r="N354" i="2"/>
  <c r="L354" i="2" s="1"/>
  <c r="O354" i="2"/>
  <c r="M354" i="2" s="1"/>
  <c r="K355" i="2"/>
  <c r="N355" i="2"/>
  <c r="L355" i="2" s="1"/>
  <c r="O355" i="2"/>
  <c r="M355" i="2" s="1"/>
  <c r="K356" i="2"/>
  <c r="N356" i="2"/>
  <c r="L356" i="2" s="1"/>
  <c r="O356" i="2"/>
  <c r="M356" i="2" s="1"/>
  <c r="K357" i="2"/>
  <c r="N357" i="2"/>
  <c r="L357" i="2" s="1"/>
  <c r="O357" i="2"/>
  <c r="M357" i="2" s="1"/>
  <c r="K358" i="2"/>
  <c r="N358" i="2"/>
  <c r="L358" i="2" s="1"/>
  <c r="O358" i="2"/>
  <c r="M358" i="2" s="1"/>
  <c r="K359" i="2"/>
  <c r="N359" i="2"/>
  <c r="L359" i="2" s="1"/>
  <c r="O359" i="2"/>
  <c r="M359" i="2" s="1"/>
  <c r="K360" i="2"/>
  <c r="N360" i="2"/>
  <c r="L360" i="2" s="1"/>
  <c r="O360" i="2"/>
  <c r="M360" i="2" s="1"/>
  <c r="K361" i="2"/>
  <c r="N361" i="2"/>
  <c r="L361" i="2" s="1"/>
  <c r="O361" i="2"/>
  <c r="M361" i="2" s="1"/>
  <c r="K362" i="2"/>
  <c r="N362" i="2"/>
  <c r="L362" i="2" s="1"/>
  <c r="O362" i="2"/>
  <c r="M362" i="2" s="1"/>
  <c r="K363" i="2"/>
  <c r="N363" i="2"/>
  <c r="L363" i="2" s="1"/>
  <c r="O363" i="2"/>
  <c r="M363" i="2" s="1"/>
  <c r="K364" i="2"/>
  <c r="N364" i="2"/>
  <c r="L364" i="2" s="1"/>
  <c r="O364" i="2"/>
  <c r="M364" i="2" s="1"/>
  <c r="K365" i="2"/>
  <c r="N365" i="2"/>
  <c r="L365" i="2" s="1"/>
  <c r="O365" i="2"/>
  <c r="M365" i="2" s="1"/>
  <c r="K366" i="2"/>
  <c r="N366" i="2"/>
  <c r="L366" i="2" s="1"/>
  <c r="O366" i="2"/>
  <c r="M366" i="2" s="1"/>
  <c r="K367" i="2"/>
  <c r="N367" i="2"/>
  <c r="L367" i="2" s="1"/>
  <c r="O367" i="2"/>
  <c r="M367" i="2" s="1"/>
  <c r="K368" i="2"/>
  <c r="N368" i="2"/>
  <c r="L368" i="2" s="1"/>
  <c r="O368" i="2"/>
  <c r="M368" i="2" s="1"/>
  <c r="K369" i="2"/>
  <c r="N369" i="2"/>
  <c r="L369" i="2" s="1"/>
  <c r="O369" i="2"/>
  <c r="M369" i="2" s="1"/>
  <c r="K370" i="2"/>
  <c r="N370" i="2"/>
  <c r="L370" i="2" s="1"/>
  <c r="O370" i="2"/>
  <c r="M370" i="2" s="1"/>
  <c r="K371" i="2"/>
  <c r="N371" i="2"/>
  <c r="L371" i="2" s="1"/>
  <c r="O371" i="2"/>
  <c r="M371" i="2" s="1"/>
  <c r="K372" i="2"/>
  <c r="N372" i="2"/>
  <c r="L372" i="2" s="1"/>
  <c r="O372" i="2"/>
  <c r="M372" i="2" s="1"/>
  <c r="K373" i="2"/>
  <c r="N373" i="2"/>
  <c r="L373" i="2" s="1"/>
  <c r="O373" i="2"/>
  <c r="M373" i="2" s="1"/>
  <c r="K374" i="2"/>
  <c r="N374" i="2"/>
  <c r="L374" i="2" s="1"/>
  <c r="O374" i="2"/>
  <c r="M374" i="2" s="1"/>
  <c r="K375" i="2"/>
  <c r="N375" i="2"/>
  <c r="L375" i="2" s="1"/>
  <c r="O375" i="2"/>
  <c r="M375" i="2" s="1"/>
  <c r="K376" i="2"/>
  <c r="N376" i="2"/>
  <c r="L376" i="2" s="1"/>
  <c r="O376" i="2"/>
  <c r="M376" i="2" s="1"/>
  <c r="K377" i="2"/>
  <c r="N377" i="2"/>
  <c r="L377" i="2" s="1"/>
  <c r="O377" i="2"/>
  <c r="M377" i="2" s="1"/>
  <c r="K378" i="2"/>
  <c r="N378" i="2"/>
  <c r="L378" i="2" s="1"/>
  <c r="O378" i="2"/>
  <c r="M378" i="2" s="1"/>
  <c r="K379" i="2"/>
  <c r="N379" i="2"/>
  <c r="L379" i="2" s="1"/>
  <c r="O379" i="2"/>
  <c r="M379" i="2" s="1"/>
  <c r="K380" i="2"/>
  <c r="N380" i="2"/>
  <c r="L380" i="2" s="1"/>
  <c r="O380" i="2"/>
  <c r="M380" i="2" s="1"/>
  <c r="K381" i="2"/>
  <c r="N381" i="2"/>
  <c r="L381" i="2" s="1"/>
  <c r="O381" i="2"/>
  <c r="M381" i="2" s="1"/>
  <c r="K382" i="2"/>
  <c r="T382" i="2" s="1"/>
  <c r="N382" i="2"/>
  <c r="L382" i="2" s="1"/>
  <c r="O382" i="2"/>
  <c r="M382" i="2" s="1"/>
  <c r="K474" i="2"/>
  <c r="N474" i="2"/>
  <c r="L474" i="2" s="1"/>
  <c r="O474" i="2"/>
  <c r="M474" i="2" s="1"/>
  <c r="K475" i="2"/>
  <c r="N475" i="2"/>
  <c r="L475" i="2" s="1"/>
  <c r="O475" i="2"/>
  <c r="M475" i="2" s="1"/>
  <c r="K476" i="2"/>
  <c r="N476" i="2"/>
  <c r="L476" i="2" s="1"/>
  <c r="O476" i="2"/>
  <c r="M476" i="2" s="1"/>
  <c r="K477" i="2"/>
  <c r="N477" i="2"/>
  <c r="L477" i="2" s="1"/>
  <c r="O477" i="2"/>
  <c r="M477" i="2" s="1"/>
  <c r="K478" i="2"/>
  <c r="N478" i="2"/>
  <c r="L478" i="2" s="1"/>
  <c r="O478" i="2"/>
  <c r="M478" i="2" s="1"/>
  <c r="K479" i="2"/>
  <c r="N479" i="2"/>
  <c r="L479" i="2" s="1"/>
  <c r="O479" i="2"/>
  <c r="M479" i="2" s="1"/>
  <c r="K480" i="2"/>
  <c r="N480" i="2"/>
  <c r="L480" i="2" s="1"/>
  <c r="O480" i="2"/>
  <c r="M480" i="2" s="1"/>
  <c r="K481" i="2"/>
  <c r="N481" i="2"/>
  <c r="L481" i="2" s="1"/>
  <c r="O481" i="2"/>
  <c r="M481" i="2" s="1"/>
  <c r="K482" i="2"/>
  <c r="N482" i="2"/>
  <c r="L482" i="2" s="1"/>
  <c r="O482" i="2"/>
  <c r="M482" i="2" s="1"/>
  <c r="K483" i="2"/>
  <c r="N483" i="2"/>
  <c r="L483" i="2" s="1"/>
  <c r="O483" i="2"/>
  <c r="M483" i="2" s="1"/>
  <c r="K484" i="2"/>
  <c r="N484" i="2"/>
  <c r="L484" i="2" s="1"/>
  <c r="O484" i="2"/>
  <c r="M484" i="2" s="1"/>
  <c r="K485" i="2"/>
  <c r="T485" i="2" s="1"/>
  <c r="N485" i="2"/>
  <c r="L485" i="2" s="1"/>
  <c r="O485" i="2"/>
  <c r="M485" i="2" s="1"/>
  <c r="K486" i="2"/>
  <c r="N486" i="2"/>
  <c r="L486" i="2" s="1"/>
  <c r="O486" i="2"/>
  <c r="M486" i="2" s="1"/>
  <c r="K487" i="2"/>
  <c r="N487" i="2"/>
  <c r="L487" i="2" s="1"/>
  <c r="O487" i="2"/>
  <c r="M487" i="2" s="1"/>
  <c r="K488" i="2"/>
  <c r="N488" i="2"/>
  <c r="L488" i="2" s="1"/>
  <c r="O488" i="2"/>
  <c r="M488" i="2" s="1"/>
  <c r="K489" i="2"/>
  <c r="N489" i="2"/>
  <c r="L489" i="2" s="1"/>
  <c r="O489" i="2"/>
  <c r="M489" i="2" s="1"/>
  <c r="K490" i="2"/>
  <c r="N490" i="2"/>
  <c r="L490" i="2" s="1"/>
  <c r="O490" i="2"/>
  <c r="M490" i="2" s="1"/>
  <c r="K491" i="2"/>
  <c r="N491" i="2"/>
  <c r="L491" i="2" s="1"/>
  <c r="O491" i="2"/>
  <c r="M491" i="2" s="1"/>
  <c r="K492" i="2"/>
  <c r="N492" i="2"/>
  <c r="L492" i="2" s="1"/>
  <c r="O492" i="2"/>
  <c r="M492" i="2" s="1"/>
  <c r="K493" i="2"/>
  <c r="N493" i="2"/>
  <c r="L493" i="2" s="1"/>
  <c r="O493" i="2"/>
  <c r="M493" i="2" s="1"/>
  <c r="K494" i="2"/>
  <c r="N494" i="2"/>
  <c r="L494" i="2" s="1"/>
  <c r="O494" i="2"/>
  <c r="M494" i="2" s="1"/>
  <c r="K495" i="2"/>
  <c r="N495" i="2"/>
  <c r="L495" i="2" s="1"/>
  <c r="O495" i="2"/>
  <c r="M495" i="2" s="1"/>
  <c r="K496" i="2"/>
  <c r="N496" i="2"/>
  <c r="L496" i="2" s="1"/>
  <c r="O496" i="2"/>
  <c r="M496" i="2" s="1"/>
  <c r="K497" i="2"/>
  <c r="N497" i="2"/>
  <c r="L497" i="2" s="1"/>
  <c r="O497" i="2"/>
  <c r="M497" i="2" s="1"/>
  <c r="K498" i="2"/>
  <c r="N498" i="2"/>
  <c r="L498" i="2" s="1"/>
  <c r="O498" i="2"/>
  <c r="M498" i="2" s="1"/>
  <c r="K499" i="2"/>
  <c r="N499" i="2"/>
  <c r="L499" i="2" s="1"/>
  <c r="O499" i="2"/>
  <c r="M499" i="2" s="1"/>
  <c r="K500" i="2"/>
  <c r="N500" i="2"/>
  <c r="L500" i="2" s="1"/>
  <c r="O500" i="2"/>
  <c r="M500" i="2" s="1"/>
  <c r="K501" i="2"/>
  <c r="T501" i="2" s="1"/>
  <c r="N501" i="2"/>
  <c r="L501" i="2" s="1"/>
  <c r="O501" i="2"/>
  <c r="M501" i="2" s="1"/>
  <c r="K502" i="2"/>
  <c r="N502" i="2"/>
  <c r="L502" i="2" s="1"/>
  <c r="O502" i="2"/>
  <c r="M502" i="2" s="1"/>
  <c r="K503" i="2"/>
  <c r="N503" i="2"/>
  <c r="L503" i="2" s="1"/>
  <c r="O503" i="2"/>
  <c r="M503" i="2" s="1"/>
  <c r="K504" i="2"/>
  <c r="N504" i="2"/>
  <c r="L504" i="2" s="1"/>
  <c r="O504" i="2"/>
  <c r="M504" i="2" s="1"/>
  <c r="K505" i="2"/>
  <c r="N505" i="2"/>
  <c r="L505" i="2" s="1"/>
  <c r="O505" i="2"/>
  <c r="M505" i="2" s="1"/>
  <c r="K506" i="2"/>
  <c r="N506" i="2"/>
  <c r="L506" i="2" s="1"/>
  <c r="O506" i="2"/>
  <c r="M506" i="2" s="1"/>
  <c r="K507" i="2"/>
  <c r="N507" i="2"/>
  <c r="L507" i="2" s="1"/>
  <c r="O507" i="2"/>
  <c r="M507" i="2" s="1"/>
  <c r="K508" i="2"/>
  <c r="N508" i="2"/>
  <c r="L508" i="2" s="1"/>
  <c r="O508" i="2"/>
  <c r="M508" i="2" s="1"/>
  <c r="K509" i="2"/>
  <c r="T509" i="2" s="1"/>
  <c r="N509" i="2"/>
  <c r="L509" i="2" s="1"/>
  <c r="O509" i="2"/>
  <c r="M509" i="2" s="1"/>
  <c r="K510" i="2"/>
  <c r="N510" i="2"/>
  <c r="L510" i="2" s="1"/>
  <c r="O510" i="2"/>
  <c r="M510" i="2" s="1"/>
  <c r="K511" i="2"/>
  <c r="N511" i="2"/>
  <c r="L511" i="2" s="1"/>
  <c r="O511" i="2"/>
  <c r="M511" i="2" s="1"/>
  <c r="K512" i="2"/>
  <c r="N512" i="2"/>
  <c r="L512" i="2" s="1"/>
  <c r="O512" i="2"/>
  <c r="M512" i="2" s="1"/>
  <c r="K513" i="2"/>
  <c r="T513" i="2" s="1"/>
  <c r="N513" i="2"/>
  <c r="L513" i="2" s="1"/>
  <c r="O513" i="2"/>
  <c r="M513" i="2" s="1"/>
  <c r="K514" i="2"/>
  <c r="N514" i="2"/>
  <c r="L514" i="2" s="1"/>
  <c r="O514" i="2"/>
  <c r="M514" i="2" s="1"/>
  <c r="K515" i="2"/>
  <c r="N515" i="2"/>
  <c r="L515" i="2" s="1"/>
  <c r="O515" i="2"/>
  <c r="M515" i="2" s="1"/>
  <c r="K516" i="2"/>
  <c r="N516" i="2"/>
  <c r="L516" i="2" s="1"/>
  <c r="O516" i="2"/>
  <c r="M516" i="2" s="1"/>
  <c r="K517" i="2"/>
  <c r="N517" i="2"/>
  <c r="L517" i="2" s="1"/>
  <c r="O517" i="2"/>
  <c r="M517" i="2" s="1"/>
  <c r="K518" i="2"/>
  <c r="N518" i="2"/>
  <c r="L518" i="2" s="1"/>
  <c r="O518" i="2"/>
  <c r="M518" i="2" s="1"/>
  <c r="K519" i="2"/>
  <c r="N519" i="2"/>
  <c r="L519" i="2" s="1"/>
  <c r="O519" i="2"/>
  <c r="M519" i="2" s="1"/>
  <c r="K520" i="2"/>
  <c r="N520" i="2"/>
  <c r="L520" i="2" s="1"/>
  <c r="O520" i="2"/>
  <c r="M520" i="2" s="1"/>
  <c r="K521" i="2"/>
  <c r="N521" i="2"/>
  <c r="L521" i="2" s="1"/>
  <c r="O521" i="2"/>
  <c r="M521" i="2" s="1"/>
  <c r="K522" i="2"/>
  <c r="N522" i="2"/>
  <c r="L522" i="2" s="1"/>
  <c r="O522" i="2"/>
  <c r="M522" i="2" s="1"/>
  <c r="K523" i="2"/>
  <c r="N523" i="2"/>
  <c r="L523" i="2" s="1"/>
  <c r="O523" i="2"/>
  <c r="M523" i="2" s="1"/>
  <c r="K524" i="2"/>
  <c r="N524" i="2"/>
  <c r="L524" i="2" s="1"/>
  <c r="O524" i="2"/>
  <c r="M524" i="2" s="1"/>
  <c r="K525" i="2"/>
  <c r="N525" i="2"/>
  <c r="L525" i="2" s="1"/>
  <c r="O525" i="2"/>
  <c r="M525" i="2" s="1"/>
  <c r="K526" i="2"/>
  <c r="N526" i="2"/>
  <c r="L526" i="2" s="1"/>
  <c r="O526" i="2"/>
  <c r="M526" i="2" s="1"/>
  <c r="K527" i="2"/>
  <c r="N527" i="2"/>
  <c r="L527" i="2" s="1"/>
  <c r="O527" i="2"/>
  <c r="M527" i="2" s="1"/>
  <c r="K528" i="2"/>
  <c r="N528" i="2"/>
  <c r="L528" i="2" s="1"/>
  <c r="O528" i="2"/>
  <c r="M528" i="2" s="1"/>
  <c r="K529" i="2"/>
  <c r="T529" i="2" s="1"/>
  <c r="N529" i="2"/>
  <c r="L529" i="2" s="1"/>
  <c r="O529" i="2"/>
  <c r="M529" i="2" s="1"/>
  <c r="K530" i="2"/>
  <c r="N530" i="2"/>
  <c r="L530" i="2" s="1"/>
  <c r="O530" i="2"/>
  <c r="M530" i="2" s="1"/>
  <c r="K531" i="2"/>
  <c r="N531" i="2"/>
  <c r="L531" i="2" s="1"/>
  <c r="O531" i="2"/>
  <c r="M531" i="2" s="1"/>
  <c r="K532" i="2"/>
  <c r="N532" i="2"/>
  <c r="L532" i="2" s="1"/>
  <c r="O532" i="2"/>
  <c r="M532" i="2" s="1"/>
  <c r="K533" i="2"/>
  <c r="N533" i="2"/>
  <c r="L533" i="2" s="1"/>
  <c r="O533" i="2"/>
  <c r="M533" i="2" s="1"/>
  <c r="K534" i="2"/>
  <c r="N534" i="2"/>
  <c r="L534" i="2" s="1"/>
  <c r="O534" i="2"/>
  <c r="M534" i="2" s="1"/>
  <c r="K535" i="2"/>
  <c r="N535" i="2"/>
  <c r="L535" i="2" s="1"/>
  <c r="O535" i="2"/>
  <c r="M535" i="2" s="1"/>
  <c r="K536" i="2"/>
  <c r="N536" i="2"/>
  <c r="L536" i="2" s="1"/>
  <c r="O536" i="2"/>
  <c r="M536" i="2" s="1"/>
  <c r="K537" i="2"/>
  <c r="N537" i="2"/>
  <c r="L537" i="2" s="1"/>
  <c r="O537" i="2"/>
  <c r="M537" i="2" s="1"/>
  <c r="K538" i="2"/>
  <c r="N538" i="2"/>
  <c r="L538" i="2" s="1"/>
  <c r="O538" i="2"/>
  <c r="M538" i="2" s="1"/>
  <c r="K539" i="2"/>
  <c r="N539" i="2"/>
  <c r="L539" i="2" s="1"/>
  <c r="O539" i="2"/>
  <c r="M539" i="2" s="1"/>
  <c r="K540" i="2"/>
  <c r="N540" i="2"/>
  <c r="L540" i="2" s="1"/>
  <c r="O540" i="2"/>
  <c r="M540" i="2" s="1"/>
  <c r="K541" i="2"/>
  <c r="N541" i="2"/>
  <c r="L541" i="2" s="1"/>
  <c r="O541" i="2"/>
  <c r="M541" i="2" s="1"/>
  <c r="K542" i="2"/>
  <c r="N542" i="2"/>
  <c r="L542" i="2" s="1"/>
  <c r="O542" i="2"/>
  <c r="M542" i="2" s="1"/>
  <c r="K543" i="2"/>
  <c r="N543" i="2"/>
  <c r="L543" i="2" s="1"/>
  <c r="O543" i="2"/>
  <c r="M543" i="2" s="1"/>
  <c r="K544" i="2"/>
  <c r="N544" i="2"/>
  <c r="L544" i="2" s="1"/>
  <c r="O544" i="2"/>
  <c r="M544" i="2" s="1"/>
  <c r="K545" i="2"/>
  <c r="N545" i="2"/>
  <c r="L545" i="2" s="1"/>
  <c r="O545" i="2"/>
  <c r="M545" i="2" s="1"/>
  <c r="K546" i="2"/>
  <c r="N546" i="2"/>
  <c r="L546" i="2" s="1"/>
  <c r="O546" i="2"/>
  <c r="M546" i="2" s="1"/>
  <c r="K547" i="2"/>
  <c r="N547" i="2"/>
  <c r="L547" i="2" s="1"/>
  <c r="O547" i="2"/>
  <c r="M547" i="2" s="1"/>
  <c r="K548" i="2"/>
  <c r="N548" i="2"/>
  <c r="L548" i="2" s="1"/>
  <c r="O548" i="2"/>
  <c r="M548" i="2" s="1"/>
  <c r="K549" i="2"/>
  <c r="T549" i="2" s="1"/>
  <c r="N549" i="2"/>
  <c r="L549" i="2" s="1"/>
  <c r="O549" i="2"/>
  <c r="M549" i="2" s="1"/>
  <c r="K550" i="2"/>
  <c r="N550" i="2"/>
  <c r="L550" i="2" s="1"/>
  <c r="O550" i="2"/>
  <c r="M550" i="2" s="1"/>
  <c r="K551" i="2"/>
  <c r="N551" i="2"/>
  <c r="L551" i="2" s="1"/>
  <c r="O551" i="2"/>
  <c r="M551" i="2" s="1"/>
  <c r="K552" i="2"/>
  <c r="N552" i="2"/>
  <c r="L552" i="2" s="1"/>
  <c r="O552" i="2"/>
  <c r="M552" i="2" s="1"/>
  <c r="K553" i="2"/>
  <c r="T553" i="2" s="1"/>
  <c r="N553" i="2"/>
  <c r="L553" i="2" s="1"/>
  <c r="O553" i="2"/>
  <c r="M553" i="2" s="1"/>
  <c r="K554" i="2"/>
  <c r="N554" i="2"/>
  <c r="L554" i="2" s="1"/>
  <c r="O554" i="2"/>
  <c r="M554" i="2" s="1"/>
  <c r="K555" i="2"/>
  <c r="N555" i="2"/>
  <c r="L555" i="2" s="1"/>
  <c r="O555" i="2"/>
  <c r="M555" i="2" s="1"/>
  <c r="K685" i="2"/>
  <c r="N685" i="2"/>
  <c r="L685" i="2" s="1"/>
  <c r="O685" i="2"/>
  <c r="M685" i="2" s="1"/>
  <c r="K686" i="2"/>
  <c r="N686" i="2"/>
  <c r="L686" i="2" s="1"/>
  <c r="O686" i="2"/>
  <c r="M686" i="2" s="1"/>
  <c r="K687" i="2"/>
  <c r="N687" i="2"/>
  <c r="L687" i="2" s="1"/>
  <c r="O687" i="2"/>
  <c r="M687" i="2" s="1"/>
  <c r="K688" i="2"/>
  <c r="T688" i="2" s="1"/>
  <c r="N688" i="2"/>
  <c r="L688" i="2" s="1"/>
  <c r="O688" i="2"/>
  <c r="M688" i="2" s="1"/>
  <c r="K689" i="2"/>
  <c r="N689" i="2"/>
  <c r="L689" i="2" s="1"/>
  <c r="O689" i="2"/>
  <c r="M689" i="2" s="1"/>
  <c r="K690" i="2"/>
  <c r="N690" i="2"/>
  <c r="L690" i="2" s="1"/>
  <c r="O690" i="2"/>
  <c r="M690" i="2" s="1"/>
  <c r="K691" i="2"/>
  <c r="N691" i="2"/>
  <c r="L691" i="2" s="1"/>
  <c r="O691" i="2"/>
  <c r="M691" i="2" s="1"/>
  <c r="K692" i="2"/>
  <c r="N692" i="2"/>
  <c r="L692" i="2" s="1"/>
  <c r="O692" i="2"/>
  <c r="M692" i="2" s="1"/>
  <c r="K693" i="2"/>
  <c r="N693" i="2"/>
  <c r="L693" i="2" s="1"/>
  <c r="O693" i="2"/>
  <c r="M693" i="2" s="1"/>
  <c r="K694" i="2"/>
  <c r="N694" i="2"/>
  <c r="L694" i="2" s="1"/>
  <c r="O694" i="2"/>
  <c r="M694" i="2" s="1"/>
  <c r="K695" i="2"/>
  <c r="N695" i="2"/>
  <c r="L695" i="2" s="1"/>
  <c r="O695" i="2"/>
  <c r="M695" i="2" s="1"/>
  <c r="K696" i="2"/>
  <c r="N696" i="2"/>
  <c r="L696" i="2" s="1"/>
  <c r="O696" i="2"/>
  <c r="M696" i="2" s="1"/>
  <c r="K698" i="2"/>
  <c r="N698" i="2"/>
  <c r="L698" i="2" s="1"/>
  <c r="O698" i="2"/>
  <c r="M698" i="2" s="1"/>
  <c r="K699" i="2"/>
  <c r="N699" i="2"/>
  <c r="L699" i="2" s="1"/>
  <c r="O699" i="2"/>
  <c r="M699" i="2" s="1"/>
  <c r="K700" i="2"/>
  <c r="N700" i="2"/>
  <c r="L700" i="2" s="1"/>
  <c r="O700" i="2"/>
  <c r="M700" i="2" s="1"/>
  <c r="K701" i="2"/>
  <c r="N701" i="2"/>
  <c r="L701" i="2" s="1"/>
  <c r="O701" i="2"/>
  <c r="M701" i="2" s="1"/>
  <c r="K702" i="2"/>
  <c r="N702" i="2"/>
  <c r="L702" i="2" s="1"/>
  <c r="O702" i="2"/>
  <c r="M702" i="2" s="1"/>
  <c r="K703" i="2"/>
  <c r="N703" i="2"/>
  <c r="L703" i="2" s="1"/>
  <c r="O703" i="2"/>
  <c r="M703" i="2" s="1"/>
  <c r="K704" i="2"/>
  <c r="N704" i="2"/>
  <c r="L704" i="2" s="1"/>
  <c r="O704" i="2"/>
  <c r="M704" i="2" s="1"/>
  <c r="K705" i="2"/>
  <c r="N705" i="2"/>
  <c r="L705" i="2" s="1"/>
  <c r="O705" i="2"/>
  <c r="M705" i="2" s="1"/>
  <c r="K706" i="2"/>
  <c r="N706" i="2"/>
  <c r="L706" i="2" s="1"/>
  <c r="O706" i="2"/>
  <c r="M706" i="2" s="1"/>
  <c r="K707" i="2"/>
  <c r="N707" i="2"/>
  <c r="L707" i="2" s="1"/>
  <c r="O707" i="2"/>
  <c r="M707" i="2" s="1"/>
  <c r="K708" i="2"/>
  <c r="N708" i="2"/>
  <c r="L708" i="2" s="1"/>
  <c r="O708" i="2"/>
  <c r="M708" i="2" s="1"/>
  <c r="K709" i="2"/>
  <c r="N709" i="2"/>
  <c r="L709" i="2" s="1"/>
  <c r="O709" i="2"/>
  <c r="M709" i="2" s="1"/>
  <c r="K710" i="2"/>
  <c r="N710" i="2"/>
  <c r="L710" i="2" s="1"/>
  <c r="O710" i="2"/>
  <c r="M710" i="2" s="1"/>
  <c r="K711" i="2"/>
  <c r="N711" i="2"/>
  <c r="L711" i="2" s="1"/>
  <c r="O711" i="2"/>
  <c r="M711" i="2" s="1"/>
  <c r="K712" i="2"/>
  <c r="N712" i="2"/>
  <c r="L712" i="2" s="1"/>
  <c r="O712" i="2"/>
  <c r="M712" i="2" s="1"/>
  <c r="K713" i="2"/>
  <c r="N713" i="2"/>
  <c r="L713" i="2" s="1"/>
  <c r="O713" i="2"/>
  <c r="M713" i="2" s="1"/>
  <c r="K714" i="2"/>
  <c r="N714" i="2"/>
  <c r="L714" i="2" s="1"/>
  <c r="O714" i="2"/>
  <c r="M714" i="2" s="1"/>
  <c r="K715" i="2"/>
  <c r="N715" i="2"/>
  <c r="L715" i="2" s="1"/>
  <c r="O715" i="2"/>
  <c r="M715" i="2" s="1"/>
  <c r="K716" i="2"/>
  <c r="N716" i="2"/>
  <c r="L716" i="2" s="1"/>
  <c r="O716" i="2"/>
  <c r="M716" i="2" s="1"/>
  <c r="K717" i="2"/>
  <c r="N717" i="2"/>
  <c r="L717" i="2" s="1"/>
  <c r="O717" i="2"/>
  <c r="M717" i="2" s="1"/>
  <c r="K718" i="2"/>
  <c r="N718" i="2"/>
  <c r="L718" i="2" s="1"/>
  <c r="O718" i="2"/>
  <c r="M718" i="2" s="1"/>
  <c r="K719" i="2"/>
  <c r="N719" i="2"/>
  <c r="L719" i="2" s="1"/>
  <c r="O719" i="2"/>
  <c r="M719" i="2" s="1"/>
  <c r="K720" i="2"/>
  <c r="N720" i="2"/>
  <c r="L720" i="2" s="1"/>
  <c r="O720" i="2"/>
  <c r="M720" i="2" s="1"/>
  <c r="K721" i="2"/>
  <c r="N721" i="2"/>
  <c r="L721" i="2" s="1"/>
  <c r="O721" i="2"/>
  <c r="M721" i="2" s="1"/>
  <c r="K722" i="2"/>
  <c r="N722" i="2"/>
  <c r="L722" i="2" s="1"/>
  <c r="O722" i="2"/>
  <c r="M722" i="2" s="1"/>
  <c r="K723" i="2"/>
  <c r="N723" i="2"/>
  <c r="L723" i="2" s="1"/>
  <c r="O723" i="2"/>
  <c r="M723" i="2" s="1"/>
  <c r="K643" i="2"/>
  <c r="N643" i="2"/>
  <c r="L643" i="2" s="1"/>
  <c r="O643" i="2"/>
  <c r="M643" i="2" s="1"/>
  <c r="K644" i="2"/>
  <c r="T644" i="2" s="1"/>
  <c r="N644" i="2"/>
  <c r="L644" i="2" s="1"/>
  <c r="O644" i="2"/>
  <c r="M644" i="2" s="1"/>
  <c r="K645" i="2"/>
  <c r="N645" i="2"/>
  <c r="L645" i="2" s="1"/>
  <c r="O645" i="2"/>
  <c r="M645" i="2" s="1"/>
  <c r="K646" i="2"/>
  <c r="N646" i="2"/>
  <c r="L646" i="2" s="1"/>
  <c r="O646" i="2"/>
  <c r="M646" i="2" s="1"/>
  <c r="K647" i="2"/>
  <c r="N647" i="2"/>
  <c r="L647" i="2" s="1"/>
  <c r="O647" i="2"/>
  <c r="M647" i="2" s="1"/>
  <c r="K648" i="2"/>
  <c r="N648" i="2"/>
  <c r="L648" i="2" s="1"/>
  <c r="O648" i="2"/>
  <c r="M648" i="2" s="1"/>
  <c r="K649" i="2"/>
  <c r="N649" i="2"/>
  <c r="L649" i="2" s="1"/>
  <c r="O649" i="2"/>
  <c r="M649" i="2" s="1"/>
  <c r="K650" i="2"/>
  <c r="N650" i="2"/>
  <c r="L650" i="2" s="1"/>
  <c r="O650" i="2"/>
  <c r="M650" i="2" s="1"/>
  <c r="K651" i="2"/>
  <c r="N651" i="2"/>
  <c r="L651" i="2" s="1"/>
  <c r="O651" i="2"/>
  <c r="M651" i="2" s="1"/>
  <c r="K652" i="2"/>
  <c r="T652" i="2" s="1"/>
  <c r="N652" i="2"/>
  <c r="L652" i="2" s="1"/>
  <c r="O652" i="2"/>
  <c r="M652" i="2" s="1"/>
  <c r="K653" i="2"/>
  <c r="N653" i="2"/>
  <c r="L653" i="2" s="1"/>
  <c r="O653" i="2"/>
  <c r="M653" i="2" s="1"/>
  <c r="K654" i="2"/>
  <c r="N654" i="2"/>
  <c r="L654" i="2" s="1"/>
  <c r="O654" i="2"/>
  <c r="M654" i="2" s="1"/>
  <c r="K655" i="2"/>
  <c r="N655" i="2"/>
  <c r="L655" i="2" s="1"/>
  <c r="O655" i="2"/>
  <c r="M655" i="2" s="1"/>
  <c r="K656" i="2"/>
  <c r="N656" i="2"/>
  <c r="L656" i="2" s="1"/>
  <c r="O656" i="2"/>
  <c r="M656" i="2" s="1"/>
  <c r="K657" i="2"/>
  <c r="N657" i="2"/>
  <c r="L657" i="2" s="1"/>
  <c r="O657" i="2"/>
  <c r="M657" i="2" s="1"/>
  <c r="K658" i="2"/>
  <c r="N658" i="2"/>
  <c r="L658" i="2" s="1"/>
  <c r="O658" i="2"/>
  <c r="M658" i="2" s="1"/>
  <c r="K659" i="2"/>
  <c r="N659" i="2"/>
  <c r="L659" i="2" s="1"/>
  <c r="O659" i="2"/>
  <c r="M659" i="2" s="1"/>
  <c r="K660" i="2"/>
  <c r="T660" i="2" s="1"/>
  <c r="N660" i="2"/>
  <c r="L660" i="2" s="1"/>
  <c r="O660" i="2"/>
  <c r="M660" i="2" s="1"/>
  <c r="K661" i="2"/>
  <c r="N661" i="2"/>
  <c r="L661" i="2" s="1"/>
  <c r="O661" i="2"/>
  <c r="M661" i="2" s="1"/>
  <c r="K662" i="2"/>
  <c r="N662" i="2"/>
  <c r="L662" i="2" s="1"/>
  <c r="O662" i="2"/>
  <c r="M662" i="2" s="1"/>
  <c r="K663" i="2"/>
  <c r="N663" i="2"/>
  <c r="L663" i="2" s="1"/>
  <c r="O663" i="2"/>
  <c r="M663" i="2" s="1"/>
  <c r="K664" i="2"/>
  <c r="N664" i="2"/>
  <c r="L664" i="2" s="1"/>
  <c r="O664" i="2"/>
  <c r="M664" i="2" s="1"/>
  <c r="K665" i="2"/>
  <c r="N665" i="2"/>
  <c r="L665" i="2" s="1"/>
  <c r="O665" i="2"/>
  <c r="M665" i="2" s="1"/>
  <c r="K666" i="2"/>
  <c r="N666" i="2"/>
  <c r="L666" i="2" s="1"/>
  <c r="O666" i="2"/>
  <c r="M666" i="2" s="1"/>
  <c r="K667" i="2"/>
  <c r="N667" i="2"/>
  <c r="L667" i="2" s="1"/>
  <c r="O667" i="2"/>
  <c r="M667" i="2" s="1"/>
  <c r="K668" i="2"/>
  <c r="N668" i="2"/>
  <c r="L668" i="2" s="1"/>
  <c r="O668" i="2"/>
  <c r="M668" i="2" s="1"/>
  <c r="K669" i="2"/>
  <c r="N669" i="2"/>
  <c r="L669" i="2" s="1"/>
  <c r="O669" i="2"/>
  <c r="M669" i="2" s="1"/>
  <c r="K670" i="2"/>
  <c r="N670" i="2"/>
  <c r="L670" i="2" s="1"/>
  <c r="O670" i="2"/>
  <c r="M670" i="2" s="1"/>
  <c r="K671" i="2"/>
  <c r="N671" i="2"/>
  <c r="L671" i="2" s="1"/>
  <c r="O671" i="2"/>
  <c r="M671" i="2" s="1"/>
  <c r="K672" i="2"/>
  <c r="N672" i="2"/>
  <c r="L672" i="2" s="1"/>
  <c r="O672" i="2"/>
  <c r="M672" i="2" s="1"/>
  <c r="K673" i="2"/>
  <c r="N673" i="2"/>
  <c r="L673" i="2" s="1"/>
  <c r="O673" i="2"/>
  <c r="M673" i="2" s="1"/>
  <c r="K674" i="2"/>
  <c r="N674" i="2"/>
  <c r="L674" i="2" s="1"/>
  <c r="O674" i="2"/>
  <c r="M674" i="2" s="1"/>
  <c r="K675" i="2"/>
  <c r="N675" i="2"/>
  <c r="L675" i="2" s="1"/>
  <c r="O675" i="2"/>
  <c r="M675" i="2" s="1"/>
  <c r="K676" i="2"/>
  <c r="T676" i="2" s="1"/>
  <c r="N676" i="2"/>
  <c r="L676" i="2" s="1"/>
  <c r="O676" i="2"/>
  <c r="M676" i="2" s="1"/>
  <c r="K677" i="2"/>
  <c r="N677" i="2"/>
  <c r="L677" i="2" s="1"/>
  <c r="O677" i="2"/>
  <c r="M677" i="2" s="1"/>
  <c r="K678" i="2"/>
  <c r="N678" i="2"/>
  <c r="L678" i="2" s="1"/>
  <c r="O678" i="2"/>
  <c r="M678" i="2" s="1"/>
  <c r="K679" i="2"/>
  <c r="N679" i="2"/>
  <c r="L679" i="2" s="1"/>
  <c r="O679" i="2"/>
  <c r="M679" i="2" s="1"/>
  <c r="K680" i="2"/>
  <c r="N680" i="2"/>
  <c r="L680" i="2" s="1"/>
  <c r="O680" i="2"/>
  <c r="M680" i="2" s="1"/>
  <c r="K681" i="2"/>
  <c r="N681" i="2"/>
  <c r="L681" i="2" s="1"/>
  <c r="O681" i="2"/>
  <c r="M681" i="2" s="1"/>
  <c r="K682" i="2"/>
  <c r="N682" i="2"/>
  <c r="L682" i="2" s="1"/>
  <c r="O682" i="2"/>
  <c r="M682" i="2" s="1"/>
  <c r="K683" i="2"/>
  <c r="N683" i="2"/>
  <c r="L683" i="2" s="1"/>
  <c r="O683" i="2"/>
  <c r="M683" i="2" s="1"/>
  <c r="K684" i="2"/>
  <c r="T684" i="2" s="1"/>
  <c r="N684" i="2"/>
  <c r="L684" i="2" s="1"/>
  <c r="O684" i="2"/>
  <c r="M684" i="2" s="1"/>
  <c r="K556" i="2"/>
  <c r="N556" i="2"/>
  <c r="L556" i="2" s="1"/>
  <c r="O556" i="2"/>
  <c r="M556" i="2" s="1"/>
  <c r="K557" i="2"/>
  <c r="N557" i="2"/>
  <c r="L557" i="2" s="1"/>
  <c r="O557" i="2"/>
  <c r="M557" i="2" s="1"/>
  <c r="K558" i="2"/>
  <c r="N558" i="2"/>
  <c r="L558" i="2" s="1"/>
  <c r="O558" i="2"/>
  <c r="M558" i="2" s="1"/>
  <c r="K559" i="2"/>
  <c r="N559" i="2"/>
  <c r="L559" i="2" s="1"/>
  <c r="O559" i="2"/>
  <c r="M559" i="2" s="1"/>
  <c r="K560" i="2"/>
  <c r="N560" i="2"/>
  <c r="L560" i="2" s="1"/>
  <c r="O560" i="2"/>
  <c r="M560" i="2" s="1"/>
  <c r="K561" i="2"/>
  <c r="N561" i="2"/>
  <c r="L561" i="2" s="1"/>
  <c r="O561" i="2"/>
  <c r="M561" i="2" s="1"/>
  <c r="K562" i="2"/>
  <c r="N562" i="2"/>
  <c r="L562" i="2" s="1"/>
  <c r="O562" i="2"/>
  <c r="M562" i="2" s="1"/>
  <c r="K563" i="2"/>
  <c r="N563" i="2"/>
  <c r="L563" i="2" s="1"/>
  <c r="O563" i="2"/>
  <c r="M563" i="2" s="1"/>
  <c r="K564" i="2"/>
  <c r="N564" i="2"/>
  <c r="L564" i="2" s="1"/>
  <c r="O564" i="2"/>
  <c r="M564" i="2" s="1"/>
  <c r="K565" i="2"/>
  <c r="N565" i="2"/>
  <c r="L565" i="2" s="1"/>
  <c r="O565" i="2"/>
  <c r="M565" i="2" s="1"/>
  <c r="K566" i="2"/>
  <c r="N566" i="2"/>
  <c r="L566" i="2" s="1"/>
  <c r="O566" i="2"/>
  <c r="M566" i="2" s="1"/>
  <c r="K567" i="2"/>
  <c r="N567" i="2"/>
  <c r="L567" i="2" s="1"/>
  <c r="O567" i="2"/>
  <c r="M567" i="2" s="1"/>
  <c r="K568" i="2"/>
  <c r="N568" i="2"/>
  <c r="L568" i="2" s="1"/>
  <c r="O568" i="2"/>
  <c r="M568" i="2" s="1"/>
  <c r="K569" i="2"/>
  <c r="N569" i="2"/>
  <c r="L569" i="2" s="1"/>
  <c r="O569" i="2"/>
  <c r="M569" i="2" s="1"/>
  <c r="K570" i="2"/>
  <c r="N570" i="2"/>
  <c r="L570" i="2" s="1"/>
  <c r="O570" i="2"/>
  <c r="M570" i="2" s="1"/>
  <c r="K571" i="2"/>
  <c r="N571" i="2"/>
  <c r="L571" i="2" s="1"/>
  <c r="O571" i="2"/>
  <c r="M571" i="2" s="1"/>
  <c r="K572" i="2"/>
  <c r="N572" i="2"/>
  <c r="L572" i="2" s="1"/>
  <c r="O572" i="2"/>
  <c r="M572" i="2" s="1"/>
  <c r="K573" i="2"/>
  <c r="N573" i="2"/>
  <c r="L573" i="2" s="1"/>
  <c r="O573" i="2"/>
  <c r="M573" i="2" s="1"/>
  <c r="K574" i="2"/>
  <c r="N574" i="2"/>
  <c r="L574" i="2" s="1"/>
  <c r="O574" i="2"/>
  <c r="M574" i="2" s="1"/>
  <c r="K575" i="2"/>
  <c r="N575" i="2"/>
  <c r="L575" i="2" s="1"/>
  <c r="O575" i="2"/>
  <c r="M575" i="2" s="1"/>
  <c r="K576" i="2"/>
  <c r="N576" i="2"/>
  <c r="L576" i="2" s="1"/>
  <c r="O576" i="2"/>
  <c r="M576" i="2" s="1"/>
  <c r="K577" i="2"/>
  <c r="N577" i="2"/>
  <c r="L577" i="2" s="1"/>
  <c r="O577" i="2"/>
  <c r="M577" i="2" s="1"/>
  <c r="K578" i="2"/>
  <c r="N578" i="2"/>
  <c r="L578" i="2" s="1"/>
  <c r="O578" i="2"/>
  <c r="M578" i="2" s="1"/>
  <c r="K579" i="2"/>
  <c r="N579" i="2"/>
  <c r="L579" i="2" s="1"/>
  <c r="O579" i="2"/>
  <c r="M579" i="2" s="1"/>
  <c r="K580" i="2"/>
  <c r="N580" i="2"/>
  <c r="L580" i="2" s="1"/>
  <c r="O580" i="2"/>
  <c r="M580" i="2" s="1"/>
  <c r="K581" i="2"/>
  <c r="N581" i="2"/>
  <c r="L581" i="2" s="1"/>
  <c r="O581" i="2"/>
  <c r="M581" i="2" s="1"/>
  <c r="K582" i="2"/>
  <c r="N582" i="2"/>
  <c r="L582" i="2" s="1"/>
  <c r="O582" i="2"/>
  <c r="M582" i="2" s="1"/>
  <c r="K583" i="2"/>
  <c r="N583" i="2"/>
  <c r="L583" i="2" s="1"/>
  <c r="O583" i="2"/>
  <c r="M583" i="2" s="1"/>
  <c r="K584" i="2"/>
  <c r="N584" i="2"/>
  <c r="L584" i="2" s="1"/>
  <c r="O584" i="2"/>
  <c r="M584" i="2" s="1"/>
  <c r="K585" i="2"/>
  <c r="N585" i="2"/>
  <c r="L585" i="2" s="1"/>
  <c r="O585" i="2"/>
  <c r="M585" i="2" s="1"/>
  <c r="K586" i="2"/>
  <c r="N586" i="2"/>
  <c r="L586" i="2" s="1"/>
  <c r="O586" i="2"/>
  <c r="M586" i="2" s="1"/>
  <c r="K587" i="2"/>
  <c r="N587" i="2"/>
  <c r="L587" i="2" s="1"/>
  <c r="O587" i="2"/>
  <c r="M587" i="2" s="1"/>
  <c r="K588" i="2"/>
  <c r="N588" i="2"/>
  <c r="L588" i="2" s="1"/>
  <c r="O588" i="2"/>
  <c r="M588" i="2" s="1"/>
  <c r="K589" i="2"/>
  <c r="N589" i="2"/>
  <c r="L589" i="2" s="1"/>
  <c r="O589" i="2"/>
  <c r="M589" i="2" s="1"/>
  <c r="K590" i="2"/>
  <c r="N590" i="2"/>
  <c r="L590" i="2" s="1"/>
  <c r="O590" i="2"/>
  <c r="M590" i="2" s="1"/>
  <c r="K591" i="2"/>
  <c r="N591" i="2"/>
  <c r="L591" i="2" s="1"/>
  <c r="O591" i="2"/>
  <c r="M591" i="2" s="1"/>
  <c r="K592" i="2"/>
  <c r="N592" i="2"/>
  <c r="L592" i="2" s="1"/>
  <c r="O592" i="2"/>
  <c r="M592" i="2" s="1"/>
  <c r="K593" i="2"/>
  <c r="N593" i="2"/>
  <c r="L593" i="2" s="1"/>
  <c r="O593" i="2"/>
  <c r="M593" i="2" s="1"/>
  <c r="K594" i="2"/>
  <c r="N594" i="2"/>
  <c r="L594" i="2" s="1"/>
  <c r="O594" i="2"/>
  <c r="M594" i="2" s="1"/>
  <c r="K595" i="2"/>
  <c r="N595" i="2"/>
  <c r="L595" i="2" s="1"/>
  <c r="O595" i="2"/>
  <c r="M595" i="2" s="1"/>
  <c r="K596" i="2"/>
  <c r="N596" i="2"/>
  <c r="L596" i="2" s="1"/>
  <c r="O596" i="2"/>
  <c r="M596" i="2" s="1"/>
  <c r="K597" i="2"/>
  <c r="N597" i="2"/>
  <c r="L597" i="2" s="1"/>
  <c r="O597" i="2"/>
  <c r="M597" i="2" s="1"/>
  <c r="K598" i="2"/>
  <c r="N598" i="2"/>
  <c r="L598" i="2" s="1"/>
  <c r="O598" i="2"/>
  <c r="M598" i="2" s="1"/>
  <c r="K599" i="2"/>
  <c r="N599" i="2"/>
  <c r="L599" i="2" s="1"/>
  <c r="O599" i="2"/>
  <c r="M599" i="2" s="1"/>
  <c r="K600" i="2"/>
  <c r="N600" i="2"/>
  <c r="L600" i="2" s="1"/>
  <c r="O600" i="2"/>
  <c r="M600" i="2" s="1"/>
  <c r="K601" i="2"/>
  <c r="N601" i="2"/>
  <c r="L601" i="2" s="1"/>
  <c r="O601" i="2"/>
  <c r="M601" i="2" s="1"/>
  <c r="K602" i="2"/>
  <c r="N602" i="2"/>
  <c r="L602" i="2" s="1"/>
  <c r="O602" i="2"/>
  <c r="M602" i="2" s="1"/>
  <c r="K603" i="2"/>
  <c r="N603" i="2"/>
  <c r="L603" i="2" s="1"/>
  <c r="O603" i="2"/>
  <c r="M603" i="2" s="1"/>
  <c r="K604" i="2"/>
  <c r="N604" i="2"/>
  <c r="L604" i="2" s="1"/>
  <c r="O604" i="2"/>
  <c r="M604" i="2" s="1"/>
  <c r="K605" i="2"/>
  <c r="N605" i="2"/>
  <c r="L605" i="2" s="1"/>
  <c r="O605" i="2"/>
  <c r="M605" i="2" s="1"/>
  <c r="K606" i="2"/>
  <c r="N606" i="2"/>
  <c r="L606" i="2" s="1"/>
  <c r="O606" i="2"/>
  <c r="M606" i="2" s="1"/>
  <c r="K607" i="2"/>
  <c r="N607" i="2"/>
  <c r="L607" i="2" s="1"/>
  <c r="O607" i="2"/>
  <c r="M607" i="2" s="1"/>
  <c r="K608" i="2"/>
  <c r="N608" i="2"/>
  <c r="L608" i="2" s="1"/>
  <c r="O608" i="2"/>
  <c r="M608" i="2" s="1"/>
  <c r="K609" i="2"/>
  <c r="N609" i="2"/>
  <c r="L609" i="2" s="1"/>
  <c r="O609" i="2"/>
  <c r="M609" i="2" s="1"/>
  <c r="K610" i="2"/>
  <c r="N610" i="2"/>
  <c r="L610" i="2" s="1"/>
  <c r="O610" i="2"/>
  <c r="M610" i="2" s="1"/>
  <c r="K611" i="2"/>
  <c r="N611" i="2"/>
  <c r="L611" i="2" s="1"/>
  <c r="O611" i="2"/>
  <c r="M611" i="2" s="1"/>
  <c r="K612" i="2"/>
  <c r="N612" i="2"/>
  <c r="L612" i="2" s="1"/>
  <c r="O612" i="2"/>
  <c r="M612" i="2" s="1"/>
  <c r="K613" i="2"/>
  <c r="N613" i="2"/>
  <c r="L613" i="2" s="1"/>
  <c r="O613" i="2"/>
  <c r="M613" i="2" s="1"/>
  <c r="K614" i="2"/>
  <c r="N614" i="2"/>
  <c r="L614" i="2" s="1"/>
  <c r="O614" i="2"/>
  <c r="M614" i="2" s="1"/>
  <c r="K615" i="2"/>
  <c r="N615" i="2"/>
  <c r="L615" i="2" s="1"/>
  <c r="O615" i="2"/>
  <c r="M615" i="2" s="1"/>
  <c r="K616" i="2"/>
  <c r="N616" i="2"/>
  <c r="L616" i="2" s="1"/>
  <c r="O616" i="2"/>
  <c r="M616" i="2" s="1"/>
  <c r="K617" i="2"/>
  <c r="T617" i="2" s="1"/>
  <c r="N617" i="2"/>
  <c r="L617" i="2" s="1"/>
  <c r="O617" i="2"/>
  <c r="M617" i="2" s="1"/>
  <c r="K618" i="2"/>
  <c r="N618" i="2"/>
  <c r="L618" i="2" s="1"/>
  <c r="O618" i="2"/>
  <c r="M618" i="2" s="1"/>
  <c r="K619" i="2"/>
  <c r="N619" i="2"/>
  <c r="L619" i="2" s="1"/>
  <c r="O619" i="2"/>
  <c r="M619" i="2" s="1"/>
  <c r="K620" i="2"/>
  <c r="N620" i="2"/>
  <c r="L620" i="2" s="1"/>
  <c r="O620" i="2"/>
  <c r="M620" i="2" s="1"/>
  <c r="K621" i="2"/>
  <c r="N621" i="2"/>
  <c r="L621" i="2" s="1"/>
  <c r="O621" i="2"/>
  <c r="M621" i="2" s="1"/>
  <c r="K622" i="2"/>
  <c r="N622" i="2"/>
  <c r="L622" i="2" s="1"/>
  <c r="O622" i="2"/>
  <c r="M622" i="2" s="1"/>
  <c r="K623" i="2"/>
  <c r="N623" i="2"/>
  <c r="L623" i="2" s="1"/>
  <c r="O623" i="2"/>
  <c r="M623" i="2" s="1"/>
  <c r="K624" i="2"/>
  <c r="N624" i="2"/>
  <c r="L624" i="2" s="1"/>
  <c r="O624" i="2"/>
  <c r="M624" i="2" s="1"/>
  <c r="K625" i="2"/>
  <c r="N625" i="2"/>
  <c r="L625" i="2" s="1"/>
  <c r="O625" i="2"/>
  <c r="M625" i="2" s="1"/>
  <c r="K626" i="2"/>
  <c r="N626" i="2"/>
  <c r="L626" i="2" s="1"/>
  <c r="O626" i="2"/>
  <c r="M626" i="2" s="1"/>
  <c r="K627" i="2"/>
  <c r="N627" i="2"/>
  <c r="L627" i="2" s="1"/>
  <c r="O627" i="2"/>
  <c r="M627" i="2" s="1"/>
  <c r="K628" i="2"/>
  <c r="N628" i="2"/>
  <c r="L628" i="2" s="1"/>
  <c r="O628" i="2"/>
  <c r="M628" i="2" s="1"/>
  <c r="K629" i="2"/>
  <c r="N629" i="2"/>
  <c r="L629" i="2" s="1"/>
  <c r="O629" i="2"/>
  <c r="M629" i="2" s="1"/>
  <c r="K630" i="2"/>
  <c r="N630" i="2"/>
  <c r="L630" i="2" s="1"/>
  <c r="O630" i="2"/>
  <c r="M630" i="2" s="1"/>
  <c r="K631" i="2"/>
  <c r="N631" i="2"/>
  <c r="L631" i="2" s="1"/>
  <c r="O631" i="2"/>
  <c r="M631" i="2" s="1"/>
  <c r="K632" i="2"/>
  <c r="N632" i="2"/>
  <c r="L632" i="2" s="1"/>
  <c r="O632" i="2"/>
  <c r="M632" i="2" s="1"/>
  <c r="K633" i="2"/>
  <c r="N633" i="2"/>
  <c r="L633" i="2" s="1"/>
  <c r="O633" i="2"/>
  <c r="M633" i="2" s="1"/>
  <c r="K634" i="2"/>
  <c r="N634" i="2"/>
  <c r="L634" i="2" s="1"/>
  <c r="O634" i="2"/>
  <c r="M634" i="2" s="1"/>
  <c r="K635" i="2"/>
  <c r="N635" i="2"/>
  <c r="L635" i="2" s="1"/>
  <c r="O635" i="2"/>
  <c r="M635" i="2" s="1"/>
  <c r="K636" i="2"/>
  <c r="N636" i="2"/>
  <c r="L636" i="2" s="1"/>
  <c r="O636" i="2"/>
  <c r="M636" i="2" s="1"/>
  <c r="K637" i="2"/>
  <c r="T637" i="2" s="1"/>
  <c r="N637" i="2"/>
  <c r="L637" i="2" s="1"/>
  <c r="O637" i="2"/>
  <c r="M637" i="2" s="1"/>
  <c r="K638" i="2"/>
  <c r="N638" i="2"/>
  <c r="L638" i="2" s="1"/>
  <c r="O638" i="2"/>
  <c r="M638" i="2" s="1"/>
  <c r="K639" i="2"/>
  <c r="N639" i="2"/>
  <c r="L639" i="2" s="1"/>
  <c r="O639" i="2"/>
  <c r="M639" i="2" s="1"/>
  <c r="K640" i="2"/>
  <c r="N640" i="2"/>
  <c r="L640" i="2" s="1"/>
  <c r="O640" i="2"/>
  <c r="M640" i="2" s="1"/>
  <c r="K641" i="2"/>
  <c r="N641" i="2"/>
  <c r="L641" i="2" s="1"/>
  <c r="O641" i="2"/>
  <c r="M641" i="2" s="1"/>
  <c r="K642" i="2"/>
  <c r="N642" i="2"/>
  <c r="L642" i="2" s="1"/>
  <c r="O642" i="2"/>
  <c r="M642" i="2" s="1"/>
  <c r="K383" i="2"/>
  <c r="N383" i="2"/>
  <c r="L383" i="2" s="1"/>
  <c r="O383" i="2"/>
  <c r="M383" i="2" s="1"/>
  <c r="K384" i="2"/>
  <c r="N384" i="2"/>
  <c r="L384" i="2" s="1"/>
  <c r="O384" i="2"/>
  <c r="M384" i="2" s="1"/>
  <c r="K385" i="2"/>
  <c r="N385" i="2"/>
  <c r="L385" i="2" s="1"/>
  <c r="O385" i="2"/>
  <c r="M385" i="2" s="1"/>
  <c r="K386" i="2"/>
  <c r="N386" i="2"/>
  <c r="L386" i="2" s="1"/>
  <c r="O386" i="2"/>
  <c r="M386" i="2" s="1"/>
  <c r="K387" i="2"/>
  <c r="N387" i="2"/>
  <c r="L387" i="2" s="1"/>
  <c r="O387" i="2"/>
  <c r="M387" i="2" s="1"/>
  <c r="K388" i="2"/>
  <c r="N388" i="2"/>
  <c r="L388" i="2" s="1"/>
  <c r="O388" i="2"/>
  <c r="M388" i="2" s="1"/>
  <c r="K389" i="2"/>
  <c r="N389" i="2"/>
  <c r="L389" i="2" s="1"/>
  <c r="O389" i="2"/>
  <c r="M389" i="2" s="1"/>
  <c r="K390" i="2"/>
  <c r="N390" i="2"/>
  <c r="L390" i="2" s="1"/>
  <c r="O390" i="2"/>
  <c r="M390" i="2" s="1"/>
  <c r="K391" i="2"/>
  <c r="N391" i="2"/>
  <c r="L391" i="2" s="1"/>
  <c r="O391" i="2"/>
  <c r="M391" i="2" s="1"/>
  <c r="K392" i="2"/>
  <c r="N392" i="2"/>
  <c r="L392" i="2" s="1"/>
  <c r="O392" i="2"/>
  <c r="M392" i="2" s="1"/>
  <c r="K393" i="2"/>
  <c r="N393" i="2"/>
  <c r="L393" i="2" s="1"/>
  <c r="O393" i="2"/>
  <c r="M393" i="2" s="1"/>
  <c r="K394" i="2"/>
  <c r="N394" i="2"/>
  <c r="L394" i="2" s="1"/>
  <c r="O394" i="2"/>
  <c r="M394" i="2" s="1"/>
  <c r="K395" i="2"/>
  <c r="N395" i="2"/>
  <c r="L395" i="2" s="1"/>
  <c r="O395" i="2"/>
  <c r="M395" i="2" s="1"/>
  <c r="K396" i="2"/>
  <c r="N396" i="2"/>
  <c r="L396" i="2" s="1"/>
  <c r="O396" i="2"/>
  <c r="M396" i="2" s="1"/>
  <c r="K397" i="2"/>
  <c r="N397" i="2"/>
  <c r="L397" i="2" s="1"/>
  <c r="O397" i="2"/>
  <c r="M397" i="2" s="1"/>
  <c r="K398" i="2"/>
  <c r="N398" i="2"/>
  <c r="L398" i="2" s="1"/>
  <c r="O398" i="2"/>
  <c r="M398" i="2" s="1"/>
  <c r="K399" i="2"/>
  <c r="N399" i="2"/>
  <c r="L399" i="2" s="1"/>
  <c r="O399" i="2"/>
  <c r="M399" i="2" s="1"/>
  <c r="K400" i="2"/>
  <c r="N400" i="2"/>
  <c r="L400" i="2" s="1"/>
  <c r="O400" i="2"/>
  <c r="M400" i="2" s="1"/>
  <c r="K401" i="2"/>
  <c r="N401" i="2"/>
  <c r="L401" i="2" s="1"/>
  <c r="O401" i="2"/>
  <c r="M401" i="2" s="1"/>
  <c r="K402" i="2"/>
  <c r="N402" i="2"/>
  <c r="L402" i="2" s="1"/>
  <c r="O402" i="2"/>
  <c r="M402" i="2" s="1"/>
  <c r="K403" i="2"/>
  <c r="N403" i="2"/>
  <c r="L403" i="2" s="1"/>
  <c r="O403" i="2"/>
  <c r="M403" i="2" s="1"/>
  <c r="K404" i="2"/>
  <c r="N404" i="2"/>
  <c r="L404" i="2" s="1"/>
  <c r="O404" i="2"/>
  <c r="M404" i="2" s="1"/>
  <c r="K405" i="2"/>
  <c r="N405" i="2"/>
  <c r="L405" i="2" s="1"/>
  <c r="O405" i="2"/>
  <c r="M405" i="2" s="1"/>
  <c r="K406" i="2"/>
  <c r="N406" i="2"/>
  <c r="L406" i="2" s="1"/>
  <c r="O406" i="2"/>
  <c r="M406" i="2" s="1"/>
  <c r="K407" i="2"/>
  <c r="N407" i="2"/>
  <c r="L407" i="2" s="1"/>
  <c r="O407" i="2"/>
  <c r="M407" i="2" s="1"/>
  <c r="K408" i="2"/>
  <c r="N408" i="2"/>
  <c r="L408" i="2" s="1"/>
  <c r="O408" i="2"/>
  <c r="M408" i="2" s="1"/>
  <c r="K409" i="2"/>
  <c r="N409" i="2"/>
  <c r="L409" i="2" s="1"/>
  <c r="O409" i="2"/>
  <c r="M409" i="2" s="1"/>
  <c r="K410" i="2"/>
  <c r="N410" i="2"/>
  <c r="L410" i="2" s="1"/>
  <c r="O410" i="2"/>
  <c r="M410" i="2" s="1"/>
  <c r="K411" i="2"/>
  <c r="N411" i="2"/>
  <c r="L411" i="2" s="1"/>
  <c r="O411" i="2"/>
  <c r="M411" i="2" s="1"/>
  <c r="K412" i="2"/>
  <c r="N412" i="2"/>
  <c r="L412" i="2" s="1"/>
  <c r="O412" i="2"/>
  <c r="M412" i="2" s="1"/>
  <c r="K413" i="2"/>
  <c r="N413" i="2"/>
  <c r="L413" i="2" s="1"/>
  <c r="O413" i="2"/>
  <c r="M413" i="2" s="1"/>
  <c r="K414" i="2"/>
  <c r="N414" i="2"/>
  <c r="L414" i="2" s="1"/>
  <c r="O414" i="2"/>
  <c r="M414" i="2" s="1"/>
  <c r="K415" i="2"/>
  <c r="N415" i="2"/>
  <c r="L415" i="2" s="1"/>
  <c r="O415" i="2"/>
  <c r="M415" i="2" s="1"/>
  <c r="K416" i="2"/>
  <c r="N416" i="2"/>
  <c r="L416" i="2" s="1"/>
  <c r="O416" i="2"/>
  <c r="M416" i="2" s="1"/>
  <c r="K417" i="2"/>
  <c r="N417" i="2"/>
  <c r="L417" i="2" s="1"/>
  <c r="O417" i="2"/>
  <c r="M417" i="2" s="1"/>
  <c r="K418" i="2"/>
  <c r="N418" i="2"/>
  <c r="L418" i="2" s="1"/>
  <c r="O418" i="2"/>
  <c r="M418" i="2" s="1"/>
  <c r="K419" i="2"/>
  <c r="N419" i="2"/>
  <c r="L419" i="2" s="1"/>
  <c r="O419" i="2"/>
  <c r="M419" i="2" s="1"/>
  <c r="K420" i="2"/>
  <c r="N420" i="2"/>
  <c r="L420" i="2" s="1"/>
  <c r="O420" i="2"/>
  <c r="M420" i="2" s="1"/>
  <c r="K421" i="2"/>
  <c r="N421" i="2"/>
  <c r="L421" i="2" s="1"/>
  <c r="O421" i="2"/>
  <c r="M421" i="2" s="1"/>
  <c r="K422" i="2"/>
  <c r="N422" i="2"/>
  <c r="L422" i="2" s="1"/>
  <c r="O422" i="2"/>
  <c r="M422" i="2" s="1"/>
  <c r="K423" i="2"/>
  <c r="N423" i="2"/>
  <c r="L423" i="2" s="1"/>
  <c r="O423" i="2"/>
  <c r="M423" i="2" s="1"/>
  <c r="K424" i="2"/>
  <c r="N424" i="2"/>
  <c r="L424" i="2" s="1"/>
  <c r="O424" i="2"/>
  <c r="M424" i="2" s="1"/>
  <c r="K425" i="2"/>
  <c r="N425" i="2"/>
  <c r="L425" i="2" s="1"/>
  <c r="O425" i="2"/>
  <c r="M425" i="2" s="1"/>
  <c r="K426" i="2"/>
  <c r="N426" i="2"/>
  <c r="L426" i="2" s="1"/>
  <c r="O426" i="2"/>
  <c r="M426" i="2" s="1"/>
  <c r="K427" i="2"/>
  <c r="N427" i="2"/>
  <c r="L427" i="2" s="1"/>
  <c r="O427" i="2"/>
  <c r="M427" i="2" s="1"/>
  <c r="K428" i="2"/>
  <c r="N428" i="2"/>
  <c r="L428" i="2" s="1"/>
  <c r="O428" i="2"/>
  <c r="M428" i="2" s="1"/>
  <c r="K429" i="2"/>
  <c r="N429" i="2"/>
  <c r="L429" i="2" s="1"/>
  <c r="O429" i="2"/>
  <c r="M429" i="2" s="1"/>
  <c r="K430" i="2"/>
  <c r="N430" i="2"/>
  <c r="L430" i="2" s="1"/>
  <c r="O430" i="2"/>
  <c r="M430" i="2" s="1"/>
  <c r="K431" i="2"/>
  <c r="N431" i="2"/>
  <c r="L431" i="2" s="1"/>
  <c r="O431" i="2"/>
  <c r="M431" i="2" s="1"/>
  <c r="K432" i="2"/>
  <c r="N432" i="2"/>
  <c r="L432" i="2" s="1"/>
  <c r="O432" i="2"/>
  <c r="M432" i="2" s="1"/>
  <c r="K433" i="2"/>
  <c r="N433" i="2"/>
  <c r="L433" i="2" s="1"/>
  <c r="O433" i="2"/>
  <c r="M433" i="2" s="1"/>
  <c r="K434" i="2"/>
  <c r="N434" i="2"/>
  <c r="L434" i="2" s="1"/>
  <c r="O434" i="2"/>
  <c r="M434" i="2" s="1"/>
  <c r="K435" i="2"/>
  <c r="N435" i="2"/>
  <c r="L435" i="2" s="1"/>
  <c r="O435" i="2"/>
  <c r="M435" i="2" s="1"/>
  <c r="K436" i="2"/>
  <c r="N436" i="2"/>
  <c r="L436" i="2" s="1"/>
  <c r="O436" i="2"/>
  <c r="M436" i="2" s="1"/>
  <c r="K437" i="2"/>
  <c r="N437" i="2"/>
  <c r="L437" i="2" s="1"/>
  <c r="O437" i="2"/>
  <c r="M437" i="2" s="1"/>
  <c r="K438" i="2"/>
  <c r="N438" i="2"/>
  <c r="L438" i="2" s="1"/>
  <c r="O438" i="2"/>
  <c r="M438" i="2" s="1"/>
  <c r="K439" i="2"/>
  <c r="N439" i="2"/>
  <c r="L439" i="2" s="1"/>
  <c r="O439" i="2"/>
  <c r="M439" i="2" s="1"/>
  <c r="K440" i="2"/>
  <c r="N440" i="2"/>
  <c r="L440" i="2" s="1"/>
  <c r="O440" i="2"/>
  <c r="M440" i="2" s="1"/>
  <c r="K441" i="2"/>
  <c r="N441" i="2"/>
  <c r="L441" i="2" s="1"/>
  <c r="O441" i="2"/>
  <c r="M441" i="2" s="1"/>
  <c r="K442" i="2"/>
  <c r="N442" i="2"/>
  <c r="L442" i="2" s="1"/>
  <c r="O442" i="2"/>
  <c r="M442" i="2" s="1"/>
  <c r="K443" i="2"/>
  <c r="N443" i="2"/>
  <c r="L443" i="2" s="1"/>
  <c r="O443" i="2"/>
  <c r="M443" i="2" s="1"/>
  <c r="K444" i="2"/>
  <c r="N444" i="2"/>
  <c r="L444" i="2" s="1"/>
  <c r="O444" i="2"/>
  <c r="M444" i="2" s="1"/>
  <c r="K445" i="2"/>
  <c r="N445" i="2"/>
  <c r="L445" i="2" s="1"/>
  <c r="O445" i="2"/>
  <c r="M445" i="2" s="1"/>
  <c r="K446" i="2"/>
  <c r="N446" i="2"/>
  <c r="L446" i="2" s="1"/>
  <c r="O446" i="2"/>
  <c r="M446" i="2" s="1"/>
  <c r="K447" i="2"/>
  <c r="N447" i="2"/>
  <c r="L447" i="2" s="1"/>
  <c r="O447" i="2"/>
  <c r="M447" i="2" s="1"/>
  <c r="K448" i="2"/>
  <c r="N448" i="2"/>
  <c r="L448" i="2" s="1"/>
  <c r="O448" i="2"/>
  <c r="M448" i="2" s="1"/>
  <c r="K449" i="2"/>
  <c r="N449" i="2"/>
  <c r="L449" i="2" s="1"/>
  <c r="O449" i="2"/>
  <c r="M449" i="2" s="1"/>
  <c r="K450" i="2"/>
  <c r="N450" i="2"/>
  <c r="L450" i="2" s="1"/>
  <c r="O450" i="2"/>
  <c r="M450" i="2" s="1"/>
  <c r="K451" i="2"/>
  <c r="N451" i="2"/>
  <c r="L451" i="2" s="1"/>
  <c r="O451" i="2"/>
  <c r="M451" i="2" s="1"/>
  <c r="K452" i="2"/>
  <c r="N452" i="2"/>
  <c r="L452" i="2" s="1"/>
  <c r="O452" i="2"/>
  <c r="M452" i="2" s="1"/>
  <c r="K453" i="2"/>
  <c r="N453" i="2"/>
  <c r="L453" i="2" s="1"/>
  <c r="O453" i="2"/>
  <c r="M453" i="2" s="1"/>
  <c r="K454" i="2"/>
  <c r="N454" i="2"/>
  <c r="L454" i="2" s="1"/>
  <c r="O454" i="2"/>
  <c r="M454" i="2" s="1"/>
  <c r="K455" i="2"/>
  <c r="N455" i="2"/>
  <c r="L455" i="2" s="1"/>
  <c r="O455" i="2"/>
  <c r="M455" i="2" s="1"/>
  <c r="K456" i="2"/>
  <c r="N456" i="2"/>
  <c r="L456" i="2" s="1"/>
  <c r="O456" i="2"/>
  <c r="M456" i="2" s="1"/>
  <c r="K457" i="2"/>
  <c r="N457" i="2"/>
  <c r="L457" i="2" s="1"/>
  <c r="O457" i="2"/>
  <c r="M457" i="2" s="1"/>
  <c r="K458" i="2"/>
  <c r="N458" i="2"/>
  <c r="L458" i="2" s="1"/>
  <c r="O458" i="2"/>
  <c r="M458" i="2" s="1"/>
  <c r="K459" i="2"/>
  <c r="N459" i="2"/>
  <c r="L459" i="2" s="1"/>
  <c r="O459" i="2"/>
  <c r="M459" i="2" s="1"/>
  <c r="K460" i="2"/>
  <c r="N460" i="2"/>
  <c r="L460" i="2" s="1"/>
  <c r="O460" i="2"/>
  <c r="M460" i="2" s="1"/>
  <c r="K461" i="2"/>
  <c r="N461" i="2"/>
  <c r="L461" i="2" s="1"/>
  <c r="O461" i="2"/>
  <c r="M461" i="2" s="1"/>
  <c r="K462" i="2"/>
  <c r="N462" i="2"/>
  <c r="L462" i="2" s="1"/>
  <c r="O462" i="2"/>
  <c r="M462" i="2" s="1"/>
  <c r="K463" i="2"/>
  <c r="N463" i="2"/>
  <c r="L463" i="2" s="1"/>
  <c r="O463" i="2"/>
  <c r="M463" i="2" s="1"/>
  <c r="K464" i="2"/>
  <c r="N464" i="2"/>
  <c r="L464" i="2" s="1"/>
  <c r="O464" i="2"/>
  <c r="M464" i="2" s="1"/>
  <c r="K465" i="2"/>
  <c r="N465" i="2"/>
  <c r="L465" i="2" s="1"/>
  <c r="O465" i="2"/>
  <c r="M465" i="2" s="1"/>
  <c r="K466" i="2"/>
  <c r="N466" i="2"/>
  <c r="L466" i="2" s="1"/>
  <c r="O466" i="2"/>
  <c r="M466" i="2" s="1"/>
  <c r="K467" i="2"/>
  <c r="N467" i="2"/>
  <c r="L467" i="2" s="1"/>
  <c r="O467" i="2"/>
  <c r="M467" i="2" s="1"/>
  <c r="K468" i="2"/>
  <c r="N468" i="2"/>
  <c r="L468" i="2" s="1"/>
  <c r="O468" i="2"/>
  <c r="M468" i="2" s="1"/>
  <c r="K469" i="2"/>
  <c r="N469" i="2"/>
  <c r="L469" i="2" s="1"/>
  <c r="O469" i="2"/>
  <c r="M469" i="2" s="1"/>
  <c r="K470" i="2"/>
  <c r="N470" i="2"/>
  <c r="L470" i="2" s="1"/>
  <c r="O470" i="2"/>
  <c r="M470" i="2" s="1"/>
  <c r="K471" i="2"/>
  <c r="N471" i="2"/>
  <c r="L471" i="2" s="1"/>
  <c r="O471" i="2"/>
  <c r="M471" i="2" s="1"/>
  <c r="K472" i="2"/>
  <c r="N472" i="2"/>
  <c r="L472" i="2" s="1"/>
  <c r="O472" i="2"/>
  <c r="M472" i="2" s="1"/>
  <c r="K473" i="2"/>
  <c r="N473" i="2"/>
  <c r="L473" i="2" s="1"/>
  <c r="O473" i="2"/>
  <c r="M473" i="2" s="1"/>
  <c r="K724" i="2"/>
  <c r="N724" i="2"/>
  <c r="L724" i="2" s="1"/>
  <c r="O724" i="2"/>
  <c r="M724" i="2" s="1"/>
  <c r="K725" i="2"/>
  <c r="N725" i="2"/>
  <c r="L725" i="2" s="1"/>
  <c r="O725" i="2"/>
  <c r="M725" i="2" s="1"/>
  <c r="K726" i="2"/>
  <c r="N726" i="2"/>
  <c r="L726" i="2" s="1"/>
  <c r="O726" i="2"/>
  <c r="M726" i="2" s="1"/>
  <c r="K727" i="2"/>
  <c r="N727" i="2"/>
  <c r="L727" i="2" s="1"/>
  <c r="O727" i="2"/>
  <c r="M727" i="2" s="1"/>
  <c r="K728" i="2"/>
  <c r="N728" i="2"/>
  <c r="L728" i="2" s="1"/>
  <c r="O728" i="2"/>
  <c r="M728" i="2" s="1"/>
  <c r="K729" i="2"/>
  <c r="N729" i="2"/>
  <c r="L729" i="2" s="1"/>
  <c r="O729" i="2"/>
  <c r="M729" i="2" s="1"/>
  <c r="K730" i="2"/>
  <c r="N730" i="2"/>
  <c r="L730" i="2" s="1"/>
  <c r="O730" i="2"/>
  <c r="M730" i="2" s="1"/>
  <c r="K731" i="2"/>
  <c r="N731" i="2"/>
  <c r="L731" i="2" s="1"/>
  <c r="O731" i="2"/>
  <c r="M731" i="2" s="1"/>
  <c r="K732" i="2"/>
  <c r="N732" i="2"/>
  <c r="L732" i="2" s="1"/>
  <c r="O732" i="2"/>
  <c r="M732" i="2" s="1"/>
  <c r="K733" i="2"/>
  <c r="N733" i="2"/>
  <c r="L733" i="2" s="1"/>
  <c r="O733" i="2"/>
  <c r="M733" i="2" s="1"/>
  <c r="K734" i="2"/>
  <c r="N734" i="2"/>
  <c r="L734" i="2" s="1"/>
  <c r="O734" i="2"/>
  <c r="M734" i="2" s="1"/>
  <c r="K735" i="2"/>
  <c r="N735" i="2"/>
  <c r="L735" i="2" s="1"/>
  <c r="O735" i="2"/>
  <c r="M735" i="2" s="1"/>
  <c r="K736" i="2"/>
  <c r="N736" i="2"/>
  <c r="L736" i="2" s="1"/>
  <c r="O736" i="2"/>
  <c r="M736" i="2" s="1"/>
  <c r="K737" i="2"/>
  <c r="N737" i="2"/>
  <c r="L737" i="2" s="1"/>
  <c r="O737" i="2"/>
  <c r="M737" i="2" s="1"/>
  <c r="K738" i="2"/>
  <c r="N738" i="2"/>
  <c r="L738" i="2" s="1"/>
  <c r="O738" i="2"/>
  <c r="M738" i="2" s="1"/>
  <c r="K739" i="2"/>
  <c r="N739" i="2"/>
  <c r="L739" i="2" s="1"/>
  <c r="O739" i="2"/>
  <c r="M739" i="2" s="1"/>
  <c r="K740" i="2"/>
  <c r="N740" i="2"/>
  <c r="L740" i="2" s="1"/>
  <c r="O740" i="2"/>
  <c r="M740" i="2" s="1"/>
  <c r="K741" i="2"/>
  <c r="N741" i="2"/>
  <c r="L741" i="2" s="1"/>
  <c r="O741" i="2"/>
  <c r="M741" i="2" s="1"/>
  <c r="K742" i="2"/>
  <c r="N742" i="2"/>
  <c r="L742" i="2" s="1"/>
  <c r="O742" i="2"/>
  <c r="M742" i="2" s="1"/>
  <c r="K743" i="2"/>
  <c r="N743" i="2"/>
  <c r="L743" i="2" s="1"/>
  <c r="O743" i="2"/>
  <c r="M743" i="2" s="1"/>
  <c r="K744" i="2"/>
  <c r="N744" i="2"/>
  <c r="L744" i="2" s="1"/>
  <c r="O744" i="2"/>
  <c r="M744" i="2" s="1"/>
  <c r="K745" i="2"/>
  <c r="N745" i="2"/>
  <c r="L745" i="2" s="1"/>
  <c r="O745" i="2"/>
  <c r="M745" i="2" s="1"/>
  <c r="K746" i="2"/>
  <c r="N746" i="2"/>
  <c r="L746" i="2" s="1"/>
  <c r="O746" i="2"/>
  <c r="M746" i="2" s="1"/>
  <c r="K747" i="2"/>
  <c r="N747" i="2"/>
  <c r="L747" i="2" s="1"/>
  <c r="O747" i="2"/>
  <c r="M747" i="2" s="1"/>
  <c r="K748" i="2"/>
  <c r="N748" i="2"/>
  <c r="L748" i="2" s="1"/>
  <c r="O748" i="2"/>
  <c r="M748" i="2" s="1"/>
  <c r="K749" i="2"/>
  <c r="N749" i="2"/>
  <c r="L749" i="2" s="1"/>
  <c r="O749" i="2"/>
  <c r="M749" i="2" s="1"/>
  <c r="K750" i="2"/>
  <c r="N750" i="2"/>
  <c r="L750" i="2" s="1"/>
  <c r="O750" i="2"/>
  <c r="M750" i="2" s="1"/>
  <c r="K751" i="2"/>
  <c r="N751" i="2"/>
  <c r="L751" i="2" s="1"/>
  <c r="O751" i="2"/>
  <c r="M751" i="2" s="1"/>
  <c r="K752" i="2"/>
  <c r="N752" i="2"/>
  <c r="L752" i="2" s="1"/>
  <c r="O752" i="2"/>
  <c r="M752" i="2" s="1"/>
  <c r="K753" i="2"/>
  <c r="N753" i="2"/>
  <c r="L753" i="2" s="1"/>
  <c r="O753" i="2"/>
  <c r="M753" i="2" s="1"/>
  <c r="K754" i="2"/>
  <c r="N754" i="2"/>
  <c r="L754" i="2" s="1"/>
  <c r="O754" i="2"/>
  <c r="M754" i="2" s="1"/>
  <c r="K755" i="2"/>
  <c r="N755" i="2"/>
  <c r="L755" i="2" s="1"/>
  <c r="O755" i="2"/>
  <c r="M755" i="2" s="1"/>
  <c r="K756" i="2"/>
  <c r="N756" i="2"/>
  <c r="L756" i="2" s="1"/>
  <c r="O756" i="2"/>
  <c r="M756" i="2" s="1"/>
  <c r="K757" i="2"/>
  <c r="N757" i="2"/>
  <c r="L757" i="2" s="1"/>
  <c r="O757" i="2"/>
  <c r="M757" i="2" s="1"/>
  <c r="K758" i="2"/>
  <c r="N758" i="2"/>
  <c r="L758" i="2" s="1"/>
  <c r="O758" i="2"/>
  <c r="M758" i="2" s="1"/>
  <c r="K759" i="2"/>
  <c r="N759" i="2"/>
  <c r="L759" i="2" s="1"/>
  <c r="O759" i="2"/>
  <c r="M759" i="2" s="1"/>
  <c r="K760" i="2"/>
  <c r="N760" i="2"/>
  <c r="L760" i="2" s="1"/>
  <c r="O760" i="2"/>
  <c r="M760" i="2" s="1"/>
  <c r="K761" i="2"/>
  <c r="N761" i="2"/>
  <c r="L761" i="2" s="1"/>
  <c r="O761" i="2"/>
  <c r="M761" i="2" s="1"/>
  <c r="K762" i="2"/>
  <c r="N762" i="2"/>
  <c r="L762" i="2" s="1"/>
  <c r="O762" i="2"/>
  <c r="M762" i="2" s="1"/>
  <c r="K763" i="2"/>
  <c r="N763" i="2"/>
  <c r="L763" i="2" s="1"/>
  <c r="O763" i="2"/>
  <c r="M763" i="2" s="1"/>
  <c r="K764" i="2"/>
  <c r="N764" i="2"/>
  <c r="L764" i="2" s="1"/>
  <c r="O764" i="2"/>
  <c r="M764" i="2" s="1"/>
  <c r="K765" i="2"/>
  <c r="N765" i="2"/>
  <c r="L765" i="2" s="1"/>
  <c r="O765" i="2"/>
  <c r="M765" i="2" s="1"/>
  <c r="K766" i="2"/>
  <c r="N766" i="2"/>
  <c r="L766" i="2" s="1"/>
  <c r="O766" i="2"/>
  <c r="M766" i="2" s="1"/>
  <c r="K767" i="2"/>
  <c r="N767" i="2"/>
  <c r="L767" i="2" s="1"/>
  <c r="O767" i="2"/>
  <c r="M767" i="2" s="1"/>
  <c r="K768" i="2"/>
  <c r="N768" i="2"/>
  <c r="L768" i="2" s="1"/>
  <c r="O768" i="2"/>
  <c r="M768" i="2" s="1"/>
  <c r="K769" i="2"/>
  <c r="N769" i="2"/>
  <c r="L769" i="2" s="1"/>
  <c r="O769" i="2"/>
  <c r="M769" i="2" s="1"/>
  <c r="K770" i="2"/>
  <c r="N770" i="2"/>
  <c r="L770" i="2" s="1"/>
  <c r="O770" i="2"/>
  <c r="M770" i="2" s="1"/>
  <c r="K771" i="2"/>
  <c r="N771" i="2"/>
  <c r="L771" i="2" s="1"/>
  <c r="O771" i="2"/>
  <c r="M771" i="2" s="1"/>
  <c r="K772" i="2"/>
  <c r="N772" i="2"/>
  <c r="L772" i="2" s="1"/>
  <c r="O772" i="2"/>
  <c r="M772" i="2" s="1"/>
  <c r="K773" i="2"/>
  <c r="N773" i="2"/>
  <c r="L773" i="2" s="1"/>
  <c r="O773" i="2"/>
  <c r="M773" i="2" s="1"/>
  <c r="K774" i="2"/>
  <c r="N774" i="2"/>
  <c r="L774" i="2" s="1"/>
  <c r="O774" i="2"/>
  <c r="M774" i="2" s="1"/>
  <c r="K775" i="2"/>
  <c r="N775" i="2"/>
  <c r="L775" i="2" s="1"/>
  <c r="O775" i="2"/>
  <c r="M775" i="2" s="1"/>
  <c r="K776" i="2"/>
  <c r="N776" i="2"/>
  <c r="L776" i="2" s="1"/>
  <c r="O776" i="2"/>
  <c r="M776" i="2" s="1"/>
  <c r="K777" i="2"/>
  <c r="N777" i="2"/>
  <c r="L777" i="2" s="1"/>
  <c r="O777" i="2"/>
  <c r="M777" i="2" s="1"/>
  <c r="K778" i="2"/>
  <c r="N778" i="2"/>
  <c r="L778" i="2" s="1"/>
  <c r="O778" i="2"/>
  <c r="M778" i="2" s="1"/>
  <c r="K779" i="2"/>
  <c r="N779" i="2"/>
  <c r="L779" i="2" s="1"/>
  <c r="O779" i="2"/>
  <c r="M779" i="2" s="1"/>
  <c r="K780" i="2"/>
  <c r="N780" i="2"/>
  <c r="L780" i="2" s="1"/>
  <c r="O780" i="2"/>
  <c r="M780" i="2" s="1"/>
  <c r="K781" i="2"/>
  <c r="N781" i="2"/>
  <c r="L781" i="2" s="1"/>
  <c r="O781" i="2"/>
  <c r="M781" i="2" s="1"/>
  <c r="K782" i="2"/>
  <c r="N782" i="2"/>
  <c r="L782" i="2" s="1"/>
  <c r="O782" i="2"/>
  <c r="M782" i="2" s="1"/>
  <c r="K783" i="2"/>
  <c r="N783" i="2"/>
  <c r="L783" i="2" s="1"/>
  <c r="O783" i="2"/>
  <c r="M783" i="2" s="1"/>
  <c r="K784" i="2"/>
  <c r="N784" i="2"/>
  <c r="L784" i="2" s="1"/>
  <c r="O784" i="2"/>
  <c r="M784" i="2" s="1"/>
  <c r="K785" i="2"/>
  <c r="N785" i="2"/>
  <c r="L785" i="2" s="1"/>
  <c r="O785" i="2"/>
  <c r="M785" i="2" s="1"/>
  <c r="K786" i="2"/>
  <c r="N786" i="2"/>
  <c r="L786" i="2" s="1"/>
  <c r="O786" i="2"/>
  <c r="M786" i="2" s="1"/>
  <c r="K787" i="2"/>
  <c r="N787" i="2"/>
  <c r="L787" i="2" s="1"/>
  <c r="O787" i="2"/>
  <c r="M787" i="2" s="1"/>
  <c r="K788" i="2"/>
  <c r="N788" i="2"/>
  <c r="L788" i="2" s="1"/>
  <c r="O788" i="2"/>
  <c r="M788" i="2" s="1"/>
  <c r="K789" i="2"/>
  <c r="N789" i="2"/>
  <c r="L789" i="2" s="1"/>
  <c r="O789" i="2"/>
  <c r="M789" i="2" s="1"/>
  <c r="K790" i="2"/>
  <c r="N790" i="2"/>
  <c r="L790" i="2" s="1"/>
  <c r="O790" i="2"/>
  <c r="M790" i="2" s="1"/>
  <c r="K791" i="2"/>
  <c r="N791" i="2"/>
  <c r="L791" i="2" s="1"/>
  <c r="O791" i="2"/>
  <c r="M791" i="2" s="1"/>
  <c r="K792" i="2"/>
  <c r="N792" i="2"/>
  <c r="L792" i="2" s="1"/>
  <c r="O792" i="2"/>
  <c r="M792" i="2" s="1"/>
  <c r="K793" i="2"/>
  <c r="N793" i="2"/>
  <c r="L793" i="2" s="1"/>
  <c r="O793" i="2"/>
  <c r="M793" i="2" s="1"/>
  <c r="K794" i="2"/>
  <c r="N794" i="2"/>
  <c r="L794" i="2" s="1"/>
  <c r="O794" i="2"/>
  <c r="M794" i="2" s="1"/>
  <c r="K795" i="2"/>
  <c r="N795" i="2"/>
  <c r="L795" i="2" s="1"/>
  <c r="O795" i="2"/>
  <c r="M795" i="2" s="1"/>
  <c r="K796" i="2"/>
  <c r="N796" i="2"/>
  <c r="L796" i="2" s="1"/>
  <c r="O796" i="2"/>
  <c r="M796" i="2" s="1"/>
  <c r="K797" i="2"/>
  <c r="N797" i="2"/>
  <c r="L797" i="2" s="1"/>
  <c r="O797" i="2"/>
  <c r="M797" i="2" s="1"/>
  <c r="K798" i="2"/>
  <c r="N798" i="2"/>
  <c r="L798" i="2" s="1"/>
  <c r="O798" i="2"/>
  <c r="M798" i="2" s="1"/>
  <c r="K799" i="2"/>
  <c r="N799" i="2"/>
  <c r="L799" i="2" s="1"/>
  <c r="O799" i="2"/>
  <c r="M799" i="2" s="1"/>
  <c r="K800" i="2"/>
  <c r="N800" i="2"/>
  <c r="L800" i="2" s="1"/>
  <c r="O800" i="2"/>
  <c r="M800" i="2" s="1"/>
  <c r="K801" i="2"/>
  <c r="N801" i="2"/>
  <c r="L801" i="2" s="1"/>
  <c r="O801" i="2"/>
  <c r="M801" i="2" s="1"/>
  <c r="K802" i="2"/>
  <c r="N802" i="2"/>
  <c r="L802" i="2" s="1"/>
  <c r="O802" i="2"/>
  <c r="M802" i="2" s="1"/>
  <c r="K803" i="2"/>
  <c r="N803" i="2"/>
  <c r="L803" i="2" s="1"/>
  <c r="O803" i="2"/>
  <c r="M803" i="2" s="1"/>
  <c r="K804" i="2"/>
  <c r="N804" i="2"/>
  <c r="L804" i="2" s="1"/>
  <c r="O804" i="2"/>
  <c r="M804" i="2" s="1"/>
  <c r="K805" i="2"/>
  <c r="N805" i="2"/>
  <c r="L805" i="2" s="1"/>
  <c r="O805" i="2"/>
  <c r="M805" i="2" s="1"/>
  <c r="K806" i="2"/>
  <c r="N806" i="2"/>
  <c r="L806" i="2" s="1"/>
  <c r="O806" i="2"/>
  <c r="M806" i="2" s="1"/>
  <c r="K807" i="2"/>
  <c r="N807" i="2"/>
  <c r="L807" i="2" s="1"/>
  <c r="O807" i="2"/>
  <c r="M807" i="2" s="1"/>
  <c r="K808" i="2"/>
  <c r="N808" i="2"/>
  <c r="L808" i="2" s="1"/>
  <c r="O808" i="2"/>
  <c r="M808" i="2" s="1"/>
  <c r="K809" i="2"/>
  <c r="N809" i="2"/>
  <c r="L809" i="2" s="1"/>
  <c r="O809" i="2"/>
  <c r="M809" i="2" s="1"/>
  <c r="K810" i="2"/>
  <c r="N810" i="2"/>
  <c r="L810" i="2" s="1"/>
  <c r="O810" i="2"/>
  <c r="M810" i="2" s="1"/>
  <c r="K811" i="2"/>
  <c r="N811" i="2"/>
  <c r="L811" i="2" s="1"/>
  <c r="O811" i="2"/>
  <c r="M811" i="2" s="1"/>
  <c r="K812" i="2"/>
  <c r="N812" i="2"/>
  <c r="L812" i="2" s="1"/>
  <c r="O812" i="2"/>
  <c r="M812" i="2" s="1"/>
  <c r="K813" i="2"/>
  <c r="N813" i="2"/>
  <c r="L813" i="2" s="1"/>
  <c r="O813" i="2"/>
  <c r="M813" i="2" s="1"/>
  <c r="K814" i="2"/>
  <c r="N814" i="2"/>
  <c r="L814" i="2" s="1"/>
  <c r="O814" i="2"/>
  <c r="M814" i="2" s="1"/>
  <c r="K815" i="2"/>
  <c r="N815" i="2"/>
  <c r="L815" i="2" s="1"/>
  <c r="O815" i="2"/>
  <c r="M815" i="2" s="1"/>
  <c r="K816" i="2"/>
  <c r="N816" i="2"/>
  <c r="L816" i="2" s="1"/>
  <c r="O816" i="2"/>
  <c r="M816" i="2" s="1"/>
  <c r="K817" i="2"/>
  <c r="N817" i="2"/>
  <c r="L817" i="2" s="1"/>
  <c r="O817" i="2"/>
  <c r="M817" i="2" s="1"/>
  <c r="K818" i="2"/>
  <c r="N818" i="2"/>
  <c r="L818" i="2" s="1"/>
  <c r="O818" i="2"/>
  <c r="M818" i="2" s="1"/>
  <c r="K819" i="2"/>
  <c r="N819" i="2"/>
  <c r="L819" i="2" s="1"/>
  <c r="O819" i="2"/>
  <c r="M819" i="2" s="1"/>
  <c r="K820" i="2"/>
  <c r="N820" i="2"/>
  <c r="L820" i="2" s="1"/>
  <c r="O820" i="2"/>
  <c r="M820" i="2" s="1"/>
  <c r="K821" i="2"/>
  <c r="N821" i="2"/>
  <c r="L821" i="2" s="1"/>
  <c r="O821" i="2"/>
  <c r="M821" i="2" s="1"/>
  <c r="K822" i="2"/>
  <c r="N822" i="2"/>
  <c r="L822" i="2" s="1"/>
  <c r="O822" i="2"/>
  <c r="M822" i="2" s="1"/>
  <c r="K823" i="2"/>
  <c r="N823" i="2"/>
  <c r="L823" i="2" s="1"/>
  <c r="O823" i="2"/>
  <c r="M823" i="2" s="1"/>
  <c r="K824" i="2"/>
  <c r="N824" i="2"/>
  <c r="L824" i="2" s="1"/>
  <c r="O824" i="2"/>
  <c r="M824" i="2" s="1"/>
  <c r="K825" i="2"/>
  <c r="N825" i="2"/>
  <c r="L825" i="2" s="1"/>
  <c r="O825" i="2"/>
  <c r="M825" i="2" s="1"/>
  <c r="K826" i="2"/>
  <c r="N826" i="2"/>
  <c r="L826" i="2" s="1"/>
  <c r="O826" i="2"/>
  <c r="M826" i="2" s="1"/>
  <c r="K827" i="2"/>
  <c r="N827" i="2"/>
  <c r="L827" i="2" s="1"/>
  <c r="O827" i="2"/>
  <c r="M827" i="2" s="1"/>
  <c r="K828" i="2"/>
  <c r="N828" i="2"/>
  <c r="L828" i="2" s="1"/>
  <c r="O828" i="2"/>
  <c r="M828" i="2" s="1"/>
  <c r="K829" i="2"/>
  <c r="N829" i="2"/>
  <c r="L829" i="2" s="1"/>
  <c r="O829" i="2"/>
  <c r="M829" i="2" s="1"/>
  <c r="K830" i="2"/>
  <c r="N830" i="2"/>
  <c r="L830" i="2" s="1"/>
  <c r="O830" i="2"/>
  <c r="M830" i="2" s="1"/>
  <c r="K831" i="2"/>
  <c r="N831" i="2"/>
  <c r="L831" i="2" s="1"/>
  <c r="O831" i="2"/>
  <c r="M831" i="2" s="1"/>
  <c r="K832" i="2"/>
  <c r="N832" i="2"/>
  <c r="L832" i="2" s="1"/>
  <c r="O832" i="2"/>
  <c r="M832" i="2" s="1"/>
  <c r="K833" i="2"/>
  <c r="N833" i="2"/>
  <c r="L833" i="2" s="1"/>
  <c r="O833" i="2"/>
  <c r="M833" i="2" s="1"/>
  <c r="K834" i="2"/>
  <c r="N834" i="2"/>
  <c r="L834" i="2" s="1"/>
  <c r="O834" i="2"/>
  <c r="M834" i="2" s="1"/>
  <c r="K835" i="2"/>
  <c r="N835" i="2"/>
  <c r="L835" i="2" s="1"/>
  <c r="O835" i="2"/>
  <c r="M835" i="2" s="1"/>
  <c r="K836" i="2"/>
  <c r="N836" i="2"/>
  <c r="L836" i="2" s="1"/>
  <c r="O836" i="2"/>
  <c r="M836" i="2" s="1"/>
  <c r="K837" i="2"/>
  <c r="T837" i="2" s="1"/>
  <c r="N837" i="2"/>
  <c r="L837" i="2" s="1"/>
  <c r="O837" i="2"/>
  <c r="M837" i="2" s="1"/>
  <c r="K838" i="2"/>
  <c r="N838" i="2"/>
  <c r="L838" i="2" s="1"/>
  <c r="O838" i="2"/>
  <c r="M838" i="2" s="1"/>
  <c r="K839" i="2"/>
  <c r="N839" i="2"/>
  <c r="L839" i="2" s="1"/>
  <c r="O839" i="2"/>
  <c r="M839" i="2" s="1"/>
  <c r="K840" i="2"/>
  <c r="N840" i="2"/>
  <c r="L840" i="2" s="1"/>
  <c r="O840" i="2"/>
  <c r="M840" i="2" s="1"/>
  <c r="K841" i="2"/>
  <c r="N841" i="2"/>
  <c r="L841" i="2" s="1"/>
  <c r="O841" i="2"/>
  <c r="M841" i="2" s="1"/>
  <c r="K842" i="2"/>
  <c r="N842" i="2"/>
  <c r="L842" i="2" s="1"/>
  <c r="O842" i="2"/>
  <c r="M842" i="2" s="1"/>
  <c r="K843" i="2"/>
  <c r="N843" i="2"/>
  <c r="L843" i="2" s="1"/>
  <c r="O843" i="2"/>
  <c r="M843" i="2" s="1"/>
  <c r="K844" i="2"/>
  <c r="N844" i="2"/>
  <c r="L844" i="2" s="1"/>
  <c r="O844" i="2"/>
  <c r="M844" i="2" s="1"/>
  <c r="K845" i="2"/>
  <c r="N845" i="2"/>
  <c r="L845" i="2" s="1"/>
  <c r="O845" i="2"/>
  <c r="M845" i="2" s="1"/>
  <c r="K846" i="2"/>
  <c r="N846" i="2"/>
  <c r="L846" i="2" s="1"/>
  <c r="O846" i="2"/>
  <c r="M846" i="2" s="1"/>
  <c r="K847" i="2"/>
  <c r="N847" i="2"/>
  <c r="L847" i="2" s="1"/>
  <c r="O847" i="2"/>
  <c r="M847" i="2" s="1"/>
  <c r="K848" i="2"/>
  <c r="N848" i="2"/>
  <c r="L848" i="2" s="1"/>
  <c r="O848" i="2"/>
  <c r="M848" i="2" s="1"/>
  <c r="K849" i="2"/>
  <c r="N849" i="2"/>
  <c r="L849" i="2" s="1"/>
  <c r="O849" i="2"/>
  <c r="M849" i="2" s="1"/>
  <c r="K850" i="2"/>
  <c r="N850" i="2"/>
  <c r="L850" i="2" s="1"/>
  <c r="O850" i="2"/>
  <c r="M850" i="2" s="1"/>
  <c r="K851" i="2"/>
  <c r="N851" i="2"/>
  <c r="L851" i="2" s="1"/>
  <c r="O851" i="2"/>
  <c r="M851" i="2" s="1"/>
  <c r="K852" i="2"/>
  <c r="N852" i="2"/>
  <c r="L852" i="2" s="1"/>
  <c r="O852" i="2"/>
  <c r="M852" i="2" s="1"/>
  <c r="K853" i="2"/>
  <c r="N853" i="2"/>
  <c r="L853" i="2" s="1"/>
  <c r="O853" i="2"/>
  <c r="M853" i="2" s="1"/>
  <c r="K854" i="2"/>
  <c r="N854" i="2"/>
  <c r="L854" i="2" s="1"/>
  <c r="O854" i="2"/>
  <c r="M854" i="2" s="1"/>
  <c r="K855" i="2"/>
  <c r="N855" i="2"/>
  <c r="L855" i="2" s="1"/>
  <c r="O855" i="2"/>
  <c r="M855" i="2" s="1"/>
  <c r="K856" i="2"/>
  <c r="N856" i="2"/>
  <c r="L856" i="2" s="1"/>
  <c r="O856" i="2"/>
  <c r="M856" i="2" s="1"/>
  <c r="K857" i="2"/>
  <c r="N857" i="2"/>
  <c r="L857" i="2" s="1"/>
  <c r="O857" i="2"/>
  <c r="M857" i="2" s="1"/>
  <c r="K858" i="2"/>
  <c r="N858" i="2"/>
  <c r="L858" i="2" s="1"/>
  <c r="O858" i="2"/>
  <c r="M858" i="2" s="1"/>
  <c r="K859" i="2"/>
  <c r="N859" i="2"/>
  <c r="L859" i="2" s="1"/>
  <c r="O859" i="2"/>
  <c r="M859" i="2" s="1"/>
  <c r="K860" i="2"/>
  <c r="N860" i="2"/>
  <c r="L860" i="2" s="1"/>
  <c r="O860" i="2"/>
  <c r="M860" i="2" s="1"/>
  <c r="K861" i="2"/>
  <c r="N861" i="2"/>
  <c r="L861" i="2" s="1"/>
  <c r="O861" i="2"/>
  <c r="M861" i="2" s="1"/>
  <c r="K862" i="2"/>
  <c r="N862" i="2"/>
  <c r="L862" i="2" s="1"/>
  <c r="O862" i="2"/>
  <c r="M862" i="2" s="1"/>
  <c r="K863" i="2"/>
  <c r="N863" i="2"/>
  <c r="L863" i="2" s="1"/>
  <c r="O863" i="2"/>
  <c r="M863" i="2" s="1"/>
  <c r="K864" i="2"/>
  <c r="N864" i="2"/>
  <c r="L864" i="2" s="1"/>
  <c r="O864" i="2"/>
  <c r="M864" i="2" s="1"/>
  <c r="K865" i="2"/>
  <c r="N865" i="2"/>
  <c r="L865" i="2" s="1"/>
  <c r="O865" i="2"/>
  <c r="M865" i="2" s="1"/>
  <c r="K866" i="2"/>
  <c r="N866" i="2"/>
  <c r="L866" i="2" s="1"/>
  <c r="O866" i="2"/>
  <c r="M866" i="2" s="1"/>
  <c r="K867" i="2"/>
  <c r="N867" i="2"/>
  <c r="L867" i="2" s="1"/>
  <c r="O867" i="2"/>
  <c r="M867" i="2" s="1"/>
  <c r="K868" i="2"/>
  <c r="N868" i="2"/>
  <c r="L868" i="2" s="1"/>
  <c r="O868" i="2"/>
  <c r="M868" i="2" s="1"/>
  <c r="K869" i="2"/>
  <c r="N869" i="2"/>
  <c r="L869" i="2" s="1"/>
  <c r="O869" i="2"/>
  <c r="M869" i="2" s="1"/>
  <c r="K870" i="2"/>
  <c r="N870" i="2"/>
  <c r="L870" i="2" s="1"/>
  <c r="O870" i="2"/>
  <c r="M870" i="2" s="1"/>
  <c r="K871" i="2"/>
  <c r="N871" i="2"/>
  <c r="L871" i="2" s="1"/>
  <c r="O871" i="2"/>
  <c r="M871" i="2" s="1"/>
  <c r="K872" i="2"/>
  <c r="N872" i="2"/>
  <c r="L872" i="2" s="1"/>
  <c r="O872" i="2"/>
  <c r="M872" i="2" s="1"/>
  <c r="K873" i="2"/>
  <c r="N873" i="2"/>
  <c r="L873" i="2" s="1"/>
  <c r="O873" i="2"/>
  <c r="M873" i="2" s="1"/>
  <c r="K874" i="2"/>
  <c r="N874" i="2"/>
  <c r="L874" i="2" s="1"/>
  <c r="O874" i="2"/>
  <c r="M874" i="2" s="1"/>
  <c r="K875" i="2"/>
  <c r="N875" i="2"/>
  <c r="L875" i="2" s="1"/>
  <c r="O875" i="2"/>
  <c r="M875" i="2" s="1"/>
  <c r="K876" i="2"/>
  <c r="N876" i="2"/>
  <c r="L876" i="2" s="1"/>
  <c r="O876" i="2"/>
  <c r="M876" i="2" s="1"/>
  <c r="K877" i="2"/>
  <c r="T877" i="2" s="1"/>
  <c r="N877" i="2"/>
  <c r="L877" i="2" s="1"/>
  <c r="O877" i="2"/>
  <c r="M877" i="2" s="1"/>
  <c r="K878" i="2"/>
  <c r="N878" i="2"/>
  <c r="L878" i="2" s="1"/>
  <c r="O878" i="2"/>
  <c r="M878" i="2" s="1"/>
  <c r="K879" i="2"/>
  <c r="N879" i="2"/>
  <c r="L879" i="2" s="1"/>
  <c r="O879" i="2"/>
  <c r="M879" i="2" s="1"/>
  <c r="K880" i="2"/>
  <c r="N880" i="2"/>
  <c r="L880" i="2" s="1"/>
  <c r="O880" i="2"/>
  <c r="M880" i="2" s="1"/>
  <c r="K881" i="2"/>
  <c r="N881" i="2"/>
  <c r="L881" i="2" s="1"/>
  <c r="O881" i="2"/>
  <c r="M881" i="2" s="1"/>
  <c r="K882" i="2"/>
  <c r="N882" i="2"/>
  <c r="L882" i="2" s="1"/>
  <c r="O882" i="2"/>
  <c r="M882" i="2" s="1"/>
  <c r="K883" i="2"/>
  <c r="N883" i="2"/>
  <c r="L883" i="2" s="1"/>
  <c r="O883" i="2"/>
  <c r="M883" i="2" s="1"/>
  <c r="K884" i="2"/>
  <c r="N884" i="2"/>
  <c r="L884" i="2" s="1"/>
  <c r="O884" i="2"/>
  <c r="M884" i="2" s="1"/>
  <c r="K885" i="2"/>
  <c r="N885" i="2"/>
  <c r="L885" i="2" s="1"/>
  <c r="O885" i="2"/>
  <c r="M885" i="2" s="1"/>
  <c r="K886" i="2"/>
  <c r="N886" i="2"/>
  <c r="L886" i="2" s="1"/>
  <c r="O886" i="2"/>
  <c r="M886" i="2" s="1"/>
  <c r="K887" i="2"/>
  <c r="T887" i="2" s="1"/>
  <c r="N887" i="2"/>
  <c r="L887" i="2" s="1"/>
  <c r="O887" i="2"/>
  <c r="M887" i="2" s="1"/>
  <c r="K888" i="2"/>
  <c r="N888" i="2"/>
  <c r="L888" i="2" s="1"/>
  <c r="O888" i="2"/>
  <c r="M888" i="2" s="1"/>
  <c r="K889" i="2"/>
  <c r="N889" i="2"/>
  <c r="L889" i="2" s="1"/>
  <c r="O889" i="2"/>
  <c r="M889" i="2" s="1"/>
  <c r="K890" i="2"/>
  <c r="N890" i="2"/>
  <c r="L890" i="2" s="1"/>
  <c r="O890" i="2"/>
  <c r="M890" i="2" s="1"/>
  <c r="K891" i="2"/>
  <c r="N891" i="2"/>
  <c r="L891" i="2" s="1"/>
  <c r="O891" i="2"/>
  <c r="M891" i="2" s="1"/>
  <c r="K892" i="2"/>
  <c r="N892" i="2"/>
  <c r="L892" i="2" s="1"/>
  <c r="O892" i="2"/>
  <c r="M892" i="2" s="1"/>
  <c r="K893" i="2"/>
  <c r="T893" i="2" s="1"/>
  <c r="N893" i="2"/>
  <c r="L893" i="2" s="1"/>
  <c r="O893" i="2"/>
  <c r="M893" i="2" s="1"/>
  <c r="K894" i="2"/>
  <c r="N894" i="2"/>
  <c r="L894" i="2" s="1"/>
  <c r="O894" i="2"/>
  <c r="M894" i="2" s="1"/>
  <c r="K895" i="2"/>
  <c r="N895" i="2"/>
  <c r="L895" i="2" s="1"/>
  <c r="O895" i="2"/>
  <c r="M895" i="2" s="1"/>
  <c r="K896" i="2"/>
  <c r="N896" i="2"/>
  <c r="L896" i="2" s="1"/>
  <c r="O896" i="2"/>
  <c r="M896" i="2" s="1"/>
  <c r="K897" i="2"/>
  <c r="N897" i="2"/>
  <c r="L897" i="2" s="1"/>
  <c r="O897" i="2"/>
  <c r="M897" i="2" s="1"/>
  <c r="K898" i="2"/>
  <c r="N898" i="2"/>
  <c r="L898" i="2" s="1"/>
  <c r="O898" i="2"/>
  <c r="M898" i="2" s="1"/>
  <c r="K899" i="2"/>
  <c r="N899" i="2"/>
  <c r="L899" i="2" s="1"/>
  <c r="O899" i="2"/>
  <c r="M899" i="2" s="1"/>
  <c r="K900" i="2"/>
  <c r="N900" i="2"/>
  <c r="L900" i="2" s="1"/>
  <c r="O900" i="2"/>
  <c r="M900" i="2" s="1"/>
  <c r="K901" i="2"/>
  <c r="N901" i="2"/>
  <c r="L901" i="2" s="1"/>
  <c r="O901" i="2"/>
  <c r="M901" i="2" s="1"/>
  <c r="K902" i="2"/>
  <c r="N902" i="2"/>
  <c r="L902" i="2" s="1"/>
  <c r="O902" i="2"/>
  <c r="M902" i="2" s="1"/>
  <c r="K903" i="2"/>
  <c r="N903" i="2"/>
  <c r="L903" i="2" s="1"/>
  <c r="O903" i="2"/>
  <c r="M903" i="2" s="1"/>
  <c r="K904" i="2"/>
  <c r="N904" i="2"/>
  <c r="L904" i="2" s="1"/>
  <c r="O904" i="2"/>
  <c r="M904" i="2" s="1"/>
  <c r="K905" i="2"/>
  <c r="N905" i="2"/>
  <c r="L905" i="2" s="1"/>
  <c r="O905" i="2"/>
  <c r="M905" i="2" s="1"/>
  <c r="K906" i="2"/>
  <c r="N906" i="2"/>
  <c r="L906" i="2" s="1"/>
  <c r="O906" i="2"/>
  <c r="M906" i="2" s="1"/>
  <c r="K907" i="2"/>
  <c r="N907" i="2"/>
  <c r="L907" i="2" s="1"/>
  <c r="O907" i="2"/>
  <c r="M907" i="2" s="1"/>
  <c r="K908" i="2"/>
  <c r="N908" i="2"/>
  <c r="L908" i="2" s="1"/>
  <c r="O908" i="2"/>
  <c r="M908" i="2" s="1"/>
  <c r="K909" i="2"/>
  <c r="T909" i="2" s="1"/>
  <c r="N909" i="2"/>
  <c r="L909" i="2" s="1"/>
  <c r="O909" i="2"/>
  <c r="M909" i="2" s="1"/>
  <c r="K910" i="2"/>
  <c r="N910" i="2"/>
  <c r="L910" i="2" s="1"/>
  <c r="O910" i="2"/>
  <c r="M910" i="2" s="1"/>
  <c r="K911" i="2"/>
  <c r="N911" i="2"/>
  <c r="L911" i="2" s="1"/>
  <c r="O911" i="2"/>
  <c r="M911" i="2" s="1"/>
  <c r="K912" i="2"/>
  <c r="N912" i="2"/>
  <c r="L912" i="2" s="1"/>
  <c r="O912" i="2"/>
  <c r="M912" i="2" s="1"/>
  <c r="K913" i="2"/>
  <c r="T913" i="2" s="1"/>
  <c r="N913" i="2"/>
  <c r="L913" i="2" s="1"/>
  <c r="O913" i="2"/>
  <c r="M913" i="2" s="1"/>
  <c r="K914" i="2"/>
  <c r="N914" i="2"/>
  <c r="L914" i="2" s="1"/>
  <c r="O914" i="2"/>
  <c r="M914" i="2" s="1"/>
  <c r="K915" i="2"/>
  <c r="N915" i="2"/>
  <c r="L915" i="2" s="1"/>
  <c r="O915" i="2"/>
  <c r="M915" i="2" s="1"/>
  <c r="K916" i="2"/>
  <c r="N916" i="2"/>
  <c r="L916" i="2" s="1"/>
  <c r="O916" i="2"/>
  <c r="M916" i="2" s="1"/>
  <c r="K917" i="2"/>
  <c r="N917" i="2"/>
  <c r="L917" i="2" s="1"/>
  <c r="O917" i="2"/>
  <c r="M917" i="2" s="1"/>
  <c r="K918" i="2"/>
  <c r="N918" i="2"/>
  <c r="L918" i="2" s="1"/>
  <c r="O918" i="2"/>
  <c r="M918" i="2" s="1"/>
  <c r="K919" i="2"/>
  <c r="N919" i="2"/>
  <c r="L919" i="2" s="1"/>
  <c r="O919" i="2"/>
  <c r="M919" i="2" s="1"/>
  <c r="K920" i="2"/>
  <c r="N920" i="2"/>
  <c r="L920" i="2" s="1"/>
  <c r="O920" i="2"/>
  <c r="M920" i="2" s="1"/>
  <c r="K921" i="2"/>
  <c r="N921" i="2"/>
  <c r="L921" i="2" s="1"/>
  <c r="O921" i="2"/>
  <c r="M921" i="2" s="1"/>
  <c r="K922" i="2"/>
  <c r="N922" i="2"/>
  <c r="L922" i="2" s="1"/>
  <c r="O922" i="2"/>
  <c r="M922" i="2" s="1"/>
  <c r="K923" i="2"/>
  <c r="N923" i="2"/>
  <c r="L923" i="2" s="1"/>
  <c r="O923" i="2"/>
  <c r="M923" i="2" s="1"/>
  <c r="K924" i="2"/>
  <c r="N924" i="2"/>
  <c r="L924" i="2" s="1"/>
  <c r="O924" i="2"/>
  <c r="M924" i="2" s="1"/>
  <c r="K925" i="2"/>
  <c r="N925" i="2"/>
  <c r="L925" i="2" s="1"/>
  <c r="O925" i="2"/>
  <c r="M925" i="2" s="1"/>
  <c r="K926" i="2"/>
  <c r="N926" i="2"/>
  <c r="L926" i="2" s="1"/>
  <c r="O926" i="2"/>
  <c r="M926" i="2" s="1"/>
  <c r="K927" i="2"/>
  <c r="N927" i="2"/>
  <c r="L927" i="2" s="1"/>
  <c r="O927" i="2"/>
  <c r="M927" i="2" s="1"/>
  <c r="K928" i="2"/>
  <c r="N928" i="2"/>
  <c r="L928" i="2" s="1"/>
  <c r="O928" i="2"/>
  <c r="M928" i="2" s="1"/>
  <c r="K929" i="2"/>
  <c r="N929" i="2"/>
  <c r="L929" i="2" s="1"/>
  <c r="O929" i="2"/>
  <c r="M929" i="2" s="1"/>
  <c r="K930" i="2"/>
  <c r="N930" i="2"/>
  <c r="L930" i="2" s="1"/>
  <c r="O930" i="2"/>
  <c r="M930" i="2" s="1"/>
  <c r="K931" i="2"/>
  <c r="N931" i="2"/>
  <c r="L931" i="2" s="1"/>
  <c r="O931" i="2"/>
  <c r="M931" i="2" s="1"/>
  <c r="K932" i="2"/>
  <c r="N932" i="2"/>
  <c r="L932" i="2" s="1"/>
  <c r="O932" i="2"/>
  <c r="M932" i="2" s="1"/>
  <c r="K933" i="2"/>
  <c r="N933" i="2"/>
  <c r="L933" i="2" s="1"/>
  <c r="O933" i="2"/>
  <c r="M933" i="2" s="1"/>
  <c r="K934" i="2"/>
  <c r="N934" i="2"/>
  <c r="L934" i="2" s="1"/>
  <c r="O934" i="2"/>
  <c r="M934" i="2" s="1"/>
  <c r="K935" i="2"/>
  <c r="N935" i="2"/>
  <c r="L935" i="2" s="1"/>
  <c r="O935" i="2"/>
  <c r="M935" i="2" s="1"/>
  <c r="K936" i="2"/>
  <c r="N936" i="2"/>
  <c r="L936" i="2" s="1"/>
  <c r="O936" i="2"/>
  <c r="M936" i="2" s="1"/>
  <c r="K937" i="2"/>
  <c r="N937" i="2"/>
  <c r="L937" i="2" s="1"/>
  <c r="O937" i="2"/>
  <c r="M937" i="2" s="1"/>
  <c r="K938" i="2"/>
  <c r="N938" i="2"/>
  <c r="L938" i="2" s="1"/>
  <c r="O938" i="2"/>
  <c r="M938" i="2" s="1"/>
  <c r="K939" i="2"/>
  <c r="N939" i="2"/>
  <c r="L939" i="2" s="1"/>
  <c r="O939" i="2"/>
  <c r="M939" i="2" s="1"/>
  <c r="K940" i="2"/>
  <c r="N940" i="2"/>
  <c r="L940" i="2" s="1"/>
  <c r="O940" i="2"/>
  <c r="M940" i="2" s="1"/>
  <c r="K941" i="2"/>
  <c r="N941" i="2"/>
  <c r="L941" i="2" s="1"/>
  <c r="O941" i="2"/>
  <c r="M941" i="2" s="1"/>
  <c r="K942" i="2"/>
  <c r="N942" i="2"/>
  <c r="L942" i="2" s="1"/>
  <c r="O942" i="2"/>
  <c r="M942" i="2" s="1"/>
  <c r="K943" i="2"/>
  <c r="N943" i="2"/>
  <c r="L943" i="2" s="1"/>
  <c r="O943" i="2"/>
  <c r="M943" i="2" s="1"/>
  <c r="K944" i="2"/>
  <c r="N944" i="2"/>
  <c r="L944" i="2" s="1"/>
  <c r="O944" i="2"/>
  <c r="M944" i="2" s="1"/>
  <c r="K945" i="2"/>
  <c r="T945" i="2" s="1"/>
  <c r="N945" i="2"/>
  <c r="L945" i="2" s="1"/>
  <c r="O945" i="2"/>
  <c r="M945" i="2" s="1"/>
  <c r="K946" i="2"/>
  <c r="N946" i="2"/>
  <c r="L946" i="2" s="1"/>
  <c r="O946" i="2"/>
  <c r="M946" i="2" s="1"/>
  <c r="K947" i="2"/>
  <c r="N947" i="2"/>
  <c r="L947" i="2" s="1"/>
  <c r="O947" i="2"/>
  <c r="M947" i="2" s="1"/>
  <c r="K948" i="2"/>
  <c r="N948" i="2"/>
  <c r="L948" i="2" s="1"/>
  <c r="O948" i="2"/>
  <c r="M948" i="2" s="1"/>
  <c r="K949" i="2"/>
  <c r="N949" i="2"/>
  <c r="L949" i="2" s="1"/>
  <c r="O949" i="2"/>
  <c r="M949" i="2" s="1"/>
  <c r="K951" i="2"/>
  <c r="N951" i="2"/>
  <c r="L951" i="2" s="1"/>
  <c r="O951" i="2"/>
  <c r="M951" i="2" s="1"/>
  <c r="K952" i="2"/>
  <c r="N952" i="2"/>
  <c r="L952" i="2" s="1"/>
  <c r="O952" i="2"/>
  <c r="M952" i="2" s="1"/>
  <c r="K953" i="2"/>
  <c r="N953" i="2"/>
  <c r="L953" i="2" s="1"/>
  <c r="O953" i="2"/>
  <c r="M953" i="2" s="1"/>
  <c r="K954" i="2"/>
  <c r="T954" i="2" s="1"/>
  <c r="N954" i="2"/>
  <c r="L954" i="2" s="1"/>
  <c r="O954" i="2"/>
  <c r="M954" i="2" s="1"/>
  <c r="K955" i="2"/>
  <c r="N955" i="2"/>
  <c r="L955" i="2" s="1"/>
  <c r="O955" i="2"/>
  <c r="M955" i="2" s="1"/>
  <c r="K956" i="2"/>
  <c r="T956" i="2" s="1"/>
  <c r="N956" i="2"/>
  <c r="L956" i="2" s="1"/>
  <c r="O956" i="2"/>
  <c r="M956" i="2" s="1"/>
  <c r="K957" i="2"/>
  <c r="N957" i="2"/>
  <c r="L957" i="2" s="1"/>
  <c r="O957" i="2"/>
  <c r="M957" i="2" s="1"/>
  <c r="K958" i="2"/>
  <c r="N958" i="2"/>
  <c r="L958" i="2" s="1"/>
  <c r="O958" i="2"/>
  <c r="M958" i="2" s="1"/>
  <c r="K959" i="2"/>
  <c r="N959" i="2"/>
  <c r="L959" i="2" s="1"/>
  <c r="O959" i="2"/>
  <c r="M959" i="2" s="1"/>
  <c r="K960" i="2"/>
  <c r="N960" i="2"/>
  <c r="L960" i="2" s="1"/>
  <c r="O960" i="2"/>
  <c r="M960" i="2" s="1"/>
  <c r="K961" i="2"/>
  <c r="N961" i="2"/>
  <c r="L961" i="2" s="1"/>
  <c r="O961" i="2"/>
  <c r="M961" i="2" s="1"/>
  <c r="K962" i="2"/>
  <c r="N962" i="2"/>
  <c r="L962" i="2" s="1"/>
  <c r="O962" i="2"/>
  <c r="M962" i="2" s="1"/>
  <c r="K963" i="2"/>
  <c r="N963" i="2"/>
  <c r="L963" i="2" s="1"/>
  <c r="O963" i="2"/>
  <c r="M963" i="2" s="1"/>
  <c r="K964" i="2"/>
  <c r="N964" i="2"/>
  <c r="L964" i="2" s="1"/>
  <c r="O964" i="2"/>
  <c r="M964" i="2" s="1"/>
  <c r="K965" i="2"/>
  <c r="N965" i="2"/>
  <c r="L965" i="2" s="1"/>
  <c r="O965" i="2"/>
  <c r="M965" i="2" s="1"/>
  <c r="K966" i="2"/>
  <c r="T966" i="2" s="1"/>
  <c r="N966" i="2"/>
  <c r="L966" i="2" s="1"/>
  <c r="O966" i="2"/>
  <c r="M966" i="2" s="1"/>
  <c r="K967" i="2"/>
  <c r="N967" i="2"/>
  <c r="L967" i="2" s="1"/>
  <c r="O967" i="2"/>
  <c r="M967" i="2" s="1"/>
  <c r="K968" i="2"/>
  <c r="T968" i="2" s="1"/>
  <c r="N968" i="2"/>
  <c r="L968" i="2" s="1"/>
  <c r="O968" i="2"/>
  <c r="M968" i="2" s="1"/>
  <c r="K969" i="2"/>
  <c r="N969" i="2"/>
  <c r="L969" i="2" s="1"/>
  <c r="O969" i="2"/>
  <c r="M969" i="2" s="1"/>
  <c r="K970" i="2"/>
  <c r="T970" i="2" s="1"/>
  <c r="N970" i="2"/>
  <c r="L970" i="2" s="1"/>
  <c r="O970" i="2"/>
  <c r="M970" i="2" s="1"/>
  <c r="K971" i="2"/>
  <c r="N971" i="2"/>
  <c r="L971" i="2" s="1"/>
  <c r="O971" i="2"/>
  <c r="M971" i="2" s="1"/>
  <c r="K972" i="2"/>
  <c r="N972" i="2"/>
  <c r="L972" i="2" s="1"/>
  <c r="O972" i="2"/>
  <c r="M972" i="2" s="1"/>
  <c r="K973" i="2"/>
  <c r="N973" i="2"/>
  <c r="L973" i="2" s="1"/>
  <c r="O973" i="2"/>
  <c r="M973" i="2" s="1"/>
  <c r="K974" i="2"/>
  <c r="N974" i="2"/>
  <c r="L974" i="2" s="1"/>
  <c r="O974" i="2"/>
  <c r="M974" i="2" s="1"/>
  <c r="K975" i="2"/>
  <c r="N975" i="2"/>
  <c r="L975" i="2" s="1"/>
  <c r="O975" i="2"/>
  <c r="M975" i="2" s="1"/>
  <c r="K976" i="2"/>
  <c r="N976" i="2"/>
  <c r="L976" i="2" s="1"/>
  <c r="O976" i="2"/>
  <c r="M976" i="2" s="1"/>
  <c r="K977" i="2"/>
  <c r="N977" i="2"/>
  <c r="L977" i="2" s="1"/>
  <c r="O977" i="2"/>
  <c r="M977" i="2" s="1"/>
  <c r="K978" i="2"/>
  <c r="N978" i="2"/>
  <c r="L978" i="2" s="1"/>
  <c r="O978" i="2"/>
  <c r="M978" i="2" s="1"/>
  <c r="K979" i="2"/>
  <c r="N979" i="2"/>
  <c r="L979" i="2" s="1"/>
  <c r="O979" i="2"/>
  <c r="M979" i="2" s="1"/>
  <c r="K980" i="2"/>
  <c r="T980" i="2" s="1"/>
  <c r="N980" i="2"/>
  <c r="L980" i="2" s="1"/>
  <c r="O980" i="2"/>
  <c r="M980" i="2" s="1"/>
  <c r="K981" i="2"/>
  <c r="N981" i="2"/>
  <c r="L981" i="2" s="1"/>
  <c r="O981" i="2"/>
  <c r="M981" i="2" s="1"/>
  <c r="K982" i="2"/>
  <c r="N982" i="2"/>
  <c r="L982" i="2" s="1"/>
  <c r="O982" i="2"/>
  <c r="M982" i="2" s="1"/>
  <c r="K983" i="2"/>
  <c r="N983" i="2"/>
  <c r="L983" i="2" s="1"/>
  <c r="O983" i="2"/>
  <c r="M983" i="2" s="1"/>
  <c r="K984" i="2"/>
  <c r="T984" i="2" s="1"/>
  <c r="N984" i="2"/>
  <c r="L984" i="2" s="1"/>
  <c r="O984" i="2"/>
  <c r="M984" i="2" s="1"/>
  <c r="K985" i="2"/>
  <c r="N985" i="2"/>
  <c r="L985" i="2" s="1"/>
  <c r="O985" i="2"/>
  <c r="M985" i="2" s="1"/>
  <c r="K986" i="2"/>
  <c r="T986" i="2" s="1"/>
  <c r="N986" i="2"/>
  <c r="L986" i="2" s="1"/>
  <c r="O986" i="2"/>
  <c r="M986" i="2" s="1"/>
  <c r="K987" i="2"/>
  <c r="N987" i="2"/>
  <c r="L987" i="2" s="1"/>
  <c r="O987" i="2"/>
  <c r="M987" i="2" s="1"/>
  <c r="K988" i="2"/>
  <c r="T988" i="2" s="1"/>
  <c r="N988" i="2"/>
  <c r="L988" i="2" s="1"/>
  <c r="O988" i="2"/>
  <c r="M988" i="2" s="1"/>
  <c r="K989" i="2"/>
  <c r="N989" i="2"/>
  <c r="L989" i="2" s="1"/>
  <c r="O989" i="2"/>
  <c r="M989" i="2" s="1"/>
  <c r="K990" i="2"/>
  <c r="N990" i="2"/>
  <c r="L990" i="2" s="1"/>
  <c r="O990" i="2"/>
  <c r="M990" i="2" s="1"/>
  <c r="K991" i="2"/>
  <c r="N991" i="2"/>
  <c r="L991" i="2" s="1"/>
  <c r="O991" i="2"/>
  <c r="M991" i="2" s="1"/>
  <c r="K992" i="2"/>
  <c r="T992" i="2" s="1"/>
  <c r="N992" i="2"/>
  <c r="L992" i="2" s="1"/>
  <c r="O992" i="2"/>
  <c r="M992" i="2" s="1"/>
  <c r="K993" i="2"/>
  <c r="N993" i="2"/>
  <c r="L993" i="2" s="1"/>
  <c r="O993" i="2"/>
  <c r="M993" i="2" s="1"/>
  <c r="K994" i="2"/>
  <c r="N994" i="2"/>
  <c r="L994" i="2" s="1"/>
  <c r="O994" i="2"/>
  <c r="M994" i="2" s="1"/>
  <c r="K995" i="2"/>
  <c r="N995" i="2"/>
  <c r="L995" i="2" s="1"/>
  <c r="O995" i="2"/>
  <c r="M995" i="2" s="1"/>
  <c r="K996" i="2"/>
  <c r="N996" i="2"/>
  <c r="L996" i="2" s="1"/>
  <c r="O996" i="2"/>
  <c r="M996" i="2" s="1"/>
  <c r="K997" i="2"/>
  <c r="N997" i="2"/>
  <c r="L997" i="2" s="1"/>
  <c r="O997" i="2"/>
  <c r="M997" i="2" s="1"/>
  <c r="K998" i="2"/>
  <c r="N998" i="2"/>
  <c r="L998" i="2" s="1"/>
  <c r="O998" i="2"/>
  <c r="M998" i="2" s="1"/>
  <c r="K999" i="2"/>
  <c r="N999" i="2"/>
  <c r="L999" i="2" s="1"/>
  <c r="O999" i="2"/>
  <c r="M999" i="2" s="1"/>
  <c r="K1000" i="2"/>
  <c r="T1000" i="2" s="1"/>
  <c r="N1000" i="2"/>
  <c r="L1000" i="2" s="1"/>
  <c r="O1000" i="2"/>
  <c r="M1000" i="2" s="1"/>
  <c r="K1001" i="2"/>
  <c r="N1001" i="2"/>
  <c r="L1001" i="2" s="1"/>
  <c r="O1001" i="2"/>
  <c r="M1001" i="2" s="1"/>
  <c r="K1002" i="2"/>
  <c r="N1002" i="2"/>
  <c r="L1002" i="2" s="1"/>
  <c r="O1002" i="2"/>
  <c r="M1002" i="2" s="1"/>
  <c r="K1003" i="2"/>
  <c r="N1003" i="2"/>
  <c r="L1003" i="2" s="1"/>
  <c r="O1003" i="2"/>
  <c r="M1003" i="2" s="1"/>
  <c r="K1004" i="2"/>
  <c r="N1004" i="2"/>
  <c r="L1004" i="2" s="1"/>
  <c r="O1004" i="2"/>
  <c r="M1004" i="2" s="1"/>
  <c r="K1005" i="2"/>
  <c r="N1005" i="2"/>
  <c r="L1005" i="2" s="1"/>
  <c r="O1005" i="2"/>
  <c r="M1005" i="2" s="1"/>
  <c r="K1006" i="2"/>
  <c r="N1006" i="2"/>
  <c r="L1006" i="2" s="1"/>
  <c r="O1006" i="2"/>
  <c r="M1006" i="2" s="1"/>
  <c r="K1007" i="2"/>
  <c r="N1007" i="2"/>
  <c r="L1007" i="2" s="1"/>
  <c r="O1007" i="2"/>
  <c r="M1007" i="2" s="1"/>
  <c r="K1008" i="2"/>
  <c r="N1008" i="2"/>
  <c r="L1008" i="2" s="1"/>
  <c r="O1008" i="2"/>
  <c r="M1008" i="2" s="1"/>
  <c r="K1009" i="2"/>
  <c r="N1009" i="2"/>
  <c r="L1009" i="2" s="1"/>
  <c r="O1009" i="2"/>
  <c r="M1009" i="2" s="1"/>
  <c r="K1010" i="2"/>
  <c r="N1010" i="2"/>
  <c r="L1010" i="2" s="1"/>
  <c r="O1010" i="2"/>
  <c r="M1010" i="2" s="1"/>
  <c r="K1011" i="2"/>
  <c r="N1011" i="2"/>
  <c r="L1011" i="2" s="1"/>
  <c r="O1011" i="2"/>
  <c r="M1011" i="2" s="1"/>
  <c r="K1012" i="2"/>
  <c r="N1012" i="2"/>
  <c r="L1012" i="2" s="1"/>
  <c r="O1012" i="2"/>
  <c r="M1012" i="2" s="1"/>
  <c r="K1013" i="2"/>
  <c r="N1013" i="2"/>
  <c r="L1013" i="2" s="1"/>
  <c r="O1013" i="2"/>
  <c r="M1013" i="2" s="1"/>
  <c r="K1014" i="2"/>
  <c r="N1014" i="2"/>
  <c r="L1014" i="2" s="1"/>
  <c r="O1014" i="2"/>
  <c r="M1014" i="2" s="1"/>
  <c r="K1015" i="2"/>
  <c r="N1015" i="2"/>
  <c r="L1015" i="2" s="1"/>
  <c r="O1015" i="2"/>
  <c r="M1015" i="2" s="1"/>
  <c r="K1016" i="2"/>
  <c r="N1016" i="2"/>
  <c r="L1016" i="2" s="1"/>
  <c r="O1016" i="2"/>
  <c r="M1016" i="2" s="1"/>
  <c r="K1017" i="2"/>
  <c r="N1017" i="2"/>
  <c r="L1017" i="2" s="1"/>
  <c r="O1017" i="2"/>
  <c r="M1017" i="2" s="1"/>
  <c r="K1018" i="2"/>
  <c r="N1018" i="2"/>
  <c r="L1018" i="2" s="1"/>
  <c r="O1018" i="2"/>
  <c r="M1018" i="2" s="1"/>
  <c r="K1019" i="2"/>
  <c r="N1019" i="2"/>
  <c r="L1019" i="2" s="1"/>
  <c r="O1019" i="2"/>
  <c r="M1019" i="2" s="1"/>
  <c r="K1020" i="2"/>
  <c r="N1020" i="2"/>
  <c r="L1020" i="2" s="1"/>
  <c r="O1020" i="2"/>
  <c r="M1020" i="2" s="1"/>
  <c r="K1021" i="2"/>
  <c r="N1021" i="2"/>
  <c r="L1021" i="2" s="1"/>
  <c r="O1021" i="2"/>
  <c r="M1021" i="2" s="1"/>
  <c r="K1022" i="2"/>
  <c r="N1022" i="2"/>
  <c r="L1022" i="2" s="1"/>
  <c r="O1022" i="2"/>
  <c r="M1022" i="2" s="1"/>
  <c r="K1023" i="2"/>
  <c r="N1023" i="2"/>
  <c r="L1023" i="2" s="1"/>
  <c r="O1023" i="2"/>
  <c r="M1023" i="2" s="1"/>
  <c r="K1024" i="2"/>
  <c r="N1024" i="2"/>
  <c r="L1024" i="2" s="1"/>
  <c r="O1024" i="2"/>
  <c r="M1024" i="2" s="1"/>
  <c r="K1025" i="2"/>
  <c r="N1025" i="2"/>
  <c r="L1025" i="2" s="1"/>
  <c r="O1025" i="2"/>
  <c r="M1025" i="2" s="1"/>
  <c r="K1026" i="2"/>
  <c r="N1026" i="2"/>
  <c r="L1026" i="2" s="1"/>
  <c r="O1026" i="2"/>
  <c r="M1026" i="2" s="1"/>
  <c r="K1027" i="2"/>
  <c r="N1027" i="2"/>
  <c r="L1027" i="2" s="1"/>
  <c r="O1027" i="2"/>
  <c r="M1027" i="2" s="1"/>
  <c r="K1028" i="2"/>
  <c r="N1028" i="2"/>
  <c r="L1028" i="2" s="1"/>
  <c r="O1028" i="2"/>
  <c r="M1028" i="2" s="1"/>
  <c r="K1029" i="2"/>
  <c r="N1029" i="2"/>
  <c r="L1029" i="2" s="1"/>
  <c r="O1029" i="2"/>
  <c r="M1029" i="2" s="1"/>
  <c r="K1030" i="2"/>
  <c r="N1030" i="2"/>
  <c r="L1030" i="2" s="1"/>
  <c r="O1030" i="2"/>
  <c r="M1030" i="2" s="1"/>
  <c r="K1031" i="2"/>
  <c r="N1031" i="2"/>
  <c r="L1031" i="2" s="1"/>
  <c r="O1031" i="2"/>
  <c r="M1031" i="2" s="1"/>
  <c r="K1032" i="2"/>
  <c r="N1032" i="2"/>
  <c r="L1032" i="2" s="1"/>
  <c r="O1032" i="2"/>
  <c r="M1032" i="2" s="1"/>
  <c r="K1033" i="2"/>
  <c r="N1033" i="2"/>
  <c r="L1033" i="2" s="1"/>
  <c r="O1033" i="2"/>
  <c r="M1033" i="2" s="1"/>
  <c r="K1034" i="2"/>
  <c r="N1034" i="2"/>
  <c r="L1034" i="2" s="1"/>
  <c r="O1034" i="2"/>
  <c r="M1034" i="2" s="1"/>
  <c r="K1035" i="2"/>
  <c r="N1035" i="2"/>
  <c r="L1035" i="2" s="1"/>
  <c r="O1035" i="2"/>
  <c r="M1035" i="2" s="1"/>
  <c r="K1036" i="2"/>
  <c r="N1036" i="2"/>
  <c r="L1036" i="2" s="1"/>
  <c r="O1036" i="2"/>
  <c r="M1036" i="2" s="1"/>
  <c r="K1037" i="2"/>
  <c r="N1037" i="2"/>
  <c r="L1037" i="2" s="1"/>
  <c r="O1037" i="2"/>
  <c r="M1037" i="2" s="1"/>
  <c r="K1038" i="2"/>
  <c r="N1038" i="2"/>
  <c r="L1038" i="2" s="1"/>
  <c r="O1038" i="2"/>
  <c r="M1038" i="2" s="1"/>
  <c r="K1039" i="2"/>
  <c r="N1039" i="2"/>
  <c r="L1039" i="2" s="1"/>
  <c r="O1039" i="2"/>
  <c r="M1039" i="2" s="1"/>
  <c r="K1040" i="2"/>
  <c r="N1040" i="2"/>
  <c r="L1040" i="2" s="1"/>
  <c r="O1040" i="2"/>
  <c r="M1040" i="2" s="1"/>
  <c r="K1041" i="2"/>
  <c r="N1041" i="2"/>
  <c r="L1041" i="2" s="1"/>
  <c r="O1041" i="2"/>
  <c r="M1041" i="2" s="1"/>
  <c r="K1042" i="2"/>
  <c r="N1042" i="2"/>
  <c r="L1042" i="2" s="1"/>
  <c r="O1042" i="2"/>
  <c r="M1042" i="2" s="1"/>
  <c r="K1043" i="2"/>
  <c r="N1043" i="2"/>
  <c r="L1043" i="2" s="1"/>
  <c r="O1043" i="2"/>
  <c r="M1043" i="2" s="1"/>
  <c r="K1044" i="2"/>
  <c r="N1044" i="2"/>
  <c r="L1044" i="2" s="1"/>
  <c r="O1044" i="2"/>
  <c r="M1044" i="2" s="1"/>
  <c r="K1045" i="2"/>
  <c r="N1045" i="2"/>
  <c r="L1045" i="2" s="1"/>
  <c r="O1045" i="2"/>
  <c r="M1045" i="2" s="1"/>
  <c r="K1046" i="2"/>
  <c r="N1046" i="2"/>
  <c r="L1046" i="2" s="1"/>
  <c r="O1046" i="2"/>
  <c r="M1046" i="2" s="1"/>
  <c r="K1047" i="2"/>
  <c r="N1047" i="2"/>
  <c r="L1047" i="2" s="1"/>
  <c r="O1047" i="2"/>
  <c r="M1047" i="2" s="1"/>
  <c r="K1048" i="2"/>
  <c r="N1048" i="2"/>
  <c r="L1048" i="2" s="1"/>
  <c r="O1048" i="2"/>
  <c r="M1048" i="2" s="1"/>
  <c r="K1049" i="2"/>
  <c r="N1049" i="2"/>
  <c r="L1049" i="2" s="1"/>
  <c r="O1049" i="2"/>
  <c r="M1049" i="2" s="1"/>
  <c r="K1050" i="2"/>
  <c r="N1050" i="2"/>
  <c r="L1050" i="2" s="1"/>
  <c r="O1050" i="2"/>
  <c r="M1050" i="2" s="1"/>
  <c r="K1051" i="2"/>
  <c r="N1051" i="2"/>
  <c r="L1051" i="2" s="1"/>
  <c r="O1051" i="2"/>
  <c r="M1051" i="2" s="1"/>
  <c r="K1052" i="2"/>
  <c r="N1052" i="2"/>
  <c r="L1052" i="2" s="1"/>
  <c r="O1052" i="2"/>
  <c r="M1052" i="2" s="1"/>
  <c r="K1053" i="2"/>
  <c r="N1053" i="2"/>
  <c r="L1053" i="2" s="1"/>
  <c r="O1053" i="2"/>
  <c r="M1053" i="2" s="1"/>
  <c r="K1054" i="2"/>
  <c r="N1054" i="2"/>
  <c r="L1054" i="2" s="1"/>
  <c r="O1054" i="2"/>
  <c r="M1054" i="2" s="1"/>
  <c r="K1055" i="2"/>
  <c r="N1055" i="2"/>
  <c r="L1055" i="2" s="1"/>
  <c r="O1055" i="2"/>
  <c r="M1055" i="2" s="1"/>
  <c r="K1056" i="2"/>
  <c r="N1056" i="2"/>
  <c r="L1056" i="2" s="1"/>
  <c r="O1056" i="2"/>
  <c r="M1056" i="2" s="1"/>
  <c r="K1057" i="2"/>
  <c r="N1057" i="2"/>
  <c r="L1057" i="2" s="1"/>
  <c r="O1057" i="2"/>
  <c r="M1057" i="2" s="1"/>
  <c r="K1058" i="2"/>
  <c r="N1058" i="2"/>
  <c r="L1058" i="2" s="1"/>
  <c r="O1058" i="2"/>
  <c r="M1058" i="2" s="1"/>
  <c r="K1059" i="2"/>
  <c r="N1059" i="2"/>
  <c r="L1059" i="2" s="1"/>
  <c r="O1059" i="2"/>
  <c r="M1059" i="2" s="1"/>
  <c r="K1060" i="2"/>
  <c r="N1060" i="2"/>
  <c r="L1060" i="2" s="1"/>
  <c r="O1060" i="2"/>
  <c r="M1060" i="2" s="1"/>
  <c r="K1061" i="2"/>
  <c r="N1061" i="2"/>
  <c r="L1061" i="2" s="1"/>
  <c r="O1061" i="2"/>
  <c r="M1061" i="2" s="1"/>
  <c r="K1062" i="2"/>
  <c r="N1062" i="2"/>
  <c r="L1062" i="2" s="1"/>
  <c r="O1062" i="2"/>
  <c r="M1062" i="2" s="1"/>
  <c r="K1063" i="2"/>
  <c r="N1063" i="2"/>
  <c r="L1063" i="2" s="1"/>
  <c r="O1063" i="2"/>
  <c r="M1063" i="2" s="1"/>
  <c r="K1064" i="2"/>
  <c r="N1064" i="2"/>
  <c r="L1064" i="2" s="1"/>
  <c r="O1064" i="2"/>
  <c r="M1064" i="2" s="1"/>
  <c r="K1065" i="2"/>
  <c r="N1065" i="2"/>
  <c r="L1065" i="2" s="1"/>
  <c r="O1065" i="2"/>
  <c r="M1065" i="2" s="1"/>
  <c r="K1066" i="2"/>
  <c r="N1066" i="2"/>
  <c r="L1066" i="2" s="1"/>
  <c r="O1066" i="2"/>
  <c r="M1066" i="2" s="1"/>
  <c r="K1067" i="2"/>
  <c r="N1067" i="2"/>
  <c r="L1067" i="2" s="1"/>
  <c r="O1067" i="2"/>
  <c r="M1067" i="2" s="1"/>
  <c r="K1068" i="2"/>
  <c r="N1068" i="2"/>
  <c r="L1068" i="2" s="1"/>
  <c r="O1068" i="2"/>
  <c r="M1068" i="2" s="1"/>
  <c r="K1069" i="2"/>
  <c r="N1069" i="2"/>
  <c r="L1069" i="2" s="1"/>
  <c r="O1069" i="2"/>
  <c r="M1069" i="2" s="1"/>
  <c r="K1070" i="2"/>
  <c r="N1070" i="2"/>
  <c r="L1070" i="2" s="1"/>
  <c r="O1070" i="2"/>
  <c r="M1070" i="2" s="1"/>
  <c r="K1071" i="2"/>
  <c r="N1071" i="2"/>
  <c r="L1071" i="2" s="1"/>
  <c r="O1071" i="2"/>
  <c r="M1071" i="2" s="1"/>
  <c r="K1072" i="2"/>
  <c r="N1072" i="2"/>
  <c r="L1072" i="2" s="1"/>
  <c r="O1072" i="2"/>
  <c r="M1072" i="2" s="1"/>
  <c r="K1073" i="2"/>
  <c r="N1073" i="2"/>
  <c r="L1073" i="2" s="1"/>
  <c r="O1073" i="2"/>
  <c r="M1073" i="2" s="1"/>
  <c r="K1074" i="2"/>
  <c r="N1074" i="2"/>
  <c r="L1074" i="2" s="1"/>
  <c r="O1074" i="2"/>
  <c r="M1074" i="2" s="1"/>
  <c r="K1075" i="2"/>
  <c r="N1075" i="2"/>
  <c r="L1075" i="2" s="1"/>
  <c r="O1075" i="2"/>
  <c r="M1075" i="2" s="1"/>
  <c r="K1076" i="2"/>
  <c r="N1076" i="2"/>
  <c r="L1076" i="2" s="1"/>
  <c r="O1076" i="2"/>
  <c r="M1076" i="2" s="1"/>
  <c r="K1077" i="2"/>
  <c r="N1077" i="2"/>
  <c r="L1077" i="2" s="1"/>
  <c r="O1077" i="2"/>
  <c r="M1077" i="2" s="1"/>
  <c r="K1078" i="2"/>
  <c r="N1078" i="2"/>
  <c r="L1078" i="2" s="1"/>
  <c r="O1078" i="2"/>
  <c r="M1078" i="2" s="1"/>
  <c r="K1079" i="2"/>
  <c r="N1079" i="2"/>
  <c r="L1079" i="2" s="1"/>
  <c r="O1079" i="2"/>
  <c r="M1079" i="2" s="1"/>
  <c r="K1080" i="2"/>
  <c r="N1080" i="2"/>
  <c r="L1080" i="2" s="1"/>
  <c r="O1080" i="2"/>
  <c r="M1080" i="2" s="1"/>
  <c r="K1081" i="2"/>
  <c r="N1081" i="2"/>
  <c r="L1081" i="2" s="1"/>
  <c r="O1081" i="2"/>
  <c r="M1081" i="2" s="1"/>
  <c r="K1082" i="2"/>
  <c r="N1082" i="2"/>
  <c r="L1082" i="2" s="1"/>
  <c r="O1082" i="2"/>
  <c r="M1082" i="2" s="1"/>
  <c r="K1083" i="2"/>
  <c r="N1083" i="2"/>
  <c r="L1083" i="2" s="1"/>
  <c r="O1083" i="2"/>
  <c r="M1083" i="2" s="1"/>
  <c r="K1084" i="2"/>
  <c r="N1084" i="2"/>
  <c r="L1084" i="2" s="1"/>
  <c r="O1084" i="2"/>
  <c r="M1084" i="2" s="1"/>
  <c r="K1085" i="2"/>
  <c r="N1085" i="2"/>
  <c r="L1085" i="2" s="1"/>
  <c r="O1085" i="2"/>
  <c r="M1085" i="2" s="1"/>
  <c r="K1086" i="2"/>
  <c r="N1086" i="2"/>
  <c r="L1086" i="2" s="1"/>
  <c r="O1086" i="2"/>
  <c r="M1086" i="2" s="1"/>
  <c r="K1087" i="2"/>
  <c r="N1087" i="2"/>
  <c r="L1087" i="2" s="1"/>
  <c r="O1087" i="2"/>
  <c r="M1087" i="2" s="1"/>
  <c r="K1088" i="2"/>
  <c r="N1088" i="2"/>
  <c r="L1088" i="2" s="1"/>
  <c r="O1088" i="2"/>
  <c r="M1088" i="2" s="1"/>
  <c r="K1089" i="2"/>
  <c r="N1089" i="2"/>
  <c r="L1089" i="2" s="1"/>
  <c r="O1089" i="2"/>
  <c r="M1089" i="2" s="1"/>
  <c r="K1090" i="2"/>
  <c r="N1090" i="2"/>
  <c r="L1090" i="2" s="1"/>
  <c r="O1090" i="2"/>
  <c r="M1090" i="2" s="1"/>
  <c r="K1091" i="2"/>
  <c r="N1091" i="2"/>
  <c r="L1091" i="2" s="1"/>
  <c r="O1091" i="2"/>
  <c r="M1091" i="2" s="1"/>
  <c r="K1092" i="2"/>
  <c r="T1092" i="2" s="1"/>
  <c r="N1092" i="2"/>
  <c r="L1092" i="2" s="1"/>
  <c r="O1092" i="2"/>
  <c r="M1092" i="2" s="1"/>
  <c r="K1093" i="2"/>
  <c r="N1093" i="2"/>
  <c r="L1093" i="2" s="1"/>
  <c r="O1093" i="2"/>
  <c r="M1093" i="2" s="1"/>
  <c r="K1094" i="2"/>
  <c r="N1094" i="2"/>
  <c r="L1094" i="2" s="1"/>
  <c r="O1094" i="2"/>
  <c r="M1094" i="2" s="1"/>
  <c r="K1095" i="2"/>
  <c r="N1095" i="2"/>
  <c r="L1095" i="2" s="1"/>
  <c r="O1095" i="2"/>
  <c r="M1095" i="2" s="1"/>
  <c r="K1096" i="2"/>
  <c r="N1096" i="2"/>
  <c r="L1096" i="2" s="1"/>
  <c r="O1096" i="2"/>
  <c r="M1096" i="2" s="1"/>
  <c r="K1097" i="2"/>
  <c r="N1097" i="2"/>
  <c r="L1097" i="2" s="1"/>
  <c r="O1097" i="2"/>
  <c r="M1097" i="2" s="1"/>
  <c r="K1098" i="2"/>
  <c r="N1098" i="2"/>
  <c r="L1098" i="2" s="1"/>
  <c r="O1098" i="2"/>
  <c r="M1098" i="2" s="1"/>
  <c r="K1099" i="2"/>
  <c r="N1099" i="2"/>
  <c r="L1099" i="2" s="1"/>
  <c r="O1099" i="2"/>
  <c r="M1099" i="2" s="1"/>
  <c r="K1100" i="2"/>
  <c r="T1100" i="2" s="1"/>
  <c r="N1100" i="2"/>
  <c r="L1100" i="2" s="1"/>
  <c r="O1100" i="2"/>
  <c r="M1100" i="2" s="1"/>
  <c r="K1101" i="2"/>
  <c r="N1101" i="2"/>
  <c r="L1101" i="2" s="1"/>
  <c r="O1101" i="2"/>
  <c r="M1101" i="2" s="1"/>
  <c r="K1102" i="2"/>
  <c r="N1102" i="2"/>
  <c r="L1102" i="2" s="1"/>
  <c r="O1102" i="2"/>
  <c r="M1102" i="2" s="1"/>
  <c r="K1103" i="2"/>
  <c r="N1103" i="2"/>
  <c r="L1103" i="2" s="1"/>
  <c r="O1103" i="2"/>
  <c r="M1103" i="2" s="1"/>
  <c r="K1104" i="2"/>
  <c r="T1104" i="2" s="1"/>
  <c r="N1104" i="2"/>
  <c r="L1104" i="2" s="1"/>
  <c r="O1104" i="2"/>
  <c r="M1104" i="2" s="1"/>
  <c r="K1105" i="2"/>
  <c r="N1105" i="2"/>
  <c r="L1105" i="2" s="1"/>
  <c r="O1105" i="2"/>
  <c r="M1105" i="2" s="1"/>
  <c r="K1106" i="2"/>
  <c r="N1106" i="2"/>
  <c r="L1106" i="2" s="1"/>
  <c r="O1106" i="2"/>
  <c r="M1106" i="2" s="1"/>
  <c r="K1107" i="2"/>
  <c r="N1107" i="2"/>
  <c r="L1107" i="2" s="1"/>
  <c r="O1107" i="2"/>
  <c r="M1107" i="2" s="1"/>
  <c r="K1108" i="2"/>
  <c r="N1108" i="2"/>
  <c r="L1108" i="2" s="1"/>
  <c r="O1108" i="2"/>
  <c r="M1108" i="2" s="1"/>
  <c r="K1109" i="2"/>
  <c r="N1109" i="2"/>
  <c r="L1109" i="2" s="1"/>
  <c r="O1109" i="2"/>
  <c r="M1109" i="2" s="1"/>
  <c r="K1110" i="2"/>
  <c r="N1110" i="2"/>
  <c r="L1110" i="2" s="1"/>
  <c r="O1110" i="2"/>
  <c r="M1110" i="2" s="1"/>
  <c r="K1111" i="2"/>
  <c r="N1111" i="2"/>
  <c r="L1111" i="2" s="1"/>
  <c r="O1111" i="2"/>
  <c r="M1111" i="2" s="1"/>
  <c r="K1112" i="2"/>
  <c r="T1112" i="2" s="1"/>
  <c r="N1112" i="2"/>
  <c r="L1112" i="2" s="1"/>
  <c r="O1112" i="2"/>
  <c r="M1112" i="2" s="1"/>
  <c r="K1113" i="2"/>
  <c r="N1113" i="2"/>
  <c r="L1113" i="2" s="1"/>
  <c r="O1113" i="2"/>
  <c r="M1113" i="2" s="1"/>
  <c r="K1114" i="2"/>
  <c r="N1114" i="2"/>
  <c r="L1114" i="2" s="1"/>
  <c r="O1114" i="2"/>
  <c r="M1114" i="2" s="1"/>
  <c r="K1115" i="2"/>
  <c r="N1115" i="2"/>
  <c r="L1115" i="2" s="1"/>
  <c r="O1115" i="2"/>
  <c r="M1115" i="2" s="1"/>
  <c r="K1116" i="2"/>
  <c r="N1116" i="2"/>
  <c r="L1116" i="2" s="1"/>
  <c r="O1116" i="2"/>
  <c r="M1116" i="2" s="1"/>
  <c r="K1117" i="2"/>
  <c r="N1117" i="2"/>
  <c r="L1117" i="2" s="1"/>
  <c r="O1117" i="2"/>
  <c r="M1117" i="2" s="1"/>
  <c r="K1118" i="2"/>
  <c r="N1118" i="2"/>
  <c r="L1118" i="2" s="1"/>
  <c r="O1118" i="2"/>
  <c r="M1118" i="2" s="1"/>
  <c r="K1119" i="2"/>
  <c r="N1119" i="2"/>
  <c r="L1119" i="2" s="1"/>
  <c r="O1119" i="2"/>
  <c r="M1119" i="2" s="1"/>
  <c r="K1120" i="2"/>
  <c r="N1120" i="2"/>
  <c r="L1120" i="2" s="1"/>
  <c r="O1120" i="2"/>
  <c r="M1120" i="2" s="1"/>
  <c r="K1121" i="2"/>
  <c r="N1121" i="2"/>
  <c r="L1121" i="2" s="1"/>
  <c r="O1121" i="2"/>
  <c r="M1121" i="2" s="1"/>
  <c r="K1122" i="2"/>
  <c r="N1122" i="2"/>
  <c r="L1122" i="2" s="1"/>
  <c r="O1122" i="2"/>
  <c r="M1122" i="2" s="1"/>
  <c r="K1123" i="2"/>
  <c r="N1123" i="2"/>
  <c r="L1123" i="2" s="1"/>
  <c r="O1123" i="2"/>
  <c r="M1123" i="2" s="1"/>
  <c r="K1124" i="2"/>
  <c r="T1124" i="2" s="1"/>
  <c r="N1124" i="2"/>
  <c r="L1124" i="2" s="1"/>
  <c r="O1124" i="2"/>
  <c r="M1124" i="2" s="1"/>
  <c r="K1125" i="2"/>
  <c r="N1125" i="2"/>
  <c r="L1125" i="2" s="1"/>
  <c r="O1125" i="2"/>
  <c r="M1125" i="2" s="1"/>
  <c r="K1126" i="2"/>
  <c r="N1126" i="2"/>
  <c r="L1126" i="2" s="1"/>
  <c r="O1126" i="2"/>
  <c r="M1126" i="2" s="1"/>
  <c r="K1127" i="2"/>
  <c r="N1127" i="2"/>
  <c r="L1127" i="2" s="1"/>
  <c r="O1127" i="2"/>
  <c r="M1127" i="2" s="1"/>
  <c r="K1128" i="2"/>
  <c r="N1128" i="2"/>
  <c r="L1128" i="2" s="1"/>
  <c r="O1128" i="2"/>
  <c r="M1128" i="2" s="1"/>
  <c r="K1129" i="2"/>
  <c r="N1129" i="2"/>
  <c r="L1129" i="2" s="1"/>
  <c r="O1129" i="2"/>
  <c r="M1129" i="2" s="1"/>
  <c r="K1130" i="2"/>
  <c r="N1130" i="2"/>
  <c r="L1130" i="2" s="1"/>
  <c r="O1130" i="2"/>
  <c r="M1130" i="2" s="1"/>
  <c r="K1131" i="2"/>
  <c r="N1131" i="2"/>
  <c r="L1131" i="2" s="1"/>
  <c r="O1131" i="2"/>
  <c r="M1131" i="2" s="1"/>
  <c r="K1132" i="2"/>
  <c r="N1132" i="2"/>
  <c r="L1132" i="2" s="1"/>
  <c r="O1132" i="2"/>
  <c r="M1132" i="2" s="1"/>
  <c r="K1133" i="2"/>
  <c r="N1133" i="2"/>
  <c r="L1133" i="2" s="1"/>
  <c r="O1133" i="2"/>
  <c r="M1133" i="2" s="1"/>
  <c r="K1134" i="2"/>
  <c r="N1134" i="2"/>
  <c r="L1134" i="2" s="1"/>
  <c r="O1134" i="2"/>
  <c r="M1134" i="2" s="1"/>
  <c r="K1135" i="2"/>
  <c r="N1135" i="2"/>
  <c r="L1135" i="2" s="1"/>
  <c r="O1135" i="2"/>
  <c r="M1135" i="2" s="1"/>
  <c r="K1136" i="2"/>
  <c r="T1136" i="2" s="1"/>
  <c r="N1136" i="2"/>
  <c r="L1136" i="2" s="1"/>
  <c r="O1136" i="2"/>
  <c r="M1136" i="2" s="1"/>
  <c r="K1137" i="2"/>
  <c r="N1137" i="2"/>
  <c r="L1137" i="2" s="1"/>
  <c r="O1137" i="2"/>
  <c r="M1137" i="2" s="1"/>
  <c r="K1138" i="2"/>
  <c r="N1138" i="2"/>
  <c r="L1138" i="2" s="1"/>
  <c r="O1138" i="2"/>
  <c r="M1138" i="2" s="1"/>
  <c r="K1139" i="2"/>
  <c r="N1139" i="2"/>
  <c r="L1139" i="2" s="1"/>
  <c r="O1139" i="2"/>
  <c r="M1139" i="2" s="1"/>
  <c r="K1140" i="2"/>
  <c r="T1140" i="2" s="1"/>
  <c r="N1140" i="2"/>
  <c r="L1140" i="2" s="1"/>
  <c r="O1140" i="2"/>
  <c r="M1140" i="2" s="1"/>
  <c r="K1141" i="2"/>
  <c r="N1141" i="2"/>
  <c r="L1141" i="2" s="1"/>
  <c r="O1141" i="2"/>
  <c r="M1141" i="2" s="1"/>
  <c r="K1142" i="2"/>
  <c r="N1142" i="2"/>
  <c r="L1142" i="2" s="1"/>
  <c r="O1142" i="2"/>
  <c r="M1142" i="2" s="1"/>
  <c r="K1143" i="2"/>
  <c r="N1143" i="2"/>
  <c r="L1143" i="2" s="1"/>
  <c r="O1143" i="2"/>
  <c r="M1143" i="2" s="1"/>
  <c r="K1144" i="2"/>
  <c r="N1144" i="2"/>
  <c r="L1144" i="2" s="1"/>
  <c r="O1144" i="2"/>
  <c r="M1144" i="2" s="1"/>
  <c r="K1145" i="2"/>
  <c r="N1145" i="2"/>
  <c r="L1145" i="2" s="1"/>
  <c r="O1145" i="2"/>
  <c r="M1145" i="2" s="1"/>
  <c r="K1146" i="2"/>
  <c r="N1146" i="2"/>
  <c r="L1146" i="2" s="1"/>
  <c r="O1146" i="2"/>
  <c r="M1146" i="2" s="1"/>
  <c r="K1147" i="2"/>
  <c r="N1147" i="2"/>
  <c r="L1147" i="2" s="1"/>
  <c r="O1147" i="2"/>
  <c r="M1147" i="2" s="1"/>
  <c r="K1148" i="2"/>
  <c r="T1148" i="2" s="1"/>
  <c r="N1148" i="2"/>
  <c r="L1148" i="2" s="1"/>
  <c r="O1148" i="2"/>
  <c r="M1148" i="2" s="1"/>
  <c r="K1149" i="2"/>
  <c r="N1149" i="2"/>
  <c r="L1149" i="2" s="1"/>
  <c r="O1149" i="2"/>
  <c r="M1149" i="2" s="1"/>
  <c r="K1150" i="2"/>
  <c r="N1150" i="2"/>
  <c r="L1150" i="2" s="1"/>
  <c r="O1150" i="2"/>
  <c r="M1150" i="2" s="1"/>
  <c r="K1151" i="2"/>
  <c r="N1151" i="2"/>
  <c r="L1151" i="2" s="1"/>
  <c r="O1151" i="2"/>
  <c r="M1151" i="2" s="1"/>
  <c r="K1152" i="2"/>
  <c r="T1152" i="2" s="1"/>
  <c r="N1152" i="2"/>
  <c r="L1152" i="2" s="1"/>
  <c r="O1152" i="2"/>
  <c r="M1152" i="2" s="1"/>
  <c r="K1153" i="2"/>
  <c r="N1153" i="2"/>
  <c r="L1153" i="2" s="1"/>
  <c r="O1153" i="2"/>
  <c r="M1153" i="2" s="1"/>
  <c r="K1154" i="2"/>
  <c r="N1154" i="2"/>
  <c r="L1154" i="2" s="1"/>
  <c r="O1154" i="2"/>
  <c r="M1154" i="2" s="1"/>
  <c r="K1155" i="2"/>
  <c r="N1155" i="2"/>
  <c r="L1155" i="2" s="1"/>
  <c r="O1155" i="2"/>
  <c r="M1155" i="2" s="1"/>
  <c r="T931" i="2" l="1"/>
  <c r="T923" i="2"/>
  <c r="T915" i="2"/>
  <c r="T899" i="2"/>
  <c r="T875" i="2"/>
  <c r="T867" i="2"/>
  <c r="T855" i="2"/>
  <c r="T851" i="2"/>
  <c r="T847" i="2"/>
  <c r="T843" i="2"/>
  <c r="T639" i="2"/>
  <c r="T627" i="2"/>
  <c r="T623" i="2"/>
  <c r="T619" i="2"/>
  <c r="T607" i="2"/>
  <c r="T603" i="2"/>
  <c r="T595" i="2"/>
  <c r="T579" i="2"/>
  <c r="T575" i="2"/>
  <c r="T563" i="2"/>
  <c r="T543" i="2"/>
  <c r="T539" i="2"/>
  <c r="T519" i="2"/>
  <c r="T515" i="2"/>
  <c r="T495" i="2"/>
  <c r="T487" i="2"/>
  <c r="T483" i="2"/>
  <c r="T376" i="2"/>
  <c r="T180" i="2"/>
  <c r="T172" i="2"/>
  <c r="T144" i="2"/>
  <c r="T136" i="2"/>
  <c r="T116" i="2"/>
  <c r="T84" i="2"/>
  <c r="T80" i="2"/>
  <c r="T56" i="2"/>
  <c r="T52" i="2"/>
  <c r="T44" i="2"/>
  <c r="T40" i="2"/>
  <c r="T36" i="2"/>
  <c r="T28" i="2"/>
  <c r="T1150" i="2"/>
  <c r="T1138" i="2"/>
  <c r="T1122" i="2"/>
  <c r="T1106" i="2"/>
  <c r="T1090" i="2"/>
  <c r="T650" i="2"/>
  <c r="T210" i="2"/>
  <c r="T1118" i="2"/>
  <c r="T682" i="2"/>
  <c r="T694" i="2"/>
  <c r="T1081" i="2"/>
  <c r="T1073" i="2"/>
  <c r="T1065" i="2"/>
  <c r="T1061" i="2"/>
  <c r="T1037" i="2"/>
  <c r="T1009" i="2"/>
  <c r="T826" i="2"/>
  <c r="T802" i="2"/>
  <c r="T794" i="2"/>
  <c r="T412" i="2"/>
  <c r="T386" i="2"/>
  <c r="T190" i="2"/>
  <c r="T134" i="2"/>
  <c r="T130" i="2"/>
  <c r="T102" i="2"/>
  <c r="T90" i="2"/>
  <c r="T86" i="2"/>
  <c r="T74" i="2"/>
  <c r="T50" i="2"/>
  <c r="T1088" i="2"/>
  <c r="T1072" i="2"/>
  <c r="T1056" i="2"/>
  <c r="T1048" i="2"/>
  <c r="T1024" i="2"/>
  <c r="T1020" i="2"/>
  <c r="T1012" i="2"/>
  <c r="T1004" i="2"/>
  <c r="T833" i="2"/>
  <c r="T829" i="2"/>
  <c r="T813" i="2"/>
  <c r="T801" i="2"/>
  <c r="T749" i="2"/>
  <c r="T745" i="2"/>
  <c r="T451" i="2"/>
  <c r="T447" i="2"/>
  <c r="T423" i="2"/>
  <c r="T415" i="2"/>
  <c r="T411" i="2"/>
  <c r="T407" i="2"/>
  <c r="T395" i="2"/>
  <c r="T387" i="2"/>
  <c r="T713" i="2"/>
  <c r="T709" i="2"/>
  <c r="T705" i="2"/>
  <c r="T479" i="2"/>
  <c r="T336" i="2"/>
  <c r="T332" i="2"/>
  <c r="T320" i="2"/>
  <c r="T312" i="2"/>
  <c r="T296" i="2"/>
  <c r="T284" i="2"/>
  <c r="T1083" i="2"/>
  <c r="T1079" i="2"/>
  <c r="T1075" i="2"/>
  <c r="T1047" i="2"/>
  <c r="T1035" i="2"/>
  <c r="T1019" i="2"/>
  <c r="T1015" i="2"/>
  <c r="T1011" i="2"/>
  <c r="T832" i="2"/>
  <c r="T808" i="2"/>
  <c r="T796" i="2"/>
  <c r="T143" i="2"/>
  <c r="T95" i="2"/>
  <c r="T793" i="2"/>
  <c r="T785" i="2"/>
  <c r="T781" i="2"/>
  <c r="T773" i="2"/>
  <c r="T757" i="2"/>
  <c r="T364" i="2"/>
  <c r="T276" i="2"/>
  <c r="T272" i="2"/>
  <c r="T264" i="2"/>
  <c r="T260" i="2"/>
  <c r="T252" i="2"/>
  <c r="T244" i="2"/>
  <c r="T236" i="2"/>
  <c r="T196" i="2"/>
  <c r="T473" i="2"/>
  <c r="T469" i="2"/>
  <c r="T453" i="2"/>
  <c r="T433" i="2"/>
  <c r="T405" i="2"/>
  <c r="T707" i="2"/>
  <c r="T346" i="2"/>
  <c r="T286" i="2"/>
  <c r="T789" i="2"/>
  <c r="T765" i="2"/>
  <c r="T1078" i="2"/>
  <c r="T1074" i="2"/>
  <c r="T1066" i="2"/>
  <c r="T1050" i="2"/>
  <c r="T1046" i="2"/>
  <c r="T1018" i="2"/>
  <c r="T831" i="2"/>
  <c r="T823" i="2"/>
  <c r="T803" i="2"/>
  <c r="T763" i="2"/>
  <c r="T759" i="2"/>
  <c r="T755" i="2"/>
  <c r="T743" i="2"/>
  <c r="T711" i="2"/>
  <c r="T250" i="2"/>
  <c r="T1151" i="2"/>
  <c r="T1143" i="2"/>
  <c r="T1119" i="2"/>
  <c r="T1111" i="2"/>
  <c r="T1095" i="2"/>
  <c r="T1091" i="2"/>
  <c r="T999" i="2"/>
  <c r="T987" i="2"/>
  <c r="T979" i="2"/>
  <c r="T926" i="2"/>
  <c r="T906" i="2"/>
  <c r="T902" i="2"/>
  <c r="T874" i="2"/>
  <c r="T854" i="2"/>
  <c r="T850" i="2"/>
  <c r="T846" i="2"/>
  <c r="T842" i="2"/>
  <c r="T838" i="2"/>
  <c r="T768" i="2"/>
  <c r="T760" i="2"/>
  <c r="T756" i="2"/>
  <c r="T752" i="2"/>
  <c r="T736" i="2"/>
  <c r="T732" i="2"/>
  <c r="T728" i="2"/>
  <c r="T724" i="2"/>
  <c r="T462" i="2"/>
  <c r="T450" i="2"/>
  <c r="T430" i="2"/>
  <c r="T638" i="2"/>
  <c r="T626" i="2"/>
  <c r="T606" i="2"/>
  <c r="T598" i="2"/>
  <c r="T594" i="2"/>
  <c r="T578" i="2"/>
  <c r="T570" i="2"/>
  <c r="T566" i="2"/>
  <c r="T562" i="2"/>
  <c r="T651" i="2"/>
  <c r="T643" i="2"/>
  <c r="T687" i="2"/>
  <c r="T550" i="2"/>
  <c r="T542" i="2"/>
  <c r="T490" i="2"/>
  <c r="T474" i="2"/>
  <c r="T359" i="2"/>
  <c r="T351" i="2"/>
  <c r="T323" i="2"/>
  <c r="T271" i="2"/>
  <c r="T259" i="2"/>
  <c r="T255" i="2"/>
  <c r="T251" i="2"/>
  <c r="T187" i="2"/>
  <c r="T1149" i="2"/>
  <c r="T1141" i="2"/>
  <c r="T1125" i="2"/>
  <c r="T1105" i="2"/>
  <c r="T997" i="2"/>
  <c r="T989" i="2"/>
  <c r="T965" i="2"/>
  <c r="T936" i="2"/>
  <c r="T928" i="2"/>
  <c r="T908" i="2"/>
  <c r="T892" i="2"/>
  <c r="T872" i="2"/>
  <c r="T856" i="2"/>
  <c r="T770" i="2"/>
  <c r="T738" i="2"/>
  <c r="T734" i="2"/>
  <c r="T456" i="2"/>
  <c r="T624" i="2"/>
  <c r="T677" i="2"/>
  <c r="T706" i="2"/>
  <c r="T693" i="2"/>
  <c r="T689" i="2"/>
  <c r="T524" i="2"/>
  <c r="T516" i="2"/>
  <c r="T512" i="2"/>
  <c r="T500" i="2"/>
  <c r="T496" i="2"/>
  <c r="T488" i="2"/>
  <c r="T349" i="2"/>
  <c r="T301" i="2"/>
  <c r="T289" i="2"/>
  <c r="T281" i="2"/>
  <c r="T241" i="2"/>
  <c r="T173" i="2"/>
  <c r="T149" i="2"/>
  <c r="T69" i="2"/>
  <c r="T65" i="2"/>
  <c r="T41" i="2"/>
  <c r="T25" i="2"/>
  <c r="T1108" i="2"/>
  <c r="T1080" i="2"/>
  <c r="T1052" i="2"/>
  <c r="T1044" i="2"/>
  <c r="T1016" i="2"/>
  <c r="T996" i="2"/>
  <c r="T972" i="2"/>
  <c r="T964" i="2"/>
  <c r="T927" i="2"/>
  <c r="T911" i="2"/>
  <c r="T907" i="2"/>
  <c r="T903" i="2"/>
  <c r="T895" i="2"/>
  <c r="T871" i="2"/>
  <c r="T825" i="2"/>
  <c r="T821" i="2"/>
  <c r="T777" i="2"/>
  <c r="T761" i="2"/>
  <c r="T741" i="2"/>
  <c r="T725" i="2"/>
  <c r="T471" i="2"/>
  <c r="T439" i="2"/>
  <c r="T599" i="2"/>
  <c r="T583" i="2"/>
  <c r="T567" i="2"/>
  <c r="T559" i="2"/>
  <c r="T648" i="2"/>
  <c r="T555" i="2"/>
  <c r="T535" i="2"/>
  <c r="T523" i="2"/>
  <c r="T511" i="2"/>
  <c r="T499" i="2"/>
  <c r="T475" i="2"/>
  <c r="T380" i="2"/>
  <c r="T248" i="2"/>
  <c r="T176" i="2"/>
  <c r="T124" i="2"/>
  <c r="T32" i="2"/>
  <c r="T24" i="2"/>
  <c r="T1121" i="2"/>
  <c r="T1117" i="2"/>
  <c r="T1109" i="2"/>
  <c r="T1057" i="2"/>
  <c r="T1045" i="2"/>
  <c r="T1001" i="2"/>
  <c r="T993" i="2"/>
  <c r="T1027" i="2"/>
  <c r="T942" i="2"/>
  <c r="T870" i="2"/>
  <c r="T866" i="2"/>
  <c r="T470" i="2"/>
  <c r="T494" i="2"/>
  <c r="T243" i="2"/>
  <c r="T1077" i="2"/>
  <c r="T953" i="2"/>
  <c r="T944" i="2"/>
  <c r="T940" i="2"/>
  <c r="T742" i="2"/>
  <c r="T428" i="2"/>
  <c r="T392" i="2"/>
  <c r="T384" i="2"/>
  <c r="T1153" i="2"/>
  <c r="T1133" i="2"/>
  <c r="T1097" i="2"/>
  <c r="T1093" i="2"/>
  <c r="T1089" i="2"/>
  <c r="T1053" i="2"/>
  <c r="T1049" i="2"/>
  <c r="T1021" i="2"/>
  <c r="T977" i="2"/>
  <c r="T596" i="2"/>
  <c r="T568" i="2"/>
  <c r="T685" i="2"/>
  <c r="T269" i="2"/>
  <c r="T225" i="2"/>
  <c r="T189" i="2"/>
  <c r="T177" i="2"/>
  <c r="T145" i="2"/>
  <c r="T121" i="2"/>
  <c r="T89" i="2"/>
  <c r="T53" i="2"/>
  <c r="T863" i="2"/>
  <c r="T805" i="2"/>
  <c r="T419" i="2"/>
  <c r="T587" i="2"/>
  <c r="T717" i="2"/>
  <c r="T701" i="2"/>
  <c r="T527" i="2"/>
  <c r="T507" i="2"/>
  <c r="T372" i="2"/>
  <c r="T344" i="2"/>
  <c r="T340" i="2"/>
  <c r="T324" i="2"/>
  <c r="T308" i="2"/>
  <c r="T184" i="2"/>
  <c r="T168" i="2"/>
  <c r="T148" i="2"/>
  <c r="T140" i="2"/>
  <c r="T104" i="2"/>
  <c r="T72" i="2"/>
  <c r="T1099" i="2"/>
  <c r="T955" i="2"/>
  <c r="T951" i="2"/>
  <c r="T788" i="2"/>
  <c r="T748" i="2"/>
  <c r="T558" i="2"/>
  <c r="T534" i="2"/>
  <c r="T526" i="2"/>
  <c r="T478" i="2"/>
  <c r="T1145" i="2"/>
  <c r="T1137" i="2"/>
  <c r="T1113" i="2"/>
  <c r="T1101" i="2"/>
  <c r="T1085" i="2"/>
  <c r="T1069" i="2"/>
  <c r="T1041" i="2"/>
  <c r="T1029" i="2"/>
  <c r="T1025" i="2"/>
  <c r="T1017" i="2"/>
  <c r="T1005" i="2"/>
  <c r="T985" i="2"/>
  <c r="T948" i="2"/>
  <c r="T924" i="2"/>
  <c r="T896" i="2"/>
  <c r="T876" i="2"/>
  <c r="T848" i="2"/>
  <c r="T834" i="2"/>
  <c r="T810" i="2"/>
  <c r="T798" i="2"/>
  <c r="T786" i="2"/>
  <c r="T782" i="2"/>
  <c r="T600" i="2"/>
  <c r="T552" i="2"/>
  <c r="T253" i="2"/>
  <c r="T188" i="2"/>
  <c r="T815" i="2"/>
  <c r="T973" i="2"/>
  <c r="T969" i="2"/>
  <c r="T961" i="2"/>
  <c r="T932" i="2"/>
  <c r="T920" i="2"/>
  <c r="T912" i="2"/>
  <c r="T904" i="2"/>
  <c r="T900" i="2"/>
  <c r="T888" i="2"/>
  <c r="T884" i="2"/>
  <c r="T880" i="2"/>
  <c r="T868" i="2"/>
  <c r="T864" i="2"/>
  <c r="T860" i="2"/>
  <c r="T852" i="2"/>
  <c r="T844" i="2"/>
  <c r="T830" i="2"/>
  <c r="T822" i="2"/>
  <c r="T806" i="2"/>
  <c r="T790" i="2"/>
  <c r="T778" i="2"/>
  <c r="T774" i="2"/>
  <c r="T766" i="2"/>
  <c r="T762" i="2"/>
  <c r="T754" i="2"/>
  <c r="T750" i="2"/>
  <c r="T746" i="2"/>
  <c r="T730" i="2"/>
  <c r="T448" i="2"/>
  <c r="T432" i="2"/>
  <c r="T416" i="2"/>
  <c r="T388" i="2"/>
  <c r="T612" i="2"/>
  <c r="T560" i="2"/>
  <c r="T681" i="2"/>
  <c r="T649" i="2"/>
  <c r="T698" i="2"/>
  <c r="T536" i="2"/>
  <c r="T504" i="2"/>
  <c r="T492" i="2"/>
  <c r="T381" i="2"/>
  <c r="T317" i="2"/>
  <c r="T265" i="2"/>
  <c r="T249" i="2"/>
  <c r="T217" i="2"/>
  <c r="T169" i="2"/>
  <c r="T165" i="2"/>
  <c r="T153" i="2"/>
  <c r="T109" i="2"/>
  <c r="T192" i="2"/>
  <c r="T1155" i="2"/>
  <c r="T1067" i="2"/>
  <c r="T1051" i="2"/>
  <c r="T959" i="2"/>
  <c r="T930" i="2"/>
  <c r="T922" i="2"/>
  <c r="T858" i="2"/>
  <c r="T812" i="2"/>
  <c r="T582" i="2"/>
  <c r="T468" i="2"/>
  <c r="T464" i="2"/>
  <c r="T460" i="2"/>
  <c r="T444" i="2"/>
  <c r="T440" i="2"/>
  <c r="T424" i="2"/>
  <c r="T404" i="2"/>
  <c r="T400" i="2"/>
  <c r="T396" i="2"/>
  <c r="T640" i="2"/>
  <c r="T628" i="2"/>
  <c r="T620" i="2"/>
  <c r="T616" i="2"/>
  <c r="T592" i="2"/>
  <c r="T588" i="2"/>
  <c r="T584" i="2"/>
  <c r="T580" i="2"/>
  <c r="T576" i="2"/>
  <c r="T572" i="2"/>
  <c r="T661" i="2"/>
  <c r="T657" i="2"/>
  <c r="T653" i="2"/>
  <c r="T722" i="2"/>
  <c r="T710" i="2"/>
  <c r="T702" i="2"/>
  <c r="T548" i="2"/>
  <c r="T544" i="2"/>
  <c r="T540" i="2"/>
  <c r="T532" i="2"/>
  <c r="T528" i="2"/>
  <c r="T520" i="2"/>
  <c r="T508" i="2"/>
  <c r="T484" i="2"/>
  <c r="T480" i="2"/>
  <c r="T369" i="2"/>
  <c r="T365" i="2"/>
  <c r="T361" i="2"/>
  <c r="T353" i="2"/>
  <c r="T345" i="2"/>
  <c r="T341" i="2"/>
  <c r="T337" i="2"/>
  <c r="T333" i="2"/>
  <c r="T309" i="2"/>
  <c r="T297" i="2"/>
  <c r="T293" i="2"/>
  <c r="T285" i="2"/>
  <c r="T245" i="2"/>
  <c r="T237" i="2"/>
  <c r="T233" i="2"/>
  <c r="T221" i="2"/>
  <c r="T213" i="2"/>
  <c r="T209" i="2"/>
  <c r="T205" i="2"/>
  <c r="T193" i="2"/>
  <c r="T161" i="2"/>
  <c r="T157" i="2"/>
  <c r="T137" i="2"/>
  <c r="T133" i="2"/>
  <c r="T125" i="2"/>
  <c r="T117" i="2"/>
  <c r="T105" i="2"/>
  <c r="T101" i="2"/>
  <c r="T97" i="2"/>
  <c r="T85" i="2"/>
  <c r="T1107" i="2"/>
  <c r="T1087" i="2"/>
  <c r="T934" i="2"/>
  <c r="T894" i="2"/>
  <c r="T152" i="2"/>
  <c r="T132" i="2"/>
  <c r="T406" i="2"/>
  <c r="T394" i="2"/>
  <c r="T708" i="2"/>
  <c r="T123" i="2"/>
  <c r="T75" i="2"/>
  <c r="T1110" i="2"/>
  <c r="T1058" i="2"/>
  <c r="T1014" i="2"/>
  <c r="T437" i="2"/>
  <c r="T409" i="2"/>
  <c r="T573" i="2"/>
  <c r="T206" i="2"/>
  <c r="T81" i="2"/>
  <c r="T77" i="2"/>
  <c r="T73" i="2"/>
  <c r="T61" i="2"/>
  <c r="T45" i="2"/>
  <c r="T37" i="2"/>
  <c r="T17" i="2"/>
  <c r="T13" i="2"/>
  <c r="T1144" i="2"/>
  <c r="T1076" i="2"/>
  <c r="T672" i="2"/>
  <c r="T68" i="2"/>
  <c r="T975" i="2"/>
  <c r="T886" i="2"/>
  <c r="T836" i="2"/>
  <c r="T816" i="2"/>
  <c r="T744" i="2"/>
  <c r="T590" i="2"/>
  <c r="T647" i="2"/>
  <c r="T700" i="2"/>
  <c r="T367" i="2"/>
  <c r="T363" i="2"/>
  <c r="T311" i="2"/>
  <c r="T303" i="2"/>
  <c r="T195" i="2"/>
  <c r="T135" i="2"/>
  <c r="T107" i="2"/>
  <c r="T83" i="2"/>
  <c r="T427" i="2"/>
  <c r="T615" i="2"/>
  <c r="T268" i="2"/>
  <c r="T60" i="2"/>
  <c r="T441" i="2"/>
  <c r="T613" i="2"/>
  <c r="T378" i="2"/>
  <c r="T258" i="2"/>
  <c r="T126" i="2"/>
  <c r="T1013" i="2"/>
  <c r="T814" i="2"/>
  <c r="T758" i="2"/>
  <c r="T726" i="2"/>
  <c r="T472" i="2"/>
  <c r="T420" i="2"/>
  <c r="T636" i="2"/>
  <c r="T632" i="2"/>
  <c r="T604" i="2"/>
  <c r="T564" i="2"/>
  <c r="T556" i="2"/>
  <c r="T669" i="2"/>
  <c r="T645" i="2"/>
  <c r="T718" i="2"/>
  <c r="T714" i="2"/>
  <c r="T476" i="2"/>
  <c r="T377" i="2"/>
  <c r="T321" i="2"/>
  <c r="T313" i="2"/>
  <c r="T277" i="2"/>
  <c r="T257" i="2"/>
  <c r="T229" i="2"/>
  <c r="T201" i="2"/>
  <c r="T181" i="2"/>
  <c r="T129" i="2"/>
  <c r="T93" i="2"/>
  <c r="T57" i="2"/>
  <c r="T49" i="2"/>
  <c r="T1096" i="2"/>
  <c r="T1068" i="2"/>
  <c r="T1064" i="2"/>
  <c r="T1040" i="2"/>
  <c r="T1028" i="2"/>
  <c r="T976" i="2"/>
  <c r="T952" i="2"/>
  <c r="T939" i="2"/>
  <c r="T935" i="2"/>
  <c r="T919" i="2"/>
  <c r="T879" i="2"/>
  <c r="T839" i="2"/>
  <c r="T817" i="2"/>
  <c r="T797" i="2"/>
  <c r="T769" i="2"/>
  <c r="T753" i="2"/>
  <c r="T733" i="2"/>
  <c r="T467" i="2"/>
  <c r="T455" i="2"/>
  <c r="T1033" i="2"/>
  <c r="T981" i="2"/>
  <c r="T957" i="2"/>
  <c r="T916" i="2"/>
  <c r="T840" i="2"/>
  <c r="T818" i="2"/>
  <c r="T452" i="2"/>
  <c r="T436" i="2"/>
  <c r="T408" i="2"/>
  <c r="T608" i="2"/>
  <c r="T673" i="2"/>
  <c r="T665" i="2"/>
  <c r="T373" i="2"/>
  <c r="T357" i="2"/>
  <c r="T329" i="2"/>
  <c r="T325" i="2"/>
  <c r="T305" i="2"/>
  <c r="T273" i="2"/>
  <c r="T261" i="2"/>
  <c r="T197" i="2"/>
  <c r="T185" i="2"/>
  <c r="T141" i="2"/>
  <c r="T113" i="2"/>
  <c r="T33" i="2"/>
  <c r="T29" i="2"/>
  <c r="T21" i="2"/>
  <c r="T1132" i="2"/>
  <c r="T1128" i="2"/>
  <c r="T1120" i="2"/>
  <c r="T1116" i="2"/>
  <c r="T1084" i="2"/>
  <c r="T1060" i="2"/>
  <c r="T1036" i="2"/>
  <c r="T1032" i="2"/>
  <c r="T1008" i="2"/>
  <c r="T960" i="2"/>
  <c r="T947" i="2"/>
  <c r="T943" i="2"/>
  <c r="T891" i="2"/>
  <c r="T883" i="2"/>
  <c r="T859" i="2"/>
  <c r="T809" i="2"/>
  <c r="T737" i="2"/>
  <c r="T729" i="2"/>
  <c r="T463" i="2"/>
  <c r="T459" i="2"/>
  <c r="T1129" i="2"/>
  <c r="T443" i="2"/>
  <c r="T431" i="2"/>
  <c r="T611" i="2"/>
  <c r="T571" i="2"/>
  <c r="T680" i="2"/>
  <c r="T668" i="2"/>
  <c r="T240" i="2"/>
  <c r="T232" i="2"/>
  <c r="T212" i="2"/>
  <c r="T200" i="2"/>
  <c r="T160" i="2"/>
  <c r="T128" i="2"/>
  <c r="T108" i="2"/>
  <c r="T100" i="2"/>
  <c r="T88" i="2"/>
  <c r="T76" i="2"/>
  <c r="T64" i="2"/>
  <c r="T48" i="2"/>
  <c r="T12" i="2"/>
  <c r="T1139" i="2"/>
  <c r="T1131" i="2"/>
  <c r="T1103" i="2"/>
  <c r="T1071" i="2"/>
  <c r="T1059" i="2"/>
  <c r="T1055" i="2"/>
  <c r="T1039" i="2"/>
  <c r="T1031" i="2"/>
  <c r="T1023" i="2"/>
  <c r="T1003" i="2"/>
  <c r="T995" i="2"/>
  <c r="T971" i="2"/>
  <c r="T963" i="2"/>
  <c r="T946" i="2"/>
  <c r="T918" i="2"/>
  <c r="T898" i="2"/>
  <c r="T890" i="2"/>
  <c r="T882" i="2"/>
  <c r="T828" i="2"/>
  <c r="T820" i="2"/>
  <c r="T804" i="2"/>
  <c r="T446" i="2"/>
  <c r="T442" i="2"/>
  <c r="T438" i="2"/>
  <c r="T434" i="2"/>
  <c r="T426" i="2"/>
  <c r="T422" i="2"/>
  <c r="T418" i="2"/>
  <c r="T414" i="2"/>
  <c r="T410" i="2"/>
  <c r="T402" i="2"/>
  <c r="T398" i="2"/>
  <c r="T390" i="2"/>
  <c r="T642" i="2"/>
  <c r="T634" i="2"/>
  <c r="T630" i="2"/>
  <c r="T622" i="2"/>
  <c r="T618" i="2"/>
  <c r="T614" i="2"/>
  <c r="T610" i="2"/>
  <c r="T602" i="2"/>
  <c r="T586" i="2"/>
  <c r="T574" i="2"/>
  <c r="T683" i="2"/>
  <c r="T679" i="2"/>
  <c r="T675" i="2"/>
  <c r="T671" i="2"/>
  <c r="T667" i="2"/>
  <c r="T663" i="2"/>
  <c r="T659" i="2"/>
  <c r="T655" i="2"/>
  <c r="T720" i="2"/>
  <c r="T716" i="2"/>
  <c r="T712" i="2"/>
  <c r="T704" i="2"/>
  <c r="T695" i="2"/>
  <c r="T691" i="2"/>
  <c r="T554" i="2"/>
  <c r="T546" i="2"/>
  <c r="T538" i="2"/>
  <c r="T530" i="2"/>
  <c r="T522" i="2"/>
  <c r="T518" i="2"/>
  <c r="T514" i="2"/>
  <c r="T510" i="2"/>
  <c r="T506" i="2"/>
  <c r="T502" i="2"/>
  <c r="T498" i="2"/>
  <c r="T486" i="2"/>
  <c r="T482" i="2"/>
  <c r="T379" i="2"/>
  <c r="T375" i="2"/>
  <c r="T371" i="2"/>
  <c r="T355" i="2"/>
  <c r="T347" i="2"/>
  <c r="T343" i="2"/>
  <c r="T339" i="2"/>
  <c r="T335" i="2"/>
  <c r="T331" i="2"/>
  <c r="T327" i="2"/>
  <c r="T319" i="2"/>
  <c r="T315" i="2"/>
  <c r="T307" i="2"/>
  <c r="T299" i="2"/>
  <c r="T295" i="2"/>
  <c r="T291" i="2"/>
  <c r="T287" i="2"/>
  <c r="T283" i="2"/>
  <c r="T279" i="2"/>
  <c r="T275" i="2"/>
  <c r="T267" i="2"/>
  <c r="T263" i="2"/>
  <c r="T247" i="2"/>
  <c r="T239" i="2"/>
  <c r="T235" i="2"/>
  <c r="T231" i="2"/>
  <c r="T227" i="2"/>
  <c r="T223" i="2"/>
  <c r="T219" i="2"/>
  <c r="T215" i="2"/>
  <c r="T211" i="2"/>
  <c r="T207" i="2"/>
  <c r="T435" i="2"/>
  <c r="T403" i="2"/>
  <c r="T399" i="2"/>
  <c r="T391" i="2"/>
  <c r="T383" i="2"/>
  <c r="T635" i="2"/>
  <c r="T631" i="2"/>
  <c r="T591" i="2"/>
  <c r="T664" i="2"/>
  <c r="T656" i="2"/>
  <c r="T721" i="2"/>
  <c r="T696" i="2"/>
  <c r="T692" i="2"/>
  <c r="T551" i="2"/>
  <c r="T547" i="2"/>
  <c r="T531" i="2"/>
  <c r="T503" i="2"/>
  <c r="T491" i="2"/>
  <c r="T368" i="2"/>
  <c r="T360" i="2"/>
  <c r="T356" i="2"/>
  <c r="T352" i="2"/>
  <c r="T348" i="2"/>
  <c r="T328" i="2"/>
  <c r="T316" i="2"/>
  <c r="T304" i="2"/>
  <c r="T300" i="2"/>
  <c r="T292" i="2"/>
  <c r="T288" i="2"/>
  <c r="T280" i="2"/>
  <c r="T256" i="2"/>
  <c r="T228" i="2"/>
  <c r="T224" i="2"/>
  <c r="T220" i="2"/>
  <c r="T216" i="2"/>
  <c r="T208" i="2"/>
  <c r="T204" i="2"/>
  <c r="T164" i="2"/>
  <c r="T156" i="2"/>
  <c r="T120" i="2"/>
  <c r="T112" i="2"/>
  <c r="T96" i="2"/>
  <c r="T92" i="2"/>
  <c r="T16" i="2"/>
  <c r="T1147" i="2"/>
  <c r="T1135" i="2"/>
  <c r="T1127" i="2"/>
  <c r="T1123" i="2"/>
  <c r="T1115" i="2"/>
  <c r="T1063" i="2"/>
  <c r="T1043" i="2"/>
  <c r="T1007" i="2"/>
  <c r="T991" i="2"/>
  <c r="T983" i="2"/>
  <c r="T967" i="2"/>
  <c r="T938" i="2"/>
  <c r="T914" i="2"/>
  <c r="T910" i="2"/>
  <c r="T878" i="2"/>
  <c r="T862" i="2"/>
  <c r="T824" i="2"/>
  <c r="T800" i="2"/>
  <c r="T792" i="2"/>
  <c r="T784" i="2"/>
  <c r="T780" i="2"/>
  <c r="T776" i="2"/>
  <c r="T772" i="2"/>
  <c r="T764" i="2"/>
  <c r="T740" i="2"/>
  <c r="T466" i="2"/>
  <c r="T458" i="2"/>
  <c r="T454" i="2"/>
  <c r="T950" i="2"/>
  <c r="T1154" i="2"/>
  <c r="T1146" i="2"/>
  <c r="T1142" i="2"/>
  <c r="T1134" i="2"/>
  <c r="T1130" i="2"/>
  <c r="T1126" i="2"/>
  <c r="T1114" i="2"/>
  <c r="T1102" i="2"/>
  <c r="T1098" i="2"/>
  <c r="T1094" i="2"/>
  <c r="T1086" i="2"/>
  <c r="T1082" i="2"/>
  <c r="T1070" i="2"/>
  <c r="T1062" i="2"/>
  <c r="T1054" i="2"/>
  <c r="T1042" i="2"/>
  <c r="T1038" i="2"/>
  <c r="T1034" i="2"/>
  <c r="T1030" i="2"/>
  <c r="T1026" i="2"/>
  <c r="T1022" i="2"/>
  <c r="T1010" i="2"/>
  <c r="T1006" i="2"/>
  <c r="T1002" i="2"/>
  <c r="T998" i="2"/>
  <c r="T994" i="2"/>
  <c r="T990" i="2"/>
  <c r="T982" i="2"/>
  <c r="T978" i="2"/>
  <c r="T974" i="2"/>
  <c r="T962" i="2"/>
  <c r="T958" i="2"/>
  <c r="T949" i="2"/>
  <c r="T941" i="2"/>
  <c r="T937" i="2"/>
  <c r="T933" i="2"/>
  <c r="T929" i="2"/>
  <c r="T925" i="2"/>
  <c r="T921" i="2"/>
  <c r="T917" i="2"/>
  <c r="T905" i="2"/>
  <c r="T901" i="2"/>
  <c r="T897" i="2"/>
  <c r="T889" i="2"/>
  <c r="T885" i="2"/>
  <c r="T881" i="2"/>
  <c r="T873" i="2"/>
  <c r="T869" i="2"/>
  <c r="T865" i="2"/>
  <c r="T861" i="2"/>
  <c r="T857" i="2"/>
  <c r="T853" i="2"/>
  <c r="T849" i="2"/>
  <c r="T845" i="2"/>
  <c r="T841" i="2"/>
  <c r="T203" i="2"/>
  <c r="T199" i="2"/>
  <c r="T191" i="2"/>
  <c r="T183" i="2"/>
  <c r="T179" i="2"/>
  <c r="T175" i="2"/>
  <c r="T171" i="2"/>
  <c r="T167" i="2"/>
  <c r="T163" i="2"/>
  <c r="T159" i="2"/>
  <c r="T155" i="2"/>
  <c r="T151" i="2"/>
  <c r="T147" i="2"/>
  <c r="T139" i="2"/>
  <c r="T131" i="2"/>
  <c r="T127" i="2"/>
  <c r="T119" i="2"/>
  <c r="T115" i="2"/>
  <c r="T111" i="2"/>
  <c r="T103" i="2"/>
  <c r="T99" i="2"/>
  <c r="T91" i="2"/>
  <c r="T87" i="2"/>
  <c r="T79" i="2"/>
  <c r="T71" i="2"/>
  <c r="T67" i="2"/>
  <c r="T63" i="2"/>
  <c r="T59" i="2"/>
  <c r="T55" i="2"/>
  <c r="T51" i="2"/>
  <c r="T47" i="2"/>
  <c r="T43" i="2"/>
  <c r="T39" i="2"/>
  <c r="T35" i="2"/>
  <c r="T31" i="2"/>
  <c r="T27" i="2"/>
  <c r="T23" i="2"/>
  <c r="T19" i="2"/>
  <c r="T15" i="2"/>
  <c r="T11" i="2"/>
  <c r="T697" i="2"/>
  <c r="T835" i="2"/>
  <c r="T827" i="2"/>
  <c r="T819" i="2"/>
  <c r="T811" i="2"/>
  <c r="T807" i="2"/>
  <c r="T799" i="2"/>
  <c r="T795" i="2"/>
  <c r="T791" i="2"/>
  <c r="T787" i="2"/>
  <c r="T783" i="2"/>
  <c r="T779" i="2"/>
  <c r="T775" i="2"/>
  <c r="T771" i="2"/>
  <c r="T767" i="2"/>
  <c r="T751" i="2"/>
  <c r="T747" i="2"/>
  <c r="T739" i="2"/>
  <c r="T735" i="2"/>
  <c r="T731" i="2"/>
  <c r="T727" i="2"/>
  <c r="T465" i="2"/>
  <c r="T461" i="2"/>
  <c r="T457" i="2"/>
  <c r="T449" i="2"/>
  <c r="T445" i="2"/>
  <c r="T429" i="2"/>
  <c r="T425" i="2"/>
  <c r="T421" i="2"/>
  <c r="T417" i="2"/>
  <c r="T413" i="2"/>
  <c r="T401" i="2"/>
  <c r="T397" i="2"/>
  <c r="T393" i="2"/>
  <c r="T389" i="2"/>
  <c r="T385" i="2"/>
  <c r="T641" i="2"/>
  <c r="T633" i="2"/>
  <c r="T629" i="2"/>
  <c r="T625" i="2"/>
  <c r="T621" i="2"/>
  <c r="T609" i="2"/>
  <c r="T605" i="2"/>
  <c r="T601" i="2"/>
  <c r="T597" i="2"/>
  <c r="T593" i="2"/>
  <c r="T589" i="2"/>
  <c r="T585" i="2"/>
  <c r="T581" i="2"/>
  <c r="T577" i="2"/>
  <c r="T569" i="2"/>
  <c r="T565" i="2"/>
  <c r="T561" i="2"/>
  <c r="T557" i="2"/>
  <c r="T678" i="2"/>
  <c r="T674" i="2"/>
  <c r="T670" i="2"/>
  <c r="T666" i="2"/>
  <c r="T662" i="2"/>
  <c r="T658" i="2"/>
  <c r="T654" i="2"/>
  <c r="T646" i="2"/>
  <c r="T723" i="2"/>
  <c r="T719" i="2"/>
  <c r="T715" i="2"/>
  <c r="T703" i="2"/>
  <c r="T699" i="2"/>
  <c r="T690" i="2"/>
  <c r="T686" i="2"/>
  <c r="T545" i="2"/>
  <c r="T541" i="2"/>
  <c r="T537" i="2"/>
  <c r="T533" i="2"/>
  <c r="T525" i="2"/>
  <c r="T521" i="2"/>
  <c r="T517" i="2"/>
  <c r="T505" i="2"/>
  <c r="T497" i="2"/>
  <c r="T493" i="2"/>
  <c r="T489" i="2"/>
  <c r="T481" i="2"/>
  <c r="T477" i="2"/>
  <c r="T374" i="2"/>
  <c r="T370" i="2"/>
  <c r="T366" i="2"/>
  <c r="T362" i="2"/>
  <c r="T358" i="2"/>
  <c r="T354" i="2"/>
  <c r="T350" i="2"/>
  <c r="T342" i="2"/>
  <c r="T338" i="2"/>
  <c r="T334" i="2"/>
  <c r="T330" i="2"/>
  <c r="T326" i="2"/>
  <c r="T322" i="2"/>
  <c r="T318" i="2"/>
  <c r="T314" i="2"/>
  <c r="T310" i="2"/>
  <c r="T306" i="2"/>
  <c r="T302" i="2"/>
  <c r="T298" i="2"/>
  <c r="T294" i="2"/>
  <c r="T290" i="2"/>
  <c r="T282" i="2"/>
  <c r="T278" i="2"/>
  <c r="T274" i="2"/>
  <c r="T270" i="2"/>
  <c r="T266" i="2"/>
  <c r="T262" i="2"/>
  <c r="T254" i="2"/>
  <c r="T246" i="2"/>
  <c r="T242" i="2"/>
  <c r="T238" i="2"/>
  <c r="T234" i="2"/>
  <c r="T230" i="2"/>
  <c r="T226" i="2"/>
  <c r="T222" i="2"/>
  <c r="T218" i="2"/>
  <c r="T214" i="2"/>
  <c r="T202" i="2"/>
  <c r="T198" i="2"/>
  <c r="T194" i="2"/>
  <c r="T186" i="2"/>
  <c r="T182" i="2"/>
  <c r="T178" i="2"/>
  <c r="T174" i="2"/>
  <c r="T170" i="2"/>
  <c r="T166" i="2"/>
  <c r="T162" i="2"/>
  <c r="T158" i="2"/>
  <c r="T154" i="2"/>
  <c r="T150" i="2"/>
  <c r="T146" i="2"/>
  <c r="T142" i="2"/>
  <c r="T138" i="2"/>
  <c r="T122" i="2"/>
  <c r="T118" i="2"/>
  <c r="T114" i="2"/>
  <c r="T110" i="2"/>
  <c r="T106" i="2"/>
  <c r="T98" i="2"/>
  <c r="T94" i="2"/>
  <c r="T82" i="2"/>
  <c r="T78" i="2"/>
  <c r="T70" i="2"/>
  <c r="T66" i="2"/>
  <c r="T62" i="2"/>
  <c r="T58" i="2"/>
  <c r="T54" i="2"/>
  <c r="T46" i="2"/>
  <c r="T42" i="2"/>
  <c r="T38" i="2"/>
  <c r="T34" i="2"/>
  <c r="T30" i="2"/>
  <c r="T26" i="2"/>
  <c r="T22" i="2"/>
  <c r="T18" i="2"/>
  <c r="T14" i="2"/>
  <c r="H41" i="1" l="1"/>
  <c r="H20" i="1" l="1"/>
  <c r="H21" i="1"/>
  <c r="H22" i="1"/>
  <c r="H23" i="1"/>
  <c r="H38" i="1"/>
  <c r="H39" i="1"/>
  <c r="H40" i="1"/>
  <c r="B15" i="23" l="1"/>
  <c r="B16" i="23"/>
  <c r="B17" i="23"/>
  <c r="B18" i="23"/>
  <c r="B19" i="23"/>
  <c r="B20" i="23"/>
  <c r="B21" i="23"/>
  <c r="B22" i="23"/>
  <c r="B23" i="23"/>
  <c r="B24" i="23"/>
  <c r="B14" i="23"/>
  <c r="AI11" i="18" l="1"/>
  <c r="AF11" i="18"/>
  <c r="AF15" i="18" s="1"/>
  <c r="AC11" i="18"/>
  <c r="AC15" i="18" s="1"/>
  <c r="Z11" i="18"/>
  <c r="Z15" i="18" s="1"/>
  <c r="W11" i="18"/>
  <c r="T11" i="18"/>
  <c r="T15" i="18" s="1"/>
  <c r="Q11" i="18"/>
  <c r="Q15" i="18" s="1"/>
  <c r="N11" i="18"/>
  <c r="N15" i="18" s="1"/>
  <c r="H11" i="18"/>
  <c r="E11" i="18"/>
  <c r="AL15" i="18"/>
  <c r="C16" i="17"/>
  <c r="C25" i="17" s="1"/>
  <c r="C46" i="17"/>
  <c r="C52" i="17" s="1"/>
  <c r="B57" i="17"/>
  <c r="T1158" i="2"/>
  <c r="E15" i="18"/>
  <c r="H15" i="18"/>
  <c r="K15" i="18"/>
  <c r="E46" i="17"/>
  <c r="E52" i="17" s="1"/>
  <c r="W15" i="18"/>
  <c r="C30" i="4"/>
  <c r="C36" i="4"/>
  <c r="C40" i="4"/>
  <c r="A3" i="1"/>
  <c r="B3" i="1"/>
  <c r="A4" i="1"/>
  <c r="A5" i="1"/>
  <c r="B5" i="1"/>
  <c r="A6" i="1"/>
  <c r="B6" i="1"/>
  <c r="A7" i="1"/>
  <c r="B7" i="1"/>
  <c r="H11" i="1"/>
  <c r="H16" i="1"/>
  <c r="H19" i="1"/>
  <c r="H42" i="1"/>
  <c r="H43" i="1"/>
  <c r="H44" i="1"/>
  <c r="B3" i="2"/>
  <c r="B4" i="2"/>
  <c r="B5" i="2"/>
  <c r="C5" i="2"/>
  <c r="B6" i="2"/>
  <c r="C6" i="2"/>
  <c r="B7" i="2"/>
  <c r="C7" i="2"/>
  <c r="B2" i="17"/>
  <c r="B4" i="17"/>
  <c r="B5" i="17"/>
  <c r="B6" i="17"/>
  <c r="B7" i="17"/>
  <c r="B2" i="18"/>
  <c r="B4" i="18"/>
  <c r="B5" i="18"/>
  <c r="B6" i="18"/>
  <c r="B7" i="18"/>
  <c r="B3" i="19"/>
  <c r="B5" i="19"/>
  <c r="B6" i="19"/>
  <c r="B7" i="19"/>
  <c r="B8" i="19"/>
  <c r="K10" i="19"/>
  <c r="A12" i="19"/>
  <c r="A13" i="19"/>
  <c r="A14" i="19"/>
  <c r="K18" i="19"/>
  <c r="A20" i="19"/>
  <c r="A21" i="19"/>
  <c r="A22" i="19"/>
  <c r="K26" i="19"/>
  <c r="A28" i="19"/>
  <c r="A29" i="19"/>
  <c r="A30" i="19"/>
  <c r="K34" i="19"/>
  <c r="A36" i="19"/>
  <c r="A37" i="19"/>
  <c r="A38" i="19"/>
  <c r="K42" i="19"/>
  <c r="A44" i="19"/>
  <c r="A45" i="19"/>
  <c r="A46" i="19"/>
  <c r="K50" i="19"/>
  <c r="A52" i="19"/>
  <c r="A53" i="19"/>
  <c r="A54" i="19"/>
  <c r="K57" i="19"/>
  <c r="A59" i="19"/>
  <c r="A60" i="19"/>
  <c r="A61" i="19"/>
  <c r="K64" i="19"/>
  <c r="A66" i="19"/>
  <c r="A67" i="19"/>
  <c r="A68" i="19"/>
  <c r="K72" i="19"/>
  <c r="A74" i="19"/>
  <c r="A75" i="19"/>
  <c r="A76" i="19"/>
  <c r="K80" i="19"/>
  <c r="A82" i="19"/>
  <c r="A83" i="19"/>
  <c r="A84" i="19"/>
  <c r="K87" i="19"/>
  <c r="A89" i="19"/>
  <c r="A90" i="19"/>
  <c r="A91" i="19"/>
  <c r="K94" i="19"/>
  <c r="A96" i="19"/>
  <c r="B96" i="19"/>
  <c r="C96" i="19"/>
  <c r="D96" i="19"/>
  <c r="E96" i="19"/>
  <c r="F96" i="19"/>
  <c r="G96" i="19"/>
  <c r="H96" i="19"/>
  <c r="I96" i="19"/>
  <c r="A97" i="19"/>
  <c r="B97" i="19"/>
  <c r="C97" i="19"/>
  <c r="D97" i="19"/>
  <c r="E97" i="19"/>
  <c r="F97" i="19"/>
  <c r="G97" i="19"/>
  <c r="H97" i="19"/>
  <c r="I97" i="19"/>
  <c r="A98" i="19"/>
  <c r="B98" i="19"/>
  <c r="C98" i="19"/>
  <c r="D98" i="19"/>
  <c r="E98" i="19"/>
  <c r="F98" i="19"/>
  <c r="G98" i="19"/>
  <c r="H98" i="19"/>
  <c r="I98" i="19"/>
  <c r="A3" i="10"/>
  <c r="B3" i="10"/>
  <c r="A4" i="10"/>
  <c r="A5" i="10"/>
  <c r="B5" i="10"/>
  <c r="A6" i="10"/>
  <c r="B6" i="10"/>
  <c r="A7" i="10"/>
  <c r="B7" i="10"/>
  <c r="A8" i="10"/>
  <c r="B8" i="10"/>
  <c r="A3" i="5"/>
  <c r="B3" i="5"/>
  <c r="A4" i="5"/>
  <c r="A5" i="5"/>
  <c r="B5" i="5"/>
  <c r="A6" i="5"/>
  <c r="B6" i="5"/>
  <c r="A7" i="5"/>
  <c r="B7" i="5"/>
  <c r="A8" i="5"/>
  <c r="B8" i="5"/>
  <c r="A9" i="5"/>
  <c r="H18" i="18" l="1"/>
  <c r="F18" i="23"/>
  <c r="F21" i="23"/>
  <c r="F14" i="23"/>
  <c r="F22" i="23"/>
  <c r="F23" i="23"/>
  <c r="F24" i="23"/>
  <c r="F17" i="23"/>
  <c r="F15" i="23"/>
  <c r="F20" i="23"/>
  <c r="F19" i="23"/>
  <c r="F16" i="23"/>
  <c r="T10" i="2"/>
  <c r="T22" i="18"/>
  <c r="T18" i="18"/>
  <c r="AF18" i="18"/>
  <c r="E17" i="18"/>
  <c r="D19" i="23"/>
  <c r="D17" i="23"/>
  <c r="D21" i="23"/>
  <c r="D23" i="23"/>
  <c r="D15" i="23"/>
  <c r="D18" i="23"/>
  <c r="D24" i="23"/>
  <c r="D16" i="23"/>
  <c r="D20" i="23"/>
  <c r="D22" i="23"/>
  <c r="D14" i="23"/>
  <c r="C32" i="17"/>
  <c r="C34" i="17" s="1"/>
  <c r="N17" i="18"/>
  <c r="Z22" i="18"/>
  <c r="Z17" i="18"/>
  <c r="Q22" i="18"/>
  <c r="Q17" i="18"/>
  <c r="Q18" i="18"/>
  <c r="W22" i="18"/>
  <c r="W17" i="18"/>
  <c r="AF17" i="18"/>
  <c r="AF19" i="18" s="1"/>
  <c r="K17" i="18"/>
  <c r="K18" i="18"/>
  <c r="AI15" i="18"/>
  <c r="AI22" i="18" s="1"/>
  <c r="AF22" i="18"/>
  <c r="E22" i="18"/>
  <c r="N22" i="18"/>
  <c r="K22" i="18"/>
  <c r="AC22" i="18"/>
  <c r="AC18" i="18"/>
  <c r="AC17" i="18"/>
  <c r="AL22" i="18"/>
  <c r="AL18" i="18"/>
  <c r="AL17" i="18"/>
  <c r="H22" i="18"/>
  <c r="B54" i="17"/>
  <c r="B56" i="17"/>
  <c r="B55" i="17"/>
  <c r="D55" i="17"/>
  <c r="D57" i="17"/>
  <c r="D56" i="17"/>
  <c r="D54" i="17"/>
  <c r="N18" i="18"/>
  <c r="T17" i="18"/>
  <c r="W18" i="18"/>
  <c r="E18" i="18"/>
  <c r="H17" i="18"/>
  <c r="H19" i="18" s="1"/>
  <c r="Z18" i="18"/>
  <c r="D25" i="23" l="1"/>
  <c r="T19" i="18"/>
  <c r="E19" i="18"/>
  <c r="F25" i="23"/>
  <c r="T1157" i="2"/>
  <c r="T1159" i="2" s="1"/>
  <c r="W19" i="18"/>
  <c r="W23" i="18" s="1"/>
  <c r="Z19" i="18"/>
  <c r="N19" i="18"/>
  <c r="N23" i="18" s="1"/>
  <c r="AC19" i="18"/>
  <c r="AC23" i="18" s="1"/>
  <c r="AI17" i="18"/>
  <c r="Q19" i="18"/>
  <c r="Q23" i="18" s="1"/>
  <c r="T23" i="18"/>
  <c r="AL19" i="18"/>
  <c r="AL23" i="18" s="1"/>
  <c r="AF23" i="18"/>
  <c r="K19" i="18"/>
  <c r="K23" i="18" s="1"/>
  <c r="AI18" i="18"/>
  <c r="C37" i="17"/>
  <c r="E58" i="17"/>
  <c r="E23" i="18"/>
  <c r="C58" i="17"/>
  <c r="H23" i="18"/>
  <c r="Z23" i="18"/>
  <c r="N15" i="23" l="1"/>
  <c r="N17" i="23"/>
  <c r="N21" i="23"/>
  <c r="N14" i="23"/>
  <c r="N19" i="23"/>
  <c r="N16" i="23"/>
  <c r="N20" i="23"/>
  <c r="N23" i="23"/>
  <c r="N24" i="23"/>
  <c r="N18" i="23"/>
  <c r="N22" i="23"/>
  <c r="AI19" i="18"/>
  <c r="AI23" i="18" s="1"/>
  <c r="AI25" i="18" s="1"/>
  <c r="AI26" i="18" s="1"/>
  <c r="AF25" i="18"/>
  <c r="AF26" i="18" s="1"/>
  <c r="L81" i="19" s="1"/>
  <c r="W25" i="18"/>
  <c r="W26" i="18" s="1"/>
  <c r="L58" i="19" s="1"/>
  <c r="N25" i="18"/>
  <c r="N26" i="18" s="1"/>
  <c r="L35" i="19" s="1"/>
  <c r="Z25" i="18"/>
  <c r="Z26" i="18" s="1"/>
  <c r="Z32" i="18" s="1"/>
  <c r="Z43" i="18" s="1"/>
  <c r="E25" i="18"/>
  <c r="E26" i="18" s="1"/>
  <c r="E32" i="18" s="1"/>
  <c r="E43" i="18" s="1"/>
  <c r="AC25" i="18"/>
  <c r="AC26" i="18" s="1"/>
  <c r="Q25" i="18"/>
  <c r="Q26" i="18" s="1"/>
  <c r="T25" i="18"/>
  <c r="T26" i="18" s="1"/>
  <c r="AL25" i="18"/>
  <c r="AL26" i="18" s="1"/>
  <c r="AL32" i="18" s="1"/>
  <c r="AL43" i="18" s="1"/>
  <c r="K25" i="18"/>
  <c r="K26" i="18" s="1"/>
  <c r="H25" i="18"/>
  <c r="H26" i="18" s="1"/>
  <c r="AF32" i="18" l="1"/>
  <c r="AF43" i="18" s="1"/>
  <c r="AF47" i="18" s="1"/>
  <c r="AG26" i="18" s="1"/>
  <c r="W32" i="18"/>
  <c r="W43" i="18" s="1"/>
  <c r="W47" i="18" s="1"/>
  <c r="X43" i="18" s="1"/>
  <c r="L65" i="19"/>
  <c r="N32" i="18"/>
  <c r="N43" i="18" s="1"/>
  <c r="N47" i="18" s="1"/>
  <c r="O43" i="18" s="1"/>
  <c r="L11" i="19"/>
  <c r="AC32" i="18"/>
  <c r="AC43" i="18" s="1"/>
  <c r="AC47" i="18" s="1"/>
  <c r="AD43" i="18" s="1"/>
  <c r="L73" i="19"/>
  <c r="L88" i="19"/>
  <c r="AI32" i="18"/>
  <c r="AI43" i="18" s="1"/>
  <c r="AI47" i="18" s="1"/>
  <c r="AJ43" i="18" s="1"/>
  <c r="L27" i="19"/>
  <c r="K32" i="18"/>
  <c r="K43" i="18" s="1"/>
  <c r="K47" i="18" s="1"/>
  <c r="L45" i="18" s="1"/>
  <c r="L19" i="19"/>
  <c r="H32" i="18"/>
  <c r="H43" i="18" s="1"/>
  <c r="H47" i="18" s="1"/>
  <c r="Q32" i="18"/>
  <c r="Q43" i="18" s="1"/>
  <c r="Q47" i="18" s="1"/>
  <c r="L43" i="19"/>
  <c r="T32" i="18"/>
  <c r="T43" i="18" s="1"/>
  <c r="T47" i="18" s="1"/>
  <c r="U43" i="18" s="1"/>
  <c r="L51" i="19"/>
  <c r="AL47" i="18"/>
  <c r="Z47" i="18"/>
  <c r="AA43" i="18" s="1"/>
  <c r="E47" i="18"/>
  <c r="AG23" i="18" l="1"/>
  <c r="L83" i="19"/>
  <c r="L82" i="19" s="1"/>
  <c r="G84" i="19" s="1"/>
  <c r="AG19" i="18"/>
  <c r="F40" i="4"/>
  <c r="G40" i="4" s="1"/>
  <c r="AG45" i="18"/>
  <c r="AF53" i="18"/>
  <c r="AF49" i="18" s="1"/>
  <c r="AG32" i="18"/>
  <c r="AG43" i="18"/>
  <c r="L26" i="18"/>
  <c r="L32" i="18"/>
  <c r="L43" i="18"/>
  <c r="L47" i="18" s="1"/>
  <c r="L29" i="19"/>
  <c r="L28" i="19" s="1"/>
  <c r="F28" i="19" s="1"/>
  <c r="L19" i="18"/>
  <c r="F25" i="4"/>
  <c r="K53" i="18"/>
  <c r="K51" i="18" s="1"/>
  <c r="L23" i="18"/>
  <c r="AL53" i="18"/>
  <c r="AM19" i="18"/>
  <c r="AM45" i="18"/>
  <c r="AM23" i="18"/>
  <c r="AM26" i="18"/>
  <c r="AM32" i="18"/>
  <c r="AM43" i="18"/>
  <c r="AJ19" i="18"/>
  <c r="AJ45" i="18"/>
  <c r="AJ47" i="18" s="1"/>
  <c r="AI53" i="18"/>
  <c r="L90" i="19"/>
  <c r="L89" i="19" s="1"/>
  <c r="AJ23" i="18"/>
  <c r="AJ26" i="18"/>
  <c r="AJ32" i="18"/>
  <c r="F82" i="19"/>
  <c r="F38" i="4"/>
  <c r="AD45" i="18"/>
  <c r="AD47" i="18" s="1"/>
  <c r="AC53" i="18"/>
  <c r="L75" i="19"/>
  <c r="L74" i="19" s="1"/>
  <c r="AD19" i="18"/>
  <c r="AD23" i="18"/>
  <c r="AD26" i="18"/>
  <c r="AD32" i="18"/>
  <c r="F36" i="4"/>
  <c r="G36" i="4" s="1"/>
  <c r="Z53" i="18"/>
  <c r="L67" i="19"/>
  <c r="L66" i="19" s="1"/>
  <c r="AA45" i="18"/>
  <c r="AA47" i="18" s="1"/>
  <c r="AA19" i="18"/>
  <c r="AA23" i="18"/>
  <c r="AA26" i="18"/>
  <c r="AA32" i="18"/>
  <c r="W53" i="18"/>
  <c r="X19" i="18"/>
  <c r="L60" i="19"/>
  <c r="L59" i="19" s="1"/>
  <c r="X45" i="18"/>
  <c r="X47" i="18" s="1"/>
  <c r="X23" i="18"/>
  <c r="X26" i="18"/>
  <c r="X32" i="18"/>
  <c r="U45" i="18"/>
  <c r="U47" i="18" s="1"/>
  <c r="L53" i="19"/>
  <c r="L52" i="19" s="1"/>
  <c r="F34" i="4"/>
  <c r="U19" i="18"/>
  <c r="U23" i="18"/>
  <c r="T53" i="18"/>
  <c r="F29" i="4"/>
  <c r="U26" i="18"/>
  <c r="U32" i="18"/>
  <c r="R19" i="18"/>
  <c r="Q53" i="18"/>
  <c r="R45" i="18"/>
  <c r="L45" i="19"/>
  <c r="L44" i="19" s="1"/>
  <c r="R23" i="18"/>
  <c r="R26" i="18"/>
  <c r="R32" i="18"/>
  <c r="R43" i="18"/>
  <c r="F27" i="4"/>
  <c r="N53" i="18"/>
  <c r="O45" i="18"/>
  <c r="O47" i="18" s="1"/>
  <c r="O19" i="18"/>
  <c r="L37" i="19"/>
  <c r="L36" i="19" s="1"/>
  <c r="O23" i="18"/>
  <c r="O26" i="18"/>
  <c r="O32" i="18"/>
  <c r="I45" i="18"/>
  <c r="I19" i="18"/>
  <c r="H53" i="18"/>
  <c r="F23" i="4"/>
  <c r="L21" i="19"/>
  <c r="L20" i="19" s="1"/>
  <c r="I23" i="18"/>
  <c r="I26" i="18"/>
  <c r="I32" i="18"/>
  <c r="I43" i="18"/>
  <c r="F45" i="18"/>
  <c r="F21" i="4"/>
  <c r="E53" i="18"/>
  <c r="L13" i="19"/>
  <c r="L12" i="19" s="1"/>
  <c r="F19" i="18"/>
  <c r="F23" i="18"/>
  <c r="F26" i="18"/>
  <c r="F32" i="18"/>
  <c r="F43" i="18"/>
  <c r="B84" i="19" l="1"/>
  <c r="AG47" i="18"/>
  <c r="E84" i="19"/>
  <c r="I82" i="19"/>
  <c r="C84" i="19"/>
  <c r="AF51" i="18"/>
  <c r="G83" i="19"/>
  <c r="D84" i="19"/>
  <c r="F83" i="19"/>
  <c r="I83" i="19"/>
  <c r="B82" i="19"/>
  <c r="E83" i="19"/>
  <c r="H82" i="19"/>
  <c r="G82" i="19"/>
  <c r="D83" i="19"/>
  <c r="H84" i="19"/>
  <c r="F84" i="19"/>
  <c r="B83" i="19"/>
  <c r="D82" i="19"/>
  <c r="C82" i="19"/>
  <c r="I84" i="19"/>
  <c r="C83" i="19"/>
  <c r="E82" i="19"/>
  <c r="H83" i="19"/>
  <c r="H30" i="19"/>
  <c r="I28" i="19"/>
  <c r="I29" i="19"/>
  <c r="B30" i="19"/>
  <c r="H28" i="19"/>
  <c r="E29" i="19"/>
  <c r="D28" i="19"/>
  <c r="C30" i="19"/>
  <c r="K49" i="18"/>
  <c r="E30" i="19"/>
  <c r="I30" i="19"/>
  <c r="F29" i="19"/>
  <c r="G29" i="19"/>
  <c r="C28" i="19"/>
  <c r="E28" i="19"/>
  <c r="B29" i="19"/>
  <c r="G28" i="19"/>
  <c r="H29" i="19"/>
  <c r="F30" i="19"/>
  <c r="C29" i="19"/>
  <c r="D29" i="19"/>
  <c r="G30" i="19"/>
  <c r="B28" i="19"/>
  <c r="D30" i="19"/>
  <c r="AL49" i="18"/>
  <c r="AL51" i="18"/>
  <c r="AM47" i="18"/>
  <c r="AI49" i="18"/>
  <c r="AI51" i="18"/>
  <c r="H89" i="19"/>
  <c r="C91" i="19"/>
  <c r="F90" i="19"/>
  <c r="G90" i="19"/>
  <c r="D91" i="19"/>
  <c r="I89" i="19"/>
  <c r="D90" i="19"/>
  <c r="G89" i="19"/>
  <c r="I90" i="19"/>
  <c r="C89" i="19"/>
  <c r="G91" i="19"/>
  <c r="E91" i="19"/>
  <c r="B91" i="19"/>
  <c r="B89" i="19"/>
  <c r="C90" i="19"/>
  <c r="F89" i="19"/>
  <c r="E89" i="19"/>
  <c r="H90" i="19"/>
  <c r="H91" i="19"/>
  <c r="F91" i="19"/>
  <c r="B90" i="19"/>
  <c r="E90" i="19"/>
  <c r="D89" i="19"/>
  <c r="I91" i="19"/>
  <c r="D76" i="19"/>
  <c r="H74" i="19"/>
  <c r="D75" i="19"/>
  <c r="H76" i="19"/>
  <c r="I75" i="19"/>
  <c r="I74" i="19"/>
  <c r="G74" i="19"/>
  <c r="F74" i="19"/>
  <c r="H75" i="19"/>
  <c r="E74" i="19"/>
  <c r="E76" i="19"/>
  <c r="I76" i="19"/>
  <c r="G75" i="19"/>
  <c r="C76" i="19"/>
  <c r="B75" i="19"/>
  <c r="E75" i="19"/>
  <c r="F76" i="19"/>
  <c r="C74" i="19"/>
  <c r="D74" i="19"/>
  <c r="B74" i="19"/>
  <c r="B76" i="19"/>
  <c r="G76" i="19"/>
  <c r="F75" i="19"/>
  <c r="C75" i="19"/>
  <c r="AC51" i="18"/>
  <c r="AC49" i="18"/>
  <c r="Z49" i="18"/>
  <c r="Z51" i="18"/>
  <c r="C66" i="19"/>
  <c r="B66" i="19"/>
  <c r="H67" i="19"/>
  <c r="F68" i="19"/>
  <c r="D68" i="19"/>
  <c r="G67" i="19"/>
  <c r="B68" i="19"/>
  <c r="H68" i="19"/>
  <c r="E66" i="19"/>
  <c r="I68" i="19"/>
  <c r="H66" i="19"/>
  <c r="G68" i="19"/>
  <c r="F67" i="19"/>
  <c r="C68" i="19"/>
  <c r="E67" i="19"/>
  <c r="E68" i="19"/>
  <c r="G66" i="19"/>
  <c r="C67" i="19"/>
  <c r="I66" i="19"/>
  <c r="I67" i="19"/>
  <c r="D67" i="19"/>
  <c r="D66" i="19"/>
  <c r="F66" i="19"/>
  <c r="B67" i="19"/>
  <c r="W51" i="18"/>
  <c r="W49" i="18"/>
  <c r="D61" i="19"/>
  <c r="I60" i="19"/>
  <c r="E61" i="19"/>
  <c r="I61" i="19"/>
  <c r="G59" i="19"/>
  <c r="B59" i="19"/>
  <c r="G61" i="19"/>
  <c r="F59" i="19"/>
  <c r="H60" i="19"/>
  <c r="C60" i="19"/>
  <c r="E60" i="19"/>
  <c r="D60" i="19"/>
  <c r="C59" i="19"/>
  <c r="D59" i="19"/>
  <c r="C61" i="19"/>
  <c r="I59" i="19"/>
  <c r="B60" i="19"/>
  <c r="E59" i="19"/>
  <c r="H61" i="19"/>
  <c r="G60" i="19"/>
  <c r="B61" i="19"/>
  <c r="H59" i="19"/>
  <c r="F61" i="19"/>
  <c r="F60" i="19"/>
  <c r="T49" i="18"/>
  <c r="T51" i="18"/>
  <c r="D52" i="19"/>
  <c r="C53" i="19"/>
  <c r="F54" i="19"/>
  <c r="E54" i="19"/>
  <c r="E53" i="19"/>
  <c r="H53" i="19"/>
  <c r="B53" i="19"/>
  <c r="F52" i="19"/>
  <c r="G54" i="19"/>
  <c r="F53" i="19"/>
  <c r="G53" i="19"/>
  <c r="H52" i="19"/>
  <c r="I54" i="19"/>
  <c r="B54" i="19"/>
  <c r="H54" i="19"/>
  <c r="D53" i="19"/>
  <c r="I52" i="19"/>
  <c r="E52" i="19"/>
  <c r="D54" i="19"/>
  <c r="C52" i="19"/>
  <c r="B52" i="19"/>
  <c r="I53" i="19"/>
  <c r="C54" i="19"/>
  <c r="G52" i="19"/>
  <c r="E44" i="19"/>
  <c r="F44" i="19"/>
  <c r="H46" i="19"/>
  <c r="G46" i="19"/>
  <c r="I44" i="19"/>
  <c r="G45" i="19"/>
  <c r="D44" i="19"/>
  <c r="C45" i="19"/>
  <c r="F46" i="19"/>
  <c r="I46" i="19"/>
  <c r="B44" i="19"/>
  <c r="C46" i="19"/>
  <c r="D46" i="19"/>
  <c r="B45" i="19"/>
  <c r="I45" i="19"/>
  <c r="E45" i="19"/>
  <c r="H45" i="19"/>
  <c r="C44" i="19"/>
  <c r="H44" i="19"/>
  <c r="B46" i="19"/>
  <c r="E46" i="19"/>
  <c r="G44" i="19"/>
  <c r="D45" i="19"/>
  <c r="F45" i="19"/>
  <c r="R47" i="18"/>
  <c r="Q49" i="18"/>
  <c r="Q51" i="18"/>
  <c r="N49" i="18"/>
  <c r="N51" i="18"/>
  <c r="F36" i="19"/>
  <c r="F38" i="19"/>
  <c r="E37" i="19"/>
  <c r="I37" i="19"/>
  <c r="B38" i="19"/>
  <c r="G37" i="19"/>
  <c r="C37" i="19"/>
  <c r="E36" i="19"/>
  <c r="B36" i="19"/>
  <c r="C38" i="19"/>
  <c r="B37" i="19"/>
  <c r="D38" i="19"/>
  <c r="F37" i="19"/>
  <c r="G36" i="19"/>
  <c r="H38" i="19"/>
  <c r="E38" i="19"/>
  <c r="I36" i="19"/>
  <c r="D37" i="19"/>
  <c r="G38" i="19"/>
  <c r="I38" i="19"/>
  <c r="H37" i="19"/>
  <c r="C36" i="19"/>
  <c r="D36" i="19"/>
  <c r="H36" i="19"/>
  <c r="D22" i="19"/>
  <c r="H20" i="19"/>
  <c r="C21" i="19"/>
  <c r="F20" i="19"/>
  <c r="I22" i="19"/>
  <c r="G20" i="19"/>
  <c r="E20" i="19"/>
  <c r="F21" i="19"/>
  <c r="F22" i="19"/>
  <c r="C20" i="19"/>
  <c r="B21" i="19"/>
  <c r="G22" i="19"/>
  <c r="B22" i="19"/>
  <c r="D20" i="19"/>
  <c r="E22" i="19"/>
  <c r="G21" i="19"/>
  <c r="E21" i="19"/>
  <c r="D21" i="19"/>
  <c r="H22" i="19"/>
  <c r="H21" i="19"/>
  <c r="I21" i="19"/>
  <c r="C22" i="19"/>
  <c r="B20" i="19"/>
  <c r="I20" i="19"/>
  <c r="I47" i="18"/>
  <c r="H51" i="18"/>
  <c r="H49" i="18"/>
  <c r="E49" i="18"/>
  <c r="E51" i="18"/>
  <c r="H12" i="19"/>
  <c r="F13" i="19"/>
  <c r="B12" i="19"/>
  <c r="G13" i="19"/>
  <c r="B14" i="19"/>
  <c r="B13" i="19"/>
  <c r="E12" i="19"/>
  <c r="D13" i="19"/>
  <c r="E13" i="19"/>
  <c r="C12" i="19"/>
  <c r="I14" i="19"/>
  <c r="F12" i="19"/>
  <c r="I12" i="19"/>
  <c r="I13" i="19"/>
  <c r="C14" i="19"/>
  <c r="C13" i="19"/>
  <c r="F14" i="19"/>
  <c r="D12" i="19"/>
  <c r="H13" i="19"/>
  <c r="G12" i="19"/>
  <c r="E14" i="19"/>
  <c r="D14" i="19"/>
  <c r="G14" i="19"/>
  <c r="H14" i="19"/>
  <c r="F47" i="18"/>
  <c r="E21" i="4" l="1"/>
  <c r="H18" i="1"/>
  <c r="H46" i="1" l="1"/>
  <c r="I28" i="1" s="1"/>
  <c r="E27" i="4"/>
  <c r="G27" i="4" s="1"/>
  <c r="E23" i="4"/>
  <c r="G23" i="4" s="1"/>
  <c r="E29" i="4"/>
  <c r="G29" i="4" s="1"/>
  <c r="G21" i="4"/>
  <c r="E25" i="4"/>
  <c r="G25" i="4" s="1"/>
  <c r="I38" i="1" l="1"/>
  <c r="I22" i="1"/>
  <c r="I23" i="1"/>
  <c r="I41" i="1"/>
  <c r="I18" i="1"/>
  <c r="I42" i="1"/>
  <c r="I39" i="1"/>
  <c r="I44" i="1"/>
  <c r="I20" i="1"/>
  <c r="I43" i="1"/>
  <c r="I19" i="1"/>
  <c r="I40" i="1"/>
  <c r="I16" i="1"/>
  <c r="I11" i="1"/>
  <c r="I21" i="1"/>
  <c r="E30" i="4"/>
  <c r="G30" i="4"/>
  <c r="I46" i="1" l="1"/>
  <c r="B38" i="4"/>
  <c r="B34" i="4"/>
  <c r="B40" i="4"/>
  <c r="B36" i="4"/>
  <c r="I30" i="4"/>
  <c r="G18" i="23" l="1"/>
  <c r="G24" i="23"/>
  <c r="G14" i="23"/>
  <c r="G22" i="23"/>
  <c r="G21" i="23"/>
  <c r="G17" i="23"/>
  <c r="G23" i="23"/>
  <c r="G15" i="23"/>
  <c r="G20" i="23"/>
  <c r="G16" i="23"/>
  <c r="G19" i="23"/>
  <c r="C34" i="4"/>
  <c r="E41" i="4"/>
  <c r="B41" i="4" s="1"/>
  <c r="G34" i="4"/>
  <c r="C38" i="4"/>
  <c r="G38" i="4"/>
  <c r="G25" i="23" l="1"/>
  <c r="G41" i="4"/>
  <c r="C41" i="4"/>
  <c r="H14" i="23" l="1"/>
  <c r="K14" i="23" s="1"/>
  <c r="H18" i="23"/>
  <c r="K18" i="23" s="1"/>
  <c r="H15" i="23"/>
  <c r="K15" i="23" s="1"/>
  <c r="H16" i="23"/>
  <c r="K16" i="23" s="1"/>
  <c r="H17" i="23"/>
  <c r="K17" i="23" s="1"/>
  <c r="H21" i="23"/>
  <c r="K21" i="23" s="1"/>
  <c r="H24" i="23"/>
  <c r="K24" i="23" s="1"/>
  <c r="H20" i="23"/>
  <c r="K20" i="23" s="1"/>
  <c r="H23" i="23"/>
  <c r="K23" i="23" s="1"/>
  <c r="H22" i="23"/>
  <c r="K22" i="23" s="1"/>
  <c r="H19" i="23"/>
  <c r="K19" i="23" s="1"/>
  <c r="I19" i="23"/>
  <c r="I16" i="23"/>
  <c r="I23" i="23"/>
  <c r="I15" i="23"/>
  <c r="I17" i="23"/>
  <c r="I20" i="23"/>
  <c r="I24" i="23"/>
  <c r="I22" i="23"/>
  <c r="I21" i="23"/>
  <c r="I14" i="23"/>
  <c r="I18" i="23"/>
  <c r="I41" i="4"/>
  <c r="G45" i="4"/>
  <c r="L15" i="23" l="1"/>
  <c r="L23" i="23"/>
  <c r="L21" i="23"/>
  <c r="L22" i="23"/>
  <c r="L18" i="23"/>
  <c r="L24" i="23"/>
  <c r="L20" i="23"/>
  <c r="L19" i="23"/>
  <c r="L17" i="23"/>
  <c r="L16" i="23"/>
  <c r="L14" i="23"/>
  <c r="H25" i="23"/>
  <c r="K25" i="23"/>
  <c r="I25" i="23"/>
  <c r="C11" i="4"/>
  <c r="C14" i="4" s="1"/>
  <c r="G46" i="4"/>
  <c r="G47" i="4" s="1"/>
  <c r="L25" i="23" l="1"/>
</calcChain>
</file>

<file path=xl/sharedStrings.xml><?xml version="1.0" encoding="utf-8"?>
<sst xmlns="http://schemas.openxmlformats.org/spreadsheetml/2006/main" count="6591" uniqueCount="819">
  <si>
    <t>Onderhoudskosten aanbieden inclusief de kosten van reparaties en/of inzet van vervangende apparatuur.</t>
  </si>
  <si>
    <t>Premie Ouderdomspensioen (OP)</t>
  </si>
  <si>
    <t>UREN P/JR        MA-VR</t>
  </si>
  <si>
    <t>Kleedruimten</t>
  </si>
  <si>
    <t>: onderverdeling van de aanwezige ruimten in een object in een aantal categorieën</t>
  </si>
  <si>
    <t>Vitrage wassen</t>
  </si>
  <si>
    <t>Opmerking:</t>
  </si>
  <si>
    <t>Kostprijs</t>
  </si>
  <si>
    <t>Jaarprijs schoonmaak excl. btw</t>
  </si>
  <si>
    <t>Opleiding</t>
  </si>
  <si>
    <t xml:space="preserve">Sociale verzekeringen </t>
  </si>
  <si>
    <t>Aantal stuks 0-10</t>
  </si>
  <si>
    <t>in euro:</t>
  </si>
  <si>
    <t>Loonkosten</t>
  </si>
  <si>
    <t>Bruto marge</t>
  </si>
  <si>
    <t>Eind tarief</t>
  </si>
  <si>
    <t>Toeslag percentages</t>
  </si>
  <si>
    <t>00.00 - 06.00</t>
  </si>
  <si>
    <t>Uitvoering normale werktijden: maandag t/m vrijdag [06.00 en 21.30 uur]</t>
  </si>
  <si>
    <t>Opmerking: dit blad bevat automatische koppelingen, dus behoeft niet meer te worden ingevuld.</t>
  </si>
  <si>
    <t>Tarievenmatrix</t>
  </si>
  <si>
    <t>Weekenddagen</t>
  </si>
  <si>
    <t>* Gevelinstallatie beschikbaar</t>
  </si>
  <si>
    <t>BIJZONDER-HEDEN</t>
  </si>
  <si>
    <t>Aantal kalenderdagen</t>
  </si>
  <si>
    <t>Werkdagen per jaar</t>
  </si>
  <si>
    <t>Horizontale lammellen droog reinigen</t>
  </si>
  <si>
    <t>Tapijt sproeiextraheren</t>
  </si>
  <si>
    <t>Tapijt poederreiniging</t>
  </si>
  <si>
    <t xml:space="preserve">Stoelen stoffering koolzuurreiniging </t>
  </si>
  <si>
    <t>Tarief</t>
  </si>
  <si>
    <t>Tapijt koolzuureinging</t>
  </si>
  <si>
    <t>: aantal schoon te maken m2 per uur</t>
  </si>
  <si>
    <t>WAO Basispremie</t>
  </si>
  <si>
    <t>WAO rekenpremie</t>
  </si>
  <si>
    <t>WGA rekenpremie</t>
  </si>
  <si>
    <t>Totaal</t>
  </si>
  <si>
    <t>Kengetallenoverzicht schoonmaakonderhoud</t>
  </si>
  <si>
    <t>0-100m2</t>
  </si>
  <si>
    <t>101-500m2</t>
  </si>
  <si>
    <t>501-1000m2</t>
  </si>
  <si>
    <t>&gt; 1000m2</t>
  </si>
  <si>
    <t>Medewerker lngrp. 1 (8 jaar en langer)</t>
  </si>
  <si>
    <t>TOTAAL KOSTEN PER JAAR EXCLUSIEF BTW</t>
  </si>
  <si>
    <t>B.T.W.</t>
  </si>
  <si>
    <t>Prijspeil</t>
  </si>
  <si>
    <t>Kosten bij koop (excl. btw)</t>
  </si>
  <si>
    <t>Categorie/medewerker</t>
  </si>
  <si>
    <t>Toelichting</t>
  </si>
  <si>
    <t>Totaal kosten bij koop per jaar per machine</t>
  </si>
  <si>
    <t>Alle prijzen exclusief btw</t>
  </si>
  <si>
    <t>KEN-GETAL MA-VR</t>
  </si>
  <si>
    <t>KEN-GETAL NALOOP</t>
  </si>
  <si>
    <t>Medewerker lngrp. 1 (1 tot 8 jaar)</t>
  </si>
  <si>
    <t>Bruto uurloon</t>
  </si>
  <si>
    <t>Calculatie onderdeel</t>
  </si>
  <si>
    <t>8. Op het tabblad "Afroepprijzen" dient u uw gegevens in de blauwe invoervelden in te voeren.</t>
  </si>
  <si>
    <t>21.30 - 24.00</t>
  </si>
  <si>
    <t>Kengetal</t>
  </si>
  <si>
    <t>PRODUCTIE-UREN MAANDAG-VRIJDAG</t>
  </si>
  <si>
    <t xml:space="preserve">Alle kosten aanbieden inclusief de benodigde hulpstukken/borstels, etc. </t>
  </si>
  <si>
    <t>Uurtariefopbouw</t>
  </si>
  <si>
    <t>Reiniging lamellen, vitrage en overgordijnen (inclusief afhalen en ophangen)</t>
  </si>
  <si>
    <t>Glazenwasser lngrp. 2 (1 tot 8 jaar)</t>
  </si>
  <si>
    <t>Specialistentoeslag</t>
  </si>
  <si>
    <t>Aantal stuks &gt; 100</t>
  </si>
  <si>
    <t>werkgeversdeel</t>
  </si>
  <si>
    <t>MUTATIE DATUM</t>
  </si>
  <si>
    <t>Sanitaire ruimten</t>
  </si>
  <si>
    <t>p.o.</t>
  </si>
  <si>
    <t>Meewerkend toezicht lngrp. 2 (1 tot 8 jaar)</t>
  </si>
  <si>
    <t>Methode en eindresultaat omschrijven.</t>
  </si>
  <si>
    <t>: afkortingen voor ruimtecategorieën bij toepassing van VSR-kwaliteitsmetingen B=bureaukamers, V=verkeersruimten, S=sanitaire ruimten</t>
  </si>
  <si>
    <t>Prestatienorm</t>
  </si>
  <si>
    <t xml:space="preserve">: uren per vierkante meter per jaar </t>
  </si>
  <si>
    <t>KENGETAL BASIS-BEURT</t>
  </si>
  <si>
    <t>PROGR.CODE</t>
  </si>
  <si>
    <t>3. Op het tabblad "Basis ruimtestaat" hoeft u niets in te vullen.</t>
  </si>
  <si>
    <t>Permanente matrix</t>
  </si>
  <si>
    <t>Pantry/koffiecorner</t>
  </si>
  <si>
    <t>Machine investeringskosten</t>
  </si>
  <si>
    <t>Catalogusprijs</t>
  </si>
  <si>
    <t>invoerveld</t>
  </si>
  <si>
    <t>Vakantiedagen</t>
  </si>
  <si>
    <t>SV uurloon inclusief toeslagen</t>
  </si>
  <si>
    <t>UREN P/JR     NALOOP</t>
  </si>
  <si>
    <t>Instructies voor het invullen van het calculatie model</t>
  </si>
  <si>
    <t>Medewerker lngrp. 1 (tot 1 jaar inleerperiode)</t>
  </si>
  <si>
    <t>1. Op het tabblad "Contractblad" dient u uw gegevens in de blauwe invoervelden in te voeren.</t>
  </si>
  <si>
    <t>Aantal stuks 51-100</t>
  </si>
  <si>
    <t>GEBOUW</t>
  </si>
  <si>
    <t>VSR CODE</t>
  </si>
  <si>
    <t>M2 VLOER</t>
  </si>
  <si>
    <t>Prijs p/m2  excl. btw</t>
  </si>
  <si>
    <t>Prijs p/stuk excl. btw</t>
  </si>
  <si>
    <t>P.Z. kosten</t>
  </si>
  <si>
    <t>Medewerker lngrp. 3 (tot 1 jaar inleerperiode)</t>
  </si>
  <si>
    <t>Premies en opslagen voor tariefopbouw</t>
  </si>
  <si>
    <t>Gangen en hallen</t>
  </si>
  <si>
    <t>TOEZICHT-UREN MAANDAG-VRIJDAG</t>
  </si>
  <si>
    <t>Tariefopbouw per loongroep</t>
  </si>
  <si>
    <t>PRESTATIE NORM</t>
  </si>
  <si>
    <t>VSR</t>
  </si>
  <si>
    <t>Inzet van het aantal machines [stuks]</t>
  </si>
  <si>
    <t>Gem. Tarief</t>
  </si>
  <si>
    <t>(inclusief materialen en middelen)</t>
  </si>
  <si>
    <t>Administratieve ruimten</t>
  </si>
  <si>
    <t>BIJZONDERHEDEN</t>
  </si>
  <si>
    <t>V</t>
  </si>
  <si>
    <t>Invoervelden</t>
  </si>
  <si>
    <t>Totale kosten per jaar inclusief B.T.W.</t>
  </si>
  <si>
    <t>Werkbare dagen per jaar</t>
  </si>
  <si>
    <t>VERD.</t>
  </si>
  <si>
    <t>Huisvestingskosten</t>
  </si>
  <si>
    <t>Naam opdrachtgever</t>
  </si>
  <si>
    <t>Liften</t>
  </si>
  <si>
    <t>Jaarprijs glas excl. btw</t>
  </si>
  <si>
    <t>Nat. feestdagen, kort verzuim, bijz. CAO</t>
  </si>
  <si>
    <t>prijzen inclusief tranportkosten</t>
  </si>
  <si>
    <t>Administratiekosten</t>
  </si>
  <si>
    <t>Trappenhuizen</t>
  </si>
  <si>
    <t>Medewerker lngrp. 3 (1 tot 8 jaar)</t>
  </si>
  <si>
    <t>Medewerker lngrp. 3 (8 jaar en langer)</t>
  </si>
  <si>
    <t>Gevarentoeslag  (indien van toepassing)</t>
  </si>
  <si>
    <t>Alle prijzen aanbieden exclusief btw.</t>
  </si>
  <si>
    <t>Managementkosten</t>
  </si>
  <si>
    <t>Medewerker lngrp. 1 (jeugd)</t>
  </si>
  <si>
    <t>Opslag niet werkbare dagen</t>
  </si>
  <si>
    <t>Afroepprijzen</t>
  </si>
  <si>
    <t>Onderhoudskosten per jaar*</t>
  </si>
  <si>
    <t>Wachtgeldfonds</t>
  </si>
  <si>
    <t>Zorgverzekeringswet</t>
  </si>
  <si>
    <t>OP/NP</t>
  </si>
  <si>
    <t>Pensioen overgangsregeling</t>
  </si>
  <si>
    <t>Prijs p/m2 boven 100m2 excl. btw</t>
  </si>
  <si>
    <t>Medewerker lngrp. 2 (tot 1 jaar inleerperiode)</t>
  </si>
  <si>
    <t>FREQ. NOTATIE</t>
  </si>
  <si>
    <t>Medewerker lngrp. 2 (1 tot 8 jaar)</t>
  </si>
  <si>
    <t>Medewerker lngrp. 2 (8 jaar en langer)</t>
  </si>
  <si>
    <t>Horizontale lammellen nat reinigen</t>
  </si>
  <si>
    <t>2 lagen</t>
  </si>
  <si>
    <t>geheel</t>
  </si>
  <si>
    <t>nader in te vullen</t>
  </si>
  <si>
    <t>Basisuurloon</t>
  </si>
  <si>
    <t>Bedrijfsgemiddelde</t>
  </si>
  <si>
    <t>Besteknummer</t>
  </si>
  <si>
    <t>Bijzonderheden</t>
  </si>
  <si>
    <t>Prijs p/m1 boven 100m1 excl. btw</t>
  </si>
  <si>
    <t>Prijs p/m1 onder 100m1 excl. btw</t>
  </si>
  <si>
    <t>Toelichting:</t>
  </si>
  <si>
    <t>Korting</t>
  </si>
  <si>
    <t>* Opmerkingen</t>
  </si>
  <si>
    <t>Afschrijvingskosten per jaar</t>
  </si>
  <si>
    <t>Alle prijzen inclusief materialen en middelen, voorrijkosten en overige bijkomende kosten.</t>
  </si>
  <si>
    <t>Frequentie-omschr.</t>
  </si>
  <si>
    <t>Vergader-/spreekruimten</t>
  </si>
  <si>
    <t>Ziektedagen</t>
  </si>
  <si>
    <t>* Arbeidsmiddelen</t>
  </si>
  <si>
    <t>Zondag</t>
  </si>
  <si>
    <t>Prijs per jaar</t>
  </si>
  <si>
    <t>RUIMTE CATEGORIE</t>
  </si>
  <si>
    <t>Overgangsregeling</t>
  </si>
  <si>
    <t>[zie premies en opslagen]</t>
  </si>
  <si>
    <t>Totaal eindtarief normale werktijden [06.00-21.30 uur]</t>
  </si>
  <si>
    <t xml:space="preserve">Renteverlies per jaar </t>
  </si>
  <si>
    <t xml:space="preserve">06:00-21:30 uur maan-/vrijdag </t>
  </si>
  <si>
    <t>JAARPRIJS SCHOONMAAK</t>
  </si>
  <si>
    <t>Stoelen stoffering poederreinging</t>
  </si>
  <si>
    <t>Grondslag loon voor berekening OP premie</t>
  </si>
  <si>
    <t>Effectieve OP premie</t>
  </si>
  <si>
    <t>Feestdag</t>
  </si>
  <si>
    <t>WGA gedifferentieerde premie</t>
  </si>
  <si>
    <t>Aantal dagen per jaar</t>
  </si>
  <si>
    <t>Aantal uren per jaar</t>
  </si>
  <si>
    <t>Kosten bij koop per jaar</t>
  </si>
  <si>
    <t>RUIMTE OMSCHRIJVING (OPDRACHTGEVER)</t>
  </si>
  <si>
    <t>Totaal eindtarief weekenden [incl. 50% toeslag]</t>
  </si>
  <si>
    <t>Vorstverlet</t>
  </si>
  <si>
    <t>: cijfermatige notatie van het aantal keren dat een ruimte per jaar wordt schoongemaakt (zie onderstaande opgave)</t>
  </si>
  <si>
    <t>VERHOUDING VLOEROPP.</t>
  </si>
  <si>
    <t>Bruto uurloon inclusief toeslagen</t>
  </si>
  <si>
    <t>Franchise OP-premie per uur</t>
  </si>
  <si>
    <t>Prijs p/m2 excl. btw</t>
  </si>
  <si>
    <t>RUIMTECATEGORIE</t>
  </si>
  <si>
    <t>Jeugd</t>
  </si>
  <si>
    <t>Totaal directe kosten</t>
  </si>
  <si>
    <t>Activiteit</t>
  </si>
  <si>
    <t>Berekening werkbaredagen</t>
  </si>
  <si>
    <t>FREQ. PER JAAR</t>
  </si>
  <si>
    <t xml:space="preserve">Vakantietoeslag </t>
  </si>
  <si>
    <t>JAARPRIJS GLASBEWASSING (indien van toepassing)</t>
  </si>
  <si>
    <t>SV-loon grondslag voor berekening sociale verzekeringen</t>
  </si>
  <si>
    <t>Materiaal/- en middelen</t>
  </si>
  <si>
    <t>Ruimtecategorie</t>
  </si>
  <si>
    <t>Kosten ziektedagen</t>
  </si>
  <si>
    <t>Netto aanschafprijs</t>
  </si>
  <si>
    <t xml:space="preserve"> </t>
  </si>
  <si>
    <t>Restwaarde</t>
  </si>
  <si>
    <t>Info Blad</t>
  </si>
  <si>
    <t>Aantal stuks 11-50</t>
  </si>
  <si>
    <t xml:space="preserve">Afschrijvingstermijn in jaren </t>
  </si>
  <si>
    <t>Nietmeewerkend toezicht lngrp. 2 (1 tot 8 jaar)</t>
  </si>
  <si>
    <t>MACHINEKOSTEN [zie blad machine investeringen voor kostenopbouw]</t>
  </si>
  <si>
    <t>VLOER SOORT</t>
  </si>
  <si>
    <t>Werkkleding en uitrusting</t>
  </si>
  <si>
    <t>Machinekosten</t>
  </si>
  <si>
    <t>S</t>
  </si>
  <si>
    <t>FREQ. OMSCHRIJVING</t>
  </si>
  <si>
    <t>Naam leverancier</t>
  </si>
  <si>
    <t xml:space="preserve">Verzekeringskosten per jaar </t>
  </si>
  <si>
    <t>Toelichting kengetallenoverzicht:</t>
  </si>
  <si>
    <t>: unieke code die is gekoppeld aan een schoonmaakprogramma voor een bepaalde ruimtecategorie</t>
  </si>
  <si>
    <t>Frequentienotatie</t>
  </si>
  <si>
    <t>Projectgebonden!</t>
  </si>
  <si>
    <t>Subtotaal loonkosten per uur inclusief sociale verzekeringen</t>
  </si>
  <si>
    <t>Overgordijnen wassen</t>
  </si>
  <si>
    <t xml:space="preserve">Sociale verzekeringen - Ouderdomspensioen (OP/NP) </t>
  </si>
  <si>
    <t xml:space="preserve">Stoelen stoffering shamponeren </t>
  </si>
  <si>
    <t>Nat. feestdagen, kort verzuim, bijz CAO</t>
  </si>
  <si>
    <t>Premies Sociale Verzekeringen</t>
  </si>
  <si>
    <t>Marge loonkosten - eindtarief</t>
  </si>
  <si>
    <t>: omschrijving van het aantal keren dat een ruimte per jaar wordt schoongemaakt (zie onderstaande opgave)</t>
  </si>
  <si>
    <t>Reiskosten/autokosten</t>
  </si>
  <si>
    <t>Op de diverse tabbladen zijn invoervelden opgenomen, deze zijn blauw gekleurd zoals het voorbeeld ----&gt;</t>
  </si>
  <si>
    <t>Jaarprijs leveringen sanitaire leveringen excl. btw</t>
  </si>
  <si>
    <t>Niet van toepassing</t>
  </si>
  <si>
    <t>Totaal indirecte kosten</t>
  </si>
  <si>
    <t>Risico en winst</t>
  </si>
  <si>
    <t>Prijsvorming Extra Vloerenonderhoud  (inclusief uit-/inruimen van het meubilair)</t>
  </si>
  <si>
    <t>RAS Heffing</t>
  </si>
  <si>
    <t>Totaal opslag sociale lasten</t>
  </si>
  <si>
    <t>Werkloosheidswet (W.W.)</t>
  </si>
  <si>
    <t>Kinderopvang</t>
  </si>
  <si>
    <t>Totaal % opslag werkbare dagen</t>
  </si>
  <si>
    <t>7. Op het tabblad "Machine-investering" dient u uw gegevens in de blauwe invoervelden in te voeren.</t>
  </si>
  <si>
    <t>Totaal loonkosten per uur</t>
  </si>
  <si>
    <t>Programmacode</t>
  </si>
  <si>
    <t>B</t>
  </si>
  <si>
    <t xml:space="preserve">RUIMTE NR </t>
  </si>
  <si>
    <t>nvt</t>
  </si>
  <si>
    <t>JAARPRIJS SANITAIRE ARTIKELEN</t>
  </si>
  <si>
    <t>Percentage</t>
  </si>
  <si>
    <t xml:space="preserve">Opmerking: dit blad bevat automatische koppelingen. Na invulling van de invoervelden in het Kengetallenoverzicht behoeft de ruimtestaat niet meer te worden bewerkt. </t>
  </si>
  <si>
    <t>5. Op het tabblad "Opbouw uurtarieven" dient u uw gegevens in de blauwe invoervelden in te voeren.</t>
  </si>
  <si>
    <t>PROGR. CODE</t>
  </si>
  <si>
    <t>KENGETAL NALOOP-BEURT</t>
  </si>
  <si>
    <t>VSR-code</t>
  </si>
  <si>
    <t>Indirect toezicht</t>
  </si>
  <si>
    <t>1 x per week</t>
  </si>
  <si>
    <t>Schoonmaak</t>
  </si>
  <si>
    <t>Glasbewassing</t>
  </si>
  <si>
    <t>2. Op het tabblad "Kengetal" dient u uw gegevens in de blauwe invoervelden in te voeren.</t>
  </si>
  <si>
    <t>Tijdvak</t>
  </si>
  <si>
    <t>Maandag</t>
  </si>
  <si>
    <t>Dinsdag</t>
  </si>
  <si>
    <t>Woensdag</t>
  </si>
  <si>
    <t>Donderdag</t>
  </si>
  <si>
    <t>Vrijdag</t>
  </si>
  <si>
    <t>Zaterdag</t>
  </si>
  <si>
    <t>Prijsvorming Stoelen/banken/fauteuils reiniging (uitvoering op afroep)</t>
  </si>
  <si>
    <t>Lino-/marmoleum sprayen</t>
  </si>
  <si>
    <t>Steen/PVC schrobben</t>
  </si>
  <si>
    <t>Verticale lammellen nat reinigen</t>
  </si>
  <si>
    <t>Totaal eindtarief feestdagen [incl. 150% toeslag]</t>
  </si>
  <si>
    <t>Ruimtestaat</t>
  </si>
  <si>
    <t>5 x per week</t>
  </si>
  <si>
    <t>Prijs p/m2 onder 100m2 excl. btw</t>
  </si>
  <si>
    <t>4. Op het tabblad "Premies en opslagen" dient u uw gegevens in de blauwe invoervelden in te voeren.</t>
  </si>
  <si>
    <t>Machine investeringkosten</t>
  </si>
  <si>
    <t>Machine</t>
  </si>
  <si>
    <t>Omschrijving</t>
  </si>
  <si>
    <t>06.00 - 21.30</t>
  </si>
  <si>
    <t>Gebouw/plaats</t>
  </si>
  <si>
    <t>Kosten verzuimbegeleiding</t>
  </si>
  <si>
    <t>Vertrouwelijk</t>
  </si>
  <si>
    <t xml:space="preserve">Structurele eindejaarsuitkering </t>
  </si>
  <si>
    <t>Regiewerkzaamheden</t>
  </si>
  <si>
    <t>Uren per dag</t>
  </si>
  <si>
    <t>Toelichting calculatiemodel</t>
  </si>
  <si>
    <r>
      <t>Ruimtestaat en plattegronden</t>
    </r>
    <r>
      <rPr>
        <sz val="8"/>
        <rFont val="Tahoma"/>
        <family val="2"/>
      </rPr>
      <t>  </t>
    </r>
  </si>
  <si>
    <t xml:space="preserve">De ruimtestaat is in tabblad 3 van dit calculatiemodel toegevoegd. De ruimtestaat is met een zo groot mogelijke zorgvuldigheid samengesteld. Dit sluit echter niet uit dat er desondanks verschillen met de werkelijkheid kunnen optreden, tengevolge van verbouwingen en verhuizingen in gebouw(en). </t>
  </si>
  <si>
    <t>De dienstverlener dient voor de calculatie uit te gaan van de in het calculatiemodel opgenomen ruimtegegevens. Indien nodig worden eventuele wijzigingen in de ruimtestaat na gunning in de calculatie doorgevoerd en verrekend met behulp van de door de dienstverlener opgegeven kengetallen.</t>
  </si>
  <si>
    <t>De ruimtestaat bevat de volgende gegevens:</t>
  </si>
  <si>
    <t>Ruimtegegevens</t>
  </si>
  <si>
    <t>GEB</t>
  </si>
  <si>
    <t>Gebouw</t>
  </si>
  <si>
    <t>VERD</t>
  </si>
  <si>
    <t>Verdieping</t>
  </si>
  <si>
    <t>RUIMTENR</t>
  </si>
  <si>
    <t>Ruimtenummer</t>
  </si>
  <si>
    <t>RUIMTE-CATEGORIE</t>
  </si>
  <si>
    <t>omschrijving/benaming van de ruimte</t>
  </si>
  <si>
    <r>
      <t>netto vloer oppervlakte in m</t>
    </r>
    <r>
      <rPr>
        <vertAlign val="superscript"/>
        <sz val="10"/>
        <rFont val="Tahoma"/>
        <family val="2"/>
      </rPr>
      <t>2</t>
    </r>
  </si>
  <si>
    <t>VLOERSOORT</t>
  </si>
  <si>
    <t>omschrijving van de vloersoort</t>
  </si>
  <si>
    <t>FREQ.</t>
  </si>
  <si>
    <t>uitvoeringsfrequentie per jaar</t>
  </si>
  <si>
    <t>PROGR.</t>
  </si>
  <si>
    <t>programma-code</t>
  </si>
  <si>
    <t>KENG.</t>
  </si>
  <si>
    <r>
      <t>kengetal in uren per m</t>
    </r>
    <r>
      <rPr>
        <vertAlign val="superscript"/>
        <sz val="10"/>
        <rFont val="Tahoma"/>
        <family val="2"/>
      </rPr>
      <t>2</t>
    </r>
    <r>
      <rPr>
        <sz val="10"/>
        <rFont val="Tahoma"/>
        <family val="2"/>
      </rPr>
      <t xml:space="preserve"> per jaar</t>
    </r>
  </si>
  <si>
    <t>UREN MA-VRIJ</t>
  </si>
  <si>
    <t>schoonmaaktijd in uren per jaar voor de basisbeurt van maandag t/m vrijdag</t>
  </si>
  <si>
    <t>UREN NALOOP</t>
  </si>
  <si>
    <t>schoonmaaktijd in uren per jaar voor de naloopronde van maandag t/m vrijdag</t>
  </si>
  <si>
    <t>UREN ZA-ZO-FST</t>
  </si>
  <si>
    <t>schoonmaaktijd in uren per jaar voor zater-, zon- en feestdagen</t>
  </si>
  <si>
    <t>ruimtecode t.b.v. kwaliteitsmeting NEN 2075</t>
  </si>
  <si>
    <t>omschrijving van bijzonderheden</t>
  </si>
  <si>
    <t>Indien gewenst kunnen de plattegronden door middel van een schriftelijk verzoek worden aangevraagd bij de opdrachtgever.</t>
  </si>
  <si>
    <r>
      <t>Uitvoeringsfrequentie</t>
    </r>
    <r>
      <rPr>
        <sz val="8"/>
        <rFont val="Tahoma"/>
        <family val="2"/>
      </rPr>
      <t>  </t>
    </r>
  </si>
  <si>
    <t>De werkprogramma’s en ruimtestaat zijn voorzien van uitvoeringsfrequenties.</t>
  </si>
  <si>
    <t>Frequentie per jaar</t>
  </si>
  <si>
    <t>2 x per week</t>
  </si>
  <si>
    <t>4 x per jaar</t>
  </si>
  <si>
    <r>
      <t>Kengetallen en productienormen</t>
    </r>
    <r>
      <rPr>
        <sz val="8"/>
        <rFont val="Tahoma"/>
        <family val="2"/>
      </rPr>
      <t>  </t>
    </r>
  </si>
  <si>
    <r>
      <t>De productie-uren die benodigd zijn voor het schoonmaken van een ruimte overeenkomstig de bijbehorende opleverstaten worden uitgedrukt in een kengetal. Het kengetal geeft de hoeveelheid tijd per m</t>
    </r>
    <r>
      <rPr>
        <vertAlign val="superscript"/>
        <sz val="10"/>
        <rFont val="Tahoma"/>
        <family val="2"/>
      </rPr>
      <t>2</t>
    </r>
    <r>
      <rPr>
        <sz val="10"/>
        <rFont val="Tahoma"/>
        <family val="2"/>
      </rPr>
      <t xml:space="preserve"> per jaar aan. In de ruimtestaat wordt, door een vermenigvuldiging van de m</t>
    </r>
    <r>
      <rPr>
        <vertAlign val="superscript"/>
        <sz val="10"/>
        <rFont val="Tahoma"/>
        <family val="2"/>
      </rPr>
      <t>2</t>
    </r>
    <r>
      <rPr>
        <sz val="10"/>
        <rFont val="Tahoma"/>
        <family val="2"/>
      </rPr>
      <t xml:space="preserve"> met het kengetal, het aantal schoonmaakuren per jaar gecalculeerd. Deze uren staan vermeld in de kolom “UREN MA-VRIJ” en indien van toepassing “UREN NALOOP” en “UREN ZA-ZO-FST”. De dienstverlener dient conform het calculatiemodel bijlage 3 per opleverfrequentie voor berekening een opgave te verstrekken van de kengetallen in uren per m2 per jaar en de daarmee overeenkomende productienormen in m2 per uur.</t>
    </r>
  </si>
  <si>
    <t xml:space="preserve">dagelijks van maandag t/m vrijdag </t>
  </si>
  <si>
    <t>dagelijks van maandag t/m zondag</t>
  </si>
  <si>
    <t>3 x per week</t>
  </si>
  <si>
    <t>5 x per 2 weken oftewel om de dag</t>
  </si>
  <si>
    <t>1 x per maand</t>
  </si>
  <si>
    <t>LMC</t>
  </si>
  <si>
    <t>K0.01</t>
  </si>
  <si>
    <t>K0.02</t>
  </si>
  <si>
    <t>Overige / berging</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</si>
  <si>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</si>
  <si>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</si>
  <si>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</si>
  <si>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</si>
  <si>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</si>
  <si>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</si>
  <si>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</si>
  <si>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</si>
  <si>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</si>
  <si>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</si>
  <si>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</si>
  <si>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</si>
  <si>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</si>
  <si>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</si>
  <si>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</si>
  <si>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</si>
  <si>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</si>
  <si>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</si>
  <si>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</si>
  <si>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</si>
  <si>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</si>
  <si>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</si>
  <si>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</si>
  <si>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</si>
  <si>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</si>
  <si>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</si>
  <si>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</si>
  <si>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</si>
  <si>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</si>
  <si>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</si>
  <si>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</si>
  <si>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</si>
  <si>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</si>
  <si>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</si>
  <si>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</si>
  <si>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</si>
  <si>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</si>
  <si>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</si>
  <si>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</si>
  <si>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</si>
  <si>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</si>
  <si>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</si>
  <si>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</si>
  <si>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</si>
  <si>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</si>
  <si>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</si>
  <si>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</si>
  <si>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</si>
  <si>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</si>
  <si>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</si>
  <si>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</si>
  <si>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</si>
  <si>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</si>
  <si>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</si>
  <si>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Verkeersruimte</t>
  </si>
  <si>
    <t>Mediatheek/Bieb/Computerl.</t>
  </si>
  <si>
    <t>Sanitaire ruimte</t>
  </si>
  <si>
    <t>Leslokaal</t>
  </si>
  <si>
    <t>Kantoorruimte</t>
  </si>
  <si>
    <t>Personeelsruimte</t>
  </si>
  <si>
    <t>Garderobe</t>
  </si>
  <si>
    <t>CV-ruimte</t>
  </si>
  <si>
    <t>Keuken</t>
  </si>
  <si>
    <t>Aula</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</si>
  <si>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</si>
  <si>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</si>
  <si>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</si>
  <si>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</si>
  <si>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</si>
  <si>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</si>
  <si>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</si>
  <si>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</si>
  <si>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</si>
  <si>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</si>
  <si>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</si>
  <si>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</si>
  <si>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</si>
  <si>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</si>
  <si>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</si>
  <si>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</si>
  <si>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</si>
  <si>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</si>
  <si>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</si>
  <si>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</si>
  <si>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</si>
  <si>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</si>
  <si>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</si>
  <si>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</si>
  <si>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</si>
  <si>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</si>
  <si>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</si>
  <si>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</si>
  <si>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</si>
  <si>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</si>
  <si>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</si>
  <si>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</si>
  <si>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</si>
  <si>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</si>
  <si>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</si>
  <si>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</si>
  <si>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</si>
  <si>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</si>
  <si>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</si>
  <si>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</si>
  <si>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</si>
  <si>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</si>
  <si>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</si>
  <si>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</si>
  <si>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</si>
  <si>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</si>
  <si>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</si>
  <si>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</si>
  <si>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</si>
  <si>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</si>
  <si>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</si>
  <si>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</si>
  <si>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</si>
  <si>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</si>
  <si>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</si>
  <si>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</si>
  <si>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</si>
  <si>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</si>
  <si>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</si>
  <si>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</si>
  <si>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</si>
  <si>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</si>
  <si>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</si>
  <si>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</si>
  <si>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</si>
  <si>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</si>
  <si>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</si>
  <si>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</si>
  <si>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</si>
  <si>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</si>
  <si>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</si>
  <si>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</si>
  <si>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</si>
  <si>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</si>
  <si>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</si>
  <si>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</si>
  <si>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</si>
  <si>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</si>
  <si>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</si>
  <si>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</si>
  <si>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</si>
  <si>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</si>
  <si>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</si>
  <si>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</si>
  <si>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</si>
  <si>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</si>
  <si>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</si>
  <si>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</si>
  <si>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</si>
  <si>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</si>
  <si>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</si>
  <si>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</si>
  <si>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</si>
  <si>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</si>
  <si>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</si>
  <si>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</si>
  <si>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</si>
  <si>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</si>
  <si>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</si>
  <si>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</si>
  <si>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</si>
  <si>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</si>
  <si>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</si>
  <si>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</si>
  <si>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</si>
  <si>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</si>
  <si>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</si>
  <si>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</si>
  <si>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</si>
  <si>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</si>
  <si>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3.01</t>
  </si>
  <si>
    <t>3.02</t>
  </si>
  <si>
    <t>3.03</t>
  </si>
  <si>
    <t>3.04</t>
  </si>
  <si>
    <t>3.05</t>
  </si>
  <si>
    <t>3.06</t>
  </si>
  <si>
    <t>3.07</t>
  </si>
  <si>
    <t>3.08</t>
  </si>
  <si>
    <t>3.09</t>
  </si>
  <si>
    <t>3.10</t>
  </si>
  <si>
    <t>3.11</t>
  </si>
  <si>
    <t>3.12</t>
  </si>
  <si>
    <t>3.13</t>
  </si>
  <si>
    <t>3.14</t>
  </si>
  <si>
    <t>3.15</t>
  </si>
  <si>
    <t>3.16</t>
  </si>
  <si>
    <t>3.17</t>
  </si>
  <si>
    <t>3.18</t>
  </si>
  <si>
    <t>3.19</t>
  </si>
  <si>
    <t>Lift</t>
  </si>
  <si>
    <t>Spreekkamer</t>
  </si>
  <si>
    <t>Praktijklokaal verzorging</t>
  </si>
  <si>
    <t>Praktijklokaal elektrotechniek</t>
  </si>
  <si>
    <t>Computerlokaal</t>
  </si>
  <si>
    <t>Gymnastiek</t>
  </si>
  <si>
    <t>0.55</t>
  </si>
  <si>
    <t>0.56</t>
  </si>
  <si>
    <t>0.57</t>
  </si>
  <si>
    <t>0.58</t>
  </si>
  <si>
    <t>0.59</t>
  </si>
  <si>
    <t>0.60</t>
  </si>
  <si>
    <t>0.61</t>
  </si>
  <si>
    <t>Overige / Berging</t>
  </si>
  <si>
    <t>Rotterdam</t>
  </si>
  <si>
    <t>NAW gegevens</t>
  </si>
  <si>
    <t>0.12a</t>
  </si>
  <si>
    <t>Praktijklokaal koken</t>
  </si>
  <si>
    <t>Carré College</t>
  </si>
  <si>
    <t>Beukelsdijk 145, 3022 DC ROTTERDAM</t>
  </si>
  <si>
    <t>Mediatheek</t>
  </si>
  <si>
    <t>1.04a</t>
  </si>
  <si>
    <t>Kleedruimte</t>
  </si>
  <si>
    <t>2.28a</t>
  </si>
  <si>
    <t>2.29a</t>
  </si>
  <si>
    <t>K0.03</t>
  </si>
  <si>
    <t>K0.04</t>
  </si>
  <si>
    <t>Fitnessruimte</t>
  </si>
  <si>
    <t>K0.05</t>
  </si>
  <si>
    <t>K0.06</t>
  </si>
  <si>
    <t>K0.07</t>
  </si>
  <si>
    <t>K0.08</t>
  </si>
  <si>
    <t>K0.09</t>
  </si>
  <si>
    <t>K0.10</t>
  </si>
  <si>
    <t>K0.11</t>
  </si>
  <si>
    <t>K0.12</t>
  </si>
  <si>
    <t>K0.13</t>
  </si>
  <si>
    <t>K0.14</t>
  </si>
  <si>
    <t>K0.15</t>
  </si>
  <si>
    <t>K0.16</t>
  </si>
  <si>
    <t>K0.17</t>
  </si>
  <si>
    <t>K0.18</t>
  </si>
  <si>
    <t>K0.19</t>
  </si>
  <si>
    <t>K0.20</t>
  </si>
  <si>
    <t>K0.21</t>
  </si>
  <si>
    <t>K0.22</t>
  </si>
  <si>
    <t>K0.23</t>
  </si>
  <si>
    <t>K0.24</t>
  </si>
  <si>
    <t>Beukelsdijk 91, 3021 AE ROTTERDAM</t>
  </si>
  <si>
    <t>T0.01</t>
  </si>
  <si>
    <t>T0.02</t>
  </si>
  <si>
    <t>T0.03</t>
  </si>
  <si>
    <t>T0.04</t>
  </si>
  <si>
    <t>T0.05</t>
  </si>
  <si>
    <t>T0.06</t>
  </si>
  <si>
    <t>T0.07</t>
  </si>
  <si>
    <t>T0.08</t>
  </si>
  <si>
    <t>T0.09</t>
  </si>
  <si>
    <t>T0.10</t>
  </si>
  <si>
    <t>T0.11</t>
  </si>
  <si>
    <t>T0.12</t>
  </si>
  <si>
    <t>Overig/berging</t>
  </si>
  <si>
    <t>Overig / berging</t>
  </si>
  <si>
    <t>T1.01</t>
  </si>
  <si>
    <t>T1.02</t>
  </si>
  <si>
    <t>Horeca vakschool Rotterdam</t>
  </si>
  <si>
    <t>Noordsingel 72, 3032 BG ROTTERDAM</t>
  </si>
  <si>
    <t>Praktijk Restaurant</t>
  </si>
  <si>
    <t>Robert Fruinstraat 37, 3021 XB Rotterdam</t>
  </si>
  <si>
    <t>Middelland college Schietbaanlaan</t>
  </si>
  <si>
    <t>Middelland college R. Fruinstraat</t>
  </si>
  <si>
    <t>schietbaanlaan 118, 3021 LP Rotterdam</t>
  </si>
  <si>
    <t>Praktijklokaal techniek</t>
  </si>
  <si>
    <t>Stationssingel 70, 3033 HJ ROTTERDAM</t>
  </si>
  <si>
    <t>Lucia Petrus Mavo</t>
  </si>
  <si>
    <t>Bibliotheek</t>
  </si>
  <si>
    <t>Walenburgerweg 35, 3039 AC ROTTERDAM</t>
  </si>
  <si>
    <t>Hildegardis Mavo</t>
  </si>
  <si>
    <t>k0.01</t>
  </si>
  <si>
    <t>k0.02</t>
  </si>
  <si>
    <t>Overig / Berging</t>
  </si>
  <si>
    <t>k0.03</t>
  </si>
  <si>
    <t>k0.04</t>
  </si>
  <si>
    <t>k0.05</t>
  </si>
  <si>
    <t>k0.06</t>
  </si>
  <si>
    <t>k0.07</t>
  </si>
  <si>
    <t>k0.08</t>
  </si>
  <si>
    <t>k0.09</t>
  </si>
  <si>
    <t>k0.10</t>
  </si>
  <si>
    <t>k0.11</t>
  </si>
  <si>
    <t>k0.12</t>
  </si>
  <si>
    <t>k0.13</t>
  </si>
  <si>
    <t>k0.14</t>
  </si>
  <si>
    <t>k0.15</t>
  </si>
  <si>
    <t>k0.16</t>
  </si>
  <si>
    <t>k0.17</t>
  </si>
  <si>
    <t>k0.18</t>
  </si>
  <si>
    <t>0.09a</t>
  </si>
  <si>
    <t>0.09b</t>
  </si>
  <si>
    <t>0.62</t>
  </si>
  <si>
    <t>0.63</t>
  </si>
  <si>
    <t>0.64</t>
  </si>
  <si>
    <t>0.65</t>
  </si>
  <si>
    <t>0.66</t>
  </si>
  <si>
    <t>0.67</t>
  </si>
  <si>
    <t>0.68</t>
  </si>
  <si>
    <t>0.69</t>
  </si>
  <si>
    <t>0.70</t>
  </si>
  <si>
    <t>0.71</t>
  </si>
  <si>
    <t>0.72</t>
  </si>
  <si>
    <t>0.73</t>
  </si>
  <si>
    <t>0.74</t>
  </si>
  <si>
    <t>0.75</t>
  </si>
  <si>
    <t>0.76</t>
  </si>
  <si>
    <t>0.77</t>
  </si>
  <si>
    <t>0.78</t>
  </si>
  <si>
    <t>0.79</t>
  </si>
  <si>
    <t>0.80</t>
  </si>
  <si>
    <t>0.81</t>
  </si>
  <si>
    <t>0.82</t>
  </si>
  <si>
    <t>T1.03</t>
  </si>
  <si>
    <t xml:space="preserve">Noordrand College </t>
  </si>
  <si>
    <t>Hazelaarweg 50, 3053 PM ROTTERDAM</t>
  </si>
  <si>
    <t>Praktijklokaal huishouden</t>
  </si>
  <si>
    <t>Huismanstraat 30, 3082 HK ROTTERDAM</t>
  </si>
  <si>
    <t>Fietsenberging</t>
  </si>
  <si>
    <t>K0.25</t>
  </si>
  <si>
    <t>K0.26</t>
  </si>
  <si>
    <t>Praktijklokaal hout</t>
  </si>
  <si>
    <t>PrO Schietbaanstraat</t>
  </si>
  <si>
    <t>Schietbaanstraat 26, 3014 ZX ROTTERDAM</t>
  </si>
  <si>
    <t>Fitness ruimte</t>
  </si>
  <si>
    <t>Praktijklokaal motorvoertuigtech.</t>
  </si>
  <si>
    <t>Verhuurd aan KDV</t>
  </si>
  <si>
    <t>Personeelruimte</t>
  </si>
  <si>
    <t>T1.04</t>
  </si>
  <si>
    <t>T1.05</t>
  </si>
  <si>
    <t>T1.06</t>
  </si>
  <si>
    <t>T1.07</t>
  </si>
  <si>
    <t>T1.08</t>
  </si>
  <si>
    <t>T1.09</t>
  </si>
  <si>
    <t>Praktijklokaal verkoop</t>
  </si>
  <si>
    <t>PrO Talingstraat</t>
  </si>
  <si>
    <t>Talingstraat  170, 3082 MH ROTTERDAM</t>
  </si>
  <si>
    <t>Praktijklokaal verzorging/mode</t>
  </si>
  <si>
    <t>Praktijklokaal metaalbewerk.</t>
  </si>
  <si>
    <t xml:space="preserve">m2 </t>
  </si>
  <si>
    <t>Uur/jaar mv</t>
  </si>
  <si>
    <t>Kosten/jaar</t>
  </si>
  <si>
    <t>totaal</t>
  </si>
  <si>
    <t>Ma/vr</t>
  </si>
  <si>
    <t>toezicht ma-vr</t>
  </si>
  <si>
    <t>machines</t>
  </si>
  <si>
    <t>Locatie</t>
  </si>
  <si>
    <t>Adres</t>
  </si>
  <si>
    <t>Perceelverdeling</t>
  </si>
  <si>
    <t>Lift schacht</t>
  </si>
  <si>
    <t>Leslokaal regulier</t>
  </si>
  <si>
    <t>Leslokaal praktijk</t>
  </si>
  <si>
    <t>L</t>
  </si>
  <si>
    <t>Personeelsruimten</t>
  </si>
  <si>
    <t>Gym lokaal</t>
  </si>
  <si>
    <t>Mediatheek/Bibliotheek/Computerlokaal</t>
  </si>
  <si>
    <t>Fietsenstalling</t>
  </si>
  <si>
    <t>1x per 2 weken</t>
  </si>
  <si>
    <t>Podium</t>
  </si>
  <si>
    <t>Hazelaarweg 50. 3053 PM ROTTERDAM</t>
  </si>
  <si>
    <t>Trappenhuis</t>
  </si>
  <si>
    <t>0.01t</t>
  </si>
  <si>
    <t>1.01t</t>
  </si>
  <si>
    <t>1.57</t>
  </si>
  <si>
    <t>1.58</t>
  </si>
  <si>
    <t>1.59</t>
  </si>
  <si>
    <t>1.60</t>
  </si>
  <si>
    <t>1.61</t>
  </si>
  <si>
    <t>1.62</t>
  </si>
  <si>
    <t>1.63</t>
  </si>
  <si>
    <t>1.64</t>
  </si>
  <si>
    <t>1.65</t>
  </si>
  <si>
    <t>1.66</t>
  </si>
  <si>
    <t>1.67</t>
  </si>
  <si>
    <t>1.37t</t>
  </si>
  <si>
    <t>2.55</t>
  </si>
  <si>
    <t>2.56</t>
  </si>
  <si>
    <t>K0.01t</t>
  </si>
  <si>
    <t>K0.18t</t>
  </si>
  <si>
    <t>K0.20t</t>
  </si>
  <si>
    <t>0.06t</t>
  </si>
  <si>
    <t>0.07t</t>
  </si>
  <si>
    <t>0.09t</t>
  </si>
  <si>
    <t>0.21t</t>
  </si>
  <si>
    <t>0.24t</t>
  </si>
  <si>
    <t>0.37t</t>
  </si>
  <si>
    <t>0.41t</t>
  </si>
  <si>
    <t>T0.09t</t>
  </si>
  <si>
    <t>1.16t</t>
  </si>
  <si>
    <t>0.12t</t>
  </si>
  <si>
    <t>0.03t</t>
  </si>
  <si>
    <t>0.13t</t>
  </si>
  <si>
    <t>K0.13t</t>
  </si>
  <si>
    <t>0.14t</t>
  </si>
  <si>
    <t>0.15t</t>
  </si>
  <si>
    <t>0.83</t>
  </si>
  <si>
    <t>0.84</t>
  </si>
  <si>
    <t>0.85</t>
  </si>
  <si>
    <t>0.86</t>
  </si>
  <si>
    <t>2.18t</t>
  </si>
  <si>
    <t>1.13t</t>
  </si>
  <si>
    <t>Personeelsruimte / kantoor</t>
  </si>
  <si>
    <t>praktijklokaal</t>
  </si>
  <si>
    <t>leslokaal</t>
  </si>
  <si>
    <t>Glassoort</t>
  </si>
  <si>
    <t>M2 tarief</t>
  </si>
  <si>
    <t>Geveglas binnen</t>
  </si>
  <si>
    <t>Separatieglas</t>
  </si>
  <si>
    <t>Gevelglas buiten beloopbaar</t>
  </si>
  <si>
    <t>Gevelglas buiten beladderbaar</t>
  </si>
  <si>
    <t>Gevelglas buiten gevelinstallatie</t>
  </si>
  <si>
    <t>Gevelglas buiten tuckerpoole</t>
  </si>
  <si>
    <t>Gevelglas buiten hoogwerker</t>
  </si>
  <si>
    <t>adres &amp; plaats</t>
  </si>
  <si>
    <t>omschrijving glassoort</t>
  </si>
  <si>
    <t>Bereikbaarheid</t>
  </si>
  <si>
    <r>
      <t>m</t>
    </r>
    <r>
      <rPr>
        <vertAlign val="superscript"/>
        <sz val="12"/>
        <rFont val="Tahoma"/>
        <family val="2"/>
      </rPr>
      <t>2</t>
    </r>
  </si>
  <si>
    <t>frequentie per jaar</t>
  </si>
  <si>
    <r>
      <t>kosten per m</t>
    </r>
    <r>
      <rPr>
        <vertAlign val="superscript"/>
        <sz val="10"/>
        <rFont val="Tahoma"/>
        <family val="2"/>
      </rPr>
      <t>2</t>
    </r>
  </si>
  <si>
    <t>Kosten inzet hoogtevoorziening, per beurt</t>
  </si>
  <si>
    <t>Kosten per beurt</t>
  </si>
  <si>
    <t>Totaal kosten per jaar</t>
  </si>
  <si>
    <t>bijzonderheden / toelichting klimmateriaal</t>
  </si>
  <si>
    <t>separatieglas</t>
  </si>
  <si>
    <t>Beloopbaar</t>
  </si>
  <si>
    <t>gevelglas binnen</t>
  </si>
  <si>
    <t>Beladderbaar</t>
  </si>
  <si>
    <t>gevelglas buiten</t>
  </si>
  <si>
    <t>Gevelinstallatie</t>
  </si>
  <si>
    <t>TOTAAL KOSTEN PER JAAR</t>
  </si>
  <si>
    <t>Nee</t>
  </si>
  <si>
    <t>Deze gegevens worden na gunning door de leverancier ingevuld</t>
  </si>
  <si>
    <t>Contractblad glas</t>
  </si>
  <si>
    <t>School</t>
  </si>
  <si>
    <t>Douche/wc</t>
  </si>
  <si>
    <t>kleedruimte</t>
  </si>
  <si>
    <t>Kosten regulier onderhoud</t>
  </si>
  <si>
    <t>OPPERVLAKTE</t>
  </si>
  <si>
    <t>xx</t>
  </si>
  <si>
    <t>Lino-/marmoleum topstrippen</t>
  </si>
  <si>
    <t>Lino-/marmoleum deepstrippen</t>
  </si>
  <si>
    <t>m2</t>
  </si>
  <si>
    <t>uren</t>
  </si>
  <si>
    <t>gemiddelde prestatie</t>
  </si>
  <si>
    <t>Rookruimte</t>
  </si>
  <si>
    <t>gang</t>
  </si>
  <si>
    <t>Kosten glasbewassing</t>
  </si>
  <si>
    <t>10 x per week</t>
  </si>
  <si>
    <t>4 x per week</t>
  </si>
  <si>
    <t>City College / Het Lyceum Rotterdam</t>
  </si>
  <si>
    <t>PrO Huismanstraat/De Waal</t>
  </si>
  <si>
    <t>LMC-EA-JV-2014</t>
  </si>
  <si>
    <t>Aula/kantine</t>
  </si>
  <si>
    <t>Linoleum</t>
  </si>
  <si>
    <t>Tapijt</t>
  </si>
  <si>
    <t>Tegels</t>
  </si>
  <si>
    <t>Hout</t>
  </si>
  <si>
    <t>Linoleum en Hout</t>
  </si>
  <si>
    <t>Gietvloer</t>
  </si>
  <si>
    <t>Tegels en Gietvloer</t>
  </si>
  <si>
    <t>Natuursteen</t>
  </si>
  <si>
    <t>Tegels en Natuursteen</t>
  </si>
  <si>
    <t>Beton</t>
  </si>
  <si>
    <t>Linoleum (verouderd)</t>
  </si>
  <si>
    <t>Rubber</t>
  </si>
  <si>
    <t>epoxy</t>
  </si>
  <si>
    <t>Beschrijving artikelen</t>
  </si>
  <si>
    <t>Beschrijving artikel dispensers</t>
  </si>
  <si>
    <t>Soort</t>
  </si>
  <si>
    <t>Prijs  per stuk per week</t>
  </si>
  <si>
    <t>Handdoekdispenser</t>
  </si>
  <si>
    <t>Huur all-in</t>
  </si>
  <si>
    <t>Zeepdispenser</t>
  </si>
  <si>
    <t>Toiletroldispenser</t>
  </si>
  <si>
    <t>Toiletborstel met houder</t>
  </si>
  <si>
    <t>Luchtverfrisser</t>
  </si>
  <si>
    <t>Dameshygiene bakken</t>
  </si>
  <si>
    <t>Bril hygiene</t>
  </si>
  <si>
    <t>Garagezeep</t>
  </si>
  <si>
    <t>Schoonloopmatten (200 x 150 cm)</t>
  </si>
  <si>
    <t>Schoonloopmatten (150 x 85 cm)</t>
  </si>
  <si>
    <t>Schoonloopmatten (180 x 115 cm)</t>
  </si>
  <si>
    <t>Schoonloopmatten (80 x 50 cm)</t>
  </si>
  <si>
    <t>Beschrijving artikel vullingen</t>
  </si>
  <si>
    <t>zit in prijs</t>
  </si>
  <si>
    <t>handdoekautomaat</t>
  </si>
  <si>
    <t>koop</t>
  </si>
  <si>
    <t>Beschrijving artikel vullingen, inclusief hoeveelheid per verpakkingseenheid</t>
  </si>
  <si>
    <t>Koop</t>
  </si>
  <si>
    <t>Contractblad jaarprijs perceel 3</t>
  </si>
  <si>
    <t>merk &amp; artikelnummer</t>
  </si>
  <si>
    <t>Factor</t>
  </si>
  <si>
    <t>Leslokaal praktijk inclusief vloeronderhoud</t>
  </si>
</sst>
</file>

<file path=xl/styles.xml><?xml version="1.0" encoding="utf-8"?>
<styleSheet xmlns="http://schemas.openxmlformats.org/spreadsheetml/2006/main" xmlns:mc="http://schemas.openxmlformats.org/markup-compatibility/2006" xmlns:x14ac="http://schemas.microsoft.com/office/spreadsheetml/2009/9/ac" mc:Ignorable="x14ac">
  <numFmts count="38">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0_-;_-* #,##0\-;_-* &quot;-&quot;_-;_-@_-"/>
    <numFmt numFmtId="167" formatCode="_-&quot;€&quot;\ * #,##0.00_-;_-&quot;€&quot;\ * #,##0.00\-;_-&quot;€&quot;\ * &quot;-&quot;??_-;_-@_-"/>
    <numFmt numFmtId="168" formatCode="_-* #,##0.00_-;_-* #,##0.00\-;_-* &quot;-&quot;??_-;_-@_-"/>
    <numFmt numFmtId="169" formatCode="_(&quot;€&quot;* #,##0.00_);_(&quot;€&quot;* \(#,##0.00\);_(&quot;€&quot;* &quot;-&quot;??_);_(@_)"/>
    <numFmt numFmtId="170" formatCode="_(&quot;ƒ&quot;* #,##0.00_);_(&quot;ƒ&quot;* \(#,##0.00\);_(&quot;ƒ&quot;* &quot;-&quot;??_);_(@_)"/>
    <numFmt numFmtId="171" formatCode="_-* #,##0.00_-;\-* #,##0.00_-;_-* &quot;-&quot;??_-;_-@_-"/>
    <numFmt numFmtId="172" formatCode="&quot;Fl.&quot;#,##0.00_);[Red]\(&quot;Fl.&quot;#,##0.00\)"/>
    <numFmt numFmtId="173" formatCode="_(&quot;Fl.&quot;* #,##0_);_(&quot;Fl.&quot;* \(#,##0\);_(&quot;Fl.&quot;* &quot;-&quot;_);_(@_)"/>
    <numFmt numFmtId="174" formatCode="_(&quot;Fl.&quot;* #,##0.00_);_(&quot;Fl.&quot;* \(#,##0.00\);_(&quot;Fl.&quot;* &quot;-&quot;??_);_(@_)"/>
    <numFmt numFmtId="175" formatCode="0_)"/>
    <numFmt numFmtId="176" formatCode="General_)"/>
    <numFmt numFmtId="177" formatCode="0.00_)"/>
    <numFmt numFmtId="178" formatCode="0.000"/>
    <numFmt numFmtId="179" formatCode="_-* #,##0_-;_-* #,##0\-;_-* &quot;-&quot;??_-;_-@_-"/>
    <numFmt numFmtId="180" formatCode="00,000"/>
    <numFmt numFmtId="181" formatCode="0.0%"/>
    <numFmt numFmtId="182" formatCode="0.0"/>
    <numFmt numFmtId="183" formatCode="0.000%"/>
    <numFmt numFmtId="184" formatCode="&quot;€.&quot;#,##0.00_);[Red]\(&quot;€.&quot;#,##0.00\)"/>
    <numFmt numFmtId="185" formatCode="_-[$€-2]\ * #,##0.00_ ;_-[$€-2]\ * \-#,##0.00\ ;_-[$€-2]\ * &quot;-&quot;??_ ;_-@_ "/>
    <numFmt numFmtId="186" formatCode="_([$€-2]\ * #,##0.00_);_([$€-2]\ * \(#,##0.00\);_([$€-2]\ * &quot;-&quot;??_);_(@_)"/>
    <numFmt numFmtId="187" formatCode="_([$€-2]\ * #,##0.000_);_([$€-2]\ * \(#,##0.000\);_([$€-2]\ * &quot;-&quot;??_);_(@_)"/>
    <numFmt numFmtId="188" formatCode="_ [$€-413]\ * #,##0.00_ ;_ [$€-413]\ * \-#,##0.00_ ;_ [$€-413]\ * &quot;-&quot;??_ ;_ @_ "/>
    <numFmt numFmtId="189" formatCode="&quot;€&quot;\ #,##0.00"/>
    <numFmt numFmtId="190" formatCode="_-* #,##0.0000_-;_-* #,##0.0000\-;_-* &quot;-&quot;??_-;_-@_-"/>
    <numFmt numFmtId="191" formatCode="[$-409]h:mm\ AM/PM;@"/>
    <numFmt numFmtId="192" formatCode="###0.00;###0.00"/>
    <numFmt numFmtId="193" formatCode="0.0000"/>
    <numFmt numFmtId="194" formatCode="_ [$€-2]\ * #,##0.00_ ;_ [$€-2]\ * \-#,##0.00_ ;_ [$€-2]\ * &quot;-&quot;??_ ;_ @_ "/>
    <numFmt numFmtId="195" formatCode="&quot;ƒ &quot;#,##0;[Red]\-&quot;ƒ &quot;#,##0"/>
    <numFmt numFmtId="196" formatCode="_-\€\ * #,##0.00"/>
    <numFmt numFmtId="197" formatCode="&quot;ƒ &quot;#,##0;\-&quot;ƒ &quot;#,##0"/>
    <numFmt numFmtId="198" formatCode="&quot;Fl.&quot;#,##0_);[Red]\(&quot;Fl.&quot;#,##0\)"/>
    <numFmt numFmtId="199" formatCode="_-\F* #,##0.00_-;\-\F* #,##0.00_-;_-\F* &quot;-&quot;??_-;_-@_-"/>
  </numFmts>
  <fonts count="84">
    <font>
      <sz val="10"/>
      <name val="MS Sans Serif"/>
    </font>
    <font>
      <sz val="11"/>
      <color theme="1"/>
      <name val="Calibri"/>
      <family val="2"/>
      <scheme val="minor"/>
    </font>
    <font>
      <sz val="10"/>
      <name val="MS Sans Serif"/>
      <family val="2"/>
    </font>
    <font>
      <sz val="10"/>
      <name val="Helv"/>
    </font>
    <font>
      <sz val="10"/>
      <name val="Geneva"/>
    </font>
    <font>
      <sz val="10"/>
      <name val="Times"/>
    </font>
    <font>
      <sz val="10"/>
      <name val="Arial"/>
      <family val="2"/>
    </font>
    <font>
      <sz val="10"/>
      <name val="Courier"/>
      <family val="3"/>
    </font>
    <font>
      <sz val="8"/>
      <name val="Helv"/>
    </font>
    <font>
      <sz val="8"/>
      <name val="MS Sans Serif"/>
      <family val="2"/>
    </font>
    <font>
      <sz val="9"/>
      <name val="Geneva"/>
    </font>
    <font>
      <sz val="12"/>
      <name val="Times"/>
    </font>
    <font>
      <sz val="8"/>
      <name val="Geneva"/>
    </font>
    <font>
      <sz val="8"/>
      <name val="Verdana"/>
      <family val="2"/>
    </font>
    <font>
      <u/>
      <sz val="10"/>
      <color indexed="36"/>
      <name val="Arial"/>
      <family val="2"/>
    </font>
    <font>
      <b/>
      <sz val="9"/>
      <color indexed="18"/>
      <name val="Tahoma"/>
      <family val="2"/>
    </font>
    <font>
      <sz val="10"/>
      <color indexed="8"/>
      <name val="Tahoma"/>
      <family val="2"/>
    </font>
    <font>
      <sz val="10"/>
      <color indexed="18"/>
      <name val="Tahoma"/>
      <family val="2"/>
    </font>
    <font>
      <b/>
      <sz val="10"/>
      <color indexed="18"/>
      <name val="Tahoma"/>
      <family val="2"/>
    </font>
    <font>
      <sz val="10"/>
      <color indexed="10"/>
      <name val="Tahoma"/>
      <family val="2"/>
    </font>
    <font>
      <sz val="10"/>
      <name val="Tahoma"/>
      <family val="2"/>
    </font>
    <font>
      <b/>
      <sz val="10"/>
      <color indexed="10"/>
      <name val="Tahoma"/>
      <family val="2"/>
    </font>
    <font>
      <b/>
      <sz val="10"/>
      <name val="Tahoma"/>
      <family val="2"/>
    </font>
    <font>
      <b/>
      <sz val="14"/>
      <color indexed="18"/>
      <name val="Tahoma"/>
      <family val="2"/>
    </font>
    <font>
      <sz val="12"/>
      <name val="Tahoma"/>
      <family val="2"/>
    </font>
    <font>
      <b/>
      <sz val="10"/>
      <color indexed="20"/>
      <name val="Tahoma"/>
      <family val="2"/>
    </font>
    <font>
      <sz val="12"/>
      <color indexed="8"/>
      <name val="Tahoma"/>
      <family val="2"/>
    </font>
    <font>
      <b/>
      <sz val="12"/>
      <color indexed="18"/>
      <name val="Tahoma"/>
      <family val="2"/>
    </font>
    <font>
      <b/>
      <sz val="10"/>
      <color indexed="8"/>
      <name val="Tahoma"/>
      <family val="2"/>
    </font>
    <font>
      <sz val="12"/>
      <color indexed="18"/>
      <name val="Tahoma"/>
      <family val="2"/>
    </font>
    <font>
      <sz val="9"/>
      <name val="Tahoma"/>
      <family val="2"/>
    </font>
    <font>
      <b/>
      <sz val="9"/>
      <name val="Tahoma"/>
      <family val="2"/>
    </font>
    <font>
      <sz val="9"/>
      <color indexed="10"/>
      <name val="Tahoma"/>
      <family val="2"/>
    </font>
    <font>
      <b/>
      <sz val="9"/>
      <color indexed="20"/>
      <name val="Tahoma"/>
      <family val="2"/>
    </font>
    <font>
      <b/>
      <sz val="12"/>
      <color indexed="20"/>
      <name val="Tahoma"/>
      <family val="2"/>
    </font>
    <font>
      <b/>
      <sz val="12"/>
      <color indexed="10"/>
      <name val="Tahoma"/>
      <family val="2"/>
    </font>
    <font>
      <b/>
      <sz val="9"/>
      <color indexed="10"/>
      <name val="Tahoma"/>
      <family val="2"/>
    </font>
    <font>
      <sz val="14"/>
      <name val="Tahoma"/>
      <family val="2"/>
    </font>
    <font>
      <b/>
      <sz val="8"/>
      <color indexed="18"/>
      <name val="Tahoma"/>
      <family val="2"/>
    </font>
    <font>
      <sz val="9"/>
      <color indexed="8"/>
      <name val="Tahoma"/>
      <family val="2"/>
    </font>
    <font>
      <sz val="9"/>
      <color indexed="23"/>
      <name val="Tahoma"/>
      <family val="2"/>
    </font>
    <font>
      <i/>
      <sz val="10"/>
      <color indexed="10"/>
      <name val="Tahoma"/>
      <family val="2"/>
    </font>
    <font>
      <sz val="11"/>
      <name val="Tahoma"/>
      <family val="2"/>
    </font>
    <font>
      <sz val="8"/>
      <name val="Tahoma"/>
      <family val="2"/>
    </font>
    <font>
      <sz val="10"/>
      <color indexed="62"/>
      <name val="Tahoma"/>
      <family val="2"/>
    </font>
    <font>
      <b/>
      <sz val="10"/>
      <color indexed="62"/>
      <name val="Tahoma"/>
      <family val="2"/>
    </font>
    <font>
      <sz val="10"/>
      <name val="Verdana"/>
      <family val="2"/>
    </font>
    <font>
      <b/>
      <sz val="10"/>
      <color indexed="18"/>
      <name val="Verdana"/>
      <family val="2"/>
    </font>
    <font>
      <sz val="10"/>
      <color indexed="8"/>
      <name val="Verdana"/>
      <family val="2"/>
    </font>
    <font>
      <b/>
      <sz val="10"/>
      <color indexed="8"/>
      <name val="Verdana"/>
      <family val="2"/>
    </font>
    <font>
      <b/>
      <sz val="10"/>
      <name val="Verdana"/>
      <family val="2"/>
    </font>
    <font>
      <vertAlign val="superscript"/>
      <sz val="10"/>
      <name val="Tahoma"/>
      <family val="2"/>
    </font>
    <font>
      <b/>
      <sz val="10"/>
      <color indexed="10"/>
      <name val="Verdana"/>
      <family val="2"/>
    </font>
    <font>
      <sz val="10"/>
      <color theme="1"/>
      <name val="Tahoma"/>
      <family val="2"/>
    </font>
    <font>
      <sz val="10"/>
      <color rgb="FF000000"/>
      <name val="Tahoma"/>
      <family val="2"/>
    </font>
    <font>
      <sz val="8"/>
      <color indexed="10"/>
      <name val="Tahoma"/>
      <family val="2"/>
    </font>
    <font>
      <sz val="12"/>
      <color indexed="9"/>
      <name val="Tahoma"/>
      <family val="2"/>
    </font>
    <font>
      <sz val="10"/>
      <color theme="0"/>
      <name val="Tahoma"/>
      <family val="2"/>
    </font>
    <font>
      <b/>
      <sz val="10"/>
      <color theme="0"/>
      <name val="Tahoma"/>
      <family val="2"/>
    </font>
    <font>
      <b/>
      <sz val="12"/>
      <name val="Tahoma"/>
      <family val="2"/>
    </font>
    <font>
      <vertAlign val="superscript"/>
      <sz val="12"/>
      <name val="Tahom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0"/>
      <name val="Times New Roman"/>
      <family val="1"/>
    </font>
    <font>
      <sz val="11"/>
      <color indexed="52"/>
      <name val="Calibri"/>
      <family val="2"/>
    </font>
    <font>
      <sz val="11"/>
      <color indexed="17"/>
      <name val="Calibri"/>
      <family val="2"/>
    </font>
    <font>
      <sz val="10"/>
      <color indexed="12"/>
      <name val="Times New Roman"/>
      <family val="1"/>
    </font>
    <font>
      <b/>
      <sz val="15"/>
      <color indexed="56"/>
      <name val="Calibri"/>
      <family val="2"/>
    </font>
    <font>
      <b/>
      <sz val="13"/>
      <color indexed="56"/>
      <name val="Calibri"/>
      <family val="2"/>
    </font>
    <font>
      <b/>
      <sz val="11"/>
      <color indexed="56"/>
      <name val="Calibri"/>
      <family val="2"/>
    </font>
    <font>
      <b/>
      <sz val="8"/>
      <name val="Arial"/>
      <family val="2"/>
    </font>
    <font>
      <b/>
      <sz val="10"/>
      <name val="Arial"/>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2"/>
      <color indexed="18"/>
      <name val="Verdana"/>
      <family val="2"/>
    </font>
    <font>
      <sz val="12"/>
      <name val="Verdana"/>
      <family val="2"/>
    </font>
    <font>
      <b/>
      <sz val="10"/>
      <name val="MS Sans Serif"/>
      <family val="2"/>
    </font>
  </fonts>
  <fills count="36">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4"/>
        <bgColor indexed="24"/>
      </patternFill>
    </fill>
    <fill>
      <patternFill patternType="solid">
        <fgColor indexed="10"/>
        <bgColor indexed="64"/>
      </patternFill>
    </fill>
    <fill>
      <patternFill patternType="solid">
        <fgColor indexed="42"/>
        <bgColor indexed="24"/>
      </patternFill>
    </fill>
    <fill>
      <patternFill patternType="solid">
        <fgColor indexed="9"/>
        <bgColor indexed="64"/>
      </patternFill>
    </fill>
    <fill>
      <patternFill patternType="solid">
        <fgColor rgb="FFFFFF00"/>
        <bgColor indexed="64"/>
      </patternFill>
    </fill>
    <fill>
      <patternFill patternType="solid">
        <fgColor rgb="FF3366FF"/>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1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9"/>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medium">
        <color indexed="64"/>
      </bottom>
      <diagonal/>
    </border>
  </borders>
  <cellStyleXfs count="88">
    <xf numFmtId="0" fontId="0" fillId="0" borderId="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3" fontId="3" fillId="0" borderId="0" applyFont="0" applyFill="0" applyBorder="0" applyAlignment="0" applyProtection="0"/>
    <xf numFmtId="174" fontId="3" fillId="0" borderId="0" applyFont="0" applyFill="0" applyBorder="0" applyAlignment="0" applyProtection="0"/>
    <xf numFmtId="170" fontId="5" fillId="0" borderId="0" applyFont="0" applyFill="0" applyBorder="0" applyAlignment="0" applyProtection="0"/>
    <xf numFmtId="170" fontId="3" fillId="0" borderId="0" applyFont="0" applyFill="0" applyBorder="0" applyAlignment="0" applyProtection="0"/>
    <xf numFmtId="169" fontId="11" fillId="0" borderId="0" applyFont="0" applyFill="0" applyBorder="0" applyAlignment="0" applyProtection="0"/>
    <xf numFmtId="0" fontId="14" fillId="0" borderId="0" applyNumberFormat="0" applyFill="0" applyBorder="0" applyAlignment="0" applyProtection="0">
      <alignment vertical="top"/>
      <protection locked="0"/>
    </xf>
    <xf numFmtId="168" fontId="2" fillId="0" borderId="0" applyFont="0" applyFill="0" applyBorder="0" applyAlignment="0" applyProtection="0"/>
    <xf numFmtId="166" fontId="2" fillId="0" borderId="0" applyFont="0" applyFill="0" applyBorder="0" applyAlignment="0" applyProtection="0"/>
    <xf numFmtId="0" fontId="6" fillId="0" borderId="0"/>
    <xf numFmtId="0" fontId="3" fillId="0" borderId="0"/>
    <xf numFmtId="0" fontId="10" fillId="0" borderId="0"/>
    <xf numFmtId="0" fontId="5" fillId="0" borderId="0"/>
    <xf numFmtId="0" fontId="3" fillId="0" borderId="0"/>
    <xf numFmtId="0" fontId="11" fillId="0" borderId="0"/>
    <xf numFmtId="0" fontId="4" fillId="0" borderId="0"/>
    <xf numFmtId="0" fontId="3" fillId="0" borderId="0"/>
    <xf numFmtId="0" fontId="3" fillId="0" borderId="0"/>
    <xf numFmtId="0" fontId="7" fillId="0" borderId="0"/>
    <xf numFmtId="9" fontId="2" fillId="0" borderId="0" applyFont="0" applyFill="0" applyBorder="0" applyAlignment="0" applyProtection="0"/>
    <xf numFmtId="0" fontId="3" fillId="0" borderId="0"/>
    <xf numFmtId="167" fontId="2" fillId="0" borderId="0" applyFont="0" applyFill="0" applyBorder="0" applyAlignment="0" applyProtection="0"/>
    <xf numFmtId="0" fontId="2" fillId="0" borderId="0"/>
    <xf numFmtId="0" fontId="61"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20" borderId="0" applyNumberFormat="0" applyBorder="0" applyAlignment="0" applyProtection="0"/>
    <xf numFmtId="0" fontId="62" fillId="21"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7"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8" borderId="0" applyNumberFormat="0" applyBorder="0" applyAlignment="0" applyProtection="0"/>
    <xf numFmtId="0" fontId="63" fillId="29" borderId="46" applyNumberFormat="0" applyAlignment="0" applyProtection="0"/>
    <xf numFmtId="0" fontId="64" fillId="30" borderId="47" applyNumberFormat="0" applyAlignment="0" applyProtection="0"/>
    <xf numFmtId="195" fontId="2" fillId="0" borderId="0"/>
    <xf numFmtId="196" fontId="65" fillId="0" borderId="0"/>
    <xf numFmtId="0" fontId="66" fillId="0" borderId="48" applyNumberFormat="0" applyFill="0" applyAlignment="0" applyProtection="0"/>
    <xf numFmtId="0" fontId="67" fillId="13" borderId="0" applyNumberFormat="0" applyBorder="0" applyAlignment="0" applyProtection="0"/>
    <xf numFmtId="0" fontId="65" fillId="31" borderId="1"/>
    <xf numFmtId="168" fontId="6" fillId="0" borderId="0" applyFont="0" applyFill="0" applyBorder="0" applyAlignment="0" applyProtection="0"/>
    <xf numFmtId="168" fontId="2" fillId="0" borderId="0" applyFont="0" applyFill="0" applyBorder="0" applyAlignment="0" applyProtection="0"/>
    <xf numFmtId="0" fontId="68" fillId="32" borderId="0"/>
    <xf numFmtId="0" fontId="69" fillId="0" borderId="49" applyNumberFormat="0" applyFill="0" applyAlignment="0" applyProtection="0"/>
    <xf numFmtId="0" fontId="70" fillId="0" borderId="50" applyNumberFormat="0" applyFill="0" applyAlignment="0" applyProtection="0"/>
    <xf numFmtId="0" fontId="71" fillId="0" borderId="51" applyNumberFormat="0" applyFill="0" applyAlignment="0" applyProtection="0"/>
    <xf numFmtId="0" fontId="71" fillId="0" borderId="0" applyNumberFormat="0" applyFill="0" applyBorder="0" applyAlignment="0" applyProtection="0"/>
    <xf numFmtId="168" fontId="72" fillId="0" borderId="0">
      <alignment horizontal="center" vertical="center" textRotation="90" wrapText="1"/>
    </xf>
    <xf numFmtId="0" fontId="73" fillId="31" borderId="52"/>
    <xf numFmtId="197" fontId="2" fillId="0" borderId="0"/>
    <xf numFmtId="0" fontId="74" fillId="33" borderId="0" applyNumberFormat="0" applyBorder="0" applyAlignment="0" applyProtection="0"/>
    <xf numFmtId="0" fontId="61" fillId="34" borderId="53" applyNumberFormat="0" applyFont="0" applyAlignment="0" applyProtection="0"/>
    <xf numFmtId="0" fontId="75" fillId="12" borderId="0" applyNumberFormat="0" applyBorder="0" applyAlignment="0" applyProtection="0"/>
    <xf numFmtId="0" fontId="73" fillId="35" borderId="54" applyNumberFormat="0" applyFont="0" applyBorder="0">
      <alignment horizontal="center"/>
    </xf>
    <xf numFmtId="0" fontId="2" fillId="0" borderId="0"/>
    <xf numFmtId="0" fontId="6" fillId="0" borderId="0"/>
    <xf numFmtId="0" fontId="2" fillId="0" borderId="0"/>
    <xf numFmtId="0" fontId="1" fillId="0" borderId="0"/>
    <xf numFmtId="0" fontId="76" fillId="0" borderId="0" applyNumberFormat="0" applyFill="0" applyBorder="0" applyAlignment="0" applyProtection="0"/>
    <xf numFmtId="0" fontId="77" fillId="0" borderId="55" applyNumberFormat="0" applyFill="0" applyAlignment="0" applyProtection="0"/>
    <xf numFmtId="0" fontId="78" fillId="29" borderId="56"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98" fontId="2" fillId="0" borderId="0"/>
    <xf numFmtId="199" fontId="6" fillId="0" borderId="0" applyFont="0" applyFill="0" applyBorder="0" applyAlignment="0" applyProtection="0"/>
    <xf numFmtId="172" fontId="2" fillId="0" borderId="0"/>
    <xf numFmtId="0" fontId="79" fillId="0" borderId="0" applyNumberFormat="0" applyFill="0" applyBorder="0" applyAlignment="0" applyProtection="0"/>
    <xf numFmtId="0" fontId="80" fillId="0" borderId="0" applyNumberFormat="0" applyFill="0" applyBorder="0" applyAlignment="0" applyProtection="0"/>
    <xf numFmtId="0" fontId="3" fillId="0" borderId="0"/>
  </cellStyleXfs>
  <cellXfs count="823">
    <xf numFmtId="0" fontId="0" fillId="0" borderId="0" xfId="0"/>
    <xf numFmtId="171" fontId="16" fillId="0" borderId="1" xfId="4" applyFont="1" applyFill="1" applyBorder="1" applyAlignment="1" applyProtection="1">
      <protection hidden="1"/>
    </xf>
    <xf numFmtId="189" fontId="16" fillId="4" borderId="1" xfId="4" applyNumberFormat="1" applyFont="1" applyFill="1" applyBorder="1" applyAlignment="1" applyProtection="1">
      <protection locked="0"/>
    </xf>
    <xf numFmtId="181" fontId="17" fillId="0" borderId="12" xfId="0" applyNumberFormat="1" applyFont="1" applyFill="1" applyBorder="1" applyAlignment="1">
      <alignment horizontal="center" vertical="center"/>
    </xf>
    <xf numFmtId="171" fontId="16" fillId="4" borderId="1" xfId="4" applyFont="1" applyFill="1" applyBorder="1" applyAlignment="1" applyProtection="1">
      <protection locked="0"/>
    </xf>
    <xf numFmtId="171" fontId="16" fillId="0" borderId="1" xfId="4" applyFont="1" applyFill="1" applyBorder="1" applyAlignment="1" applyProtection="1">
      <protection locked="0"/>
    </xf>
    <xf numFmtId="186" fontId="18" fillId="0" borderId="1" xfId="4" applyNumberFormat="1" applyFont="1" applyFill="1" applyBorder="1" applyAlignment="1" applyProtection="1">
      <protection hidden="1"/>
    </xf>
    <xf numFmtId="2" fontId="16" fillId="0" borderId="1" xfId="4" applyNumberFormat="1" applyFont="1" applyFill="1" applyBorder="1" applyAlignment="1" applyProtection="1">
      <protection hidden="1"/>
    </xf>
    <xf numFmtId="0" fontId="17" fillId="0" borderId="10" xfId="0" applyFont="1" applyFill="1" applyBorder="1" applyAlignment="1">
      <alignment horizontal="center" vertical="center"/>
    </xf>
    <xf numFmtId="186" fontId="18" fillId="0" borderId="10" xfId="7" applyNumberFormat="1" applyFont="1" applyFill="1" applyBorder="1" applyAlignment="1" applyProtection="1">
      <protection hidden="1"/>
    </xf>
    <xf numFmtId="0" fontId="20" fillId="0" borderId="0" xfId="0" applyFont="1" applyFill="1" applyBorder="1"/>
    <xf numFmtId="181" fontId="20" fillId="0" borderId="0" xfId="0" applyNumberFormat="1" applyFont="1" applyFill="1" applyBorder="1"/>
    <xf numFmtId="186" fontId="21" fillId="0" borderId="1" xfId="7" applyNumberFormat="1" applyFont="1" applyFill="1" applyBorder="1" applyAlignment="1" applyProtection="1">
      <protection hidden="1"/>
    </xf>
    <xf numFmtId="186" fontId="19" fillId="0" borderId="0" xfId="0" applyNumberFormat="1" applyFont="1" applyFill="1" applyAlignment="1"/>
    <xf numFmtId="0" fontId="19" fillId="0" borderId="0" xfId="0" applyFont="1" applyFill="1" applyBorder="1" applyAlignment="1"/>
    <xf numFmtId="0" fontId="19" fillId="0" borderId="0" xfId="0" applyFont="1" applyFill="1" applyAlignment="1"/>
    <xf numFmtId="0" fontId="19" fillId="0" borderId="0" xfId="0" applyFont="1"/>
    <xf numFmtId="181" fontId="19" fillId="0" borderId="0" xfId="0" applyNumberFormat="1" applyFont="1"/>
    <xf numFmtId="186" fontId="19" fillId="0" borderId="0" xfId="0" applyNumberFormat="1" applyFont="1" applyAlignment="1"/>
    <xf numFmtId="0" fontId="19" fillId="0" borderId="0" xfId="0" applyFont="1" applyAlignment="1"/>
    <xf numFmtId="183" fontId="20" fillId="3" borderId="1" xfId="16" applyNumberFormat="1" applyFont="1" applyFill="1" applyBorder="1" applyAlignment="1" applyProtection="1">
      <alignment vertical="center"/>
      <protection hidden="1"/>
    </xf>
    <xf numFmtId="183" fontId="20" fillId="7" borderId="1" xfId="23" applyNumberFormat="1" applyFont="1" applyFill="1" applyBorder="1" applyAlignment="1" applyProtection="1">
      <alignment vertical="center"/>
      <protection locked="0"/>
    </xf>
    <xf numFmtId="183" fontId="22" fillId="0" borderId="1" xfId="16" applyNumberFormat="1" applyFont="1" applyFill="1" applyBorder="1" applyAlignment="1" applyProtection="1">
      <alignment vertical="center"/>
      <protection hidden="1"/>
    </xf>
    <xf numFmtId="10" fontId="22" fillId="0" borderId="7" xfId="0" applyNumberFormat="1" applyFont="1" applyFill="1" applyBorder="1" applyAlignment="1"/>
    <xf numFmtId="183" fontId="18" fillId="0" borderId="0" xfId="0" applyNumberFormat="1" applyFont="1" applyFill="1" applyBorder="1" applyAlignment="1"/>
    <xf numFmtId="0" fontId="18" fillId="0" borderId="0" xfId="20" applyFont="1" applyFill="1" applyBorder="1" applyAlignment="1" applyProtection="1">
      <alignment horizontal="left" vertical="center"/>
      <protection hidden="1"/>
    </xf>
    <xf numFmtId="2" fontId="20" fillId="2" borderId="6" xfId="16" applyNumberFormat="1" applyFont="1" applyFill="1" applyBorder="1" applyProtection="1">
      <protection hidden="1"/>
    </xf>
    <xf numFmtId="2" fontId="20" fillId="0" borderId="0" xfId="16" applyNumberFormat="1" applyFont="1" applyFill="1" applyBorder="1" applyProtection="1">
      <protection hidden="1"/>
    </xf>
    <xf numFmtId="2" fontId="22" fillId="0" borderId="1" xfId="16" applyNumberFormat="1" applyFont="1" applyFill="1" applyBorder="1" applyAlignment="1" applyProtection="1">
      <alignment horizontal="center"/>
      <protection hidden="1"/>
    </xf>
    <xf numFmtId="186" fontId="16" fillId="0" borderId="1" xfId="20" applyNumberFormat="1" applyFont="1" applyFill="1" applyBorder="1" applyAlignment="1" applyProtection="1">
      <alignment horizontal="left" vertical="center"/>
      <protection hidden="1"/>
    </xf>
    <xf numFmtId="167" fontId="16" fillId="3" borderId="1" xfId="25" applyFont="1" applyFill="1" applyBorder="1" applyAlignment="1" applyProtection="1">
      <alignment horizontal="right" vertical="center"/>
      <protection hidden="1"/>
    </xf>
    <xf numFmtId="186" fontId="16" fillId="0" borderId="13" xfId="20" applyNumberFormat="1" applyFont="1" applyFill="1" applyBorder="1" applyAlignment="1" applyProtection="1">
      <alignment horizontal="left" vertical="center"/>
      <protection hidden="1"/>
    </xf>
    <xf numFmtId="10" fontId="20" fillId="3" borderId="1" xfId="16" applyNumberFormat="1" applyFont="1" applyFill="1" applyBorder="1" applyAlignment="1" applyProtection="1">
      <alignment vertical="center"/>
      <protection hidden="1"/>
    </xf>
    <xf numFmtId="10" fontId="18" fillId="0" borderId="1" xfId="23" applyNumberFormat="1" applyFont="1" applyFill="1" applyBorder="1" applyAlignment="1"/>
    <xf numFmtId="2" fontId="23" fillId="0" borderId="0" xfId="0" applyNumberFormat="1" applyFont="1"/>
    <xf numFmtId="0" fontId="20" fillId="0" borderId="0" xfId="20" applyFont="1" applyFill="1" applyProtection="1">
      <protection hidden="1"/>
    </xf>
    <xf numFmtId="0" fontId="20" fillId="0" borderId="0" xfId="20" applyFont="1" applyFill="1" applyBorder="1" applyProtection="1">
      <protection hidden="1"/>
    </xf>
    <xf numFmtId="0" fontId="20" fillId="0" borderId="0" xfId="0" applyFont="1"/>
    <xf numFmtId="0" fontId="20" fillId="0" borderId="0" xfId="20" applyFont="1" applyFill="1" applyBorder="1" applyAlignment="1" applyProtection="1">
      <alignment vertical="center"/>
      <protection hidden="1"/>
    </xf>
    <xf numFmtId="2" fontId="24" fillId="0" borderId="0" xfId="16" applyNumberFormat="1" applyFont="1" applyFill="1" applyBorder="1" applyProtection="1">
      <protection hidden="1"/>
    </xf>
    <xf numFmtId="0" fontId="25" fillId="0" borderId="0" xfId="20" applyFont="1" applyFill="1" applyBorder="1" applyAlignment="1" applyProtection="1">
      <alignment horizontal="center" vertical="center"/>
      <protection hidden="1"/>
    </xf>
    <xf numFmtId="0" fontId="25" fillId="0" borderId="0" xfId="20" applyFont="1" applyFill="1" applyBorder="1" applyAlignment="1" applyProtection="1">
      <alignment horizontal="right" vertical="center"/>
      <protection hidden="1"/>
    </xf>
    <xf numFmtId="0" fontId="24" fillId="0" borderId="0" xfId="0" applyFont="1" applyFill="1" applyBorder="1"/>
    <xf numFmtId="183" fontId="20" fillId="0" borderId="0" xfId="16" applyNumberFormat="1" applyFont="1" applyFill="1" applyBorder="1" applyAlignment="1" applyProtection="1">
      <alignment vertical="center"/>
      <protection hidden="1"/>
    </xf>
    <xf numFmtId="183" fontId="19" fillId="3" borderId="1" xfId="16" applyNumberFormat="1" applyFont="1" applyFill="1" applyBorder="1" applyAlignment="1" applyProtection="1">
      <alignment vertical="center"/>
      <protection hidden="1"/>
    </xf>
    <xf numFmtId="183" fontId="19" fillId="0" borderId="0" xfId="16" applyNumberFormat="1" applyFont="1" applyFill="1" applyBorder="1" applyAlignment="1" applyProtection="1">
      <alignment vertical="center"/>
      <protection hidden="1"/>
    </xf>
    <xf numFmtId="0" fontId="24" fillId="0" borderId="0" xfId="20" applyFont="1" applyFill="1" applyBorder="1" applyAlignment="1" applyProtection="1">
      <alignment vertical="center"/>
      <protection hidden="1"/>
    </xf>
    <xf numFmtId="0" fontId="20" fillId="0" borderId="0" xfId="0" applyFont="1" applyFill="1" applyBorder="1" applyAlignment="1">
      <alignment vertical="center"/>
    </xf>
    <xf numFmtId="2" fontId="18" fillId="0" borderId="0" xfId="20" applyNumberFormat="1" applyFont="1" applyFill="1" applyBorder="1" applyAlignment="1" applyProtection="1">
      <alignment vertical="center"/>
      <protection hidden="1"/>
    </xf>
    <xf numFmtId="182" fontId="16" fillId="0" borderId="0" xfId="20" applyNumberFormat="1" applyFont="1" applyFill="1" applyBorder="1" applyAlignment="1" applyProtection="1">
      <alignment vertical="center"/>
      <protection hidden="1"/>
    </xf>
    <xf numFmtId="182" fontId="20" fillId="0" borderId="0" xfId="20" applyNumberFormat="1" applyFont="1" applyFill="1" applyBorder="1" applyAlignment="1" applyProtection="1">
      <alignment vertical="center"/>
      <protection hidden="1"/>
    </xf>
    <xf numFmtId="183" fontId="20" fillId="0" borderId="0" xfId="23" applyNumberFormat="1" applyFont="1" applyFill="1" applyBorder="1" applyAlignment="1" applyProtection="1">
      <alignment vertical="center"/>
      <protection locked="0"/>
    </xf>
    <xf numFmtId="183" fontId="20" fillId="0" borderId="0" xfId="16" applyNumberFormat="1" applyFont="1" applyFill="1" applyBorder="1" applyAlignment="1" applyProtection="1">
      <alignment horizontal="center" vertical="center"/>
      <protection hidden="1"/>
    </xf>
    <xf numFmtId="183" fontId="20" fillId="0" borderId="0" xfId="16" applyNumberFormat="1" applyFont="1" applyFill="1" applyBorder="1" applyAlignment="1" applyProtection="1">
      <alignment horizontal="right" vertical="center"/>
      <protection hidden="1"/>
    </xf>
    <xf numFmtId="9" fontId="22" fillId="0" borderId="0" xfId="16" applyNumberFormat="1" applyFont="1" applyFill="1" applyBorder="1" applyAlignment="1" applyProtection="1">
      <alignment horizontal="center" vertical="center"/>
      <protection hidden="1"/>
    </xf>
    <xf numFmtId="183" fontId="22" fillId="0" borderId="0" xfId="16" applyNumberFormat="1" applyFont="1" applyFill="1" applyBorder="1" applyAlignment="1" applyProtection="1">
      <alignment vertical="center"/>
      <protection hidden="1"/>
    </xf>
    <xf numFmtId="0" fontId="16" fillId="0" borderId="0" xfId="20" applyFont="1" applyFill="1" applyBorder="1" applyAlignment="1" applyProtection="1">
      <alignment vertical="center"/>
      <protection hidden="1"/>
    </xf>
    <xf numFmtId="0" fontId="26" fillId="0" borderId="0" xfId="20" applyFont="1" applyFill="1" applyBorder="1" applyAlignment="1" applyProtection="1">
      <alignment horizontal="left" vertical="center"/>
      <protection hidden="1"/>
    </xf>
    <xf numFmtId="2" fontId="16" fillId="0" borderId="0" xfId="20" applyNumberFormat="1" applyFont="1" applyFill="1" applyBorder="1" applyAlignment="1" applyProtection="1">
      <alignment horizontal="right" vertical="center"/>
      <protection hidden="1"/>
    </xf>
    <xf numFmtId="2" fontId="20" fillId="0" borderId="0" xfId="0" applyNumberFormat="1" applyFont="1" applyFill="1" applyBorder="1" applyAlignment="1">
      <alignment vertical="center"/>
    </xf>
    <xf numFmtId="182" fontId="16" fillId="0" borderId="0" xfId="20" applyNumberFormat="1" applyFont="1" applyFill="1" applyBorder="1" applyAlignment="1" applyProtection="1">
      <alignment vertical="center"/>
      <protection locked="0"/>
    </xf>
    <xf numFmtId="182" fontId="17" fillId="0" borderId="0" xfId="20" applyNumberFormat="1" applyFont="1" applyFill="1" applyBorder="1" applyAlignment="1" applyProtection="1">
      <alignment vertical="center"/>
      <protection hidden="1"/>
    </xf>
    <xf numFmtId="0" fontId="27" fillId="0" borderId="0" xfId="20" applyFont="1" applyFill="1" applyBorder="1" applyAlignment="1" applyProtection="1">
      <alignment vertical="center"/>
      <protection hidden="1"/>
    </xf>
    <xf numFmtId="0" fontId="28" fillId="0" borderId="0" xfId="20" applyFont="1" applyFill="1" applyBorder="1" applyAlignment="1" applyProtection="1">
      <alignment vertical="center"/>
      <protection hidden="1"/>
    </xf>
    <xf numFmtId="10" fontId="16" fillId="0" borderId="0" xfId="23" applyNumberFormat="1" applyFont="1" applyFill="1" applyBorder="1" applyAlignment="1" applyProtection="1">
      <alignment vertical="center"/>
      <protection hidden="1"/>
    </xf>
    <xf numFmtId="183" fontId="16" fillId="0" borderId="0" xfId="23" applyNumberFormat="1" applyFont="1" applyFill="1" applyBorder="1" applyAlignment="1" applyProtection="1">
      <alignment vertical="center"/>
      <protection hidden="1"/>
    </xf>
    <xf numFmtId="183" fontId="16" fillId="0" borderId="0" xfId="20" applyNumberFormat="1" applyFont="1" applyFill="1" applyBorder="1" applyAlignment="1" applyProtection="1">
      <alignment vertical="center"/>
      <protection hidden="1"/>
    </xf>
    <xf numFmtId="183" fontId="20" fillId="0" borderId="0" xfId="23" applyNumberFormat="1" applyFont="1" applyFill="1" applyBorder="1" applyAlignment="1" applyProtection="1">
      <alignment vertical="center"/>
      <protection hidden="1"/>
    </xf>
    <xf numFmtId="183" fontId="20" fillId="0" borderId="0" xfId="20" applyNumberFormat="1" applyFont="1" applyFill="1" applyBorder="1" applyAlignment="1" applyProtection="1">
      <alignment horizontal="right" vertical="center"/>
      <protection hidden="1"/>
    </xf>
    <xf numFmtId="0" fontId="18" fillId="0" borderId="0" xfId="20" applyFont="1" applyFill="1" applyBorder="1" applyAlignment="1" applyProtection="1">
      <alignment vertical="center"/>
      <protection hidden="1"/>
    </xf>
    <xf numFmtId="10" fontId="18" fillId="0" borderId="0" xfId="23" applyNumberFormat="1" applyFont="1" applyFill="1" applyBorder="1" applyAlignment="1" applyProtection="1">
      <alignment vertical="center"/>
      <protection hidden="1"/>
    </xf>
    <xf numFmtId="183" fontId="18" fillId="0" borderId="0" xfId="0" applyNumberFormat="1" applyFont="1" applyFill="1" applyBorder="1"/>
    <xf numFmtId="0" fontId="20" fillId="0" borderId="0" xfId="20" applyFont="1" applyFill="1" applyBorder="1" applyAlignment="1" applyProtection="1">
      <alignment horizontal="right" vertical="center"/>
      <protection hidden="1"/>
    </xf>
    <xf numFmtId="0" fontId="22" fillId="0" borderId="0" xfId="20" applyFont="1" applyFill="1" applyBorder="1" applyAlignment="1" applyProtection="1">
      <alignment vertical="center"/>
      <protection hidden="1"/>
    </xf>
    <xf numFmtId="183" fontId="18" fillId="0" borderId="0" xfId="20" applyNumberFormat="1" applyFont="1" applyFill="1" applyBorder="1" applyAlignment="1" applyProtection="1">
      <alignment vertical="center"/>
      <protection hidden="1"/>
    </xf>
    <xf numFmtId="10" fontId="18" fillId="0" borderId="0" xfId="0" applyNumberFormat="1" applyFont="1" applyFill="1" applyBorder="1" applyAlignment="1"/>
    <xf numFmtId="0" fontId="21" fillId="0" borderId="0" xfId="20" applyFont="1" applyFill="1" applyBorder="1" applyAlignment="1" applyProtection="1">
      <protection hidden="1"/>
    </xf>
    <xf numFmtId="0" fontId="21" fillId="0" borderId="0" xfId="20" applyFont="1" applyFill="1" applyBorder="1" applyProtection="1">
      <protection hidden="1"/>
    </xf>
    <xf numFmtId="0" fontId="19" fillId="0" borderId="0" xfId="20" applyFont="1" applyFill="1" applyBorder="1" applyAlignment="1" applyProtection="1">
      <protection hidden="1"/>
    </xf>
    <xf numFmtId="0" fontId="20" fillId="0" borderId="0" xfId="20" applyFont="1" applyFill="1" applyBorder="1" applyAlignment="1" applyProtection="1">
      <protection hidden="1"/>
    </xf>
    <xf numFmtId="0" fontId="20" fillId="0" borderId="0" xfId="0" applyFont="1" applyAlignment="1"/>
    <xf numFmtId="0" fontId="20" fillId="0" borderId="0" xfId="0" applyFont="1" applyFill="1" applyAlignment="1"/>
    <xf numFmtId="0" fontId="20" fillId="0" borderId="0" xfId="20" applyFont="1" applyFill="1" applyAlignment="1" applyProtection="1">
      <protection hidden="1"/>
    </xf>
    <xf numFmtId="0" fontId="20" fillId="0" borderId="0" xfId="0" applyFont="1" applyFill="1"/>
    <xf numFmtId="2" fontId="27" fillId="0" borderId="0" xfId="17" applyNumberFormat="1" applyFont="1" applyFill="1" applyBorder="1" applyAlignment="1"/>
    <xf numFmtId="2" fontId="29" fillId="0" borderId="0" xfId="17" applyNumberFormat="1" applyFont="1" applyFill="1" applyBorder="1" applyAlignment="1"/>
    <xf numFmtId="2" fontId="30" fillId="0" borderId="0" xfId="15" applyNumberFormat="1" applyFont="1" applyFill="1"/>
    <xf numFmtId="2" fontId="27" fillId="0" borderId="0" xfId="15" applyNumberFormat="1" applyFont="1" applyFill="1" applyBorder="1" applyAlignment="1">
      <alignment vertical="center"/>
    </xf>
    <xf numFmtId="2" fontId="27" fillId="0" borderId="0" xfId="15" applyNumberFormat="1" applyFont="1" applyFill="1" applyBorder="1" applyAlignment="1">
      <alignment horizontal="right" vertical="center"/>
    </xf>
    <xf numFmtId="1" fontId="29" fillId="0" borderId="0" xfId="17" applyNumberFormat="1" applyFont="1" applyFill="1" applyBorder="1" applyAlignment="1">
      <alignment horizontal="left"/>
    </xf>
    <xf numFmtId="2" fontId="29" fillId="0" borderId="0" xfId="15" applyNumberFormat="1" applyFont="1" applyFill="1" applyBorder="1" applyAlignment="1">
      <alignment vertical="center"/>
    </xf>
    <xf numFmtId="0" fontId="17" fillId="0" borderId="0" xfId="21" applyFont="1" applyFill="1" applyBorder="1"/>
    <xf numFmtId="2" fontId="17" fillId="0" borderId="0" xfId="21" applyNumberFormat="1" applyFont="1" applyFill="1" applyBorder="1"/>
    <xf numFmtId="0" fontId="27" fillId="2" borderId="5" xfId="14" applyNumberFormat="1" applyFont="1" applyFill="1" applyBorder="1" applyAlignment="1" applyProtection="1">
      <alignment horizontal="left" vertical="center"/>
      <protection hidden="1"/>
    </xf>
    <xf numFmtId="0" fontId="20" fillId="2" borderId="6" xfId="15" applyFont="1" applyFill="1" applyBorder="1"/>
    <xf numFmtId="0" fontId="30" fillId="2" borderId="6" xfId="15" applyFont="1" applyFill="1" applyBorder="1"/>
    <xf numFmtId="0" fontId="30" fillId="2" borderId="7" xfId="15" applyFont="1" applyFill="1" applyBorder="1"/>
    <xf numFmtId="0" fontId="17" fillId="0" borderId="5" xfId="14" applyFont="1" applyFill="1" applyBorder="1" applyAlignment="1" applyProtection="1">
      <alignment horizontal="left"/>
      <protection hidden="1"/>
    </xf>
    <xf numFmtId="0" fontId="17" fillId="0" borderId="7" xfId="14" applyFont="1" applyFill="1" applyBorder="1" applyAlignment="1" applyProtection="1">
      <alignment horizontal="left"/>
      <protection hidden="1"/>
    </xf>
    <xf numFmtId="0" fontId="17" fillId="0" borderId="1" xfId="14" applyFont="1" applyFill="1" applyBorder="1" applyAlignment="1" applyProtection="1">
      <alignment horizontal="left"/>
      <protection hidden="1"/>
    </xf>
    <xf numFmtId="0" fontId="17" fillId="0" borderId="1" xfId="14" applyFont="1" applyFill="1" applyBorder="1" applyAlignment="1" applyProtection="1">
      <alignment horizontal="center"/>
      <protection hidden="1"/>
    </xf>
    <xf numFmtId="0" fontId="17" fillId="0" borderId="1" xfId="0" applyFont="1" applyBorder="1" applyAlignment="1">
      <alignment horizontal="center"/>
    </xf>
    <xf numFmtId="0" fontId="20" fillId="0" borderId="1" xfId="15" applyFont="1" applyFill="1" applyBorder="1"/>
    <xf numFmtId="0" fontId="20" fillId="3" borderId="1" xfId="15" applyFont="1" applyFill="1" applyBorder="1"/>
    <xf numFmtId="186" fontId="30" fillId="3" borderId="1" xfId="15" applyNumberFormat="1" applyFont="1" applyFill="1" applyBorder="1"/>
    <xf numFmtId="0" fontId="16" fillId="0" borderId="1" xfId="14" applyNumberFormat="1" applyFont="1" applyFill="1" applyBorder="1" applyAlignment="1" applyProtection="1">
      <alignment horizontal="left"/>
      <protection hidden="1"/>
    </xf>
    <xf numFmtId="0" fontId="20" fillId="0" borderId="1" xfId="15" applyFont="1" applyFill="1" applyBorder="1" applyAlignment="1"/>
    <xf numFmtId="0" fontId="20" fillId="0" borderId="0" xfId="15" applyFont="1" applyFill="1" applyBorder="1" applyAlignment="1"/>
    <xf numFmtId="0" fontId="30" fillId="0" borderId="0" xfId="15" applyFont="1" applyFill="1" applyBorder="1" applyAlignment="1"/>
    <xf numFmtId="0" fontId="27" fillId="2" borderId="11" xfId="14" applyNumberFormat="1" applyFont="1" applyFill="1" applyBorder="1" applyAlignment="1" applyProtection="1">
      <alignment horizontal="left" vertical="center"/>
      <protection hidden="1"/>
    </xf>
    <xf numFmtId="0" fontId="28" fillId="2" borderId="8" xfId="14" applyFont="1" applyFill="1" applyBorder="1" applyAlignment="1" applyProtection="1">
      <alignment horizontal="left"/>
      <protection hidden="1"/>
    </xf>
    <xf numFmtId="0" fontId="31" fillId="2" borderId="8" xfId="15" applyFont="1" applyFill="1" applyBorder="1"/>
    <xf numFmtId="0" fontId="31" fillId="2" borderId="9" xfId="15" applyFont="1" applyFill="1" applyBorder="1"/>
    <xf numFmtId="0" fontId="18" fillId="2" borderId="14" xfId="14" applyFont="1" applyFill="1" applyBorder="1" applyAlignment="1" applyProtection="1">
      <alignment horizontal="left"/>
      <protection hidden="1"/>
    </xf>
    <xf numFmtId="0" fontId="18" fillId="2" borderId="2" xfId="14" applyFont="1" applyFill="1" applyBorder="1" applyAlignment="1" applyProtection="1">
      <alignment horizontal="left"/>
      <protection hidden="1"/>
    </xf>
    <xf numFmtId="0" fontId="31" fillId="2" borderId="2" xfId="15" applyFont="1" applyFill="1" applyBorder="1"/>
    <xf numFmtId="0" fontId="31" fillId="2" borderId="13" xfId="15" applyFont="1" applyFill="1" applyBorder="1"/>
    <xf numFmtId="0" fontId="18" fillId="0" borderId="0" xfId="14" applyFont="1" applyFill="1" applyBorder="1" applyAlignment="1" applyProtection="1">
      <alignment horizontal="left"/>
      <protection hidden="1"/>
    </xf>
    <xf numFmtId="0" fontId="22" fillId="0" borderId="0" xfId="0" applyFont="1"/>
    <xf numFmtId="0" fontId="18" fillId="0" borderId="5" xfId="14" applyFont="1" applyFill="1" applyBorder="1" applyAlignment="1" applyProtection="1">
      <alignment horizontal="left"/>
      <protection hidden="1"/>
    </xf>
    <xf numFmtId="0" fontId="18" fillId="0" borderId="7" xfId="14" applyFont="1" applyFill="1" applyBorder="1" applyAlignment="1" applyProtection="1">
      <alignment horizontal="left"/>
      <protection hidden="1"/>
    </xf>
    <xf numFmtId="0" fontId="17" fillId="0" borderId="0" xfId="0" applyFont="1"/>
    <xf numFmtId="0" fontId="16" fillId="0" borderId="1" xfId="14" applyNumberFormat="1" applyFont="1" applyFill="1" applyBorder="1" applyAlignment="1" applyProtection="1">
      <protection hidden="1"/>
    </xf>
    <xf numFmtId="0" fontId="16" fillId="3" borderId="1" xfId="14" applyFont="1" applyFill="1" applyBorder="1" applyAlignment="1" applyProtection="1">
      <alignment horizontal="left"/>
      <protection hidden="1"/>
    </xf>
    <xf numFmtId="17" fontId="16" fillId="3" borderId="1" xfId="14" quotePrefix="1" applyNumberFormat="1" applyFont="1" applyFill="1" applyBorder="1" applyAlignment="1" applyProtection="1">
      <alignment horizontal="left"/>
      <protection hidden="1"/>
    </xf>
    <xf numFmtId="0" fontId="16" fillId="0" borderId="0" xfId="14" applyNumberFormat="1" applyFont="1" applyFill="1" applyBorder="1" applyAlignment="1" applyProtection="1">
      <alignment horizontal="center"/>
      <protection hidden="1"/>
    </xf>
    <xf numFmtId="0" fontId="16" fillId="0" borderId="0" xfId="14" applyFont="1" applyFill="1" applyBorder="1" applyAlignment="1" applyProtection="1">
      <alignment horizontal="left"/>
      <protection hidden="1"/>
    </xf>
    <xf numFmtId="0" fontId="16" fillId="0" borderId="0" xfId="14" applyFont="1" applyFill="1" applyBorder="1" applyAlignment="1" applyProtection="1">
      <alignment horizontal="center"/>
      <protection hidden="1"/>
    </xf>
    <xf numFmtId="0" fontId="20" fillId="2" borderId="6" xfId="15" applyFont="1" applyFill="1" applyBorder="1" applyAlignment="1"/>
    <xf numFmtId="0" fontId="20" fillId="2" borderId="7" xfId="15" applyFont="1" applyFill="1" applyBorder="1" applyAlignment="1"/>
    <xf numFmtId="0" fontId="18" fillId="0" borderId="0" xfId="14" applyNumberFormat="1" applyFont="1" applyFill="1" applyBorder="1" applyAlignment="1" applyProtection="1">
      <alignment horizontal="left" vertical="center"/>
      <protection hidden="1"/>
    </xf>
    <xf numFmtId="0" fontId="18" fillId="0" borderId="1" xfId="14" applyFont="1" applyFill="1" applyBorder="1" applyAlignment="1" applyProtection="1">
      <alignment horizontal="left"/>
      <protection hidden="1"/>
    </xf>
    <xf numFmtId="0" fontId="20" fillId="0" borderId="6" xfId="15" applyFont="1" applyFill="1" applyBorder="1" applyAlignment="1"/>
    <xf numFmtId="0" fontId="17" fillId="0" borderId="1" xfId="14" applyFont="1" applyFill="1" applyBorder="1" applyAlignment="1" applyProtection="1">
      <alignment horizontal="right"/>
      <protection hidden="1"/>
    </xf>
    <xf numFmtId="0" fontId="20" fillId="3" borderId="2" xfId="15" applyFont="1" applyFill="1" applyBorder="1" applyAlignment="1"/>
    <xf numFmtId="186" fontId="30" fillId="3" borderId="1" xfId="15" applyNumberFormat="1" applyFont="1" applyFill="1" applyBorder="1" applyAlignment="1"/>
    <xf numFmtId="0" fontId="20" fillId="3" borderId="6" xfId="15" applyFont="1" applyFill="1" applyBorder="1" applyAlignment="1"/>
    <xf numFmtId="0" fontId="20" fillId="0" borderId="0" xfId="0" applyFont="1" applyBorder="1"/>
    <xf numFmtId="0" fontId="17" fillId="0" borderId="5" xfId="14" applyFont="1" applyFill="1" applyBorder="1" applyAlignment="1" applyProtection="1">
      <alignment horizontal="left" vertical="top"/>
      <protection hidden="1"/>
    </xf>
    <xf numFmtId="0" fontId="16" fillId="0" borderId="6" xfId="14" applyFont="1" applyFill="1" applyBorder="1" applyAlignment="1" applyProtection="1">
      <alignment horizontal="left" vertical="top"/>
      <protection hidden="1"/>
    </xf>
    <xf numFmtId="0" fontId="16" fillId="0" borderId="7" xfId="14" applyFont="1" applyFill="1" applyBorder="1" applyAlignment="1" applyProtection="1">
      <alignment horizontal="center" vertical="top"/>
      <protection hidden="1"/>
    </xf>
    <xf numFmtId="0" fontId="17" fillId="0" borderId="1" xfId="14" applyFont="1" applyFill="1" applyBorder="1" applyAlignment="1" applyProtection="1">
      <alignment horizontal="left" wrapText="1"/>
      <protection hidden="1"/>
    </xf>
    <xf numFmtId="0" fontId="17" fillId="0" borderId="7" xfId="14" applyFont="1" applyFill="1" applyBorder="1" applyAlignment="1" applyProtection="1">
      <alignment horizontal="left" wrapText="1"/>
      <protection hidden="1"/>
    </xf>
    <xf numFmtId="0" fontId="20" fillId="3" borderId="1" xfId="15" applyFont="1" applyFill="1" applyBorder="1" applyAlignment="1"/>
    <xf numFmtId="0" fontId="20" fillId="3" borderId="5" xfId="15" applyFont="1" applyFill="1" applyBorder="1" applyAlignment="1"/>
    <xf numFmtId="0" fontId="27" fillId="0" borderId="0" xfId="14" applyNumberFormat="1" applyFont="1" applyFill="1" applyBorder="1" applyAlignment="1" applyProtection="1">
      <alignment horizontal="left" vertical="center"/>
      <protection hidden="1"/>
    </xf>
    <xf numFmtId="0" fontId="32" fillId="3" borderId="1" xfId="15" applyFont="1" applyFill="1" applyBorder="1"/>
    <xf numFmtId="0" fontId="30" fillId="0" borderId="0" xfId="15" applyFont="1" applyBorder="1" applyAlignment="1"/>
    <xf numFmtId="0" fontId="30" fillId="0" borderId="0" xfId="15" applyFont="1" applyFill="1" applyBorder="1"/>
    <xf numFmtId="186" fontId="30" fillId="0" borderId="0" xfId="15" applyNumberFormat="1" applyFont="1" applyFill="1" applyBorder="1"/>
    <xf numFmtId="2" fontId="27" fillId="0" borderId="0" xfId="0" applyNumberFormat="1" applyFont="1" applyAlignment="1">
      <alignment horizontal="left"/>
    </xf>
    <xf numFmtId="2" fontId="29" fillId="0" borderId="0" xfId="0" applyNumberFormat="1" applyFont="1" applyAlignment="1">
      <alignment horizontal="left"/>
    </xf>
    <xf numFmtId="2" fontId="20" fillId="0" borderId="0" xfId="14" applyNumberFormat="1" applyFont="1" applyFill="1" applyAlignment="1" applyProtection="1">
      <alignment horizontal="center"/>
      <protection hidden="1"/>
    </xf>
    <xf numFmtId="1" fontId="29" fillId="0" borderId="0" xfId="0" applyNumberFormat="1" applyFont="1" applyAlignment="1">
      <alignment horizontal="left"/>
    </xf>
    <xf numFmtId="2" fontId="20" fillId="0" borderId="0" xfId="14" applyNumberFormat="1" applyFont="1" applyFill="1" applyProtection="1">
      <protection hidden="1"/>
    </xf>
    <xf numFmtId="2" fontId="27" fillId="2" borderId="5" xfId="14" applyNumberFormat="1" applyFont="1" applyFill="1" applyBorder="1" applyAlignment="1" applyProtection="1">
      <alignment horizontal="left"/>
      <protection hidden="1"/>
    </xf>
    <xf numFmtId="2" fontId="18" fillId="2" borderId="6" xfId="14" applyNumberFormat="1" applyFont="1" applyFill="1" applyBorder="1" applyAlignment="1" applyProtection="1">
      <alignment horizontal="left"/>
      <protection hidden="1"/>
    </xf>
    <xf numFmtId="0" fontId="18" fillId="2" borderId="7" xfId="14" applyNumberFormat="1" applyFont="1" applyFill="1" applyBorder="1" applyAlignment="1" applyProtection="1">
      <alignment horizontal="left"/>
      <protection hidden="1"/>
    </xf>
    <xf numFmtId="0" fontId="17" fillId="0" borderId="0" xfId="14" applyFont="1" applyFill="1" applyProtection="1">
      <protection hidden="1"/>
    </xf>
    <xf numFmtId="0" fontId="18" fillId="0" borderId="5" xfId="14" applyNumberFormat="1" applyFont="1" applyFill="1" applyBorder="1" applyAlignment="1" applyProtection="1">
      <alignment horizontal="left"/>
      <protection hidden="1"/>
    </xf>
    <xf numFmtId="3" fontId="16" fillId="3" borderId="5" xfId="14" applyNumberFormat="1" applyFont="1" applyFill="1" applyBorder="1" applyAlignment="1" applyProtection="1">
      <alignment horizontal="left" wrapText="1"/>
      <protection hidden="1"/>
    </xf>
    <xf numFmtId="0" fontId="18" fillId="0" borderId="11" xfId="14" applyNumberFormat="1" applyFont="1" applyFill="1" applyBorder="1" applyAlignment="1" applyProtection="1">
      <alignment horizontal="left" vertical="top"/>
      <protection hidden="1"/>
    </xf>
    <xf numFmtId="3" fontId="16" fillId="3" borderId="11" xfId="14" applyNumberFormat="1" applyFont="1" applyFill="1" applyBorder="1" applyAlignment="1" applyProtection="1">
      <alignment horizontal="left" vertical="top" wrapText="1"/>
      <protection hidden="1"/>
    </xf>
    <xf numFmtId="0" fontId="16" fillId="0" borderId="5" xfId="14" applyNumberFormat="1" applyFont="1" applyFill="1" applyBorder="1" applyAlignment="1" applyProtection="1">
      <alignment horizontal="left"/>
      <protection hidden="1"/>
    </xf>
    <xf numFmtId="0" fontId="18" fillId="0" borderId="1" xfId="14" applyNumberFormat="1" applyFont="1" applyFill="1" applyBorder="1" applyAlignment="1" applyProtection="1">
      <alignment horizontal="left"/>
      <protection hidden="1"/>
    </xf>
    <xf numFmtId="0" fontId="16" fillId="0" borderId="0" xfId="14" applyNumberFormat="1" applyFont="1" applyFill="1" applyBorder="1" applyAlignment="1" applyProtection="1">
      <alignment horizontal="left"/>
      <protection hidden="1"/>
    </xf>
    <xf numFmtId="4" fontId="16" fillId="0" borderId="0" xfId="14" applyNumberFormat="1" applyFont="1" applyFill="1" applyBorder="1" applyAlignment="1" applyProtection="1">
      <alignment horizontal="center"/>
      <protection hidden="1"/>
    </xf>
    <xf numFmtId="0" fontId="24" fillId="0" borderId="0" xfId="18" applyFont="1" applyFill="1" applyAlignment="1"/>
    <xf numFmtId="0" fontId="20" fillId="0" borderId="0" xfId="18" applyFont="1" applyFill="1" applyAlignment="1"/>
    <xf numFmtId="0" fontId="20" fillId="0" borderId="0" xfId="18" applyFont="1" applyFill="1" applyBorder="1" applyAlignment="1"/>
    <xf numFmtId="0" fontId="21" fillId="0" borderId="0" xfId="0" applyFont="1" applyFill="1" applyAlignment="1">
      <alignment horizontal="left"/>
    </xf>
    <xf numFmtId="0" fontId="32" fillId="0" borderId="0" xfId="0" applyFont="1" applyFill="1" applyBorder="1"/>
    <xf numFmtId="2" fontId="33" fillId="0" borderId="0" xfId="20" applyNumberFormat="1" applyFont="1" applyFill="1" applyBorder="1" applyAlignment="1" applyProtection="1">
      <alignment horizontal="center"/>
      <protection hidden="1"/>
    </xf>
    <xf numFmtId="2" fontId="20" fillId="0" borderId="0" xfId="19" applyNumberFormat="1" applyFont="1" applyFill="1" applyBorder="1" applyProtection="1">
      <protection hidden="1"/>
    </xf>
    <xf numFmtId="2" fontId="20" fillId="0" borderId="0" xfId="0" applyNumberFormat="1" applyFont="1" applyFill="1" applyBorder="1"/>
    <xf numFmtId="2" fontId="15" fillId="0" borderId="0" xfId="20" applyNumberFormat="1" applyFont="1" applyFill="1" applyBorder="1" applyAlignment="1" applyProtection="1">
      <alignment horizontal="center" vertical="center"/>
      <protection hidden="1"/>
    </xf>
    <xf numFmtId="2" fontId="20" fillId="0" borderId="0" xfId="19" applyNumberFormat="1" applyFont="1" applyFill="1" applyBorder="1" applyAlignment="1" applyProtection="1">
      <alignment vertical="center"/>
      <protection hidden="1"/>
    </xf>
    <xf numFmtId="2" fontId="34" fillId="0" borderId="0" xfId="20" applyNumberFormat="1" applyFont="1" applyFill="1" applyBorder="1" applyAlignment="1" applyProtection="1">
      <alignment horizontal="left" vertical="center"/>
      <protection hidden="1"/>
    </xf>
    <xf numFmtId="0" fontId="32" fillId="0" borderId="0" xfId="0" applyFont="1" applyFill="1" applyBorder="1" applyAlignment="1">
      <alignment vertical="center"/>
    </xf>
    <xf numFmtId="0" fontId="20" fillId="0" borderId="0" xfId="0" applyFont="1" applyFill="1" applyAlignment="1">
      <alignment vertical="center"/>
    </xf>
    <xf numFmtId="2" fontId="32" fillId="0" borderId="0" xfId="0" applyNumberFormat="1" applyFont="1" applyFill="1" applyBorder="1"/>
    <xf numFmtId="2" fontId="20" fillId="0" borderId="0" xfId="19" applyNumberFormat="1" applyFont="1" applyFill="1" applyProtection="1">
      <protection hidden="1"/>
    </xf>
    <xf numFmtId="0" fontId="20" fillId="0" borderId="0" xfId="19" applyFont="1" applyFill="1" applyProtection="1">
      <protection hidden="1"/>
    </xf>
    <xf numFmtId="1" fontId="35" fillId="0" borderId="0" xfId="0" applyNumberFormat="1" applyFont="1" applyAlignment="1">
      <alignment horizontal="left"/>
    </xf>
    <xf numFmtId="2" fontId="27" fillId="2" borderId="6" xfId="19" applyNumberFormat="1" applyFont="1" applyFill="1" applyBorder="1" applyAlignment="1" applyProtection="1">
      <alignment horizontal="centerContinuous" vertical="center"/>
      <protection hidden="1"/>
    </xf>
    <xf numFmtId="0" fontId="27" fillId="2" borderId="6" xfId="19" applyFont="1" applyFill="1" applyBorder="1" applyAlignment="1" applyProtection="1">
      <alignment horizontal="centerContinuous" vertical="center"/>
      <protection hidden="1"/>
    </xf>
    <xf numFmtId="0" fontId="27" fillId="2" borderId="7" xfId="19" applyFont="1" applyFill="1" applyBorder="1" applyAlignment="1" applyProtection="1">
      <alignment horizontal="right" vertical="top"/>
      <protection hidden="1"/>
    </xf>
    <xf numFmtId="0" fontId="20" fillId="0" borderId="0" xfId="19" applyFont="1" applyFill="1" applyBorder="1" applyAlignment="1" applyProtection="1">
      <protection hidden="1"/>
    </xf>
    <xf numFmtId="2" fontId="36" fillId="0" borderId="4" xfId="19" applyNumberFormat="1" applyFont="1" applyFill="1" applyBorder="1" applyAlignment="1" applyProtection="1">
      <alignment horizontal="center"/>
      <protection hidden="1"/>
    </xf>
    <xf numFmtId="2" fontId="36" fillId="0" borderId="9" xfId="19" applyNumberFormat="1" applyFont="1" applyFill="1" applyBorder="1" applyAlignment="1" applyProtection="1">
      <alignment horizontal="center"/>
      <protection hidden="1"/>
    </xf>
    <xf numFmtId="2" fontId="18" fillId="0" borderId="1" xfId="19" applyNumberFormat="1" applyFont="1" applyFill="1" applyBorder="1" applyAlignment="1" applyProtection="1">
      <alignment horizontal="left"/>
      <protection hidden="1"/>
    </xf>
    <xf numFmtId="2" fontId="18" fillId="0" borderId="1" xfId="19" applyNumberFormat="1" applyFont="1" applyFill="1" applyBorder="1" applyAlignment="1" applyProtection="1">
      <alignment horizontal="center"/>
      <protection hidden="1"/>
    </xf>
    <xf numFmtId="0" fontId="18" fillId="0" borderId="1" xfId="19" applyFont="1" applyFill="1" applyBorder="1" applyAlignment="1" applyProtection="1">
      <alignment horizontal="center"/>
      <protection hidden="1"/>
    </xf>
    <xf numFmtId="0" fontId="20" fillId="0" borderId="0" xfId="19" applyFont="1" applyFill="1" applyBorder="1" applyProtection="1">
      <protection hidden="1"/>
    </xf>
    <xf numFmtId="2" fontId="32" fillId="0" borderId="15" xfId="19" applyNumberFormat="1" applyFont="1" applyFill="1" applyBorder="1" applyAlignment="1" applyProtection="1">
      <alignment horizontal="center"/>
      <protection hidden="1"/>
    </xf>
    <xf numFmtId="186" fontId="32" fillId="0" borderId="12" xfId="4" applyNumberFormat="1" applyFont="1" applyFill="1" applyBorder="1" applyAlignment="1" applyProtection="1">
      <protection hidden="1"/>
    </xf>
    <xf numFmtId="2" fontId="16" fillId="0" borderId="1" xfId="19" applyNumberFormat="1" applyFont="1" applyFill="1" applyBorder="1" applyAlignment="1" applyProtection="1">
      <alignment horizontal="left"/>
      <protection hidden="1"/>
    </xf>
    <xf numFmtId="186" fontId="20" fillId="0" borderId="1" xfId="4" applyNumberFormat="1" applyFont="1" applyFill="1" applyBorder="1" applyAlignment="1" applyProtection="1">
      <protection hidden="1"/>
    </xf>
    <xf numFmtId="2" fontId="32" fillId="0" borderId="10" xfId="19" applyNumberFormat="1" applyFont="1" applyFill="1" applyBorder="1" applyAlignment="1" applyProtection="1">
      <alignment horizontal="center"/>
      <protection hidden="1"/>
    </xf>
    <xf numFmtId="2" fontId="32" fillId="0" borderId="13" xfId="19" applyNumberFormat="1" applyFont="1" applyFill="1" applyBorder="1" applyAlignment="1" applyProtection="1">
      <alignment horizontal="center"/>
      <protection hidden="1"/>
    </xf>
    <xf numFmtId="0" fontId="16" fillId="0" borderId="0" xfId="19" applyFont="1" applyFill="1" applyBorder="1" applyAlignment="1" applyProtection="1">
      <alignment horizontal="left"/>
      <protection hidden="1"/>
    </xf>
    <xf numFmtId="172" fontId="16" fillId="0" borderId="0" xfId="19" applyNumberFormat="1" applyFont="1" applyFill="1" applyBorder="1" applyAlignment="1" applyProtection="1">
      <protection hidden="1"/>
    </xf>
    <xf numFmtId="2" fontId="32" fillId="0" borderId="0" xfId="19" applyNumberFormat="1" applyFont="1" applyFill="1" applyBorder="1" applyAlignment="1" applyProtection="1">
      <alignment horizontal="center"/>
      <protection hidden="1"/>
    </xf>
    <xf numFmtId="0" fontId="20" fillId="0" borderId="0" xfId="19" applyFont="1" applyFill="1" applyBorder="1" applyAlignment="1" applyProtection="1">
      <alignment horizontal="left"/>
      <protection hidden="1"/>
    </xf>
    <xf numFmtId="2" fontId="20" fillId="0" borderId="0" xfId="19" applyNumberFormat="1" applyFont="1" applyFill="1" applyAlignment="1" applyProtection="1">
      <alignment horizontal="left"/>
      <protection hidden="1"/>
    </xf>
    <xf numFmtId="0" fontId="32" fillId="0" borderId="0" xfId="19" applyFont="1" applyFill="1" applyBorder="1" applyAlignment="1" applyProtection="1">
      <alignment horizontal="center"/>
      <protection hidden="1"/>
    </xf>
    <xf numFmtId="2" fontId="18" fillId="2" borderId="6" xfId="19" applyNumberFormat="1" applyFont="1" applyFill="1" applyBorder="1" applyAlignment="1" applyProtection="1">
      <alignment horizontal="centerContinuous" vertical="center" wrapText="1"/>
      <protection hidden="1"/>
    </xf>
    <xf numFmtId="0" fontId="18" fillId="2" borderId="6" xfId="19" applyFont="1" applyFill="1" applyBorder="1" applyAlignment="1" applyProtection="1">
      <alignment horizontal="centerContinuous" vertical="center" wrapText="1"/>
      <protection hidden="1"/>
    </xf>
    <xf numFmtId="184" fontId="16" fillId="0" borderId="0" xfId="19" applyNumberFormat="1" applyFont="1" applyFill="1" applyBorder="1" applyAlignment="1" applyProtection="1">
      <protection hidden="1"/>
    </xf>
    <xf numFmtId="186" fontId="32" fillId="0" borderId="15" xfId="4" applyNumberFormat="1" applyFont="1" applyFill="1" applyBorder="1" applyAlignment="1" applyProtection="1">
      <protection hidden="1"/>
    </xf>
    <xf numFmtId="186" fontId="32" fillId="0" borderId="10" xfId="4" applyNumberFormat="1" applyFont="1" applyFill="1" applyBorder="1" applyAlignment="1" applyProtection="1">
      <protection hidden="1"/>
    </xf>
    <xf numFmtId="2" fontId="27" fillId="2" borderId="5" xfId="19" applyNumberFormat="1" applyFont="1" applyFill="1" applyBorder="1" applyAlignment="1" applyProtection="1">
      <alignment horizontal="left" vertical="top"/>
      <protection hidden="1"/>
    </xf>
    <xf numFmtId="0" fontId="27" fillId="2" borderId="7" xfId="0" applyFont="1" applyFill="1" applyBorder="1" applyAlignment="1" applyProtection="1">
      <alignment horizontal="right" vertical="top"/>
      <protection hidden="1"/>
    </xf>
    <xf numFmtId="0" fontId="18" fillId="0" borderId="1" xfId="0" applyFont="1" applyBorder="1" applyAlignment="1" applyProtection="1">
      <alignment horizontal="center"/>
      <protection hidden="1"/>
    </xf>
    <xf numFmtId="184" fontId="16" fillId="0" borderId="0" xfId="0" applyNumberFormat="1" applyFont="1" applyProtection="1">
      <protection hidden="1"/>
    </xf>
    <xf numFmtId="0" fontId="24" fillId="0" borderId="0" xfId="19" applyFont="1" applyFill="1" applyBorder="1" applyAlignment="1" applyProtection="1">
      <protection hidden="1"/>
    </xf>
    <xf numFmtId="2" fontId="35" fillId="0" borderId="4" xfId="19" applyNumberFormat="1" applyFont="1" applyFill="1" applyBorder="1" applyAlignment="1" applyProtection="1">
      <alignment horizontal="center"/>
      <protection hidden="1"/>
    </xf>
    <xf numFmtId="0" fontId="24" fillId="0" borderId="0" xfId="0" applyFont="1" applyFill="1"/>
    <xf numFmtId="2" fontId="35" fillId="2" borderId="5" xfId="19" applyNumberFormat="1" applyFont="1" applyFill="1" applyBorder="1" applyAlignment="1" applyProtection="1">
      <alignment horizontal="left" vertical="top"/>
      <protection hidden="1"/>
    </xf>
    <xf numFmtId="2" fontId="35" fillId="2" borderId="6" xfId="19" applyNumberFormat="1" applyFont="1" applyFill="1" applyBorder="1" applyAlignment="1" applyProtection="1">
      <alignment horizontal="centerContinuous" vertical="center"/>
      <protection hidden="1"/>
    </xf>
    <xf numFmtId="0" fontId="35" fillId="2" borderId="6" xfId="19" applyFont="1" applyFill="1" applyBorder="1" applyAlignment="1" applyProtection="1">
      <alignment horizontal="centerContinuous" vertical="center"/>
      <protection hidden="1"/>
    </xf>
    <xf numFmtId="0" fontId="35" fillId="2" borderId="7" xfId="19" applyFont="1" applyFill="1" applyBorder="1" applyAlignment="1" applyProtection="1">
      <alignment horizontal="right" vertical="top"/>
      <protection hidden="1"/>
    </xf>
    <xf numFmtId="2" fontId="21" fillId="0" borderId="7" xfId="19" applyNumberFormat="1" applyFont="1" applyFill="1" applyBorder="1" applyAlignment="1" applyProtection="1">
      <alignment horizontal="left"/>
      <protection hidden="1"/>
    </xf>
    <xf numFmtId="2" fontId="21" fillId="0" borderId="1" xfId="19" applyNumberFormat="1" applyFont="1" applyFill="1" applyBorder="1" applyAlignment="1" applyProtection="1">
      <alignment horizontal="center"/>
      <protection hidden="1"/>
    </xf>
    <xf numFmtId="0" fontId="21" fillId="0" borderId="1" xfId="19" applyFont="1" applyFill="1" applyBorder="1" applyAlignment="1" applyProtection="1">
      <alignment horizontal="center"/>
      <protection hidden="1"/>
    </xf>
    <xf numFmtId="2" fontId="19" fillId="0" borderId="7" xfId="19" applyNumberFormat="1" applyFont="1" applyFill="1" applyBorder="1" applyAlignment="1" applyProtection="1">
      <alignment horizontal="left"/>
      <protection hidden="1"/>
    </xf>
    <xf numFmtId="9" fontId="19" fillId="0" borderId="1" xfId="23" applyFont="1" applyFill="1" applyBorder="1" applyAlignment="1" applyProtection="1">
      <protection hidden="1"/>
    </xf>
    <xf numFmtId="0" fontId="19" fillId="0" borderId="7" xfId="19" applyFont="1" applyFill="1" applyBorder="1" applyAlignment="1" applyProtection="1">
      <alignment horizontal="left"/>
      <protection hidden="1"/>
    </xf>
    <xf numFmtId="0" fontId="19" fillId="0" borderId="0" xfId="0" applyFont="1" applyFill="1"/>
    <xf numFmtId="0" fontId="20" fillId="0" borderId="0" xfId="0" applyFont="1" applyFill="1" applyAlignment="1">
      <alignment horizontal="left"/>
    </xf>
    <xf numFmtId="0" fontId="33" fillId="0" borderId="0" xfId="20" applyFont="1" applyFill="1" applyBorder="1" applyAlignment="1" applyProtection="1">
      <protection hidden="1"/>
    </xf>
    <xf numFmtId="0" fontId="33" fillId="0" borderId="0" xfId="20" applyFont="1" applyFill="1" applyBorder="1" applyAlignment="1" applyProtection="1">
      <alignment horizontal="center"/>
      <protection hidden="1"/>
    </xf>
    <xf numFmtId="0" fontId="33" fillId="0" borderId="0" xfId="20" applyFont="1" applyFill="1" applyBorder="1" applyAlignment="1" applyProtection="1">
      <alignment horizontal="right"/>
      <protection hidden="1"/>
    </xf>
    <xf numFmtId="171" fontId="33" fillId="0" borderId="0" xfId="4" applyFont="1" applyFill="1" applyBorder="1" applyAlignment="1" applyProtection="1">
      <alignment horizontal="center"/>
      <protection hidden="1"/>
    </xf>
    <xf numFmtId="181" fontId="33" fillId="0" borderId="0" xfId="4" applyNumberFormat="1" applyFont="1" applyFill="1" applyBorder="1" applyAlignment="1" applyProtection="1">
      <alignment horizontal="center"/>
      <protection hidden="1"/>
    </xf>
    <xf numFmtId="2" fontId="27" fillId="0" borderId="0" xfId="0" applyNumberFormat="1" applyFont="1" applyAlignment="1"/>
    <xf numFmtId="2" fontId="29" fillId="0" borderId="0" xfId="0" applyNumberFormat="1" applyFont="1"/>
    <xf numFmtId="0" fontId="37" fillId="0" borderId="0" xfId="0" applyFont="1" applyFill="1" applyBorder="1" applyAlignment="1">
      <alignment horizontal="center" vertical="center"/>
    </xf>
    <xf numFmtId="181" fontId="37" fillId="0" borderId="0" xfId="0" applyNumberFormat="1" applyFont="1" applyFill="1" applyBorder="1" applyAlignment="1">
      <alignment horizontal="center" vertical="center"/>
    </xf>
    <xf numFmtId="2" fontId="15" fillId="0" borderId="0" xfId="20" applyNumberFormat="1" applyFont="1" applyFill="1" applyBorder="1" applyAlignment="1" applyProtection="1">
      <alignment horizontal="right"/>
      <protection hidden="1"/>
    </xf>
    <xf numFmtId="2" fontId="15" fillId="0" borderId="0" xfId="20" applyNumberFormat="1" applyFont="1" applyFill="1" applyBorder="1" applyAlignment="1" applyProtection="1">
      <alignment horizontal="center"/>
      <protection hidden="1"/>
    </xf>
    <xf numFmtId="2" fontId="17" fillId="0" borderId="0" xfId="0" applyNumberFormat="1" applyFont="1" applyFill="1" applyBorder="1" applyAlignment="1">
      <alignment horizontal="center" vertical="center"/>
    </xf>
    <xf numFmtId="181" fontId="17"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2" fontId="27" fillId="2" borderId="5" xfId="20" applyNumberFormat="1" applyFont="1" applyFill="1" applyBorder="1" applyAlignment="1" applyProtection="1">
      <alignment horizontal="left" vertical="center" wrapText="1"/>
      <protection hidden="1"/>
    </xf>
    <xf numFmtId="2" fontId="15" fillId="2" borderId="6" xfId="20" applyNumberFormat="1" applyFont="1" applyFill="1" applyBorder="1" applyAlignment="1" applyProtection="1">
      <alignment horizontal="center" wrapText="1"/>
      <protection hidden="1"/>
    </xf>
    <xf numFmtId="2" fontId="15" fillId="2" borderId="7" xfId="20" applyNumberFormat="1" applyFont="1" applyFill="1" applyBorder="1" applyAlignment="1" applyProtection="1">
      <alignment horizontal="right" wrapText="1"/>
      <protection hidden="1"/>
    </xf>
    <xf numFmtId="2" fontId="15" fillId="0" borderId="0" xfId="20" applyNumberFormat="1" applyFont="1" applyFill="1" applyBorder="1" applyAlignment="1" applyProtection="1">
      <alignment horizontal="center" wrapText="1"/>
      <protection hidden="1"/>
    </xf>
    <xf numFmtId="0" fontId="20" fillId="0" borderId="0" xfId="0" applyFont="1" applyAlignment="1">
      <alignment horizontal="center" wrapText="1"/>
    </xf>
    <xf numFmtId="171" fontId="33" fillId="0" borderId="0" xfId="4" applyFont="1" applyFill="1" applyBorder="1" applyAlignment="1" applyProtection="1">
      <alignment horizontal="center" wrapText="1"/>
      <protection hidden="1"/>
    </xf>
    <xf numFmtId="2" fontId="20" fillId="0" borderId="5" xfId="20" applyNumberFormat="1" applyFont="1" applyFill="1" applyBorder="1" applyAlignment="1" applyProtection="1">
      <protection hidden="1"/>
    </xf>
    <xf numFmtId="2" fontId="38" fillId="0" borderId="6" xfId="4" applyNumberFormat="1" applyFont="1" applyFill="1" applyBorder="1" applyAlignment="1" applyProtection="1">
      <alignment horizontal="center" vertical="center"/>
      <protection hidden="1"/>
    </xf>
    <xf numFmtId="2" fontId="38" fillId="0" borderId="7" xfId="4" applyNumberFormat="1" applyFont="1" applyFill="1" applyBorder="1" applyAlignment="1" applyProtection="1">
      <alignment horizontal="right" vertical="center"/>
      <protection hidden="1"/>
    </xf>
    <xf numFmtId="181" fontId="17" fillId="0" borderId="9" xfId="0" applyNumberFormat="1" applyFont="1" applyFill="1" applyBorder="1" applyAlignment="1">
      <alignment horizontal="center" vertical="center"/>
    </xf>
    <xf numFmtId="2" fontId="33" fillId="0" borderId="6" xfId="4" applyNumberFormat="1" applyFont="1" applyFill="1" applyBorder="1" applyAlignment="1" applyProtection="1">
      <alignment horizontal="center" vertical="center"/>
      <protection hidden="1"/>
    </xf>
    <xf numFmtId="2" fontId="33" fillId="0" borderId="7" xfId="4" applyNumberFormat="1" applyFont="1" applyFill="1" applyBorder="1" applyAlignment="1" applyProtection="1">
      <alignment horizontal="right" vertical="center"/>
      <protection hidden="1"/>
    </xf>
    <xf numFmtId="2" fontId="39" fillId="0" borderId="6" xfId="20" applyNumberFormat="1" applyFont="1" applyFill="1" applyBorder="1" applyAlignment="1" applyProtection="1">
      <protection hidden="1"/>
    </xf>
    <xf numFmtId="10" fontId="32" fillId="0" borderId="7" xfId="23" applyNumberFormat="1" applyFont="1" applyFill="1" applyBorder="1" applyAlignment="1" applyProtection="1">
      <alignment horizontal="right"/>
      <protection hidden="1"/>
    </xf>
    <xf numFmtId="171" fontId="16" fillId="3" borderId="1" xfId="4" applyFont="1" applyFill="1" applyBorder="1" applyAlignment="1" applyProtection="1">
      <protection locked="0"/>
    </xf>
    <xf numFmtId="0" fontId="20" fillId="0" borderId="5" xfId="20" applyFont="1" applyFill="1" applyBorder="1" applyAlignment="1" applyProtection="1">
      <protection hidden="1"/>
    </xf>
    <xf numFmtId="0" fontId="39" fillId="0" borderId="6" xfId="20" applyFont="1" applyFill="1" applyBorder="1" applyAlignment="1" applyProtection="1">
      <protection hidden="1"/>
    </xf>
    <xf numFmtId="0" fontId="39" fillId="0" borderId="7" xfId="20" applyFont="1" applyFill="1" applyBorder="1" applyAlignment="1" applyProtection="1">
      <alignment horizontal="right"/>
      <protection hidden="1"/>
    </xf>
    <xf numFmtId="0" fontId="18" fillId="0" borderId="5" xfId="20" applyFont="1" applyFill="1" applyBorder="1" applyAlignment="1" applyProtection="1">
      <protection hidden="1"/>
    </xf>
    <xf numFmtId="0" fontId="32" fillId="0" borderId="6" xfId="20" applyFont="1" applyFill="1" applyBorder="1" applyAlignment="1" applyProtection="1">
      <alignment horizontal="right"/>
      <protection hidden="1"/>
    </xf>
    <xf numFmtId="0" fontId="32" fillId="0" borderId="7" xfId="20" applyFont="1" applyFill="1" applyBorder="1" applyAlignment="1" applyProtection="1">
      <alignment horizontal="right"/>
      <protection hidden="1"/>
    </xf>
    <xf numFmtId="0" fontId="16" fillId="0" borderId="5" xfId="20" applyNumberFormat="1" applyFont="1" applyFill="1" applyBorder="1" applyAlignment="1" applyProtection="1">
      <protection hidden="1"/>
    </xf>
    <xf numFmtId="10" fontId="32" fillId="0" borderId="6" xfId="20" applyNumberFormat="1" applyFont="1" applyFill="1" applyBorder="1" applyAlignment="1" applyProtection="1">
      <alignment horizontal="right"/>
      <protection hidden="1"/>
    </xf>
    <xf numFmtId="10" fontId="39" fillId="3" borderId="1" xfId="23" applyNumberFormat="1" applyFont="1" applyFill="1" applyBorder="1" applyAlignment="1" applyProtection="1">
      <alignment horizontal="right"/>
      <protection hidden="1"/>
    </xf>
    <xf numFmtId="0" fontId="39" fillId="0" borderId="6" xfId="20" applyFont="1" applyFill="1" applyBorder="1" applyAlignment="1" applyProtection="1">
      <alignment horizontal="center"/>
      <protection hidden="1"/>
    </xf>
    <xf numFmtId="181" fontId="40" fillId="0" borderId="1" xfId="23" applyNumberFormat="1" applyFont="1" applyFill="1" applyBorder="1" applyAlignment="1" applyProtection="1">
      <alignment horizontal="center"/>
      <protection hidden="1"/>
    </xf>
    <xf numFmtId="0" fontId="41" fillId="0" borderId="5" xfId="20" applyNumberFormat="1" applyFont="1" applyFill="1" applyBorder="1" applyAlignment="1" applyProtection="1">
      <protection hidden="1"/>
    </xf>
    <xf numFmtId="2" fontId="36" fillId="0" borderId="0" xfId="20" applyNumberFormat="1" applyFont="1" applyFill="1" applyBorder="1" applyAlignment="1" applyProtection="1">
      <alignment horizontal="center"/>
      <protection hidden="1"/>
    </xf>
    <xf numFmtId="181" fontId="19" fillId="0" borderId="12" xfId="0" applyNumberFormat="1" applyFont="1" applyFill="1" applyBorder="1" applyAlignment="1">
      <alignment horizontal="center" vertical="center"/>
    </xf>
    <xf numFmtId="171" fontId="36" fillId="0" borderId="0" xfId="4" applyFont="1" applyFill="1" applyBorder="1" applyAlignment="1" applyProtection="1">
      <alignment horizontal="center"/>
      <protection hidden="1"/>
    </xf>
    <xf numFmtId="181" fontId="39" fillId="0" borderId="7" xfId="23" applyNumberFormat="1" applyFont="1" applyFill="1" applyBorder="1" applyAlignment="1" applyProtection="1">
      <alignment horizontal="right"/>
      <protection hidden="1"/>
    </xf>
    <xf numFmtId="171" fontId="39" fillId="0" borderId="6" xfId="20" applyNumberFormat="1" applyFont="1" applyFill="1" applyBorder="1" applyAlignment="1" applyProtection="1">
      <alignment horizontal="center"/>
      <protection hidden="1"/>
    </xf>
    <xf numFmtId="165" fontId="39" fillId="0" borderId="6" xfId="20" applyNumberFormat="1" applyFont="1" applyFill="1" applyBorder="1" applyAlignment="1" applyProtection="1">
      <alignment horizontal="center"/>
      <protection hidden="1"/>
    </xf>
    <xf numFmtId="2" fontId="16" fillId="0" borderId="1" xfId="4" applyNumberFormat="1" applyFont="1" applyFill="1" applyBorder="1" applyAlignment="1" applyProtection="1">
      <alignment horizontal="right"/>
      <protection locked="0"/>
    </xf>
    <xf numFmtId="0" fontId="20" fillId="3" borderId="5" xfId="20" applyFont="1" applyFill="1" applyBorder="1" applyAlignment="1" applyProtection="1">
      <protection hidden="1"/>
    </xf>
    <xf numFmtId="168" fontId="39" fillId="0" borderId="7" xfId="11" applyFont="1" applyFill="1" applyBorder="1" applyAlignment="1" applyProtection="1">
      <alignment horizontal="right"/>
      <protection hidden="1"/>
    </xf>
    <xf numFmtId="9" fontId="17" fillId="0" borderId="12" xfId="23" applyFont="1" applyFill="1" applyBorder="1" applyAlignment="1">
      <alignment horizontal="center" vertical="center"/>
    </xf>
    <xf numFmtId="10" fontId="39" fillId="0" borderId="7" xfId="23" applyNumberFormat="1" applyFont="1" applyFill="1" applyBorder="1" applyAlignment="1" applyProtection="1">
      <alignment horizontal="right"/>
      <protection hidden="1"/>
    </xf>
    <xf numFmtId="181" fontId="20" fillId="0" borderId="12" xfId="0" applyNumberFormat="1" applyFont="1" applyBorder="1"/>
    <xf numFmtId="181" fontId="20" fillId="0" borderId="12" xfId="0" applyNumberFormat="1" applyFont="1" applyFill="1" applyBorder="1"/>
    <xf numFmtId="171" fontId="39" fillId="0" borderId="6" xfId="20" applyNumberFormat="1" applyFont="1" applyFill="1" applyBorder="1" applyAlignment="1" applyProtection="1">
      <protection hidden="1"/>
    </xf>
    <xf numFmtId="171" fontId="39" fillId="0" borderId="7" xfId="20" applyNumberFormat="1" applyFont="1" applyFill="1" applyBorder="1" applyAlignment="1" applyProtection="1">
      <alignment horizontal="right"/>
      <protection hidden="1"/>
    </xf>
    <xf numFmtId="181" fontId="17" fillId="0" borderId="13" xfId="0" applyNumberFormat="1" applyFont="1" applyFill="1" applyBorder="1" applyAlignment="1">
      <alignment horizontal="center" vertical="center"/>
    </xf>
    <xf numFmtId="0" fontId="20" fillId="0" borderId="0" xfId="0" applyFont="1" applyFill="1" applyBorder="1" applyAlignment="1"/>
    <xf numFmtId="0" fontId="30" fillId="0" borderId="0" xfId="0" applyFont="1" applyFill="1" applyBorder="1"/>
    <xf numFmtId="0" fontId="30" fillId="0" borderId="9" xfId="0" applyFont="1" applyFill="1" applyBorder="1" applyAlignment="1">
      <alignment horizontal="right"/>
    </xf>
    <xf numFmtId="0" fontId="21" fillId="0" borderId="5" xfId="20" applyFont="1" applyFill="1" applyBorder="1" applyAlignment="1" applyProtection="1">
      <protection hidden="1"/>
    </xf>
    <xf numFmtId="171" fontId="32" fillId="0" borderId="6" xfId="20" applyNumberFormat="1" applyFont="1" applyFill="1" applyBorder="1" applyAlignment="1" applyProtection="1">
      <protection hidden="1"/>
    </xf>
    <xf numFmtId="171" fontId="32" fillId="0" borderId="7" xfId="20" applyNumberFormat="1" applyFont="1" applyFill="1" applyBorder="1" applyAlignment="1" applyProtection="1">
      <alignment horizontal="right"/>
      <protection hidden="1"/>
    </xf>
    <xf numFmtId="0" fontId="32" fillId="0" borderId="0" xfId="0" applyFont="1" applyFill="1" applyBorder="1" applyAlignment="1"/>
    <xf numFmtId="0" fontId="32" fillId="0" borderId="12" xfId="0" applyFont="1" applyFill="1" applyBorder="1" applyAlignment="1">
      <alignment horizontal="right"/>
    </xf>
    <xf numFmtId="0" fontId="32" fillId="0" borderId="0" xfId="0" applyFont="1"/>
    <xf numFmtId="0" fontId="32" fillId="0" borderId="0" xfId="0" applyFont="1" applyAlignment="1">
      <alignment horizontal="right"/>
    </xf>
    <xf numFmtId="181" fontId="19" fillId="0" borderId="0" xfId="0" applyNumberFormat="1" applyFont="1" applyFill="1"/>
    <xf numFmtId="0" fontId="32" fillId="0" borderId="0" xfId="0" applyFont="1" applyAlignment="1"/>
    <xf numFmtId="0" fontId="19" fillId="0" borderId="0" xfId="0" applyFont="1" applyAlignment="1">
      <alignment horizontal="right"/>
    </xf>
    <xf numFmtId="187" fontId="19" fillId="0" borderId="0" xfId="0" applyNumberFormat="1" applyFont="1"/>
    <xf numFmtId="0" fontId="22" fillId="0" borderId="0" xfId="0" applyFont="1" applyAlignment="1">
      <alignment horizontal="center"/>
    </xf>
    <xf numFmtId="0" fontId="20" fillId="0" borderId="0" xfId="20" applyFont="1" applyFill="1" applyAlignment="1" applyProtection="1">
      <alignment vertical="center"/>
      <protection hidden="1"/>
    </xf>
    <xf numFmtId="2" fontId="20" fillId="0" borderId="0" xfId="0" applyNumberFormat="1" applyFont="1" applyFill="1" applyAlignment="1">
      <alignment vertical="center"/>
    </xf>
    <xf numFmtId="2" fontId="20" fillId="0" borderId="0" xfId="20" applyNumberFormat="1" applyFont="1" applyFill="1" applyAlignment="1" applyProtection="1">
      <alignment vertical="center"/>
      <protection hidden="1"/>
    </xf>
    <xf numFmtId="2" fontId="22" fillId="0" borderId="0" xfId="0" applyNumberFormat="1" applyFont="1" applyAlignment="1">
      <alignment horizontal="center"/>
    </xf>
    <xf numFmtId="2" fontId="22" fillId="0" borderId="0" xfId="0" applyNumberFormat="1" applyFont="1" applyFill="1" applyBorder="1" applyAlignment="1">
      <alignment horizontal="center"/>
    </xf>
    <xf numFmtId="2" fontId="20" fillId="0" borderId="0" xfId="20" applyNumberFormat="1" applyFont="1" applyFill="1" applyBorder="1" applyAlignment="1" applyProtection="1">
      <alignment vertical="center"/>
      <protection hidden="1"/>
    </xf>
    <xf numFmtId="1" fontId="35" fillId="0" borderId="0" xfId="17" applyNumberFormat="1" applyFont="1" applyFill="1" applyBorder="1" applyAlignment="1">
      <alignment horizontal="left"/>
    </xf>
    <xf numFmtId="2" fontId="27" fillId="0" borderId="0" xfId="20" applyNumberFormat="1" applyFont="1" applyFill="1" applyBorder="1" applyAlignment="1" applyProtection="1">
      <alignment vertical="center"/>
      <protection locked="0"/>
    </xf>
    <xf numFmtId="2" fontId="23" fillId="2" borderId="5" xfId="20" applyNumberFormat="1" applyFont="1" applyFill="1" applyBorder="1" applyAlignment="1" applyProtection="1">
      <alignment horizontal="left" vertical="center"/>
      <protection hidden="1"/>
    </xf>
    <xf numFmtId="2" fontId="20" fillId="2" borderId="7" xfId="16" applyNumberFormat="1" applyFont="1" applyFill="1" applyBorder="1" applyProtection="1">
      <protection hidden="1"/>
    </xf>
    <xf numFmtId="2" fontId="20" fillId="0" borderId="3" xfId="16" applyNumberFormat="1" applyFont="1" applyFill="1" applyBorder="1" applyProtection="1">
      <protection hidden="1"/>
    </xf>
    <xf numFmtId="2" fontId="20" fillId="0" borderId="5" xfId="16" applyNumberFormat="1" applyFont="1" applyFill="1" applyBorder="1" applyProtection="1">
      <protection hidden="1"/>
    </xf>
    <xf numFmtId="0" fontId="20" fillId="0" borderId="7" xfId="0" applyFont="1" applyBorder="1"/>
    <xf numFmtId="2" fontId="20" fillId="0" borderId="7" xfId="16" applyNumberFormat="1" applyFont="1" applyFill="1" applyBorder="1" applyProtection="1">
      <protection hidden="1"/>
    </xf>
    <xf numFmtId="0" fontId="20" fillId="0" borderId="5" xfId="0" applyFont="1" applyFill="1" applyBorder="1"/>
    <xf numFmtId="0" fontId="20" fillId="0" borderId="7" xfId="0" applyFont="1" applyFill="1" applyBorder="1"/>
    <xf numFmtId="0" fontId="22" fillId="0" borderId="5" xfId="0" applyFont="1" applyFill="1" applyBorder="1"/>
    <xf numFmtId="0" fontId="22" fillId="0" borderId="7" xfId="0" applyFont="1" applyFill="1" applyBorder="1"/>
    <xf numFmtId="0" fontId="18" fillId="0" borderId="3" xfId="20" applyFont="1" applyFill="1" applyBorder="1" applyAlignment="1" applyProtection="1">
      <alignment horizontal="left" vertical="center"/>
      <protection hidden="1"/>
    </xf>
    <xf numFmtId="0" fontId="20" fillId="0" borderId="5" xfId="16" applyFont="1" applyFill="1" applyBorder="1" applyAlignment="1" applyProtection="1">
      <alignment vertical="center"/>
      <protection hidden="1"/>
    </xf>
    <xf numFmtId="0" fontId="20" fillId="0" borderId="2" xfId="0" applyFont="1" applyBorder="1"/>
    <xf numFmtId="0" fontId="20" fillId="0" borderId="6" xfId="0" applyFont="1" applyBorder="1"/>
    <xf numFmtId="0" fontId="18" fillId="0" borderId="5" xfId="20" applyFont="1" applyFill="1" applyBorder="1" applyAlignment="1" applyProtection="1">
      <alignment vertical="center"/>
      <protection hidden="1"/>
    </xf>
    <xf numFmtId="168" fontId="18" fillId="0" borderId="0" xfId="11" applyFont="1" applyFill="1" applyBorder="1" applyAlignment="1"/>
    <xf numFmtId="190" fontId="20" fillId="0" borderId="0" xfId="11" applyNumberFormat="1" applyFont="1"/>
    <xf numFmtId="168" fontId="20" fillId="0" borderId="0" xfId="11" applyFont="1" applyFill="1" applyBorder="1" applyProtection="1">
      <protection hidden="1"/>
    </xf>
    <xf numFmtId="0" fontId="23" fillId="2" borderId="5" xfId="20" applyFont="1" applyFill="1" applyBorder="1" applyAlignment="1" applyProtection="1">
      <alignment horizontal="left" vertical="center"/>
      <protection hidden="1"/>
    </xf>
    <xf numFmtId="0" fontId="34" fillId="2" borderId="6" xfId="20" applyFont="1" applyFill="1" applyBorder="1" applyAlignment="1" applyProtection="1">
      <alignment horizontal="left" vertical="center"/>
      <protection hidden="1"/>
    </xf>
    <xf numFmtId="9" fontId="16" fillId="2" borderId="6" xfId="20" applyNumberFormat="1" applyFont="1" applyFill="1" applyBorder="1" applyAlignment="1" applyProtection="1">
      <alignment vertical="center"/>
      <protection hidden="1"/>
    </xf>
    <xf numFmtId="0" fontId="16" fillId="2" borderId="6" xfId="20" applyFont="1" applyFill="1" applyBorder="1" applyAlignment="1" applyProtection="1">
      <alignment vertical="center"/>
      <protection hidden="1"/>
    </xf>
    <xf numFmtId="0" fontId="16" fillId="2" borderId="7" xfId="20" applyFont="1" applyFill="1" applyBorder="1" applyAlignment="1" applyProtection="1">
      <alignment vertical="center"/>
      <protection hidden="1"/>
    </xf>
    <xf numFmtId="0" fontId="18" fillId="0" borderId="1" xfId="20" applyFont="1" applyFill="1" applyBorder="1" applyAlignment="1" applyProtection="1">
      <alignment horizontal="left" vertical="center"/>
      <protection hidden="1"/>
    </xf>
    <xf numFmtId="0" fontId="18" fillId="0" borderId="7" xfId="20" applyFont="1" applyFill="1" applyBorder="1" applyAlignment="1" applyProtection="1">
      <alignment horizontal="left" vertical="center"/>
      <protection hidden="1"/>
    </xf>
    <xf numFmtId="0" fontId="16" fillId="0" borderId="1" xfId="20" applyFont="1" applyFill="1" applyBorder="1" applyAlignment="1" applyProtection="1">
      <alignment horizontal="left" vertical="center"/>
      <protection hidden="1"/>
    </xf>
    <xf numFmtId="2" fontId="16" fillId="3" borderId="14" xfId="20" applyNumberFormat="1" applyFont="1" applyFill="1" applyBorder="1" applyAlignment="1" applyProtection="1">
      <alignment horizontal="right" vertical="center"/>
      <protection hidden="1"/>
    </xf>
    <xf numFmtId="2" fontId="20" fillId="0" borderId="10" xfId="0" applyNumberFormat="1" applyFont="1" applyFill="1" applyBorder="1" applyAlignment="1">
      <alignment vertical="center"/>
    </xf>
    <xf numFmtId="2" fontId="20" fillId="0" borderId="1" xfId="0" applyNumberFormat="1" applyFont="1" applyFill="1" applyBorder="1" applyAlignment="1">
      <alignment vertical="center"/>
    </xf>
    <xf numFmtId="2" fontId="16" fillId="3" borderId="1" xfId="20" applyNumberFormat="1" applyFont="1" applyFill="1" applyBorder="1" applyAlignment="1" applyProtection="1">
      <alignment horizontal="right" vertical="center"/>
      <protection hidden="1"/>
    </xf>
    <xf numFmtId="0" fontId="18" fillId="0" borderId="1" xfId="20" applyFont="1" applyFill="1" applyBorder="1" applyAlignment="1" applyProtection="1">
      <alignment vertical="center"/>
      <protection hidden="1"/>
    </xf>
    <xf numFmtId="2" fontId="18" fillId="0" borderId="1" xfId="20" applyNumberFormat="1" applyFont="1" applyFill="1" applyBorder="1" applyAlignment="1" applyProtection="1">
      <alignment vertical="center"/>
      <protection hidden="1"/>
    </xf>
    <xf numFmtId="0" fontId="20" fillId="0" borderId="1" xfId="0" applyFont="1" applyFill="1" applyBorder="1" applyAlignment="1">
      <alignment vertical="center"/>
    </xf>
    <xf numFmtId="0" fontId="28" fillId="0" borderId="1" xfId="20" applyFont="1" applyFill="1" applyBorder="1" applyAlignment="1" applyProtection="1">
      <alignment vertical="center"/>
      <protection hidden="1"/>
    </xf>
    <xf numFmtId="0" fontId="20" fillId="0" borderId="1" xfId="20" applyFont="1" applyFill="1" applyBorder="1" applyAlignment="1" applyProtection="1">
      <alignment vertical="center"/>
      <protection hidden="1"/>
    </xf>
    <xf numFmtId="10" fontId="16" fillId="0" borderId="1" xfId="23" applyNumberFormat="1" applyFont="1" applyFill="1" applyBorder="1" applyAlignment="1" applyProtection="1">
      <alignment vertical="center"/>
      <protection hidden="1"/>
    </xf>
    <xf numFmtId="10" fontId="18" fillId="0" borderId="1" xfId="23" applyNumberFormat="1" applyFont="1" applyFill="1" applyBorder="1" applyAlignment="1" applyProtection="1">
      <alignment vertical="center"/>
      <protection hidden="1"/>
    </xf>
    <xf numFmtId="0" fontId="19" fillId="3" borderId="1" xfId="20" applyFont="1" applyFill="1" applyBorder="1" applyAlignment="1" applyProtection="1">
      <protection hidden="1"/>
    </xf>
    <xf numFmtId="0" fontId="19" fillId="0" borderId="0" xfId="20" applyFont="1" applyFill="1" applyAlignment="1" applyProtection="1">
      <protection hidden="1"/>
    </xf>
    <xf numFmtId="0" fontId="42" fillId="0" borderId="0" xfId="0" applyFont="1" applyFill="1" applyAlignment="1">
      <alignment horizontal="left" indent="3"/>
    </xf>
    <xf numFmtId="0" fontId="42" fillId="0" borderId="0" xfId="0" applyFont="1" applyFill="1"/>
    <xf numFmtId="0" fontId="42" fillId="0" borderId="0" xfId="0" applyFont="1" applyFill="1" applyAlignment="1">
      <alignment horizontal="left" indent="1"/>
    </xf>
    <xf numFmtId="188" fontId="42" fillId="0" borderId="0" xfId="0" applyNumberFormat="1" applyFont="1" applyFill="1"/>
    <xf numFmtId="186" fontId="42" fillId="0" borderId="0" xfId="0" applyNumberFormat="1" applyFont="1" applyFill="1"/>
    <xf numFmtId="0" fontId="21" fillId="0" borderId="0" xfId="0" applyFont="1"/>
    <xf numFmtId="0" fontId="20" fillId="0" borderId="0" xfId="0" applyNumberFormat="1" applyFont="1" applyAlignment="1"/>
    <xf numFmtId="0" fontId="20" fillId="0" borderId="0" xfId="0" applyFont="1" applyFill="1" applyAlignment="1">
      <alignment horizontal="center"/>
    </xf>
    <xf numFmtId="168" fontId="20" fillId="0" borderId="0" xfId="11" applyFont="1"/>
    <xf numFmtId="1" fontId="20" fillId="0" borderId="0" xfId="0" applyNumberFormat="1" applyFont="1" applyFill="1"/>
    <xf numFmtId="2" fontId="21" fillId="0" borderId="0" xfId="0" applyNumberFormat="1" applyFont="1"/>
    <xf numFmtId="2" fontId="22" fillId="0" borderId="0" xfId="0" applyNumberFormat="1" applyFont="1"/>
    <xf numFmtId="0" fontId="22" fillId="0" borderId="0" xfId="0" applyNumberFormat="1" applyFont="1" applyAlignment="1"/>
    <xf numFmtId="0" fontId="22" fillId="0" borderId="0" xfId="0" applyFont="1" applyFill="1" applyAlignment="1">
      <alignment horizontal="center"/>
    </xf>
    <xf numFmtId="0" fontId="22" fillId="0" borderId="0" xfId="0" applyFont="1" applyFill="1"/>
    <xf numFmtId="168" fontId="22" fillId="0" borderId="0" xfId="11" applyFont="1"/>
    <xf numFmtId="2" fontId="22" fillId="0" borderId="0" xfId="0" applyNumberFormat="1" applyFont="1" applyFill="1"/>
    <xf numFmtId="2" fontId="20" fillId="2" borderId="4" xfId="0" applyNumberFormat="1" applyFont="1" applyFill="1" applyBorder="1" applyAlignment="1">
      <alignment vertical="top" wrapText="1"/>
    </xf>
    <xf numFmtId="0" fontId="20" fillId="2" borderId="4" xfId="0" applyNumberFormat="1" applyFont="1" applyFill="1" applyBorder="1" applyAlignment="1">
      <alignment vertical="top" wrapText="1"/>
    </xf>
    <xf numFmtId="0" fontId="20" fillId="2" borderId="4" xfId="0" applyFont="1" applyFill="1" applyBorder="1" applyAlignment="1">
      <alignment vertical="top" wrapText="1"/>
    </xf>
    <xf numFmtId="0" fontId="20" fillId="2" borderId="4" xfId="0" applyFont="1" applyFill="1" applyBorder="1" applyAlignment="1">
      <alignment horizontal="center" vertical="top" wrapText="1"/>
    </xf>
    <xf numFmtId="168" fontId="19" fillId="2" borderId="4" xfId="11" applyFont="1" applyFill="1" applyBorder="1" applyAlignment="1">
      <alignment horizontal="center" vertical="top" wrapText="1"/>
    </xf>
    <xf numFmtId="2" fontId="19" fillId="2" borderId="4" xfId="0" applyNumberFormat="1" applyFont="1" applyFill="1" applyBorder="1" applyAlignment="1">
      <alignment vertical="top" wrapText="1"/>
    </xf>
    <xf numFmtId="1" fontId="20" fillId="0" borderId="1" xfId="0" applyNumberFormat="1" applyFont="1" applyFill="1" applyBorder="1" applyAlignment="1">
      <alignment horizontal="center"/>
    </xf>
    <xf numFmtId="179" fontId="44" fillId="0" borderId="1" xfId="11" applyNumberFormat="1" applyFont="1" applyFill="1" applyBorder="1" applyAlignment="1">
      <alignment horizontal="left"/>
    </xf>
    <xf numFmtId="0" fontId="20" fillId="0" borderId="1" xfId="0" applyFont="1" applyFill="1" applyBorder="1"/>
    <xf numFmtId="1" fontId="19" fillId="0" borderId="1" xfId="0" applyNumberFormat="1" applyFont="1" applyFill="1" applyBorder="1" applyAlignment="1">
      <alignment horizontal="center"/>
    </xf>
    <xf numFmtId="168" fontId="19" fillId="0" borderId="1" xfId="11" applyFont="1" applyFill="1" applyBorder="1" applyAlignment="1">
      <alignment horizontal="center"/>
    </xf>
    <xf numFmtId="2" fontId="19" fillId="0" borderId="1" xfId="11" applyNumberFormat="1" applyFont="1" applyFill="1" applyBorder="1" applyAlignment="1">
      <alignment horizontal="center"/>
    </xf>
    <xf numFmtId="0" fontId="19" fillId="0" borderId="1" xfId="0" applyFont="1" applyFill="1" applyBorder="1"/>
    <xf numFmtId="0" fontId="20" fillId="0" borderId="10" xfId="0" applyFont="1" applyFill="1" applyBorder="1"/>
    <xf numFmtId="0" fontId="20" fillId="0" borderId="1" xfId="0" applyFont="1" applyBorder="1"/>
    <xf numFmtId="1" fontId="20" fillId="0" borderId="0" xfId="24" applyNumberFormat="1" applyFont="1" applyAlignment="1">
      <alignment horizontal="center"/>
    </xf>
    <xf numFmtId="168" fontId="20" fillId="0" borderId="0" xfId="11" applyFont="1" applyAlignment="1">
      <alignment horizontal="left"/>
    </xf>
    <xf numFmtId="178" fontId="20" fillId="0" borderId="0" xfId="24" applyNumberFormat="1" applyFont="1" applyAlignment="1">
      <alignment horizontal="center"/>
    </xf>
    <xf numFmtId="3" fontId="20" fillId="0" borderId="0" xfId="24" applyNumberFormat="1" applyFont="1" applyAlignment="1">
      <alignment horizontal="right"/>
    </xf>
    <xf numFmtId="3" fontId="20" fillId="0" borderId="0" xfId="11" applyNumberFormat="1" applyFont="1" applyAlignment="1">
      <alignment horizontal="right"/>
    </xf>
    <xf numFmtId="168" fontId="20" fillId="0" borderId="0" xfId="11" applyFont="1" applyAlignment="1">
      <alignment horizontal="right"/>
    </xf>
    <xf numFmtId="168" fontId="20" fillId="0" borderId="0" xfId="11" applyFont="1" applyAlignment="1">
      <alignment horizontal="center"/>
    </xf>
    <xf numFmtId="0" fontId="20" fillId="0" borderId="0" xfId="24" applyFont="1" applyAlignment="1">
      <alignment horizontal="center"/>
    </xf>
    <xf numFmtId="0" fontId="20" fillId="0" borderId="0" xfId="24" applyFont="1"/>
    <xf numFmtId="0" fontId="29" fillId="0" borderId="0" xfId="17" applyFont="1" applyFill="1" applyAlignment="1"/>
    <xf numFmtId="178" fontId="29" fillId="0" borderId="0" xfId="17" applyNumberFormat="1" applyFont="1" applyFill="1" applyAlignment="1"/>
    <xf numFmtId="3" fontId="29" fillId="0" borderId="0" xfId="17" applyNumberFormat="1" applyFont="1" applyFill="1" applyAlignment="1">
      <alignment horizontal="right"/>
    </xf>
    <xf numFmtId="0" fontId="29" fillId="0" borderId="0" xfId="17" applyFont="1" applyFill="1" applyAlignment="1">
      <alignment horizontal="right"/>
    </xf>
    <xf numFmtId="2" fontId="29" fillId="0" borderId="0" xfId="17" applyNumberFormat="1" applyFont="1" applyFill="1" applyAlignment="1"/>
    <xf numFmtId="0" fontId="20" fillId="0" borderId="0" xfId="24" applyFont="1" applyFill="1" applyAlignment="1">
      <alignment horizontal="center"/>
    </xf>
    <xf numFmtId="2" fontId="20" fillId="0" borderId="0" xfId="24" applyNumberFormat="1" applyFont="1" applyAlignment="1">
      <alignment horizontal="center"/>
    </xf>
    <xf numFmtId="2" fontId="20" fillId="0" borderId="0" xfId="11" applyNumberFormat="1" applyFont="1" applyAlignment="1">
      <alignment horizontal="left"/>
    </xf>
    <xf numFmtId="175" fontId="20" fillId="2" borderId="1" xfId="0" applyNumberFormat="1" applyFont="1" applyFill="1" applyBorder="1" applyAlignment="1" applyProtection="1">
      <alignment horizontal="left" vertical="top" wrapText="1"/>
    </xf>
    <xf numFmtId="2" fontId="20" fillId="2" borderId="1" xfId="0" applyNumberFormat="1" applyFont="1" applyFill="1" applyBorder="1" applyAlignment="1">
      <alignment vertical="top" wrapText="1"/>
    </xf>
    <xf numFmtId="2" fontId="20" fillId="2" borderId="1" xfId="11" applyNumberFormat="1" applyFont="1" applyFill="1" applyBorder="1" applyAlignment="1" applyProtection="1">
      <alignment horizontal="left" vertical="top" wrapText="1"/>
    </xf>
    <xf numFmtId="2" fontId="20" fillId="2" borderId="1" xfId="0" applyNumberFormat="1" applyFont="1" applyFill="1" applyBorder="1" applyAlignment="1" applyProtection="1">
      <alignment horizontal="left" vertical="top" wrapText="1"/>
    </xf>
    <xf numFmtId="178" fontId="20" fillId="2" borderId="1" xfId="0" applyNumberFormat="1" applyFont="1" applyFill="1" applyBorder="1" applyAlignment="1" applyProtection="1">
      <alignment horizontal="center" vertical="top" wrapText="1"/>
    </xf>
    <xf numFmtId="3" fontId="19" fillId="2" borderId="1" xfId="0" applyNumberFormat="1" applyFont="1" applyFill="1" applyBorder="1" applyAlignment="1" applyProtection="1">
      <alignment horizontal="right" vertical="top" wrapText="1"/>
    </xf>
    <xf numFmtId="177" fontId="19" fillId="2" borderId="1" xfId="0" applyNumberFormat="1" applyFont="1" applyFill="1" applyBorder="1" applyAlignment="1" applyProtection="1">
      <alignment horizontal="right" vertical="top" wrapText="1"/>
    </xf>
    <xf numFmtId="177" fontId="20" fillId="2" borderId="1" xfId="0" applyNumberFormat="1" applyFont="1" applyFill="1" applyBorder="1" applyAlignment="1" applyProtection="1">
      <alignment horizontal="center" vertical="top" wrapText="1"/>
    </xf>
    <xf numFmtId="0" fontId="20" fillId="0" borderId="1" xfId="0" applyNumberFormat="1" applyFont="1" applyFill="1" applyBorder="1" applyAlignment="1">
      <alignment horizontal="center"/>
    </xf>
    <xf numFmtId="0" fontId="20" fillId="0" borderId="1" xfId="12" quotePrefix="1" applyNumberFormat="1" applyFont="1" applyFill="1" applyBorder="1" applyAlignment="1">
      <alignment horizontal="center"/>
    </xf>
    <xf numFmtId="0" fontId="20" fillId="0" borderId="1" xfId="0" applyNumberFormat="1" applyFont="1" applyFill="1" applyBorder="1" applyAlignment="1">
      <alignment horizontal="left"/>
    </xf>
    <xf numFmtId="178" fontId="20" fillId="0" borderId="1" xfId="0" applyNumberFormat="1" applyFont="1" applyFill="1" applyBorder="1" applyAlignment="1">
      <alignment horizontal="left"/>
    </xf>
    <xf numFmtId="3" fontId="19" fillId="0" borderId="1" xfId="0" applyNumberFormat="1" applyFont="1" applyFill="1" applyBorder="1" applyAlignment="1">
      <alignment horizontal="right"/>
    </xf>
    <xf numFmtId="3" fontId="19" fillId="0" borderId="1" xfId="0" applyNumberFormat="1" applyFont="1" applyFill="1" applyBorder="1" applyAlignment="1" applyProtection="1">
      <alignment horizontal="right"/>
    </xf>
    <xf numFmtId="177" fontId="19" fillId="0" borderId="7" xfId="0" applyNumberFormat="1" applyFont="1" applyFill="1" applyBorder="1" applyAlignment="1" applyProtection="1">
      <alignment horizontal="right"/>
    </xf>
    <xf numFmtId="177" fontId="20" fillId="0" borderId="1" xfId="0" applyNumberFormat="1" applyFont="1" applyFill="1" applyBorder="1" applyAlignment="1" applyProtection="1">
      <alignment horizontal="center"/>
    </xf>
    <xf numFmtId="176" fontId="20" fillId="0" borderId="1" xfId="0" applyNumberFormat="1" applyFont="1" applyFill="1" applyBorder="1" applyAlignment="1" applyProtection="1">
      <alignment horizontal="center"/>
    </xf>
    <xf numFmtId="0" fontId="16" fillId="0" borderId="0" xfId="24" applyFont="1"/>
    <xf numFmtId="0" fontId="16" fillId="0" borderId="0" xfId="0" applyFont="1"/>
    <xf numFmtId="180" fontId="20" fillId="0" borderId="1" xfId="0" applyNumberFormat="1" applyFont="1" applyBorder="1" applyAlignment="1">
      <alignment horizontal="center"/>
    </xf>
    <xf numFmtId="1" fontId="20" fillId="0" borderId="1" xfId="0" applyNumberFormat="1" applyFont="1" applyBorder="1" applyAlignment="1">
      <alignment horizontal="center"/>
    </xf>
    <xf numFmtId="2" fontId="20" fillId="0" borderId="1" xfId="0" applyNumberFormat="1" applyFont="1" applyBorder="1"/>
    <xf numFmtId="2" fontId="20" fillId="0" borderId="1" xfId="0" applyNumberFormat="1" applyFont="1" applyFill="1" applyBorder="1" applyAlignment="1">
      <alignment horizontal="left"/>
    </xf>
    <xf numFmtId="178" fontId="20" fillId="3" borderId="1" xfId="0" applyNumberFormat="1" applyFont="1" applyFill="1" applyBorder="1" applyAlignment="1">
      <alignment horizontal="center"/>
    </xf>
    <xf numFmtId="3" fontId="19" fillId="0" borderId="1" xfId="11" applyNumberFormat="1" applyFont="1" applyFill="1" applyBorder="1" applyAlignment="1">
      <alignment horizontal="right"/>
    </xf>
    <xf numFmtId="181" fontId="19" fillId="0" borderId="1" xfId="0" applyNumberFormat="1" applyFont="1" applyFill="1" applyBorder="1" applyAlignment="1" applyProtection="1">
      <alignment horizontal="right"/>
    </xf>
    <xf numFmtId="0" fontId="20" fillId="0" borderId="1" xfId="0" applyFont="1" applyFill="1" applyBorder="1" applyAlignment="1">
      <alignment horizontal="left"/>
    </xf>
    <xf numFmtId="180" fontId="20" fillId="0" borderId="4" xfId="0" applyNumberFormat="1" applyFont="1" applyBorder="1" applyAlignment="1">
      <alignment horizontal="center"/>
    </xf>
    <xf numFmtId="1" fontId="20" fillId="0" borderId="4" xfId="0" applyNumberFormat="1" applyFont="1" applyBorder="1" applyAlignment="1">
      <alignment horizontal="center"/>
    </xf>
    <xf numFmtId="0" fontId="20" fillId="0" borderId="4" xfId="0" applyFont="1" applyBorder="1"/>
    <xf numFmtId="0" fontId="20" fillId="0" borderId="4" xfId="0" applyFont="1" applyFill="1" applyBorder="1" applyAlignment="1">
      <alignment horizontal="left"/>
    </xf>
    <xf numFmtId="178" fontId="20" fillId="0" borderId="1" xfId="0" applyNumberFormat="1" applyFont="1" applyFill="1" applyBorder="1" applyAlignment="1">
      <alignment horizontal="center"/>
    </xf>
    <xf numFmtId="3" fontId="20" fillId="0" borderId="0" xfId="11" applyNumberFormat="1" applyFont="1" applyFill="1" applyAlignment="1">
      <alignment horizontal="right"/>
    </xf>
    <xf numFmtId="168" fontId="20" fillId="0" borderId="0" xfId="11" applyFont="1" applyFill="1" applyAlignment="1">
      <alignment horizontal="right"/>
    </xf>
    <xf numFmtId="0" fontId="19" fillId="3" borderId="1" xfId="24" applyFont="1" applyFill="1" applyBorder="1" applyAlignment="1">
      <alignment horizontal="left"/>
    </xf>
    <xf numFmtId="0" fontId="20" fillId="0" borderId="0" xfId="24" applyFont="1" applyFill="1"/>
    <xf numFmtId="168" fontId="20" fillId="0" borderId="0" xfId="11" applyFont="1" applyFill="1" applyAlignment="1">
      <alignment horizontal="center"/>
    </xf>
    <xf numFmtId="0" fontId="18" fillId="0" borderId="0" xfId="0" applyFont="1" applyFill="1" applyAlignment="1"/>
    <xf numFmtId="0" fontId="20" fillId="0" borderId="0" xfId="24" applyFont="1" applyFill="1" applyAlignment="1"/>
    <xf numFmtId="49" fontId="21" fillId="4" borderId="0" xfId="14" applyNumberFormat="1" applyFont="1" applyFill="1" applyBorder="1" applyAlignment="1" applyProtection="1">
      <alignment horizontal="left" vertical="top"/>
      <protection hidden="1"/>
    </xf>
    <xf numFmtId="0" fontId="21" fillId="0" borderId="0" xfId="17" applyFont="1" applyFill="1" applyBorder="1" applyAlignment="1"/>
    <xf numFmtId="0" fontId="20" fillId="0" borderId="0" xfId="17" applyFont="1" applyFill="1" applyAlignment="1"/>
    <xf numFmtId="49" fontId="44" fillId="0" borderId="0" xfId="14" applyNumberFormat="1" applyFont="1" applyFill="1" applyBorder="1" applyAlignment="1" applyProtection="1">
      <alignment horizontal="left" vertical="top"/>
      <protection hidden="1"/>
    </xf>
    <xf numFmtId="49" fontId="27" fillId="0" borderId="0" xfId="17" applyNumberFormat="1" applyFont="1" applyFill="1" applyBorder="1" applyAlignment="1"/>
    <xf numFmtId="2" fontId="29" fillId="0" borderId="0" xfId="17" applyNumberFormat="1" applyFont="1" applyFill="1" applyAlignment="1">
      <alignment horizontal="left"/>
    </xf>
    <xf numFmtId="0" fontId="27" fillId="0" borderId="0" xfId="17" applyFont="1" applyFill="1" applyAlignment="1"/>
    <xf numFmtId="0" fontId="29" fillId="0" borderId="0" xfId="17" applyFont="1" applyFill="1" applyAlignment="1">
      <alignment horizontal="left"/>
    </xf>
    <xf numFmtId="186" fontId="44" fillId="0" borderId="0" xfId="17" applyNumberFormat="1" applyFont="1" applyFill="1" applyAlignment="1">
      <alignment horizontal="left"/>
    </xf>
    <xf numFmtId="186" fontId="44" fillId="0" borderId="2" xfId="17" applyNumberFormat="1" applyFont="1" applyFill="1" applyBorder="1" applyAlignment="1">
      <alignment horizontal="left"/>
    </xf>
    <xf numFmtId="186" fontId="45" fillId="0" borderId="0" xfId="17" applyNumberFormat="1" applyFont="1" applyFill="1" applyBorder="1" applyAlignment="1">
      <alignment horizontal="left"/>
    </xf>
    <xf numFmtId="0" fontId="27" fillId="2" borderId="5" xfId="17" applyNumberFormat="1" applyFont="1" applyFill="1" applyBorder="1" applyAlignment="1"/>
    <xf numFmtId="0" fontId="27" fillId="2" borderId="6" xfId="17" applyNumberFormat="1" applyFont="1" applyFill="1" applyBorder="1" applyAlignment="1"/>
    <xf numFmtId="0" fontId="27" fillId="2" borderId="6" xfId="17" applyNumberFormat="1" applyFont="1" applyFill="1" applyBorder="1" applyAlignment="1">
      <alignment horizontal="left"/>
    </xf>
    <xf numFmtId="0" fontId="29" fillId="2" borderId="7" xfId="17" applyNumberFormat="1" applyFont="1" applyFill="1" applyBorder="1" applyAlignment="1">
      <alignment horizontal="left"/>
    </xf>
    <xf numFmtId="185" fontId="20" fillId="0" borderId="0" xfId="17" applyNumberFormat="1" applyFont="1" applyFill="1" applyAlignment="1">
      <alignment horizontal="right"/>
    </xf>
    <xf numFmtId="49" fontId="17" fillId="0" borderId="0" xfId="14" applyNumberFormat="1" applyFont="1" applyFill="1" applyBorder="1" applyAlignment="1" applyProtection="1">
      <alignment horizontal="left" vertical="top"/>
      <protection hidden="1"/>
    </xf>
    <xf numFmtId="0" fontId="17" fillId="0" borderId="0" xfId="14" applyFont="1" applyFill="1" applyBorder="1" applyAlignment="1" applyProtection="1">
      <alignment horizontal="center" vertical="justify"/>
      <protection hidden="1"/>
    </xf>
    <xf numFmtId="0" fontId="17" fillId="0" borderId="0" xfId="14" applyFont="1" applyFill="1" applyBorder="1" applyAlignment="1" applyProtection="1">
      <alignment horizontal="left" vertical="justify"/>
      <protection hidden="1"/>
    </xf>
    <xf numFmtId="0" fontId="20" fillId="0" borderId="0" xfId="17" applyFont="1" applyFill="1" applyAlignment="1">
      <alignment horizontal="left"/>
    </xf>
    <xf numFmtId="49" fontId="18" fillId="0" borderId="0" xfId="14" applyNumberFormat="1" applyFont="1" applyFill="1" applyBorder="1" applyAlignment="1" applyProtection="1">
      <alignment horizontal="left" vertical="top"/>
      <protection hidden="1"/>
    </xf>
    <xf numFmtId="0" fontId="18" fillId="0" borderId="0" xfId="14" applyNumberFormat="1" applyFont="1" applyFill="1" applyBorder="1" applyAlignment="1" applyProtection="1">
      <alignment horizontal="left" vertical="top"/>
      <protection hidden="1"/>
    </xf>
    <xf numFmtId="179" fontId="17" fillId="0" borderId="0" xfId="14" applyNumberFormat="1" applyFont="1" applyFill="1" applyBorder="1" applyAlignment="1" applyProtection="1">
      <alignment horizontal="left" vertical="top"/>
      <protection hidden="1"/>
    </xf>
    <xf numFmtId="179" fontId="20" fillId="0" borderId="0" xfId="14" applyNumberFormat="1" applyFont="1" applyFill="1" applyBorder="1" applyAlignment="1" applyProtection="1">
      <alignment horizontal="left" vertical="top"/>
      <protection hidden="1"/>
    </xf>
    <xf numFmtId="49" fontId="44" fillId="0" borderId="0" xfId="14" applyNumberFormat="1" applyFont="1" applyFill="1" applyBorder="1" applyAlignment="1" applyProtection="1">
      <alignment horizontal="left"/>
      <protection hidden="1"/>
    </xf>
    <xf numFmtId="185" fontId="20" fillId="0" borderId="0" xfId="17" applyNumberFormat="1" applyFont="1" applyFill="1" applyAlignment="1">
      <alignment horizontal="left"/>
    </xf>
    <xf numFmtId="49" fontId="16" fillId="0" borderId="0" xfId="14" applyNumberFormat="1" applyFont="1" applyFill="1" applyBorder="1" applyAlignment="1" applyProtection="1">
      <alignment horizontal="left"/>
      <protection hidden="1"/>
    </xf>
    <xf numFmtId="181" fontId="18" fillId="0" borderId="0" xfId="23" applyNumberFormat="1" applyFont="1" applyFill="1" applyBorder="1" applyAlignment="1" applyProtection="1">
      <alignment horizontal="center"/>
      <protection hidden="1"/>
    </xf>
    <xf numFmtId="10" fontId="20" fillId="3" borderId="1" xfId="23" applyNumberFormat="1" applyFont="1" applyFill="1" applyBorder="1" applyAlignment="1">
      <alignment horizontal="center"/>
    </xf>
    <xf numFmtId="1" fontId="20" fillId="0" borderId="0" xfId="3" applyNumberFormat="1" applyFont="1" applyFill="1" applyAlignment="1">
      <alignment horizontal="center"/>
    </xf>
    <xf numFmtId="165" fontId="20" fillId="0" borderId="0" xfId="3" applyFont="1" applyFill="1" applyAlignment="1"/>
    <xf numFmtId="185" fontId="20" fillId="0" borderId="0" xfId="8" applyNumberFormat="1" applyFont="1" applyFill="1" applyAlignment="1">
      <alignment horizontal="left"/>
    </xf>
    <xf numFmtId="165" fontId="20" fillId="0" borderId="0" xfId="17" applyNumberFormat="1" applyFont="1" applyFill="1" applyAlignment="1"/>
    <xf numFmtId="10" fontId="20" fillId="0" borderId="0" xfId="17" applyNumberFormat="1" applyFont="1" applyFill="1" applyAlignment="1">
      <alignment horizontal="center"/>
    </xf>
    <xf numFmtId="165" fontId="20" fillId="0" borderId="2" xfId="3" applyFont="1" applyFill="1" applyBorder="1" applyAlignment="1"/>
    <xf numFmtId="185" fontId="20" fillId="0" borderId="2" xfId="8" applyNumberFormat="1" applyFont="1" applyFill="1" applyBorder="1" applyAlignment="1">
      <alignment horizontal="left"/>
    </xf>
    <xf numFmtId="0" fontId="20" fillId="2" borderId="1" xfId="17" applyFont="1" applyFill="1" applyBorder="1" applyAlignment="1"/>
    <xf numFmtId="49" fontId="18" fillId="0" borderId="0" xfId="14" applyNumberFormat="1" applyFont="1" applyFill="1" applyBorder="1" applyAlignment="1" applyProtection="1">
      <alignment horizontal="left"/>
      <protection hidden="1"/>
    </xf>
    <xf numFmtId="10" fontId="18" fillId="0" borderId="0" xfId="23" applyNumberFormat="1" applyFont="1" applyFill="1" applyBorder="1" applyAlignment="1" applyProtection="1">
      <alignment horizontal="center"/>
      <protection hidden="1"/>
    </xf>
    <xf numFmtId="165" fontId="18" fillId="0" borderId="0" xfId="3" applyFont="1" applyFill="1" applyBorder="1" applyAlignment="1" applyProtection="1">
      <alignment horizontal="left"/>
      <protection hidden="1"/>
    </xf>
    <xf numFmtId="0" fontId="22" fillId="0" borderId="0" xfId="14" applyNumberFormat="1" applyFont="1" applyFill="1" applyBorder="1" applyAlignment="1" applyProtection="1">
      <alignment horizontal="left"/>
      <protection hidden="1"/>
    </xf>
    <xf numFmtId="186" fontId="18" fillId="0" borderId="0" xfId="3" applyNumberFormat="1" applyFont="1" applyFill="1" applyBorder="1" applyAlignment="1" applyProtection="1">
      <alignment horizontal="left"/>
      <protection hidden="1"/>
    </xf>
    <xf numFmtId="186" fontId="20" fillId="0" borderId="1" xfId="17" applyNumberFormat="1" applyFont="1" applyFill="1" applyBorder="1" applyAlignment="1"/>
    <xf numFmtId="185" fontId="18" fillId="0" borderId="0" xfId="14" applyNumberFormat="1" applyFont="1" applyFill="1" applyBorder="1" applyAlignment="1" applyProtection="1">
      <alignment horizontal="left"/>
      <protection hidden="1"/>
    </xf>
    <xf numFmtId="0" fontId="17" fillId="0" borderId="0" xfId="14" applyNumberFormat="1" applyFont="1" applyFill="1" applyBorder="1" applyAlignment="1" applyProtection="1">
      <alignment horizontal="left" vertical="top"/>
      <protection hidden="1"/>
    </xf>
    <xf numFmtId="0" fontId="18" fillId="0" borderId="0" xfId="14" applyNumberFormat="1" applyFont="1" applyFill="1" applyBorder="1" applyAlignment="1" applyProtection="1">
      <alignment horizontal="left"/>
      <protection hidden="1"/>
    </xf>
    <xf numFmtId="0" fontId="17" fillId="0" borderId="0" xfId="14" applyFont="1" applyFill="1" applyBorder="1" applyAlignment="1" applyProtection="1">
      <alignment horizontal="left"/>
      <protection hidden="1"/>
    </xf>
    <xf numFmtId="1" fontId="20" fillId="3" borderId="1" xfId="3" applyNumberFormat="1" applyFont="1" applyFill="1" applyBorder="1" applyAlignment="1">
      <alignment horizontal="center"/>
    </xf>
    <xf numFmtId="165" fontId="20" fillId="3" borderId="1" xfId="3" applyFont="1" applyFill="1" applyBorder="1" applyAlignment="1"/>
    <xf numFmtId="181" fontId="18" fillId="0" borderId="2" xfId="23" applyNumberFormat="1" applyFont="1" applyFill="1" applyBorder="1" applyAlignment="1" applyProtection="1">
      <alignment horizontal="center"/>
      <protection hidden="1"/>
    </xf>
    <xf numFmtId="49" fontId="18" fillId="0" borderId="0" xfId="17" applyNumberFormat="1" applyFont="1" applyFill="1" applyBorder="1" applyAlignment="1"/>
    <xf numFmtId="186" fontId="18" fillId="0" borderId="0" xfId="14" applyNumberFormat="1" applyFont="1" applyFill="1" applyBorder="1" applyAlignment="1" applyProtection="1">
      <alignment horizontal="left"/>
      <protection hidden="1"/>
    </xf>
    <xf numFmtId="49" fontId="20" fillId="0" borderId="0" xfId="17" applyNumberFormat="1" applyFont="1" applyFill="1" applyBorder="1" applyAlignment="1"/>
    <xf numFmtId="10" fontId="20" fillId="0" borderId="0" xfId="17" applyNumberFormat="1" applyFont="1" applyFill="1" applyAlignment="1">
      <alignment horizontal="left"/>
    </xf>
    <xf numFmtId="49" fontId="27" fillId="2" borderId="5" xfId="17" applyNumberFormat="1" applyFont="1" applyFill="1" applyBorder="1" applyAlignment="1"/>
    <xf numFmtId="0" fontId="18" fillId="2" borderId="6" xfId="17" applyFont="1" applyFill="1" applyBorder="1" applyAlignment="1"/>
    <xf numFmtId="0" fontId="18" fillId="2" borderId="6" xfId="17" applyFont="1" applyFill="1" applyBorder="1" applyAlignment="1">
      <alignment horizontal="left"/>
    </xf>
    <xf numFmtId="0" fontId="17" fillId="2" borderId="7" xfId="17" applyFont="1" applyFill="1" applyBorder="1" applyAlignment="1">
      <alignment horizontal="left"/>
    </xf>
    <xf numFmtId="0" fontId="20" fillId="0" borderId="0" xfId="17" applyFont="1" applyFill="1" applyBorder="1" applyAlignment="1" applyProtection="1">
      <alignment horizontal="center"/>
      <protection hidden="1"/>
    </xf>
    <xf numFmtId="0" fontId="20" fillId="0" borderId="0" xfId="17" applyFont="1" applyFill="1" applyBorder="1" applyAlignment="1" applyProtection="1">
      <protection hidden="1"/>
    </xf>
    <xf numFmtId="0" fontId="17" fillId="2" borderId="6" xfId="17" applyFont="1" applyFill="1" applyBorder="1" applyAlignment="1"/>
    <xf numFmtId="0" fontId="17" fillId="0" borderId="0" xfId="17" applyFont="1" applyFill="1" applyAlignment="1"/>
    <xf numFmtId="0" fontId="16" fillId="0" borderId="0" xfId="17" applyFont="1" applyFill="1" applyBorder="1" applyAlignment="1" applyProtection="1">
      <protection hidden="1"/>
    </xf>
    <xf numFmtId="0" fontId="20" fillId="0" borderId="0" xfId="17" applyFont="1" applyFill="1" applyBorder="1" applyAlignment="1" applyProtection="1">
      <alignment horizontal="left"/>
      <protection hidden="1"/>
    </xf>
    <xf numFmtId="0" fontId="16" fillId="0" borderId="0" xfId="17" applyFont="1" applyFill="1" applyBorder="1" applyAlignment="1" applyProtection="1">
      <alignment horizontal="left"/>
      <protection hidden="1"/>
    </xf>
    <xf numFmtId="0" fontId="46" fillId="0" borderId="0" xfId="20" applyFont="1" applyFill="1" applyProtection="1">
      <protection hidden="1"/>
    </xf>
    <xf numFmtId="0" fontId="46" fillId="0" borderId="0" xfId="20" applyFont="1" applyFill="1" applyBorder="1" applyProtection="1">
      <protection hidden="1"/>
    </xf>
    <xf numFmtId="2" fontId="46" fillId="0" borderId="0" xfId="16" applyNumberFormat="1" applyFont="1" applyFill="1" applyBorder="1" applyProtection="1">
      <protection hidden="1"/>
    </xf>
    <xf numFmtId="0" fontId="46" fillId="0" borderId="0" xfId="20" applyFont="1" applyFill="1" applyBorder="1" applyAlignment="1" applyProtection="1">
      <alignment vertical="center"/>
      <protection hidden="1"/>
    </xf>
    <xf numFmtId="0" fontId="0" fillId="0" borderId="0" xfId="0" applyAlignment="1"/>
    <xf numFmtId="2" fontId="47" fillId="0" borderId="0" xfId="20" applyNumberFormat="1" applyFont="1" applyFill="1" applyBorder="1" applyAlignment="1" applyProtection="1">
      <alignment vertical="center"/>
      <protection hidden="1"/>
    </xf>
    <xf numFmtId="0" fontId="46" fillId="0" borderId="0" xfId="0" applyFont="1" applyFill="1" applyBorder="1" applyAlignment="1">
      <alignment vertical="center"/>
    </xf>
    <xf numFmtId="182" fontId="48" fillId="0" borderId="0" xfId="20" applyNumberFormat="1" applyFont="1" applyFill="1" applyBorder="1" applyAlignment="1" applyProtection="1">
      <alignment vertical="center"/>
      <protection hidden="1"/>
    </xf>
    <xf numFmtId="182" fontId="46" fillId="0" borderId="0" xfId="20" applyNumberFormat="1" applyFont="1" applyFill="1" applyBorder="1" applyAlignment="1" applyProtection="1">
      <alignment vertical="center"/>
      <protection hidden="1"/>
    </xf>
    <xf numFmtId="0" fontId="49" fillId="0" borderId="0" xfId="20" applyFont="1" applyFill="1" applyBorder="1" applyAlignment="1" applyProtection="1">
      <alignment vertical="center" wrapText="1"/>
      <protection hidden="1"/>
    </xf>
    <xf numFmtId="0" fontId="46" fillId="0" borderId="0" xfId="0" applyFont="1" applyFill="1" applyBorder="1" applyAlignment="1">
      <alignment vertical="center" wrapText="1"/>
    </xf>
    <xf numFmtId="182" fontId="48" fillId="0" borderId="0" xfId="20" applyNumberFormat="1" applyFont="1" applyFill="1" applyBorder="1" applyAlignment="1" applyProtection="1">
      <alignment vertical="center" wrapText="1"/>
      <protection hidden="1"/>
    </xf>
    <xf numFmtId="182" fontId="46" fillId="0" borderId="0" xfId="20" applyNumberFormat="1" applyFont="1" applyFill="1" applyBorder="1" applyAlignment="1" applyProtection="1">
      <alignment vertical="center" wrapText="1"/>
      <protection hidden="1"/>
    </xf>
    <xf numFmtId="0" fontId="0" fillId="0" borderId="0" xfId="0" applyAlignment="1">
      <alignment wrapText="1"/>
    </xf>
    <xf numFmtId="10" fontId="48" fillId="0" borderId="0" xfId="23" applyNumberFormat="1" applyFont="1" applyFill="1" applyBorder="1" applyAlignment="1" applyProtection="1">
      <alignment vertical="center" wrapText="1"/>
      <protection hidden="1"/>
    </xf>
    <xf numFmtId="10" fontId="48" fillId="0" borderId="0" xfId="23" applyNumberFormat="1" applyFont="1" applyFill="1" applyBorder="1" applyAlignment="1" applyProtection="1">
      <alignment vertical="center"/>
      <protection hidden="1"/>
    </xf>
    <xf numFmtId="0" fontId="22" fillId="9" borderId="16" xfId="0" applyFont="1" applyFill="1" applyBorder="1" applyAlignment="1">
      <alignment vertical="top" wrapText="1"/>
    </xf>
    <xf numFmtId="183" fontId="48" fillId="0" borderId="0" xfId="23" applyNumberFormat="1" applyFont="1" applyFill="1" applyBorder="1" applyAlignment="1" applyProtection="1">
      <alignment vertical="center"/>
      <protection hidden="1"/>
    </xf>
    <xf numFmtId="183" fontId="48" fillId="0" borderId="0" xfId="20" applyNumberFormat="1" applyFont="1" applyFill="1" applyBorder="1" applyAlignment="1" applyProtection="1">
      <alignment vertical="center"/>
      <protection hidden="1"/>
    </xf>
    <xf numFmtId="183" fontId="46" fillId="0" borderId="0" xfId="23" applyNumberFormat="1" applyFont="1" applyFill="1" applyBorder="1" applyAlignment="1" applyProtection="1">
      <alignment vertical="center"/>
      <protection hidden="1"/>
    </xf>
    <xf numFmtId="0" fontId="20" fillId="0" borderId="18" xfId="0" applyFont="1" applyBorder="1" applyAlignment="1">
      <alignment vertical="top" wrapText="1"/>
    </xf>
    <xf numFmtId="183" fontId="46" fillId="0" borderId="0" xfId="20" applyNumberFormat="1" applyFont="1" applyFill="1" applyBorder="1" applyAlignment="1" applyProtection="1">
      <alignment horizontal="right" vertical="center"/>
      <protection hidden="1"/>
    </xf>
    <xf numFmtId="10" fontId="47" fillId="0" borderId="0" xfId="23" applyNumberFormat="1" applyFont="1" applyFill="1" applyBorder="1" applyAlignment="1" applyProtection="1">
      <alignment vertical="center"/>
      <protection hidden="1"/>
    </xf>
    <xf numFmtId="183" fontId="47" fillId="0" borderId="0" xfId="0" applyNumberFormat="1" applyFont="1" applyFill="1" applyBorder="1"/>
    <xf numFmtId="0" fontId="46" fillId="0" borderId="0" xfId="20" applyFont="1" applyFill="1" applyBorder="1" applyAlignment="1" applyProtection="1">
      <alignment horizontal="right" vertical="center"/>
      <protection hidden="1"/>
    </xf>
    <xf numFmtId="0" fontId="50" fillId="0" borderId="0" xfId="20" applyFont="1" applyFill="1" applyBorder="1" applyAlignment="1" applyProtection="1">
      <alignment vertical="center"/>
      <protection hidden="1"/>
    </xf>
    <xf numFmtId="183" fontId="47" fillId="0" borderId="0" xfId="20" applyNumberFormat="1" applyFont="1" applyFill="1" applyBorder="1" applyAlignment="1" applyProtection="1">
      <alignment vertical="center"/>
      <protection hidden="1"/>
    </xf>
    <xf numFmtId="10" fontId="47" fillId="0" borderId="0" xfId="0" applyNumberFormat="1" applyFont="1" applyFill="1" applyBorder="1" applyAlignment="1"/>
    <xf numFmtId="0" fontId="52" fillId="0" borderId="0" xfId="20" applyFont="1" applyFill="1" applyBorder="1" applyAlignment="1" applyProtection="1">
      <protection hidden="1"/>
    </xf>
    <xf numFmtId="0" fontId="52" fillId="0" borderId="0" xfId="20" applyFont="1" applyFill="1" applyBorder="1" applyProtection="1">
      <protection hidden="1"/>
    </xf>
    <xf numFmtId="0" fontId="46" fillId="0" borderId="0" xfId="20" applyFont="1" applyFill="1" applyBorder="1" applyAlignment="1" applyProtection="1">
      <protection hidden="1"/>
    </xf>
    <xf numFmtId="0" fontId="46" fillId="0" borderId="0" xfId="0" applyFont="1" applyFill="1" applyAlignment="1"/>
    <xf numFmtId="0" fontId="46" fillId="0" borderId="0" xfId="20" applyFont="1" applyFill="1" applyAlignment="1" applyProtection="1">
      <protection hidden="1"/>
    </xf>
    <xf numFmtId="0" fontId="46" fillId="0" borderId="0" xfId="0" applyFont="1" applyFill="1"/>
    <xf numFmtId="0" fontId="46" fillId="0" borderId="0" xfId="0" applyFont="1" applyFill="1" applyBorder="1"/>
    <xf numFmtId="0" fontId="20" fillId="0" borderId="0" xfId="0" applyFont="1" applyAlignment="1">
      <alignment vertical="top" wrapText="1"/>
    </xf>
    <xf numFmtId="0" fontId="20" fillId="0" borderId="0" xfId="0" applyFont="1" applyBorder="1" applyAlignment="1">
      <alignment vertical="top" wrapText="1"/>
    </xf>
    <xf numFmtId="0" fontId="6" fillId="0" borderId="0" xfId="0" applyFont="1" applyAlignment="1">
      <alignment vertical="top" wrapText="1"/>
    </xf>
    <xf numFmtId="0" fontId="0" fillId="0" borderId="0" xfId="0" applyAlignment="1">
      <alignment vertical="top" wrapText="1"/>
    </xf>
    <xf numFmtId="0" fontId="20" fillId="0" borderId="23" xfId="0" applyFont="1" applyBorder="1" applyAlignment="1">
      <alignment vertical="top" wrapText="1"/>
    </xf>
    <xf numFmtId="0" fontId="20" fillId="0" borderId="16" xfId="0" applyFont="1" applyBorder="1" applyAlignment="1">
      <alignment vertical="top" wrapText="1"/>
    </xf>
    <xf numFmtId="0" fontId="20" fillId="0" borderId="21" xfId="0" applyFont="1" applyBorder="1" applyAlignment="1">
      <alignment vertical="top" wrapText="1"/>
    </xf>
    <xf numFmtId="0" fontId="0" fillId="0" borderId="0" xfId="0" applyBorder="1" applyAlignment="1">
      <alignment horizontal="left"/>
    </xf>
    <xf numFmtId="0" fontId="0" fillId="0" borderId="27" xfId="0" applyBorder="1" applyAlignment="1">
      <alignment horizontal="left"/>
    </xf>
    <xf numFmtId="0" fontId="20" fillId="0" borderId="20" xfId="0" applyFont="1" applyBorder="1" applyAlignment="1">
      <alignment horizontal="left" vertical="top"/>
    </xf>
    <xf numFmtId="2" fontId="18" fillId="0" borderId="0" xfId="17" applyNumberFormat="1" applyFont="1" applyFill="1" applyBorder="1" applyAlignment="1"/>
    <xf numFmtId="2" fontId="17" fillId="0" borderId="0" xfId="17" applyNumberFormat="1" applyFont="1" applyFill="1" applyBorder="1" applyAlignment="1"/>
    <xf numFmtId="0" fontId="17" fillId="0" borderId="0" xfId="17" applyNumberFormat="1" applyFont="1" applyFill="1" applyBorder="1" applyAlignment="1"/>
    <xf numFmtId="0" fontId="53" fillId="0" borderId="1" xfId="0" applyFont="1" applyBorder="1" applyAlignment="1">
      <alignment horizontal="center"/>
    </xf>
    <xf numFmtId="0" fontId="53" fillId="0" borderId="1" xfId="0" applyFont="1" applyBorder="1"/>
    <xf numFmtId="0" fontId="54" fillId="10" borderId="1" xfId="0" applyFont="1" applyFill="1" applyBorder="1" applyAlignment="1">
      <alignment vertical="center" wrapText="1"/>
    </xf>
    <xf numFmtId="191" fontId="53" fillId="10" borderId="1" xfId="0" applyNumberFormat="1" applyFont="1" applyFill="1" applyBorder="1" applyAlignment="1">
      <alignment horizontal="left"/>
    </xf>
    <xf numFmtId="0" fontId="20" fillId="10" borderId="1" xfId="0" applyFont="1" applyFill="1" applyBorder="1" applyAlignment="1">
      <alignment vertical="center" wrapText="1"/>
    </xf>
    <xf numFmtId="191" fontId="53" fillId="10" borderId="5" xfId="0" applyNumberFormat="1" applyFont="1" applyFill="1" applyBorder="1" applyAlignment="1">
      <alignment horizontal="left"/>
    </xf>
    <xf numFmtId="191" fontId="54" fillId="10" borderId="1" xfId="0" applyNumberFormat="1" applyFont="1" applyFill="1" applyBorder="1" applyAlignment="1">
      <alignment vertical="center" wrapText="1"/>
    </xf>
    <xf numFmtId="0" fontId="54" fillId="0" borderId="29" xfId="0" applyFont="1" applyBorder="1" applyAlignment="1">
      <alignment horizontal="left" vertical="top"/>
    </xf>
    <xf numFmtId="0" fontId="54" fillId="0" borderId="30" xfId="0" applyFont="1" applyBorder="1" applyAlignment="1">
      <alignment horizontal="left" vertical="top"/>
    </xf>
    <xf numFmtId="0" fontId="54" fillId="0" borderId="31" xfId="0" applyFont="1" applyBorder="1" applyAlignment="1">
      <alignment horizontal="left" vertical="top"/>
    </xf>
    <xf numFmtId="0" fontId="54" fillId="0" borderId="1" xfId="0" applyFont="1" applyBorder="1" applyAlignment="1">
      <alignment horizontal="left" vertical="top"/>
    </xf>
    <xf numFmtId="0" fontId="54" fillId="0" borderId="32" xfId="0" applyFont="1" applyBorder="1" applyAlignment="1">
      <alignment horizontal="left" vertical="top"/>
    </xf>
    <xf numFmtId="0" fontId="20" fillId="0" borderId="29" xfId="0" applyFont="1" applyFill="1" applyBorder="1" applyAlignment="1">
      <alignment horizontal="left" vertical="top" wrapText="1"/>
    </xf>
    <xf numFmtId="0" fontId="55" fillId="3" borderId="0" xfId="0" applyFont="1" applyFill="1" applyAlignment="1">
      <alignment horizontal="center"/>
    </xf>
    <xf numFmtId="0" fontId="55" fillId="0" borderId="0" xfId="0" applyFont="1" applyAlignment="1">
      <alignment horizontal="center"/>
    </xf>
    <xf numFmtId="0" fontId="43" fillId="0" borderId="0" xfId="0" applyFont="1"/>
    <xf numFmtId="2" fontId="20" fillId="0" borderId="1" xfId="0" applyNumberFormat="1" applyFont="1" applyBorder="1" applyAlignment="1" applyProtection="1">
      <alignment horizontal="right"/>
    </xf>
    <xf numFmtId="168" fontId="21" fillId="0" borderId="0" xfId="11" applyFont="1" applyFill="1" applyBorder="1" applyAlignment="1"/>
    <xf numFmtId="168" fontId="20" fillId="0" borderId="0" xfId="11" applyFont="1" applyFill="1" applyAlignment="1"/>
    <xf numFmtId="168" fontId="29" fillId="0" borderId="0" xfId="11" applyFont="1" applyFill="1" applyBorder="1" applyAlignment="1"/>
    <xf numFmtId="168" fontId="29" fillId="0" borderId="0" xfId="11" applyFont="1" applyFill="1" applyAlignment="1">
      <alignment horizontal="left"/>
    </xf>
    <xf numFmtId="168" fontId="29" fillId="0" borderId="0" xfId="11" applyFont="1" applyFill="1" applyBorder="1" applyAlignment="1">
      <alignment horizontal="left"/>
    </xf>
    <xf numFmtId="1" fontId="35" fillId="0" borderId="0" xfId="11" applyNumberFormat="1" applyFont="1" applyFill="1" applyBorder="1" applyAlignment="1">
      <alignment horizontal="left"/>
    </xf>
    <xf numFmtId="168" fontId="29" fillId="0" borderId="0" xfId="11" applyFont="1" applyFill="1" applyAlignment="1"/>
    <xf numFmtId="49" fontId="20" fillId="0" borderId="0" xfId="14" applyNumberFormat="1" applyFont="1" applyFill="1" applyBorder="1" applyAlignment="1" applyProtection="1">
      <alignment horizontal="left" vertical="top"/>
      <protection hidden="1"/>
    </xf>
    <xf numFmtId="189" fontId="56" fillId="0" borderId="0" xfId="11" applyNumberFormat="1" applyFont="1" applyFill="1" applyBorder="1" applyAlignment="1">
      <alignment horizontal="center" vertical="center"/>
    </xf>
    <xf numFmtId="0" fontId="56" fillId="0" borderId="0" xfId="17" applyFont="1" applyFill="1" applyAlignment="1"/>
    <xf numFmtId="49" fontId="24" fillId="2" borderId="4" xfId="17" applyNumberFormat="1" applyFont="1" applyFill="1" applyBorder="1" applyAlignment="1"/>
    <xf numFmtId="168" fontId="24" fillId="2" borderId="4" xfId="11" applyFont="1" applyFill="1" applyBorder="1" applyAlignment="1"/>
    <xf numFmtId="168" fontId="24" fillId="2" borderId="4" xfId="11" applyFont="1" applyFill="1" applyBorder="1" applyAlignment="1">
      <alignment horizontal="left"/>
    </xf>
    <xf numFmtId="0" fontId="24" fillId="2" borderId="4" xfId="17" applyFont="1" applyFill="1" applyBorder="1" applyAlignment="1"/>
    <xf numFmtId="0" fontId="24" fillId="2" borderId="10" xfId="17" applyNumberFormat="1" applyFont="1" applyFill="1" applyBorder="1" applyAlignment="1"/>
    <xf numFmtId="168" fontId="24" fillId="2" borderId="10" xfId="11" applyFont="1" applyFill="1" applyBorder="1" applyAlignment="1"/>
    <xf numFmtId="168" fontId="24" fillId="2" borderId="10" xfId="11" applyFont="1" applyFill="1" applyBorder="1" applyAlignment="1">
      <alignment horizontal="left"/>
    </xf>
    <xf numFmtId="0" fontId="24" fillId="2" borderId="10" xfId="17" applyFont="1" applyFill="1" applyBorder="1" applyAlignment="1"/>
    <xf numFmtId="0" fontId="20" fillId="7" borderId="1" xfId="26" applyFont="1" applyFill="1" applyBorder="1" applyAlignment="1" applyProtection="1">
      <protection hidden="1"/>
    </xf>
    <xf numFmtId="168" fontId="20" fillId="0" borderId="1" xfId="11" applyNumberFormat="1" applyFont="1" applyFill="1" applyBorder="1" applyAlignment="1"/>
    <xf numFmtId="179" fontId="20" fillId="0" borderId="1" xfId="11" applyNumberFormat="1" applyFont="1" applyFill="1" applyBorder="1" applyAlignment="1"/>
    <xf numFmtId="189" fontId="20" fillId="0" borderId="1" xfId="17" applyNumberFormat="1" applyFont="1" applyFill="1" applyBorder="1" applyAlignment="1">
      <alignment horizontal="right"/>
    </xf>
    <xf numFmtId="189" fontId="20" fillId="0" borderId="1" xfId="11" applyNumberFormat="1" applyFont="1" applyFill="1" applyBorder="1" applyAlignment="1"/>
    <xf numFmtId="169" fontId="20" fillId="0" borderId="0" xfId="17" applyNumberFormat="1" applyFont="1" applyFill="1" applyAlignment="1"/>
    <xf numFmtId="167" fontId="20" fillId="0" borderId="0" xfId="25" applyFont="1" applyFill="1" applyAlignment="1"/>
    <xf numFmtId="44" fontId="20" fillId="0" borderId="0" xfId="17" applyNumberFormat="1" applyFont="1" applyFill="1" applyAlignment="1"/>
    <xf numFmtId="168" fontId="22" fillId="0" borderId="1" xfId="11" applyNumberFormat="1" applyFont="1" applyFill="1" applyBorder="1" applyAlignment="1"/>
    <xf numFmtId="168" fontId="22" fillId="0" borderId="1" xfId="11" applyFont="1" applyFill="1" applyBorder="1" applyAlignment="1">
      <alignment horizontal="right"/>
    </xf>
    <xf numFmtId="169" fontId="22" fillId="0" borderId="1" xfId="17" applyNumberFormat="1" applyFont="1" applyFill="1" applyBorder="1" applyAlignment="1">
      <alignment horizontal="right"/>
    </xf>
    <xf numFmtId="189" fontId="22" fillId="0" borderId="1" xfId="17" applyNumberFormat="1" applyFont="1" applyFill="1" applyBorder="1" applyAlignment="1">
      <alignment horizontal="right"/>
    </xf>
    <xf numFmtId="44" fontId="22" fillId="0" borderId="16" xfId="17" applyNumberFormat="1" applyFont="1" applyFill="1" applyBorder="1" applyAlignment="1"/>
    <xf numFmtId="168" fontId="20" fillId="0" borderId="0" xfId="11" applyFont="1" applyFill="1" applyBorder="1" applyAlignment="1">
      <alignment horizontal="left"/>
    </xf>
    <xf numFmtId="0" fontId="20" fillId="0" borderId="0" xfId="17" applyFont="1" applyFill="1" applyBorder="1" applyAlignment="1"/>
    <xf numFmtId="168" fontId="57" fillId="0" borderId="0" xfId="11" applyFont="1" applyFill="1" applyBorder="1" applyAlignment="1">
      <alignment horizontal="left"/>
    </xf>
    <xf numFmtId="168" fontId="20" fillId="0" borderId="0" xfId="11" applyFont="1" applyFill="1" applyBorder="1" applyAlignment="1"/>
    <xf numFmtId="168" fontId="20" fillId="0" borderId="0" xfId="11" applyFont="1" applyFill="1" applyBorder="1" applyAlignment="1" applyProtection="1">
      <protection hidden="1"/>
    </xf>
    <xf numFmtId="193" fontId="20" fillId="0" borderId="1" xfId="0" applyNumberFormat="1" applyFont="1" applyBorder="1" applyAlignment="1" applyProtection="1">
      <alignment horizontal="right"/>
    </xf>
    <xf numFmtId="0" fontId="53" fillId="0" borderId="1" xfId="0" applyFont="1" applyBorder="1" applyAlignment="1">
      <alignment horizontal="left"/>
    </xf>
    <xf numFmtId="0" fontId="20" fillId="0" borderId="0" xfId="0" applyFont="1" applyAlignment="1">
      <alignment horizontal="right"/>
    </xf>
    <xf numFmtId="2" fontId="22" fillId="0" borderId="0" xfId="0" applyNumberFormat="1" applyFont="1" applyAlignment="1">
      <alignment horizontal="right"/>
    </xf>
    <xf numFmtId="2" fontId="20" fillId="2" borderId="4" xfId="0" applyNumberFormat="1" applyFont="1" applyFill="1" applyBorder="1" applyAlignment="1">
      <alignment horizontal="right" vertical="top" wrapText="1"/>
    </xf>
    <xf numFmtId="0" fontId="20" fillId="0" borderId="1" xfId="0" applyFont="1" applyBorder="1" applyAlignment="1">
      <alignment horizontal="right"/>
    </xf>
    <xf numFmtId="179" fontId="22" fillId="0" borderId="1" xfId="11" applyNumberFormat="1" applyFont="1" applyFill="1" applyBorder="1" applyAlignment="1"/>
    <xf numFmtId="9" fontId="29" fillId="0" borderId="0" xfId="23" applyFont="1" applyFill="1" applyBorder="1" applyAlignment="1"/>
    <xf numFmtId="181" fontId="29" fillId="0" borderId="0" xfId="23" applyNumberFormat="1" applyFont="1" applyFill="1" applyBorder="1" applyAlignment="1">
      <alignment horizontal="right"/>
    </xf>
    <xf numFmtId="0" fontId="20" fillId="0" borderId="30" xfId="0" applyFont="1" applyFill="1" applyBorder="1" applyAlignment="1">
      <alignment horizontal="center" vertical="top" wrapText="1"/>
    </xf>
    <xf numFmtId="0" fontId="54" fillId="0" borderId="29" xfId="0" applyFont="1" applyFill="1" applyBorder="1" applyAlignment="1">
      <alignment horizontal="left" vertical="top"/>
    </xf>
    <xf numFmtId="3" fontId="58" fillId="5" borderId="1" xfId="0" applyNumberFormat="1" applyFont="1" applyFill="1" applyBorder="1" applyAlignment="1" applyProtection="1">
      <alignment horizontal="right"/>
    </xf>
    <xf numFmtId="9" fontId="58" fillId="5" borderId="1" xfId="23" applyFont="1" applyFill="1" applyBorder="1" applyAlignment="1" applyProtection="1">
      <alignment horizontal="right"/>
    </xf>
    <xf numFmtId="180" fontId="20" fillId="0" borderId="1" xfId="0" applyNumberFormat="1" applyFont="1" applyFill="1" applyBorder="1" applyAlignment="1">
      <alignment horizontal="center"/>
    </xf>
    <xf numFmtId="49" fontId="58" fillId="0" borderId="0" xfId="14" applyNumberFormat="1" applyFont="1" applyFill="1" applyBorder="1" applyAlignment="1" applyProtection="1">
      <alignment horizontal="left" vertical="top"/>
      <protection hidden="1"/>
    </xf>
    <xf numFmtId="0" fontId="20" fillId="0" borderId="0" xfId="26" applyFont="1"/>
    <xf numFmtId="49" fontId="21" fillId="0" borderId="0" xfId="14" applyNumberFormat="1" applyFont="1" applyFill="1" applyBorder="1" applyAlignment="1" applyProtection="1">
      <alignment horizontal="left" vertical="top"/>
      <protection hidden="1"/>
    </xf>
    <xf numFmtId="2" fontId="29" fillId="0" borderId="0" xfId="26" applyNumberFormat="1" applyFont="1" applyAlignment="1">
      <alignment horizontal="left"/>
    </xf>
    <xf numFmtId="0" fontId="22" fillId="0" borderId="1" xfId="26" applyFont="1" applyBorder="1"/>
    <xf numFmtId="0" fontId="20" fillId="0" borderId="1" xfId="26" applyFont="1" applyBorder="1"/>
    <xf numFmtId="49" fontId="21" fillId="4" borderId="1" xfId="14" applyNumberFormat="1" applyFont="1" applyFill="1" applyBorder="1" applyAlignment="1" applyProtection="1">
      <alignment horizontal="left" vertical="top"/>
      <protection hidden="1"/>
    </xf>
    <xf numFmtId="0" fontId="59" fillId="2" borderId="34" xfId="26" applyFont="1" applyFill="1" applyBorder="1" applyAlignment="1">
      <alignment vertical="top" wrapText="1"/>
    </xf>
    <xf numFmtId="0" fontId="59" fillId="2" borderId="25" xfId="26" applyFont="1" applyFill="1" applyBorder="1" applyAlignment="1">
      <alignment vertical="top" wrapText="1"/>
    </xf>
    <xf numFmtId="0" fontId="20" fillId="2" borderId="37" xfId="26" applyFont="1" applyFill="1" applyBorder="1" applyAlignment="1">
      <alignment horizontal="left" vertical="top" wrapText="1"/>
    </xf>
    <xf numFmtId="0" fontId="20" fillId="2" borderId="38" xfId="26" applyFont="1" applyFill="1" applyBorder="1" applyAlignment="1">
      <alignment horizontal="left" vertical="top" wrapText="1"/>
    </xf>
    <xf numFmtId="0" fontId="20" fillId="0" borderId="39" xfId="26" applyFont="1" applyFill="1" applyBorder="1"/>
    <xf numFmtId="0" fontId="20" fillId="0" borderId="5" xfId="26" applyFont="1" applyBorder="1"/>
    <xf numFmtId="1" fontId="20" fillId="8" borderId="1" xfId="26" applyNumberFormat="1" applyFont="1" applyFill="1" applyBorder="1"/>
    <xf numFmtId="0" fontId="20" fillId="0" borderId="1" xfId="26" applyFont="1" applyFill="1" applyBorder="1"/>
    <xf numFmtId="167" fontId="20" fillId="0" borderId="1" xfId="25" applyFont="1" applyBorder="1"/>
    <xf numFmtId="0" fontId="20" fillId="0" borderId="40" xfId="26" applyFont="1" applyBorder="1"/>
    <xf numFmtId="0" fontId="20" fillId="2" borderId="39" xfId="26" applyFont="1" applyFill="1" applyBorder="1"/>
    <xf numFmtId="0" fontId="20" fillId="2" borderId="6" xfId="26" applyFont="1" applyFill="1" applyBorder="1"/>
    <xf numFmtId="0" fontId="20" fillId="2" borderId="5" xfId="26" applyFont="1" applyFill="1" applyBorder="1"/>
    <xf numFmtId="1" fontId="20" fillId="2" borderId="1" xfId="26" applyNumberFormat="1" applyFont="1" applyFill="1" applyBorder="1"/>
    <xf numFmtId="0" fontId="20" fillId="2" borderId="1" xfId="26" applyFont="1" applyFill="1" applyBorder="1"/>
    <xf numFmtId="167" fontId="20" fillId="2" borderId="1" xfId="25" applyFont="1" applyFill="1" applyBorder="1"/>
    <xf numFmtId="194" fontId="20" fillId="2" borderId="1" xfId="26" applyNumberFormat="1" applyFont="1" applyFill="1" applyBorder="1"/>
    <xf numFmtId="0" fontId="20" fillId="2" borderId="40" xfId="26" applyFont="1" applyFill="1" applyBorder="1"/>
    <xf numFmtId="0" fontId="22" fillId="0" borderId="45" xfId="26" applyFont="1" applyBorder="1"/>
    <xf numFmtId="0" fontId="22" fillId="0" borderId="0" xfId="26" applyFont="1" applyBorder="1"/>
    <xf numFmtId="3" fontId="22" fillId="0" borderId="0" xfId="26" applyNumberFormat="1" applyFont="1" applyBorder="1"/>
    <xf numFmtId="43" fontId="22" fillId="0" borderId="0" xfId="26" applyNumberFormat="1" applyFont="1" applyBorder="1"/>
    <xf numFmtId="167" fontId="22" fillId="0" borderId="18" xfId="25" applyFont="1" applyBorder="1"/>
    <xf numFmtId="0" fontId="22" fillId="0" borderId="0" xfId="26" applyFont="1"/>
    <xf numFmtId="0" fontId="20" fillId="0" borderId="0" xfId="26" applyFont="1" applyBorder="1"/>
    <xf numFmtId="0" fontId="20" fillId="8" borderId="0" xfId="26" applyFont="1" applyFill="1"/>
    <xf numFmtId="191" fontId="53" fillId="10" borderId="4" xfId="0" applyNumberFormat="1" applyFont="1" applyFill="1" applyBorder="1" applyAlignment="1">
      <alignment horizontal="left"/>
    </xf>
    <xf numFmtId="0" fontId="54" fillId="0" borderId="1" xfId="0" applyFont="1" applyBorder="1" applyAlignment="1">
      <alignment horizontal="center" vertical="top"/>
    </xf>
    <xf numFmtId="0" fontId="53" fillId="0" borderId="30" xfId="0" applyFont="1" applyBorder="1" applyAlignment="1">
      <alignment horizontal="center"/>
    </xf>
    <xf numFmtId="192" fontId="54" fillId="0" borderId="30" xfId="0" applyNumberFormat="1" applyFont="1" applyFill="1" applyBorder="1" applyAlignment="1">
      <alignment horizontal="center" vertical="top" wrapText="1"/>
    </xf>
    <xf numFmtId="0" fontId="53" fillId="0" borderId="29" xfId="0" applyFont="1" applyBorder="1"/>
    <xf numFmtId="2" fontId="20" fillId="0" borderId="29" xfId="0" applyNumberFormat="1" applyFont="1" applyBorder="1" applyAlignment="1" applyProtection="1">
      <alignment horizontal="right"/>
    </xf>
    <xf numFmtId="0" fontId="53" fillId="0" borderId="1" xfId="0" applyFont="1" applyFill="1" applyBorder="1" applyAlignment="1">
      <alignment horizontal="left"/>
    </xf>
    <xf numFmtId="9" fontId="20" fillId="0" borderId="0" xfId="23" applyFont="1" applyFill="1" applyAlignment="1"/>
    <xf numFmtId="9" fontId="29" fillId="0" borderId="0" xfId="23" applyFont="1" applyFill="1" applyAlignment="1"/>
    <xf numFmtId="9" fontId="0" fillId="0" borderId="0" xfId="23" applyFont="1"/>
    <xf numFmtId="167" fontId="20" fillId="0" borderId="1" xfId="25" applyFont="1" applyFill="1" applyBorder="1" applyAlignment="1"/>
    <xf numFmtId="168" fontId="20" fillId="0" borderId="1" xfId="0" applyNumberFormat="1" applyFont="1" applyBorder="1"/>
    <xf numFmtId="43" fontId="20" fillId="0" borderId="1" xfId="0" applyNumberFormat="1" applyFont="1" applyBorder="1"/>
    <xf numFmtId="168" fontId="20" fillId="0" borderId="1" xfId="11" applyFont="1" applyBorder="1"/>
    <xf numFmtId="0" fontId="24" fillId="2" borderId="4" xfId="17" applyFont="1" applyFill="1" applyBorder="1" applyAlignment="1">
      <alignment horizontal="center" wrapText="1"/>
    </xf>
    <xf numFmtId="0" fontId="24" fillId="2" borderId="10" xfId="17" applyFont="1" applyFill="1" applyBorder="1" applyAlignment="1">
      <alignment horizontal="center" wrapText="1"/>
    </xf>
    <xf numFmtId="168" fontId="24" fillId="2" borderId="4" xfId="11" applyFont="1" applyFill="1" applyBorder="1" applyAlignment="1">
      <alignment horizontal="center" wrapText="1"/>
    </xf>
    <xf numFmtId="168" fontId="24" fillId="2" borderId="10" xfId="11" applyFont="1" applyFill="1" applyBorder="1" applyAlignment="1">
      <alignment horizontal="center" wrapText="1"/>
    </xf>
    <xf numFmtId="2" fontId="81" fillId="3" borderId="6" xfId="0" applyNumberFormat="1" applyFont="1" applyFill="1" applyBorder="1" applyAlignment="1">
      <alignment horizontal="left"/>
    </xf>
    <xf numFmtId="2" fontId="81" fillId="3" borderId="7" xfId="0" applyNumberFormat="1" applyFont="1" applyFill="1" applyBorder="1" applyAlignment="1">
      <alignment horizontal="left"/>
    </xf>
    <xf numFmtId="2" fontId="81" fillId="3" borderId="8" xfId="0" applyNumberFormat="1" applyFont="1" applyFill="1" applyBorder="1" applyAlignment="1">
      <alignment horizontal="left"/>
    </xf>
    <xf numFmtId="2" fontId="81" fillId="3" borderId="9" xfId="0" applyNumberFormat="1" applyFont="1" applyFill="1" applyBorder="1" applyAlignment="1">
      <alignment horizontal="left"/>
    </xf>
    <xf numFmtId="0" fontId="48" fillId="0" borderId="6" xfId="14" applyFont="1" applyFill="1" applyBorder="1" applyAlignment="1" applyProtection="1">
      <alignment horizontal="left"/>
      <protection hidden="1"/>
    </xf>
    <xf numFmtId="0" fontId="48" fillId="0" borderId="6" xfId="14" applyFont="1" applyFill="1" applyBorder="1" applyAlignment="1" applyProtection="1">
      <alignment horizontal="center"/>
      <protection hidden="1"/>
    </xf>
    <xf numFmtId="0" fontId="48" fillId="0" borderId="7" xfId="14" applyFont="1" applyFill="1" applyBorder="1" applyAlignment="1" applyProtection="1">
      <alignment horizontal="center"/>
      <protection hidden="1"/>
    </xf>
    <xf numFmtId="0" fontId="48" fillId="0" borderId="5" xfId="14" applyFont="1" applyFill="1" applyBorder="1" applyAlignment="1" applyProtection="1">
      <alignment horizontal="left"/>
      <protection hidden="1"/>
    </xf>
    <xf numFmtId="0" fontId="82" fillId="0" borderId="7" xfId="18" applyFont="1" applyFill="1" applyBorder="1" applyProtection="1">
      <protection hidden="1"/>
    </xf>
    <xf numFmtId="169" fontId="47" fillId="0" borderId="10" xfId="9" applyFont="1" applyFill="1" applyBorder="1" applyAlignment="1" applyProtection="1">
      <alignment horizontal="right"/>
      <protection hidden="1"/>
    </xf>
    <xf numFmtId="0" fontId="48" fillId="0" borderId="7" xfId="14" applyFont="1" applyFill="1" applyBorder="1" applyAlignment="1" applyProtection="1">
      <alignment horizontal="left"/>
      <protection hidden="1"/>
    </xf>
    <xf numFmtId="186" fontId="48" fillId="3" borderId="1" xfId="14" applyNumberFormat="1" applyFont="1" applyFill="1" applyBorder="1" applyAlignment="1" applyProtection="1">
      <alignment horizontal="center"/>
      <protection hidden="1"/>
    </xf>
    <xf numFmtId="186" fontId="48" fillId="0" borderId="1" xfId="14" applyNumberFormat="1" applyFont="1" applyFill="1" applyBorder="1" applyAlignment="1" applyProtection="1">
      <alignment horizontal="center"/>
      <protection hidden="1"/>
    </xf>
    <xf numFmtId="3" fontId="48" fillId="3" borderId="1" xfId="14" applyNumberFormat="1" applyFont="1" applyFill="1" applyBorder="1" applyAlignment="1" applyProtection="1">
      <alignment horizontal="center"/>
      <protection hidden="1"/>
    </xf>
    <xf numFmtId="4" fontId="48" fillId="0" borderId="1" xfId="14" applyNumberFormat="1" applyFont="1" applyFill="1" applyBorder="1" applyAlignment="1" applyProtection="1">
      <alignment horizontal="center"/>
      <protection hidden="1"/>
    </xf>
    <xf numFmtId="10" fontId="48" fillId="3" borderId="1" xfId="23" applyNumberFormat="1" applyFont="1" applyFill="1" applyBorder="1" applyAlignment="1" applyProtection="1">
      <alignment horizontal="center"/>
      <protection locked="0"/>
    </xf>
    <xf numFmtId="186" fontId="47" fillId="0" borderId="1" xfId="14" applyNumberFormat="1" applyFont="1" applyFill="1" applyBorder="1" applyAlignment="1" applyProtection="1">
      <alignment horizontal="center"/>
      <protection hidden="1"/>
    </xf>
    <xf numFmtId="0" fontId="48" fillId="3" borderId="1" xfId="14" applyFont="1" applyFill="1" applyBorder="1" applyAlignment="1" applyProtection="1">
      <alignment horizontal="center"/>
      <protection hidden="1"/>
    </xf>
    <xf numFmtId="2" fontId="46" fillId="0" borderId="0" xfId="14" applyNumberFormat="1" applyFont="1" applyFill="1" applyProtection="1">
      <protection hidden="1"/>
    </xf>
    <xf numFmtId="2" fontId="46" fillId="0" borderId="0" xfId="14" applyNumberFormat="1" applyFont="1" applyFill="1" applyAlignment="1" applyProtection="1">
      <alignment horizontal="center"/>
      <protection hidden="1"/>
    </xf>
    <xf numFmtId="0" fontId="48" fillId="0" borderId="0" xfId="14" applyFont="1" applyFill="1" applyBorder="1" applyAlignment="1" applyProtection="1">
      <alignment horizontal="left"/>
      <protection hidden="1"/>
    </xf>
    <xf numFmtId="4" fontId="48" fillId="0" borderId="0" xfId="14" applyNumberFormat="1" applyFont="1" applyFill="1" applyBorder="1" applyAlignment="1" applyProtection="1">
      <alignment horizontal="center"/>
      <protection hidden="1"/>
    </xf>
    <xf numFmtId="0" fontId="48" fillId="0" borderId="0" xfId="14" applyFont="1" applyFill="1" applyBorder="1" applyAlignment="1" applyProtection="1">
      <alignment horizontal="center"/>
      <protection hidden="1"/>
    </xf>
    <xf numFmtId="188" fontId="16" fillId="6" borderId="1" xfId="4" applyNumberFormat="1" applyFont="1" applyFill="1" applyBorder="1" applyAlignment="1" applyProtection="1">
      <protection locked="0"/>
    </xf>
    <xf numFmtId="188" fontId="17" fillId="0" borderId="12" xfId="0" applyNumberFormat="1" applyFont="1" applyFill="1" applyBorder="1" applyAlignment="1">
      <alignment horizontal="center" vertical="center"/>
    </xf>
    <xf numFmtId="188" fontId="20" fillId="0" borderId="0" xfId="0" applyNumberFormat="1" applyFont="1"/>
    <xf numFmtId="188" fontId="33" fillId="0" borderId="0" xfId="4" applyNumberFormat="1" applyFont="1" applyFill="1" applyBorder="1" applyAlignment="1" applyProtection="1">
      <alignment horizontal="center"/>
      <protection hidden="1"/>
    </xf>
    <xf numFmtId="188" fontId="15" fillId="0" borderId="0" xfId="20" applyNumberFormat="1" applyFont="1" applyFill="1" applyBorder="1" applyAlignment="1" applyProtection="1">
      <alignment horizontal="center"/>
      <protection hidden="1"/>
    </xf>
    <xf numFmtId="188" fontId="16" fillId="2" borderId="1" xfId="4" applyNumberFormat="1" applyFont="1" applyFill="1" applyBorder="1" applyAlignment="1" applyProtection="1">
      <protection locked="0"/>
    </xf>
    <xf numFmtId="188" fontId="16" fillId="4" borderId="1" xfId="4" applyNumberFormat="1" applyFont="1" applyFill="1" applyBorder="1" applyAlignment="1" applyProtection="1">
      <protection locked="0"/>
    </xf>
    <xf numFmtId="188" fontId="16" fillId="3" borderId="1" xfId="4" applyNumberFormat="1" applyFont="1" applyFill="1" applyBorder="1" applyAlignment="1" applyProtection="1">
      <protection locked="0"/>
    </xf>
    <xf numFmtId="188" fontId="41" fillId="3" borderId="1" xfId="4" applyNumberFormat="1" applyFont="1" applyFill="1" applyBorder="1" applyAlignment="1" applyProtection="1">
      <alignment horizontal="right"/>
      <protection locked="0"/>
    </xf>
    <xf numFmtId="188" fontId="19" fillId="0" borderId="12" xfId="0" applyNumberFormat="1" applyFont="1" applyFill="1" applyBorder="1" applyAlignment="1">
      <alignment horizontal="center" vertical="center"/>
    </xf>
    <xf numFmtId="188" fontId="19" fillId="0" borderId="0" xfId="0" applyNumberFormat="1" applyFont="1" applyFill="1"/>
    <xf numFmtId="188" fontId="36" fillId="0" borderId="0" xfId="4" applyNumberFormat="1" applyFont="1" applyFill="1" applyBorder="1" applyAlignment="1" applyProtection="1">
      <alignment horizontal="center"/>
      <protection hidden="1"/>
    </xf>
    <xf numFmtId="188" fontId="36" fillId="0" borderId="0" xfId="20" applyNumberFormat="1" applyFont="1" applyFill="1" applyBorder="1" applyAlignment="1" applyProtection="1">
      <alignment horizontal="center"/>
      <protection hidden="1"/>
    </xf>
    <xf numFmtId="188" fontId="16" fillId="0" borderId="1" xfId="4" applyNumberFormat="1" applyFont="1" applyFill="1" applyBorder="1" applyAlignment="1" applyProtection="1">
      <protection locked="0"/>
    </xf>
    <xf numFmtId="0" fontId="20" fillId="0" borderId="0" xfId="0" applyNumberFormat="1" applyFont="1" applyAlignment="1">
      <alignment horizontal="right"/>
    </xf>
    <xf numFmtId="0" fontId="22" fillId="0" borderId="0" xfId="0" applyNumberFormat="1" applyFont="1" applyAlignment="1">
      <alignment horizontal="right"/>
    </xf>
    <xf numFmtId="0" fontId="20" fillId="2" borderId="4" xfId="0" applyNumberFormat="1" applyFont="1" applyFill="1" applyBorder="1" applyAlignment="1">
      <alignment horizontal="right" vertical="top" wrapText="1"/>
    </xf>
    <xf numFmtId="0" fontId="54" fillId="0" borderId="1" xfId="0" applyNumberFormat="1" applyFont="1" applyBorder="1" applyAlignment="1">
      <alignment horizontal="right" vertical="top"/>
    </xf>
    <xf numFmtId="0" fontId="54" fillId="0" borderId="1" xfId="0" applyFont="1" applyBorder="1" applyAlignment="1">
      <alignment horizontal="right" vertical="top"/>
    </xf>
    <xf numFmtId="0" fontId="20" fillId="0" borderId="0" xfId="0" applyFont="1" applyAlignment="1">
      <alignment horizontal="center"/>
    </xf>
    <xf numFmtId="2" fontId="18" fillId="0" borderId="0" xfId="17" applyNumberFormat="1" applyFont="1" applyFill="1" applyBorder="1" applyAlignment="1">
      <alignment horizontal="center"/>
    </xf>
    <xf numFmtId="2" fontId="20" fillId="2" borderId="4" xfId="0" applyNumberFormat="1" applyFont="1" applyFill="1" applyBorder="1" applyAlignment="1">
      <alignment horizontal="center" vertical="top" wrapText="1"/>
    </xf>
    <xf numFmtId="0" fontId="54" fillId="0" borderId="1" xfId="0" applyFont="1" applyFill="1" applyBorder="1" applyAlignment="1">
      <alignment horizontal="left" vertical="top"/>
    </xf>
    <xf numFmtId="9" fontId="20" fillId="0" borderId="1" xfId="23" applyFont="1" applyFill="1" applyBorder="1" applyAlignment="1"/>
    <xf numFmtId="9" fontId="22" fillId="0" borderId="1" xfId="23" applyFont="1" applyFill="1" applyBorder="1" applyAlignment="1"/>
    <xf numFmtId="0" fontId="22" fillId="0" borderId="0" xfId="17" applyFont="1" applyFill="1" applyAlignment="1"/>
    <xf numFmtId="0" fontId="59" fillId="2" borderId="4" xfId="17" applyFont="1" applyFill="1" applyBorder="1" applyAlignment="1"/>
    <xf numFmtId="0" fontId="59" fillId="2" borderId="10" xfId="17" applyFont="1" applyFill="1" applyBorder="1" applyAlignment="1"/>
    <xf numFmtId="44" fontId="22" fillId="0" borderId="1" xfId="17" applyNumberFormat="1" applyFont="1" applyFill="1" applyBorder="1" applyAlignment="1"/>
    <xf numFmtId="189" fontId="22" fillId="0" borderId="0" xfId="17" applyNumberFormat="1" applyFont="1" applyFill="1" applyAlignment="1"/>
    <xf numFmtId="0" fontId="83" fillId="0" borderId="0" xfId="0" applyFont="1"/>
    <xf numFmtId="2" fontId="20" fillId="0" borderId="1" xfId="0" applyNumberFormat="1" applyFont="1" applyFill="1" applyBorder="1" applyAlignment="1" applyProtection="1">
      <alignment horizontal="right"/>
    </xf>
    <xf numFmtId="0" fontId="54" fillId="0" borderId="30" xfId="0" applyFont="1" applyBorder="1" applyAlignment="1">
      <alignment horizontal="center" vertical="top"/>
    </xf>
    <xf numFmtId="192" fontId="54" fillId="0" borderId="29" xfId="0" applyNumberFormat="1" applyFont="1" applyFill="1" applyBorder="1" applyAlignment="1">
      <alignment horizontal="center" vertical="top" wrapText="1"/>
    </xf>
    <xf numFmtId="0" fontId="54" fillId="0" borderId="30" xfId="0" applyFont="1" applyBorder="1" applyAlignment="1">
      <alignment horizontal="right" vertical="top"/>
    </xf>
    <xf numFmtId="0" fontId="20" fillId="0" borderId="29" xfId="0" applyFont="1" applyFill="1" applyBorder="1" applyAlignment="1">
      <alignment horizontal="center" vertical="top" wrapText="1"/>
    </xf>
    <xf numFmtId="0" fontId="54" fillId="0" borderId="33" xfId="0" applyFont="1" applyBorder="1" applyAlignment="1">
      <alignment horizontal="left" vertical="top"/>
    </xf>
    <xf numFmtId="0" fontId="20" fillId="0" borderId="33" xfId="0" applyFont="1" applyFill="1" applyBorder="1" applyAlignment="1">
      <alignment horizontal="left" vertical="top" wrapText="1"/>
    </xf>
    <xf numFmtId="0" fontId="53" fillId="0" borderId="31" xfId="0" applyFont="1" applyBorder="1"/>
    <xf numFmtId="186" fontId="48" fillId="0" borderId="0" xfId="14" applyNumberFormat="1" applyFont="1" applyFill="1" applyBorder="1" applyAlignment="1" applyProtection="1">
      <alignment horizontal="center"/>
      <protection hidden="1"/>
    </xf>
    <xf numFmtId="0" fontId="48" fillId="0" borderId="22" xfId="14" applyFont="1" applyFill="1" applyBorder="1" applyAlignment="1" applyProtection="1">
      <alignment horizontal="left"/>
      <protection hidden="1"/>
    </xf>
    <xf numFmtId="0" fontId="48" fillId="0" borderId="22" xfId="14" applyFont="1" applyFill="1" applyBorder="1" applyAlignment="1" applyProtection="1">
      <alignment horizontal="center"/>
      <protection hidden="1"/>
    </xf>
    <xf numFmtId="186" fontId="48" fillId="0" borderId="17" xfId="14" applyNumberFormat="1" applyFont="1" applyFill="1" applyBorder="1" applyAlignment="1" applyProtection="1">
      <alignment horizontal="center"/>
      <protection hidden="1"/>
    </xf>
    <xf numFmtId="0" fontId="28" fillId="0" borderId="21" xfId="14" applyNumberFormat="1" applyFont="1" applyFill="1" applyBorder="1" applyAlignment="1" applyProtection="1">
      <alignment horizontal="left"/>
      <protection hidden="1"/>
    </xf>
    <xf numFmtId="0" fontId="53" fillId="0" borderId="39" xfId="0" applyFont="1" applyBorder="1" applyAlignment="1">
      <alignment horizontal="left"/>
    </xf>
    <xf numFmtId="0" fontId="53" fillId="0" borderId="39" xfId="0" applyFont="1" applyFill="1" applyBorder="1" applyAlignment="1">
      <alignment horizontal="left"/>
    </xf>
    <xf numFmtId="0" fontId="20" fillId="2" borderId="41" xfId="26" applyFont="1" applyFill="1" applyBorder="1"/>
    <xf numFmtId="0" fontId="20" fillId="2" borderId="57" xfId="26" applyFont="1" applyFill="1" applyBorder="1"/>
    <xf numFmtId="0" fontId="20" fillId="2" borderId="43" xfId="26" applyFont="1" applyFill="1" applyBorder="1"/>
    <xf numFmtId="1" fontId="20" fillId="2" borderId="42" xfId="26" applyNumberFormat="1" applyFont="1" applyFill="1" applyBorder="1"/>
    <xf numFmtId="0" fontId="20" fillId="2" borderId="42" xfId="26" applyFont="1" applyFill="1" applyBorder="1"/>
    <xf numFmtId="167" fontId="20" fillId="2" borderId="42" xfId="25" applyFont="1" applyFill="1" applyBorder="1"/>
    <xf numFmtId="194" fontId="20" fillId="2" borderId="42" xfId="26" applyNumberFormat="1" applyFont="1" applyFill="1" applyBorder="1"/>
    <xf numFmtId="0" fontId="20" fillId="2" borderId="44" xfId="26" applyFont="1" applyFill="1" applyBorder="1"/>
    <xf numFmtId="165" fontId="20" fillId="0" borderId="1" xfId="11" applyNumberFormat="1" applyFont="1" applyFill="1" applyBorder="1" applyAlignment="1">
      <alignment horizontal="center"/>
    </xf>
    <xf numFmtId="167" fontId="20" fillId="0" borderId="1" xfId="25" applyFont="1" applyFill="1" applyBorder="1" applyAlignment="1">
      <alignment horizontal="center"/>
    </xf>
    <xf numFmtId="168" fontId="24" fillId="2" borderId="35" xfId="11" applyFont="1" applyFill="1" applyBorder="1" applyAlignment="1">
      <alignment horizontal="center" vertical="top"/>
    </xf>
    <xf numFmtId="168" fontId="24" fillId="2" borderId="36" xfId="11" applyFont="1" applyFill="1" applyBorder="1" applyAlignment="1">
      <alignment horizontal="center" vertical="top"/>
    </xf>
    <xf numFmtId="0" fontId="24" fillId="2" borderId="37" xfId="17" applyFont="1" applyFill="1" applyBorder="1" applyAlignment="1">
      <alignment vertical="top"/>
    </xf>
    <xf numFmtId="16" fontId="20" fillId="0" borderId="1" xfId="0" applyNumberFormat="1" applyFont="1" applyBorder="1"/>
    <xf numFmtId="49" fontId="18" fillId="2" borderId="5" xfId="87" applyNumberFormat="1" applyFont="1" applyFill="1" applyBorder="1" applyAlignment="1"/>
    <xf numFmtId="49" fontId="18" fillId="2" borderId="6" xfId="87" applyNumberFormat="1" applyFont="1" applyFill="1" applyBorder="1" applyAlignment="1"/>
    <xf numFmtId="0" fontId="18" fillId="2" borderId="6" xfId="87" applyFont="1" applyFill="1" applyBorder="1" applyAlignment="1"/>
    <xf numFmtId="0" fontId="18" fillId="2" borderId="6" xfId="87" applyNumberFormat="1" applyFont="1" applyFill="1" applyBorder="1" applyAlignment="1">
      <alignment horizontal="center"/>
    </xf>
    <xf numFmtId="2" fontId="22" fillId="0" borderId="1" xfId="72" applyNumberFormat="1" applyFont="1" applyBorder="1" applyAlignment="1" applyProtection="1">
      <alignment wrapText="1"/>
      <protection hidden="1"/>
    </xf>
    <xf numFmtId="0" fontId="22" fillId="0" borderId="1" xfId="72" applyNumberFormat="1" applyFont="1" applyBorder="1" applyAlignment="1" applyProtection="1">
      <alignment horizontal="center" wrapText="1"/>
      <protection hidden="1"/>
    </xf>
    <xf numFmtId="2" fontId="22" fillId="0" borderId="1" xfId="72" applyNumberFormat="1" applyFont="1" applyBorder="1" applyAlignment="1" applyProtection="1">
      <alignment horizontal="center" wrapText="1"/>
      <protection hidden="1"/>
    </xf>
    <xf numFmtId="0" fontId="20" fillId="10" borderId="1" xfId="72" applyNumberFormat="1" applyFont="1" applyFill="1" applyBorder="1" applyAlignment="1" applyProtection="1">
      <alignment horizontal="left" vertical="center"/>
      <protection hidden="1"/>
    </xf>
    <xf numFmtId="0" fontId="20" fillId="7" borderId="1" xfId="72" applyFont="1" applyFill="1" applyBorder="1"/>
    <xf numFmtId="186" fontId="20" fillId="3" borderId="1" xfId="72" applyNumberFormat="1" applyFont="1" applyFill="1" applyBorder="1" applyAlignment="1" applyProtection="1">
      <alignment horizontal="center" vertical="center"/>
      <protection hidden="1"/>
    </xf>
    <xf numFmtId="186" fontId="20" fillId="7" borderId="1" xfId="72" applyNumberFormat="1" applyFont="1" applyFill="1" applyBorder="1" applyAlignment="1" applyProtection="1">
      <alignment vertical="center"/>
      <protection hidden="1"/>
    </xf>
    <xf numFmtId="0" fontId="20" fillId="0" borderId="1" xfId="72" applyNumberFormat="1" applyFont="1" applyFill="1" applyBorder="1" applyAlignment="1" applyProtection="1">
      <alignment horizontal="left" vertical="center"/>
      <protection hidden="1"/>
    </xf>
    <xf numFmtId="0" fontId="20" fillId="0" borderId="0" xfId="72" applyNumberFormat="1" applyFont="1" applyFill="1" applyBorder="1" applyAlignment="1" applyProtection="1">
      <alignment horizontal="left" vertical="center"/>
      <protection hidden="1"/>
    </xf>
    <xf numFmtId="0" fontId="20" fillId="0" borderId="0" xfId="72" applyFont="1" applyFill="1" applyBorder="1" applyAlignment="1" applyProtection="1">
      <alignment vertical="center"/>
      <protection hidden="1"/>
    </xf>
    <xf numFmtId="0" fontId="20" fillId="0" borderId="0" xfId="72" applyNumberFormat="1" applyFont="1" applyFill="1" applyBorder="1" applyAlignment="1" applyProtection="1">
      <alignment horizontal="center" vertical="center"/>
      <protection hidden="1"/>
    </xf>
    <xf numFmtId="0" fontId="20" fillId="0" borderId="0" xfId="72" applyFont="1"/>
    <xf numFmtId="0" fontId="20" fillId="3" borderId="5" xfId="72" applyNumberFormat="1" applyFont="1" applyFill="1" applyBorder="1" applyAlignment="1" applyProtection="1">
      <alignment horizontal="center" vertical="center"/>
      <protection hidden="1"/>
    </xf>
    <xf numFmtId="0" fontId="20" fillId="3" borderId="7" xfId="72" applyNumberFormat="1" applyFont="1" applyFill="1" applyBorder="1" applyAlignment="1" applyProtection="1">
      <alignment horizontal="center" vertical="center"/>
      <protection hidden="1"/>
    </xf>
    <xf numFmtId="0" fontId="18" fillId="2" borderId="7" xfId="87" applyNumberFormat="1" applyFont="1" applyFill="1" applyBorder="1" applyAlignment="1">
      <alignment horizontal="center"/>
    </xf>
    <xf numFmtId="186" fontId="20" fillId="3" borderId="5" xfId="72" applyNumberFormat="1" applyFont="1" applyFill="1" applyBorder="1" applyAlignment="1" applyProtection="1">
      <alignment horizontal="center" vertical="center"/>
      <protection hidden="1"/>
    </xf>
    <xf numFmtId="186" fontId="20" fillId="3" borderId="7" xfId="72" applyNumberFormat="1" applyFont="1" applyFill="1" applyBorder="1" applyAlignment="1" applyProtection="1">
      <alignment horizontal="center" vertical="center"/>
      <protection hidden="1"/>
    </xf>
    <xf numFmtId="2" fontId="19" fillId="3" borderId="1" xfId="16" applyNumberFormat="1" applyFont="1" applyFill="1" applyBorder="1" applyAlignment="1" applyProtection="1">
      <alignment vertical="center"/>
      <protection hidden="1"/>
    </xf>
    <xf numFmtId="1" fontId="19" fillId="0" borderId="0" xfId="0" applyNumberFormat="1" applyFont="1"/>
    <xf numFmtId="0" fontId="20" fillId="0" borderId="21" xfId="0" applyFont="1" applyBorder="1" applyAlignment="1">
      <alignment horizontal="center" vertical="top"/>
    </xf>
    <xf numFmtId="0" fontId="20" fillId="0" borderId="22" xfId="0" applyFont="1" applyBorder="1" applyAlignment="1">
      <alignment horizontal="center" vertical="top"/>
    </xf>
    <xf numFmtId="0" fontId="20" fillId="0" borderId="17" xfId="0" applyFont="1" applyBorder="1" applyAlignment="1">
      <alignment horizontal="center" vertical="top"/>
    </xf>
    <xf numFmtId="0" fontId="22" fillId="9" borderId="21" xfId="0" applyFont="1" applyFill="1" applyBorder="1" applyAlignment="1">
      <alignment horizontal="left" vertical="top"/>
    </xf>
    <xf numFmtId="0" fontId="22" fillId="9" borderId="22" xfId="0" applyFont="1" applyFill="1" applyBorder="1" applyAlignment="1">
      <alignment horizontal="left" vertical="top"/>
    </xf>
    <xf numFmtId="0" fontId="22" fillId="9" borderId="17" xfId="0" applyFont="1" applyFill="1" applyBorder="1" applyAlignment="1">
      <alignment horizontal="left" vertical="top"/>
    </xf>
    <xf numFmtId="0" fontId="20" fillId="0" borderId="21" xfId="0" applyFont="1" applyBorder="1" applyAlignment="1">
      <alignment horizontal="left" vertical="top" wrapText="1"/>
    </xf>
    <xf numFmtId="0" fontId="20" fillId="0" borderId="22" xfId="0" applyFont="1" applyBorder="1" applyAlignment="1">
      <alignment horizontal="left" vertical="top" wrapText="1"/>
    </xf>
    <xf numFmtId="0" fontId="20" fillId="0" borderId="17" xfId="0" applyFont="1" applyBorder="1" applyAlignment="1">
      <alignment horizontal="left" vertical="top" wrapText="1"/>
    </xf>
    <xf numFmtId="0" fontId="20" fillId="0" borderId="0" xfId="0" applyFont="1" applyAlignment="1">
      <alignment horizontal="left" vertical="top" wrapText="1"/>
    </xf>
    <xf numFmtId="0" fontId="20" fillId="0" borderId="0" xfId="0" applyFont="1" applyAlignment="1">
      <alignment vertical="top" wrapText="1"/>
    </xf>
    <xf numFmtId="0" fontId="20" fillId="0" borderId="20" xfId="0" applyFont="1" applyBorder="1" applyAlignment="1">
      <alignment horizontal="left" vertical="top" wrapText="1"/>
    </xf>
    <xf numFmtId="0" fontId="0" fillId="0" borderId="0" xfId="0" applyBorder="1" applyAlignment="1">
      <alignment horizontal="left"/>
    </xf>
    <xf numFmtId="0" fontId="0" fillId="0" borderId="27" xfId="0" applyBorder="1" applyAlignment="1">
      <alignment horizontal="left"/>
    </xf>
    <xf numFmtId="0" fontId="22" fillId="9" borderId="24" xfId="0" applyFont="1" applyFill="1" applyBorder="1" applyAlignment="1">
      <alignment horizontal="left" vertical="top" wrapText="1"/>
    </xf>
    <xf numFmtId="0" fontId="22" fillId="9" borderId="25" xfId="0" applyFont="1" applyFill="1" applyBorder="1" applyAlignment="1">
      <alignment horizontal="left" vertical="top" wrapText="1"/>
    </xf>
    <xf numFmtId="0" fontId="22" fillId="9" borderId="26" xfId="0" applyFont="1" applyFill="1" applyBorder="1" applyAlignment="1">
      <alignment horizontal="left" vertical="top" wrapText="1"/>
    </xf>
    <xf numFmtId="0" fontId="20" fillId="0" borderId="23" xfId="0" applyFont="1" applyBorder="1" applyAlignment="1">
      <alignment horizontal="left" vertical="top" wrapText="1"/>
    </xf>
    <xf numFmtId="0" fontId="20" fillId="0" borderId="28" xfId="0" applyFont="1" applyBorder="1" applyAlignment="1">
      <alignment horizontal="left" vertical="top" wrapText="1"/>
    </xf>
    <xf numFmtId="0" fontId="20" fillId="0" borderId="19" xfId="0" applyFont="1" applyBorder="1" applyAlignment="1">
      <alignment horizontal="left" vertical="top" wrapText="1"/>
    </xf>
    <xf numFmtId="0" fontId="20" fillId="0" borderId="0" xfId="0" applyFont="1" applyBorder="1" applyAlignment="1">
      <alignment horizontal="left" vertical="top" wrapText="1"/>
    </xf>
    <xf numFmtId="0" fontId="20" fillId="0" borderId="27" xfId="0" applyFont="1" applyBorder="1" applyAlignment="1">
      <alignment horizontal="left" vertical="top" wrapText="1"/>
    </xf>
    <xf numFmtId="2" fontId="29" fillId="3" borderId="0" xfId="17" applyNumberFormat="1" applyFont="1" applyFill="1" applyBorder="1" applyAlignment="1"/>
    <xf numFmtId="0" fontId="20" fillId="3" borderId="0" xfId="0" applyFont="1" applyFill="1" applyAlignment="1"/>
    <xf numFmtId="168" fontId="24" fillId="2" borderId="4" xfId="11" applyFont="1" applyFill="1" applyBorder="1" applyAlignment="1">
      <alignment horizontal="center" wrapText="1"/>
    </xf>
    <xf numFmtId="168" fontId="24" fillId="2" borderId="10" xfId="11" applyFont="1" applyFill="1" applyBorder="1" applyAlignment="1">
      <alignment horizontal="center" wrapText="1"/>
    </xf>
    <xf numFmtId="0" fontId="20" fillId="0" borderId="5" xfId="0" applyFont="1" applyFill="1" applyBorder="1" applyAlignment="1">
      <alignment horizontal="left"/>
    </xf>
    <xf numFmtId="0" fontId="20" fillId="0" borderId="7" xfId="0" applyFont="1" applyFill="1" applyBorder="1" applyAlignment="1">
      <alignment horizontal="left"/>
    </xf>
    <xf numFmtId="0" fontId="22" fillId="0" borderId="5" xfId="20" applyFont="1" applyFill="1" applyBorder="1" applyAlignment="1" applyProtection="1">
      <alignment horizontal="left" vertical="center"/>
      <protection hidden="1"/>
    </xf>
    <xf numFmtId="0" fontId="22" fillId="0" borderId="7" xfId="20" applyFont="1" applyFill="1" applyBorder="1" applyAlignment="1" applyProtection="1">
      <alignment horizontal="left" vertical="center"/>
      <protection hidden="1"/>
    </xf>
    <xf numFmtId="2" fontId="15" fillId="2" borderId="5" xfId="4" applyNumberFormat="1" applyFont="1" applyFill="1" applyBorder="1" applyAlignment="1" applyProtection="1">
      <alignment horizontal="center" vertical="center" wrapText="1"/>
      <protection hidden="1"/>
    </xf>
    <xf numFmtId="2" fontId="15" fillId="2" borderId="7" xfId="4" applyNumberFormat="1" applyFont="1" applyFill="1" applyBorder="1" applyAlignment="1" applyProtection="1">
      <alignment horizontal="center" vertical="center" wrapText="1"/>
      <protection hidden="1"/>
    </xf>
    <xf numFmtId="0" fontId="20" fillId="0" borderId="7" xfId="0" applyFont="1" applyBorder="1" applyAlignment="1">
      <alignment horizontal="center" vertical="center" wrapText="1"/>
    </xf>
    <xf numFmtId="2" fontId="27" fillId="2" borderId="5" xfId="4" applyNumberFormat="1" applyFont="1" applyFill="1" applyBorder="1" applyAlignment="1" applyProtection="1">
      <alignment horizontal="left" vertical="center" wrapText="1"/>
      <protection hidden="1"/>
    </xf>
    <xf numFmtId="0" fontId="24" fillId="0" borderId="7" xfId="0" applyFont="1" applyBorder="1" applyAlignment="1">
      <alignment horizontal="left" vertical="center" wrapText="1"/>
    </xf>
    <xf numFmtId="2" fontId="27" fillId="2" borderId="7" xfId="4" applyNumberFormat="1" applyFont="1" applyFill="1" applyBorder="1" applyAlignment="1" applyProtection="1">
      <alignment horizontal="left" vertical="center" wrapText="1"/>
      <protection hidden="1"/>
    </xf>
    <xf numFmtId="2" fontId="27" fillId="2" borderId="6" xfId="4" applyNumberFormat="1" applyFont="1" applyFill="1" applyBorder="1" applyAlignment="1" applyProtection="1">
      <alignment horizontal="left" vertical="center" wrapText="1"/>
      <protection hidden="1"/>
    </xf>
    <xf numFmtId="0" fontId="17" fillId="0" borderId="5" xfId="14" applyFont="1" applyFill="1" applyBorder="1" applyAlignment="1" applyProtection="1">
      <alignment horizontal="center"/>
      <protection hidden="1"/>
    </xf>
    <xf numFmtId="0" fontId="17" fillId="0" borderId="6" xfId="14" applyFont="1" applyFill="1" applyBorder="1" applyAlignment="1" applyProtection="1">
      <alignment horizontal="center"/>
      <protection hidden="1"/>
    </xf>
    <xf numFmtId="0" fontId="17" fillId="0" borderId="7" xfId="14" applyFont="1" applyFill="1" applyBorder="1" applyAlignment="1" applyProtection="1">
      <alignment horizontal="center"/>
      <protection hidden="1"/>
    </xf>
    <xf numFmtId="0" fontId="20" fillId="3" borderId="5" xfId="72" applyNumberFormat="1" applyFont="1" applyFill="1" applyBorder="1" applyAlignment="1" applyProtection="1">
      <alignment horizontal="center" vertical="center"/>
      <protection hidden="1"/>
    </xf>
    <xf numFmtId="0" fontId="20" fillId="3" borderId="7" xfId="72" applyNumberFormat="1" applyFont="1" applyFill="1" applyBorder="1" applyAlignment="1" applyProtection="1">
      <alignment horizontal="center" vertical="center"/>
      <protection hidden="1"/>
    </xf>
    <xf numFmtId="2" fontId="22" fillId="0" borderId="5" xfId="72" applyNumberFormat="1" applyFont="1" applyBorder="1" applyAlignment="1" applyProtection="1">
      <alignment horizontal="center" wrapText="1"/>
      <protection hidden="1"/>
    </xf>
    <xf numFmtId="2" fontId="22" fillId="0" borderId="7" xfId="72" applyNumberFormat="1" applyFont="1" applyBorder="1" applyAlignment="1" applyProtection="1">
      <alignment horizontal="center" wrapText="1"/>
      <protection hidden="1"/>
    </xf>
    <xf numFmtId="49" fontId="18" fillId="2" borderId="5" xfId="87" applyNumberFormat="1" applyFont="1" applyFill="1" applyBorder="1" applyAlignment="1">
      <alignment horizontal="left"/>
    </xf>
    <xf numFmtId="49" fontId="18" fillId="2" borderId="6" xfId="87" applyNumberFormat="1" applyFont="1" applyFill="1" applyBorder="1" applyAlignment="1">
      <alignment horizontal="left"/>
    </xf>
    <xf numFmtId="49" fontId="18" fillId="2" borderId="7" xfId="87" applyNumberFormat="1" applyFont="1" applyFill="1" applyBorder="1" applyAlignment="1">
      <alignment horizontal="left"/>
    </xf>
    <xf numFmtId="2" fontId="22" fillId="0" borderId="5" xfId="72" applyNumberFormat="1" applyFont="1" applyBorder="1" applyAlignment="1" applyProtection="1">
      <alignment horizontal="left" wrapText="1"/>
      <protection hidden="1"/>
    </xf>
    <xf numFmtId="2" fontId="22" fillId="0" borderId="7" xfId="72" applyNumberFormat="1" applyFont="1" applyBorder="1" applyAlignment="1" applyProtection="1">
      <alignment horizontal="left" wrapText="1"/>
      <protection hidden="1"/>
    </xf>
  </cellXfs>
  <cellStyles count="88">
    <cellStyle name="20% - Accent1 2" xfId="27"/>
    <cellStyle name="20% - Accent2 2" xfId="28"/>
    <cellStyle name="20% - Accent3 2" xfId="29"/>
    <cellStyle name="20% - Accent4 2" xfId="30"/>
    <cellStyle name="20% - Accent5 2" xfId="31"/>
    <cellStyle name="20% - Accent6 2" xfId="32"/>
    <cellStyle name="40% - Accent1 2" xfId="33"/>
    <cellStyle name="40% - Accent2 2" xfId="34"/>
    <cellStyle name="40% - Accent3 2" xfId="35"/>
    <cellStyle name="40% - Accent4 2" xfId="36"/>
    <cellStyle name="40% - Accent5 2" xfId="37"/>
    <cellStyle name="40% - Accent6 2" xfId="38"/>
    <cellStyle name="60% - Accent1 2" xfId="39"/>
    <cellStyle name="60% - Accent2 2" xfId="40"/>
    <cellStyle name="60% - Accent3 2" xfId="41"/>
    <cellStyle name="60% - Accent4 2" xfId="42"/>
    <cellStyle name="60% - Accent5 2" xfId="43"/>
    <cellStyle name="60% - Accent6 2" xfId="44"/>
    <cellStyle name="Accent1 2" xfId="45"/>
    <cellStyle name="Accent2 2" xfId="46"/>
    <cellStyle name="Accent3 2" xfId="47"/>
    <cellStyle name="Accent4 2" xfId="48"/>
    <cellStyle name="Accent5 2" xfId="49"/>
    <cellStyle name="Accent6 2" xfId="50"/>
    <cellStyle name="Berekening 2" xfId="51"/>
    <cellStyle name="Comma [0]_AA BCR/ Basis ruimtestaat 13.0" xfId="1"/>
    <cellStyle name="Comma_AA BCR/ Basis ruimtestaat 13.0" xfId="2"/>
    <cellStyle name="Comma_CALCULATIEBLAD.XLS" xfId="3"/>
    <cellStyle name="Comma_Uurtarieven 2000 LEVERANCIER" xfId="4"/>
    <cellStyle name="Controlecel 2" xfId="52"/>
    <cellStyle name="Currency [0]_AA BCR/ Basis ruimtestaat 13.0" xfId="5"/>
    <cellStyle name="Currency_AA BCR/ Basis ruimtestaat 13.0" xfId="6"/>
    <cellStyle name="Currency_ATIR-Calc-Uurtarief 2001" xfId="7"/>
    <cellStyle name="Currency_CALCULATIEBLAD.XLS" xfId="8"/>
    <cellStyle name="Currency_MACHINEKST.xls" xfId="9"/>
    <cellStyle name="euro" xfId="53"/>
    <cellStyle name="euro 2" xfId="54"/>
    <cellStyle name="Followed Hyperlink_Aantal groepen per school.xls" xfId="10"/>
    <cellStyle name="Gekoppelde cel 2" xfId="55"/>
    <cellStyle name="Goed 2" xfId="56"/>
    <cellStyle name="invoer 2" xfId="57"/>
    <cellStyle name="Komma" xfId="11" builtinId="3"/>
    <cellStyle name="Komma [0]" xfId="12" builtinId="6"/>
    <cellStyle name="Komma 2" xfId="58"/>
    <cellStyle name="Komma 2 2" xfId="59"/>
    <cellStyle name="kop" xfId="60"/>
    <cellStyle name="Kop 1 2" xfId="61"/>
    <cellStyle name="Kop 2 2" xfId="62"/>
    <cellStyle name="Kop 3 2" xfId="63"/>
    <cellStyle name="Kop 4 2" xfId="64"/>
    <cellStyle name="Koppen_rekenblad" xfId="65"/>
    <cellStyle name="koppenrekenblad2" xfId="66"/>
    <cellStyle name="m2" xfId="67"/>
    <cellStyle name="Neutraal 2" xfId="68"/>
    <cellStyle name="Normaal_GLAS gegevens.xls" xfId="13"/>
    <cellStyle name="Normal_ KLM-CTR(STA)-Recap.xls" xfId="14"/>
    <cellStyle name="Normal_AFRPPRIJS.xls" xfId="15"/>
    <cellStyle name="Normal_ATIR-Calc-Uurtarief 2001" xfId="16"/>
    <cellStyle name="Normal_CALCULATIEBLAD.XLS" xfId="17"/>
    <cellStyle name="Normal_CALCULATIEBLAD.XLS 3" xfId="87"/>
    <cellStyle name="Normal_MACHINEKST.xls" xfId="18"/>
    <cellStyle name="Normal_Uurloonopbouw model Atir" xfId="19"/>
    <cellStyle name="Normal_Uurtarieven 2000 LEVERANCIER" xfId="20"/>
    <cellStyle name="Normal_Workbook1_AFRPPRIJS.xls" xfId="21"/>
    <cellStyle name="Notitie 2" xfId="69"/>
    <cellStyle name="Ongedefinieerd" xfId="22"/>
    <cellStyle name="Ongeldig 2" xfId="70"/>
    <cellStyle name="Procent" xfId="23" builtinId="5"/>
    <cellStyle name="Ruimtestaat_Koppen" xfId="71"/>
    <cellStyle name="Standaard" xfId="0" builtinId="0"/>
    <cellStyle name="Standaard 2" xfId="26"/>
    <cellStyle name="Standaard 2 2" xfId="72"/>
    <cellStyle name="Standaard 3" xfId="73"/>
    <cellStyle name="Standaard 3 2" xfId="74"/>
    <cellStyle name="Standaard 4" xfId="75"/>
    <cellStyle name="Standaard_Blad1" xfId="24"/>
    <cellStyle name="Titel 2" xfId="76"/>
    <cellStyle name="Totaal 2" xfId="77"/>
    <cellStyle name="Uitvoer 2" xfId="78"/>
    <cellStyle name="Valuta" xfId="25" builtinId="4"/>
    <cellStyle name="Valuta 2" xfId="79"/>
    <cellStyle name="Valuta 3" xfId="80"/>
    <cellStyle name="Valuta 4" xfId="81"/>
    <cellStyle name="Valuta euro rb" xfId="82"/>
    <cellStyle name="Valuta F rb" xfId="83"/>
    <cellStyle name="Valuta gulden rb" xfId="84"/>
    <cellStyle name="Verklarende tekst 2" xfId="85"/>
    <cellStyle name="Waarschuwingstekst 2" xfId="86"/>
  </cellStyles>
  <dxfs count="4">
    <dxf>
      <fill>
        <patternFill>
          <bgColor indexed="22"/>
        </patternFill>
      </fill>
    </dxf>
    <dxf>
      <numFmt numFmtId="2" formatCode="0.00"/>
    </dxf>
    <dxf>
      <numFmt numFmtId="182" formatCode="0.0"/>
    </dxf>
    <dxf>
      <numFmt numFmtId="1" formatCode="0"/>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omi/Local%20Settings/Temporary%20Internet%20Files/Content.Outlook/ILGDZFKW/HD%20MBP%20Erik%20ATIR%20Werkdocumenten/%20%20ATIR%20in%20%20behandeling/Tarieven%202004/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C2008SBS\AtirData\C\Documents%20and%20Settings\Naomi\Local%20Settings\Temporary%20Internet%20Files\Content.Outlook\ILGDZFKW\HD%20MBP%20Erik%20ATIR%20Werkdocumenten\%20%20ATIR%20in%20%20behandeling\Tarieven%202004\ati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Psychiatrie"/>
      <sheetName val="Blad3 (3)"/>
      <sheetName val="Blad3 (2)"/>
      <sheetName val="Blad2"/>
      <sheetName val="Blad3"/>
      <sheetName val="Blad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GridLines="0" workbookViewId="0">
      <selection activeCell="A3" sqref="A3"/>
    </sheetView>
  </sheetViews>
  <sheetFormatPr defaultColWidth="9.28515625" defaultRowHeight="12.75"/>
  <cols>
    <col min="1" max="2" width="18.5703125" customWidth="1"/>
    <col min="5" max="5" width="29.140625" customWidth="1"/>
    <col min="6" max="6" width="39.85546875" customWidth="1"/>
    <col min="7" max="7" width="65.140625" customWidth="1"/>
    <col min="8" max="10" width="15.7109375" customWidth="1"/>
    <col min="11" max="11" width="12.85546875" bestFit="1" customWidth="1"/>
    <col min="12" max="12" width="2.140625" customWidth="1"/>
    <col min="13" max="13" width="7.85546875" customWidth="1"/>
    <col min="14" max="14" width="27" bestFit="1" customWidth="1"/>
  </cols>
  <sheetData>
    <row r="1" spans="1:13" ht="18">
      <c r="A1" s="34" t="s">
        <v>278</v>
      </c>
      <c r="B1" s="502"/>
      <c r="H1" s="502"/>
      <c r="I1" s="502"/>
      <c r="J1" s="502"/>
      <c r="K1" s="503"/>
      <c r="L1" s="503"/>
      <c r="M1" s="503"/>
    </row>
    <row r="2" spans="1:13" ht="26.1" customHeight="1">
      <c r="A2" s="34"/>
      <c r="B2" s="504"/>
      <c r="H2" s="504"/>
      <c r="I2" s="504"/>
      <c r="J2" s="504"/>
      <c r="K2" s="505"/>
      <c r="L2" s="505"/>
      <c r="M2" s="505"/>
    </row>
    <row r="3" spans="1:13" ht="18">
      <c r="A3" s="34" t="s">
        <v>279</v>
      </c>
      <c r="B3" s="506"/>
      <c r="H3" s="507"/>
      <c r="I3" s="508"/>
      <c r="J3" s="507"/>
      <c r="K3" s="509"/>
      <c r="L3" s="509"/>
      <c r="M3" s="510"/>
    </row>
    <row r="4" spans="1:13" s="515" customFormat="1" ht="33.75" customHeight="1">
      <c r="A4" s="783" t="s">
        <v>280</v>
      </c>
      <c r="B4" s="783"/>
      <c r="C4" s="783"/>
      <c r="D4" s="783"/>
      <c r="E4" s="783"/>
      <c r="F4" s="783"/>
      <c r="H4" s="511"/>
      <c r="I4" s="512"/>
      <c r="J4" s="511"/>
      <c r="K4" s="513"/>
      <c r="L4" s="513"/>
      <c r="M4" s="514"/>
    </row>
    <row r="5" spans="1:13" s="515" customFormat="1" ht="41.25" customHeight="1">
      <c r="A5" s="783" t="s">
        <v>281</v>
      </c>
      <c r="B5" s="783"/>
      <c r="C5" s="783"/>
      <c r="D5" s="783"/>
      <c r="E5" s="783"/>
      <c r="F5" s="783"/>
      <c r="H5" s="512"/>
      <c r="I5" s="516"/>
      <c r="J5" s="512"/>
      <c r="K5" s="513"/>
      <c r="L5" s="513"/>
      <c r="M5" s="514"/>
    </row>
    <row r="6" spans="1:13" ht="13.5" thickBot="1">
      <c r="A6" s="37" t="s">
        <v>282</v>
      </c>
      <c r="H6" s="508"/>
      <c r="I6" s="517"/>
      <c r="J6" s="508"/>
      <c r="K6" s="509"/>
      <c r="L6" s="509"/>
      <c r="M6" s="510"/>
    </row>
    <row r="7" spans="1:13" ht="13.5" thickBot="1">
      <c r="A7" s="518" t="s">
        <v>283</v>
      </c>
      <c r="B7" s="788" t="s">
        <v>270</v>
      </c>
      <c r="C7" s="789"/>
      <c r="D7" s="789"/>
      <c r="E7" s="790"/>
      <c r="H7" s="508"/>
      <c r="I7" s="517"/>
      <c r="J7" s="508"/>
      <c r="K7" s="519"/>
      <c r="L7" s="520"/>
      <c r="M7" s="521"/>
    </row>
    <row r="8" spans="1:13" ht="13.5" customHeight="1" thickBot="1">
      <c r="A8" s="543" t="s">
        <v>284</v>
      </c>
      <c r="B8" s="780" t="s">
        <v>285</v>
      </c>
      <c r="C8" s="781"/>
      <c r="D8" s="781"/>
      <c r="E8" s="782"/>
      <c r="H8" s="508"/>
      <c r="I8" s="517"/>
      <c r="J8" s="508"/>
      <c r="K8" s="519"/>
      <c r="L8" s="520"/>
      <c r="M8" s="523"/>
    </row>
    <row r="9" spans="1:13" ht="13.5" customHeight="1" thickBot="1">
      <c r="A9" s="541" t="s">
        <v>286</v>
      </c>
      <c r="B9" s="785" t="s">
        <v>287</v>
      </c>
      <c r="C9" s="794"/>
      <c r="D9" s="794"/>
      <c r="E9" s="795"/>
      <c r="H9" s="524"/>
      <c r="I9" s="508"/>
      <c r="J9" s="524"/>
      <c r="K9" s="525"/>
      <c r="L9" s="520"/>
      <c r="M9" s="526"/>
    </row>
    <row r="10" spans="1:13" ht="13.5" customHeight="1" thickBot="1">
      <c r="A10" s="541" t="s">
        <v>288</v>
      </c>
      <c r="B10" s="780" t="s">
        <v>289</v>
      </c>
      <c r="C10" s="781"/>
      <c r="D10" s="781"/>
      <c r="E10" s="782"/>
      <c r="H10" s="527"/>
      <c r="I10" s="508"/>
      <c r="J10" s="527"/>
      <c r="K10" s="528"/>
      <c r="L10" s="520"/>
      <c r="M10" s="526"/>
    </row>
    <row r="11" spans="1:13" ht="13.5" customHeight="1" thickBot="1">
      <c r="A11" s="541" t="s">
        <v>290</v>
      </c>
      <c r="B11" s="785" t="s">
        <v>291</v>
      </c>
      <c r="C11" s="794"/>
      <c r="D11" s="794"/>
      <c r="E11" s="795"/>
      <c r="H11" s="529"/>
      <c r="I11" s="508"/>
      <c r="J11" s="529"/>
      <c r="K11" s="525"/>
      <c r="L11" s="520"/>
      <c r="M11" s="526"/>
    </row>
    <row r="12" spans="1:13" ht="13.5" customHeight="1" thickBot="1">
      <c r="A12" s="541" t="s">
        <v>92</v>
      </c>
      <c r="B12" s="780" t="s">
        <v>292</v>
      </c>
      <c r="C12" s="781"/>
      <c r="D12" s="781"/>
      <c r="E12" s="782"/>
      <c r="H12" s="529"/>
      <c r="I12" s="508"/>
      <c r="J12" s="529"/>
      <c r="K12" s="525"/>
      <c r="L12" s="520"/>
      <c r="M12" s="526"/>
    </row>
    <row r="13" spans="1:13" ht="13.5" customHeight="1" thickBot="1">
      <c r="A13" s="541" t="s">
        <v>293</v>
      </c>
      <c r="B13" s="785" t="s">
        <v>294</v>
      </c>
      <c r="C13" s="794"/>
      <c r="D13" s="794"/>
      <c r="E13" s="795"/>
      <c r="H13" s="530"/>
      <c r="I13" s="530"/>
      <c r="J13" s="530"/>
      <c r="K13" s="531"/>
      <c r="L13" s="503"/>
      <c r="M13" s="503"/>
    </row>
    <row r="14" spans="1:13" ht="13.5" customHeight="1" thickBot="1">
      <c r="A14" s="541" t="s">
        <v>295</v>
      </c>
      <c r="B14" s="780" t="s">
        <v>296</v>
      </c>
      <c r="C14" s="781"/>
      <c r="D14" s="781"/>
      <c r="E14" s="782"/>
      <c r="H14" s="532"/>
      <c r="I14" s="532"/>
      <c r="J14" s="532"/>
      <c r="K14" s="503"/>
      <c r="L14" s="503"/>
      <c r="M14" s="503"/>
    </row>
    <row r="15" spans="1:13" ht="13.5" customHeight="1" thickBot="1">
      <c r="A15" s="541" t="s">
        <v>297</v>
      </c>
      <c r="B15" s="785" t="s">
        <v>298</v>
      </c>
      <c r="C15" s="794"/>
      <c r="D15" s="794"/>
      <c r="E15" s="795"/>
      <c r="H15" s="533"/>
      <c r="I15" s="534"/>
      <c r="J15" s="534"/>
      <c r="K15" s="503"/>
      <c r="L15" s="503"/>
      <c r="M15" s="503"/>
    </row>
    <row r="16" spans="1:13" ht="13.5" customHeight="1" thickBot="1">
      <c r="A16" s="541" t="s">
        <v>299</v>
      </c>
      <c r="B16" s="780" t="s">
        <v>300</v>
      </c>
      <c r="C16" s="781"/>
      <c r="D16" s="781"/>
      <c r="E16" s="782"/>
      <c r="H16" s="535"/>
      <c r="I16" s="535"/>
      <c r="J16" s="535"/>
      <c r="K16" s="536"/>
      <c r="L16" s="536"/>
      <c r="M16" s="536"/>
    </row>
    <row r="17" spans="1:6" ht="13.5" customHeight="1" thickBot="1">
      <c r="A17" s="541" t="s">
        <v>301</v>
      </c>
      <c r="B17" s="546" t="s">
        <v>302</v>
      </c>
      <c r="C17" s="544"/>
      <c r="D17" s="544"/>
      <c r="E17" s="545"/>
    </row>
    <row r="18" spans="1:6" ht="13.5" customHeight="1" thickBot="1">
      <c r="A18" s="541" t="s">
        <v>303</v>
      </c>
      <c r="B18" s="774" t="s">
        <v>304</v>
      </c>
      <c r="C18" s="775"/>
      <c r="D18" s="775"/>
      <c r="E18" s="776"/>
    </row>
    <row r="19" spans="1:6" ht="13.5" customHeight="1" thickBot="1">
      <c r="A19" s="541" t="s">
        <v>305</v>
      </c>
      <c r="B19" s="785" t="s">
        <v>306</v>
      </c>
      <c r="C19" s="786"/>
      <c r="D19" s="786"/>
      <c r="E19" s="787"/>
    </row>
    <row r="20" spans="1:6" ht="13.5" customHeight="1" thickBot="1">
      <c r="A20" s="541" t="s">
        <v>91</v>
      </c>
      <c r="B20" s="780" t="s">
        <v>307</v>
      </c>
      <c r="C20" s="781"/>
      <c r="D20" s="781"/>
      <c r="E20" s="782"/>
    </row>
    <row r="21" spans="1:6" ht="13.5" customHeight="1" thickBot="1">
      <c r="A21" s="541" t="s">
        <v>107</v>
      </c>
      <c r="B21" s="791" t="s">
        <v>308</v>
      </c>
      <c r="C21" s="792"/>
      <c r="D21" s="792"/>
      <c r="E21" s="793"/>
    </row>
    <row r="22" spans="1:6">
      <c r="A22" s="37"/>
    </row>
    <row r="23" spans="1:6" ht="12.75" customHeight="1">
      <c r="A23" s="783" t="s">
        <v>309</v>
      </c>
      <c r="B23" s="783"/>
      <c r="C23" s="783"/>
      <c r="D23" s="783"/>
      <c r="E23" s="783"/>
      <c r="F23" s="783"/>
    </row>
    <row r="24" spans="1:6">
      <c r="A24" s="783"/>
      <c r="B24" s="783"/>
      <c r="C24" s="783"/>
      <c r="D24" s="783"/>
      <c r="E24" s="783"/>
      <c r="F24" s="783"/>
    </row>
    <row r="25" spans="1:6">
      <c r="A25" s="537"/>
    </row>
    <row r="26" spans="1:6" ht="18">
      <c r="A26" s="34" t="s">
        <v>310</v>
      </c>
    </row>
    <row r="27" spans="1:6">
      <c r="A27" s="37" t="s">
        <v>311</v>
      </c>
    </row>
    <row r="28" spans="1:6" ht="13.5" thickBot="1">
      <c r="A28" s="37"/>
    </row>
    <row r="29" spans="1:6" ht="26.25" thickBot="1">
      <c r="A29" s="518" t="s">
        <v>312</v>
      </c>
      <c r="B29" s="777" t="s">
        <v>270</v>
      </c>
      <c r="C29" s="778"/>
      <c r="D29" s="779"/>
    </row>
    <row r="30" spans="1:6" ht="13.5" customHeight="1" thickBot="1">
      <c r="A30" s="542">
        <v>365</v>
      </c>
      <c r="B30" s="780" t="s">
        <v>318</v>
      </c>
      <c r="C30" s="781"/>
      <c r="D30" s="782"/>
    </row>
    <row r="31" spans="1:6" ht="13.5" customHeight="1" thickBot="1">
      <c r="A31" s="522">
        <v>255</v>
      </c>
      <c r="B31" s="780" t="s">
        <v>317</v>
      </c>
      <c r="C31" s="781"/>
      <c r="D31" s="782"/>
    </row>
    <row r="32" spans="1:6" ht="13.5" customHeight="1" thickBot="1">
      <c r="A32" s="522">
        <v>156</v>
      </c>
      <c r="B32" s="780" t="s">
        <v>319</v>
      </c>
      <c r="C32" s="781"/>
      <c r="D32" s="782"/>
    </row>
    <row r="33" spans="1:7" ht="13.5" customHeight="1" thickBot="1">
      <c r="A33" s="522">
        <v>130</v>
      </c>
      <c r="B33" s="780" t="s">
        <v>320</v>
      </c>
      <c r="C33" s="781"/>
      <c r="D33" s="782"/>
    </row>
    <row r="34" spans="1:7" ht="13.5" customHeight="1" thickBot="1">
      <c r="A34" s="522">
        <v>104</v>
      </c>
      <c r="B34" s="780" t="s">
        <v>313</v>
      </c>
      <c r="C34" s="781"/>
      <c r="D34" s="782"/>
    </row>
    <row r="35" spans="1:7" ht="13.5" customHeight="1" thickBot="1">
      <c r="A35" s="522">
        <v>52</v>
      </c>
      <c r="B35" s="780" t="s">
        <v>248</v>
      </c>
      <c r="C35" s="781"/>
      <c r="D35" s="782"/>
    </row>
    <row r="36" spans="1:7" ht="13.5" customHeight="1" thickBot="1">
      <c r="A36" s="522">
        <v>12</v>
      </c>
      <c r="B36" s="780" t="s">
        <v>321</v>
      </c>
      <c r="C36" s="781"/>
      <c r="D36" s="782"/>
    </row>
    <row r="37" spans="1:7" ht="13.5" customHeight="1" thickBot="1">
      <c r="A37" s="522">
        <v>4</v>
      </c>
      <c r="B37" s="780" t="s">
        <v>314</v>
      </c>
      <c r="C37" s="781"/>
      <c r="D37" s="782"/>
    </row>
    <row r="38" spans="1:7">
      <c r="A38" s="538"/>
      <c r="B38" s="538"/>
    </row>
    <row r="39" spans="1:7" ht="18">
      <c r="A39" s="34" t="s">
        <v>315</v>
      </c>
    </row>
    <row r="40" spans="1:7" ht="12.75" customHeight="1">
      <c r="A40" s="783" t="s">
        <v>316</v>
      </c>
      <c r="B40" s="783"/>
      <c r="C40" s="783"/>
      <c r="D40" s="783"/>
      <c r="E40" s="783"/>
      <c r="F40" s="783"/>
    </row>
    <row r="41" spans="1:7">
      <c r="A41" s="783"/>
      <c r="B41" s="783"/>
      <c r="C41" s="783"/>
      <c r="D41" s="783"/>
      <c r="E41" s="783"/>
      <c r="F41" s="783"/>
    </row>
    <row r="42" spans="1:7">
      <c r="A42" s="783"/>
      <c r="B42" s="783"/>
      <c r="C42" s="783"/>
      <c r="D42" s="783"/>
      <c r="E42" s="783"/>
      <c r="F42" s="783"/>
    </row>
    <row r="43" spans="1:7">
      <c r="A43" s="783"/>
      <c r="B43" s="783"/>
      <c r="C43" s="783"/>
      <c r="D43" s="783"/>
      <c r="E43" s="783"/>
      <c r="F43" s="783"/>
    </row>
    <row r="44" spans="1:7" ht="39" customHeight="1">
      <c r="A44" s="783"/>
      <c r="B44" s="783"/>
      <c r="C44" s="783"/>
      <c r="D44" s="783"/>
      <c r="E44" s="783"/>
      <c r="F44" s="783"/>
    </row>
    <row r="45" spans="1:7">
      <c r="F45" s="537"/>
      <c r="G45" s="537"/>
    </row>
    <row r="47" spans="1:7">
      <c r="F47" s="784"/>
      <c r="G47" s="784"/>
    </row>
    <row r="48" spans="1:7">
      <c r="F48" s="784"/>
      <c r="G48" s="784"/>
    </row>
    <row r="49" spans="6:7">
      <c r="F49" s="784"/>
      <c r="G49" s="784"/>
    </row>
    <row r="50" spans="6:7">
      <c r="F50" s="784"/>
      <c r="G50" s="784"/>
    </row>
    <row r="51" spans="6:7">
      <c r="F51" s="784"/>
      <c r="G51" s="784"/>
    </row>
    <row r="57" spans="6:7">
      <c r="F57" s="539"/>
      <c r="G57" s="540"/>
    </row>
  </sheetData>
  <mergeCells count="28">
    <mergeCell ref="F47:G51"/>
    <mergeCell ref="A4:F4"/>
    <mergeCell ref="A5:F5"/>
    <mergeCell ref="B19:E19"/>
    <mergeCell ref="B7:E7"/>
    <mergeCell ref="B20:E20"/>
    <mergeCell ref="B21:E21"/>
    <mergeCell ref="B16:E16"/>
    <mergeCell ref="B15:E15"/>
    <mergeCell ref="B14:E14"/>
    <mergeCell ref="B13:E13"/>
    <mergeCell ref="B12:E12"/>
    <mergeCell ref="B11:E11"/>
    <mergeCell ref="B10:E10"/>
    <mergeCell ref="B9:E9"/>
    <mergeCell ref="B8:E8"/>
    <mergeCell ref="B18:E18"/>
    <mergeCell ref="B29:D29"/>
    <mergeCell ref="B34:D34"/>
    <mergeCell ref="A23:F24"/>
    <mergeCell ref="A40:F44"/>
    <mergeCell ref="B31:D31"/>
    <mergeCell ref="B30:D30"/>
    <mergeCell ref="B32:D32"/>
    <mergeCell ref="B33:D33"/>
    <mergeCell ref="B35:D35"/>
    <mergeCell ref="B36:D36"/>
    <mergeCell ref="B37:D37"/>
  </mergeCells>
  <pageMargins left="0.70866141732283472" right="0.70866141732283472" top="0.74803149606299213" bottom="0.74803149606299213"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120"/>
  <sheetViews>
    <sheetView showGridLines="0" showZeros="0" workbookViewId="0">
      <pane ySplit="10" topLeftCell="A11" activePane="bottomLeft" state="frozen"/>
      <selection sqref="A1:XFD1048576"/>
      <selection pane="bottomLeft" activeCell="F120" sqref="F120"/>
    </sheetView>
  </sheetViews>
  <sheetFormatPr defaultColWidth="11.42578125" defaultRowHeight="12.75"/>
  <cols>
    <col min="1" max="1" width="42.42578125" style="37" customWidth="1"/>
    <col min="2" max="2" width="37.140625" style="37" bestFit="1" customWidth="1"/>
    <col min="3" max="3" width="11.42578125" style="37"/>
    <col min="4" max="4" width="15.42578125" style="37" customWidth="1"/>
    <col min="5" max="16384" width="11.42578125" style="37"/>
  </cols>
  <sheetData>
    <row r="3" spans="1:4" ht="15">
      <c r="A3" s="150" t="str">
        <f>'1-Contractblad'!A3</f>
        <v>Naam opdrachtgever</v>
      </c>
      <c r="B3" s="151" t="str">
        <f>'1-Contractblad'!B3</f>
        <v>LMC</v>
      </c>
      <c r="C3" s="152"/>
      <c r="D3" s="152"/>
    </row>
    <row r="4" spans="1:4" ht="15">
      <c r="A4" s="150" t="str">
        <f>'1-Contractblad'!A4</f>
        <v>Calculatie onderdeel</v>
      </c>
      <c r="B4" s="151" t="s">
        <v>80</v>
      </c>
      <c r="C4" s="152"/>
      <c r="D4" s="152"/>
    </row>
    <row r="5" spans="1:4" ht="15">
      <c r="A5" s="150" t="str">
        <f>'1-Contractblad'!A5</f>
        <v>Gebouw/plaats</v>
      </c>
      <c r="B5" s="151" t="str">
        <f>'1-Contractblad'!B5</f>
        <v>Rotterdam</v>
      </c>
      <c r="C5" s="152"/>
      <c r="D5" s="152"/>
    </row>
    <row r="6" spans="1:4" ht="15">
      <c r="A6" s="150" t="str">
        <f>'1-Contractblad'!A6</f>
        <v>Besteknummer</v>
      </c>
      <c r="B6" s="151" t="str">
        <f>'1-Contractblad'!B6</f>
        <v>LMC-EA-JV-2014</v>
      </c>
      <c r="C6" s="152"/>
      <c r="D6" s="152"/>
    </row>
    <row r="7" spans="1:4" ht="15">
      <c r="A7" s="150" t="str">
        <f>'1-Contractblad'!A7</f>
        <v>Naam leverancier</v>
      </c>
      <c r="B7" s="151">
        <f>'1-Contractblad'!B7</f>
        <v>0</v>
      </c>
      <c r="C7" s="152"/>
      <c r="D7" s="152"/>
    </row>
    <row r="8" spans="1:4" ht="15">
      <c r="A8" s="150" t="str">
        <f>'1-Contractblad'!A8</f>
        <v>Prijspeil</v>
      </c>
      <c r="B8" s="153">
        <f>'1-Contractblad'!B8</f>
        <v>2014</v>
      </c>
      <c r="C8" s="152"/>
      <c r="D8" s="152"/>
    </row>
    <row r="9" spans="1:4" ht="15">
      <c r="A9" s="84"/>
      <c r="B9" s="154"/>
      <c r="C9" s="152"/>
      <c r="D9" s="152"/>
    </row>
    <row r="10" spans="1:4" ht="15">
      <c r="A10" s="155" t="s">
        <v>268</v>
      </c>
      <c r="B10" s="156"/>
      <c r="C10" s="156"/>
      <c r="D10" s="157"/>
    </row>
    <row r="11" spans="1:4">
      <c r="A11" s="158"/>
      <c r="B11" s="158"/>
      <c r="C11" s="158"/>
      <c r="D11" s="158"/>
    </row>
    <row r="12" spans="1:4" ht="27.75" customHeight="1">
      <c r="A12" s="159" t="s">
        <v>269</v>
      </c>
      <c r="B12" s="160"/>
      <c r="C12" s="668"/>
      <c r="D12" s="669"/>
    </row>
    <row r="13" spans="1:4" ht="21.75" customHeight="1">
      <c r="A13" s="161" t="s">
        <v>270</v>
      </c>
      <c r="B13" s="162"/>
      <c r="C13" s="670"/>
      <c r="D13" s="671"/>
    </row>
    <row r="14" spans="1:4">
      <c r="A14" s="163"/>
      <c r="B14" s="672"/>
      <c r="C14" s="673"/>
      <c r="D14" s="674"/>
    </row>
    <row r="15" spans="1:4" ht="15">
      <c r="A15" s="164" t="s">
        <v>46</v>
      </c>
      <c r="B15" s="675"/>
      <c r="C15" s="676"/>
      <c r="D15" s="677" t="s">
        <v>7</v>
      </c>
    </row>
    <row r="16" spans="1:4">
      <c r="A16" s="105" t="s">
        <v>81</v>
      </c>
      <c r="B16" s="675"/>
      <c r="C16" s="678"/>
      <c r="D16" s="679"/>
    </row>
    <row r="17" spans="1:4">
      <c r="A17" s="105" t="s">
        <v>150</v>
      </c>
      <c r="B17" s="675"/>
      <c r="C17" s="678"/>
      <c r="D17" s="679"/>
    </row>
    <row r="18" spans="1:4">
      <c r="A18" s="105" t="s">
        <v>195</v>
      </c>
      <c r="B18" s="675"/>
      <c r="C18" s="678"/>
      <c r="D18" s="680">
        <f>D16-D17</f>
        <v>0</v>
      </c>
    </row>
    <row r="19" spans="1:4">
      <c r="A19" s="105" t="s">
        <v>200</v>
      </c>
      <c r="B19" s="675"/>
      <c r="C19" s="678"/>
      <c r="D19" s="681"/>
    </row>
    <row r="20" spans="1:4">
      <c r="A20" s="105" t="s">
        <v>197</v>
      </c>
      <c r="B20" s="675"/>
      <c r="C20" s="678"/>
      <c r="D20" s="679"/>
    </row>
    <row r="21" spans="1:4">
      <c r="A21" s="163"/>
      <c r="B21" s="672"/>
      <c r="C21" s="673"/>
      <c r="D21" s="674"/>
    </row>
    <row r="22" spans="1:4">
      <c r="A22" s="164" t="s">
        <v>174</v>
      </c>
      <c r="B22" s="675"/>
      <c r="C22" s="678"/>
      <c r="D22" s="682"/>
    </row>
    <row r="23" spans="1:4">
      <c r="A23" s="105" t="s">
        <v>152</v>
      </c>
      <c r="B23" s="675"/>
      <c r="C23" s="678"/>
      <c r="D23" s="680">
        <f>IF(D19=0,0,(D18-D20)/D19)</f>
        <v>0</v>
      </c>
    </row>
    <row r="24" spans="1:4">
      <c r="A24" s="105" t="s">
        <v>129</v>
      </c>
      <c r="B24" s="675"/>
      <c r="C24" s="678"/>
      <c r="D24" s="679"/>
    </row>
    <row r="25" spans="1:4">
      <c r="A25" s="105" t="s">
        <v>164</v>
      </c>
      <c r="B25" s="675"/>
      <c r="C25" s="683"/>
      <c r="D25" s="680">
        <f>C25*D18</f>
        <v>0</v>
      </c>
    </row>
    <row r="26" spans="1:4">
      <c r="A26" s="105" t="s">
        <v>209</v>
      </c>
      <c r="B26" s="675"/>
      <c r="C26" s="683"/>
      <c r="D26" s="680">
        <f>C26*D18</f>
        <v>0</v>
      </c>
    </row>
    <row r="27" spans="1:4">
      <c r="A27" s="163"/>
      <c r="B27" s="672"/>
      <c r="C27" s="673"/>
      <c r="D27" s="674"/>
    </row>
    <row r="28" spans="1:4">
      <c r="A28" s="164" t="s">
        <v>49</v>
      </c>
      <c r="B28" s="675"/>
      <c r="C28" s="678"/>
      <c r="D28" s="684">
        <f>SUM(D23:D27)</f>
        <v>0</v>
      </c>
    </row>
    <row r="29" spans="1:4">
      <c r="A29" s="163"/>
      <c r="B29" s="672"/>
      <c r="C29" s="673"/>
      <c r="D29" s="674"/>
    </row>
    <row r="30" spans="1:4">
      <c r="A30" s="105" t="s">
        <v>103</v>
      </c>
      <c r="B30" s="675"/>
      <c r="C30" s="685"/>
      <c r="D30" s="680">
        <f>C30*D28</f>
        <v>0</v>
      </c>
    </row>
    <row r="31" spans="1:4" ht="15">
      <c r="A31" s="84"/>
      <c r="B31" s="686"/>
      <c r="C31" s="687"/>
      <c r="D31" s="687"/>
    </row>
    <row r="32" spans="1:4" ht="27.75" customHeight="1">
      <c r="A32" s="159" t="s">
        <v>269</v>
      </c>
      <c r="B32" s="160"/>
      <c r="C32" s="668"/>
      <c r="D32" s="669"/>
    </row>
    <row r="33" spans="1:4" ht="21.75" customHeight="1">
      <c r="A33" s="161" t="s">
        <v>270</v>
      </c>
      <c r="B33" s="162"/>
      <c r="C33" s="670"/>
      <c r="D33" s="671"/>
    </row>
    <row r="34" spans="1:4">
      <c r="A34" s="163"/>
      <c r="B34" s="672"/>
      <c r="C34" s="673"/>
      <c r="D34" s="674"/>
    </row>
    <row r="35" spans="1:4" ht="15">
      <c r="A35" s="164" t="s">
        <v>46</v>
      </c>
      <c r="B35" s="675"/>
      <c r="C35" s="676"/>
      <c r="D35" s="677" t="s">
        <v>7</v>
      </c>
    </row>
    <row r="36" spans="1:4">
      <c r="A36" s="105" t="s">
        <v>81</v>
      </c>
      <c r="B36" s="675"/>
      <c r="C36" s="678"/>
      <c r="D36" s="679"/>
    </row>
    <row r="37" spans="1:4">
      <c r="A37" s="105" t="s">
        <v>150</v>
      </c>
      <c r="B37" s="675"/>
      <c r="C37" s="678"/>
      <c r="D37" s="679"/>
    </row>
    <row r="38" spans="1:4">
      <c r="A38" s="105" t="s">
        <v>195</v>
      </c>
      <c r="B38" s="675"/>
      <c r="C38" s="678"/>
      <c r="D38" s="680">
        <f>D36-D37</f>
        <v>0</v>
      </c>
    </row>
    <row r="39" spans="1:4">
      <c r="A39" s="105" t="s">
        <v>200</v>
      </c>
      <c r="B39" s="675"/>
      <c r="C39" s="678"/>
      <c r="D39" s="681"/>
    </row>
    <row r="40" spans="1:4">
      <c r="A40" s="105" t="s">
        <v>197</v>
      </c>
      <c r="B40" s="675"/>
      <c r="C40" s="678"/>
      <c r="D40" s="679"/>
    </row>
    <row r="41" spans="1:4">
      <c r="A41" s="163"/>
      <c r="B41" s="672"/>
      <c r="C41" s="673"/>
      <c r="D41" s="674"/>
    </row>
    <row r="42" spans="1:4">
      <c r="A42" s="164" t="s">
        <v>174</v>
      </c>
      <c r="B42" s="675"/>
      <c r="C42" s="678"/>
      <c r="D42" s="682"/>
    </row>
    <row r="43" spans="1:4">
      <c r="A43" s="105" t="s">
        <v>152</v>
      </c>
      <c r="B43" s="675"/>
      <c r="C43" s="678"/>
      <c r="D43" s="680">
        <f>IF(D39=0,0,(D38-D40)/D39)</f>
        <v>0</v>
      </c>
    </row>
    <row r="44" spans="1:4">
      <c r="A44" s="105" t="s">
        <v>129</v>
      </c>
      <c r="B44" s="675"/>
      <c r="C44" s="678"/>
      <c r="D44" s="679"/>
    </row>
    <row r="45" spans="1:4">
      <c r="A45" s="105" t="s">
        <v>164</v>
      </c>
      <c r="B45" s="675"/>
      <c r="C45" s="683"/>
      <c r="D45" s="680">
        <f>C45*D38</f>
        <v>0</v>
      </c>
    </row>
    <row r="46" spans="1:4">
      <c r="A46" s="105" t="s">
        <v>209</v>
      </c>
      <c r="B46" s="675"/>
      <c r="C46" s="683"/>
      <c r="D46" s="680">
        <f>C46*D38</f>
        <v>0</v>
      </c>
    </row>
    <row r="47" spans="1:4">
      <c r="A47" s="163"/>
      <c r="B47" s="672"/>
      <c r="C47" s="673"/>
      <c r="D47" s="674"/>
    </row>
    <row r="48" spans="1:4">
      <c r="A48" s="164" t="s">
        <v>49</v>
      </c>
      <c r="B48" s="675"/>
      <c r="C48" s="678"/>
      <c r="D48" s="684">
        <f>SUM(D43:D47)</f>
        <v>0</v>
      </c>
    </row>
    <row r="49" spans="1:4">
      <c r="A49" s="163"/>
      <c r="B49" s="672"/>
      <c r="C49" s="673"/>
      <c r="D49" s="674"/>
    </row>
    <row r="50" spans="1:4">
      <c r="A50" s="105" t="s">
        <v>103</v>
      </c>
      <c r="B50" s="675"/>
      <c r="C50" s="685"/>
      <c r="D50" s="680">
        <f>C50*D48</f>
        <v>0</v>
      </c>
    </row>
    <row r="51" spans="1:4">
      <c r="A51" s="165"/>
      <c r="B51" s="688"/>
      <c r="C51" s="689"/>
      <c r="D51" s="690"/>
    </row>
    <row r="52" spans="1:4" ht="27.75" customHeight="1">
      <c r="A52" s="159" t="s">
        <v>269</v>
      </c>
      <c r="B52" s="160"/>
      <c r="C52" s="668"/>
      <c r="D52" s="669"/>
    </row>
    <row r="53" spans="1:4" ht="21.75" customHeight="1">
      <c r="A53" s="161" t="s">
        <v>270</v>
      </c>
      <c r="B53" s="162"/>
      <c r="C53" s="670"/>
      <c r="D53" s="671"/>
    </row>
    <row r="54" spans="1:4">
      <c r="A54" s="163"/>
      <c r="B54" s="672"/>
      <c r="C54" s="673"/>
      <c r="D54" s="674"/>
    </row>
    <row r="55" spans="1:4" ht="15">
      <c r="A55" s="164" t="s">
        <v>46</v>
      </c>
      <c r="B55" s="675"/>
      <c r="C55" s="676"/>
      <c r="D55" s="677" t="s">
        <v>7</v>
      </c>
    </row>
    <row r="56" spans="1:4">
      <c r="A56" s="105" t="s">
        <v>81</v>
      </c>
      <c r="B56" s="675"/>
      <c r="C56" s="678"/>
      <c r="D56" s="679"/>
    </row>
    <row r="57" spans="1:4">
      <c r="A57" s="105" t="s">
        <v>150</v>
      </c>
      <c r="B57" s="675"/>
      <c r="C57" s="678"/>
      <c r="D57" s="679"/>
    </row>
    <row r="58" spans="1:4">
      <c r="A58" s="105" t="s">
        <v>195</v>
      </c>
      <c r="B58" s="675"/>
      <c r="C58" s="678"/>
      <c r="D58" s="680">
        <f>D56-D57</f>
        <v>0</v>
      </c>
    </row>
    <row r="59" spans="1:4">
      <c r="A59" s="105" t="s">
        <v>200</v>
      </c>
      <c r="B59" s="675"/>
      <c r="C59" s="678"/>
      <c r="D59" s="681"/>
    </row>
    <row r="60" spans="1:4">
      <c r="A60" s="105" t="s">
        <v>197</v>
      </c>
      <c r="B60" s="675"/>
      <c r="C60" s="678"/>
      <c r="D60" s="679"/>
    </row>
    <row r="61" spans="1:4">
      <c r="A61" s="163"/>
      <c r="B61" s="672"/>
      <c r="C61" s="673"/>
      <c r="D61" s="674"/>
    </row>
    <row r="62" spans="1:4">
      <c r="A62" s="164" t="s">
        <v>174</v>
      </c>
      <c r="B62" s="675"/>
      <c r="C62" s="678"/>
      <c r="D62" s="682"/>
    </row>
    <row r="63" spans="1:4">
      <c r="A63" s="105" t="s">
        <v>152</v>
      </c>
      <c r="B63" s="675"/>
      <c r="C63" s="678"/>
      <c r="D63" s="680">
        <f>IF(D59=0,0,(D58-D60)/D59)</f>
        <v>0</v>
      </c>
    </row>
    <row r="64" spans="1:4">
      <c r="A64" s="105" t="s">
        <v>129</v>
      </c>
      <c r="B64" s="675"/>
      <c r="C64" s="678"/>
      <c r="D64" s="679"/>
    </row>
    <row r="65" spans="1:4">
      <c r="A65" s="105" t="s">
        <v>164</v>
      </c>
      <c r="B65" s="675"/>
      <c r="C65" s="683"/>
      <c r="D65" s="680">
        <f>C65*D58</f>
        <v>0</v>
      </c>
    </row>
    <row r="66" spans="1:4">
      <c r="A66" s="105" t="s">
        <v>209</v>
      </c>
      <c r="B66" s="675"/>
      <c r="C66" s="683"/>
      <c r="D66" s="680">
        <f>C66*D58</f>
        <v>0</v>
      </c>
    </row>
    <row r="67" spans="1:4">
      <c r="A67" s="163"/>
      <c r="B67" s="672"/>
      <c r="C67" s="673"/>
      <c r="D67" s="674"/>
    </row>
    <row r="68" spans="1:4">
      <c r="A68" s="164" t="s">
        <v>49</v>
      </c>
      <c r="B68" s="675"/>
      <c r="C68" s="678"/>
      <c r="D68" s="684">
        <f>SUM(D63:D67)</f>
        <v>0</v>
      </c>
    </row>
    <row r="69" spans="1:4">
      <c r="A69" s="163"/>
      <c r="B69" s="672"/>
      <c r="C69" s="673"/>
      <c r="D69" s="674"/>
    </row>
    <row r="70" spans="1:4">
      <c r="A70" s="105" t="s">
        <v>103</v>
      </c>
      <c r="B70" s="675"/>
      <c r="C70" s="685"/>
      <c r="D70" s="680">
        <f>C70*D68</f>
        <v>0</v>
      </c>
    </row>
    <row r="71" spans="1:4">
      <c r="A71" s="165"/>
      <c r="B71" s="688"/>
      <c r="C71" s="689"/>
      <c r="D71" s="690"/>
    </row>
    <row r="72" spans="1:4" ht="27.75" customHeight="1">
      <c r="A72" s="159" t="s">
        <v>269</v>
      </c>
      <c r="B72" s="160"/>
      <c r="C72" s="668"/>
      <c r="D72" s="669"/>
    </row>
    <row r="73" spans="1:4" ht="21.75" customHeight="1">
      <c r="A73" s="161" t="s">
        <v>270</v>
      </c>
      <c r="B73" s="162"/>
      <c r="C73" s="670"/>
      <c r="D73" s="671"/>
    </row>
    <row r="74" spans="1:4">
      <c r="A74" s="163"/>
      <c r="B74" s="672"/>
      <c r="C74" s="673"/>
      <c r="D74" s="674"/>
    </row>
    <row r="75" spans="1:4" ht="15">
      <c r="A75" s="164" t="s">
        <v>46</v>
      </c>
      <c r="B75" s="675"/>
      <c r="C75" s="676"/>
      <c r="D75" s="677" t="s">
        <v>7</v>
      </c>
    </row>
    <row r="76" spans="1:4">
      <c r="A76" s="105" t="s">
        <v>81</v>
      </c>
      <c r="B76" s="675"/>
      <c r="C76" s="678"/>
      <c r="D76" s="679"/>
    </row>
    <row r="77" spans="1:4">
      <c r="A77" s="105" t="s">
        <v>150</v>
      </c>
      <c r="B77" s="675"/>
      <c r="C77" s="678"/>
      <c r="D77" s="679"/>
    </row>
    <row r="78" spans="1:4">
      <c r="A78" s="105" t="s">
        <v>195</v>
      </c>
      <c r="B78" s="675"/>
      <c r="C78" s="678"/>
      <c r="D78" s="680">
        <f>D76-D77</f>
        <v>0</v>
      </c>
    </row>
    <row r="79" spans="1:4">
      <c r="A79" s="105" t="s">
        <v>200</v>
      </c>
      <c r="B79" s="675"/>
      <c r="C79" s="678"/>
      <c r="D79" s="681"/>
    </row>
    <row r="80" spans="1:4">
      <c r="A80" s="105" t="s">
        <v>197</v>
      </c>
      <c r="B80" s="675"/>
      <c r="C80" s="678"/>
      <c r="D80" s="679"/>
    </row>
    <row r="81" spans="1:4">
      <c r="A81" s="163"/>
      <c r="B81" s="672"/>
      <c r="C81" s="673"/>
      <c r="D81" s="674"/>
    </row>
    <row r="82" spans="1:4">
      <c r="A82" s="164" t="s">
        <v>174</v>
      </c>
      <c r="B82" s="675"/>
      <c r="C82" s="678"/>
      <c r="D82" s="682"/>
    </row>
    <row r="83" spans="1:4">
      <c r="A83" s="105" t="s">
        <v>152</v>
      </c>
      <c r="B83" s="675"/>
      <c r="C83" s="678"/>
      <c r="D83" s="680">
        <f>IF(D79=0,0,(D78-D80)/D79)</f>
        <v>0</v>
      </c>
    </row>
    <row r="84" spans="1:4">
      <c r="A84" s="105" t="s">
        <v>129</v>
      </c>
      <c r="B84" s="675"/>
      <c r="C84" s="678"/>
      <c r="D84" s="679"/>
    </row>
    <row r="85" spans="1:4">
      <c r="A85" s="105" t="s">
        <v>164</v>
      </c>
      <c r="B85" s="675"/>
      <c r="C85" s="683"/>
      <c r="D85" s="680">
        <f>C85*D78</f>
        <v>0</v>
      </c>
    </row>
    <row r="86" spans="1:4">
      <c r="A86" s="105" t="s">
        <v>209</v>
      </c>
      <c r="B86" s="675"/>
      <c r="C86" s="683"/>
      <c r="D86" s="680">
        <f>C86*D78</f>
        <v>0</v>
      </c>
    </row>
    <row r="87" spans="1:4">
      <c r="A87" s="163"/>
      <c r="B87" s="672"/>
      <c r="C87" s="673"/>
      <c r="D87" s="674"/>
    </row>
    <row r="88" spans="1:4">
      <c r="A88" s="164" t="s">
        <v>49</v>
      </c>
      <c r="B88" s="675"/>
      <c r="C88" s="678"/>
      <c r="D88" s="684">
        <f>SUM(D83:D87)</f>
        <v>0</v>
      </c>
    </row>
    <row r="89" spans="1:4">
      <c r="A89" s="163"/>
      <c r="B89" s="672"/>
      <c r="C89" s="673"/>
      <c r="D89" s="674"/>
    </row>
    <row r="90" spans="1:4">
      <c r="A90" s="105" t="s">
        <v>103</v>
      </c>
      <c r="B90" s="675"/>
      <c r="C90" s="685"/>
      <c r="D90" s="680">
        <f>C90*D88</f>
        <v>0</v>
      </c>
    </row>
    <row r="91" spans="1:4">
      <c r="A91" s="165"/>
      <c r="B91" s="688"/>
      <c r="C91" s="689"/>
      <c r="D91" s="690"/>
    </row>
    <row r="92" spans="1:4" ht="27.75" customHeight="1">
      <c r="A92" s="159" t="s">
        <v>269</v>
      </c>
      <c r="B92" s="160"/>
      <c r="C92" s="668"/>
      <c r="D92" s="669"/>
    </row>
    <row r="93" spans="1:4" ht="21.75" customHeight="1">
      <c r="A93" s="161" t="s">
        <v>270</v>
      </c>
      <c r="B93" s="162"/>
      <c r="C93" s="670"/>
      <c r="D93" s="671"/>
    </row>
    <row r="94" spans="1:4">
      <c r="A94" s="163"/>
      <c r="B94" s="672"/>
      <c r="C94" s="673"/>
      <c r="D94" s="674"/>
    </row>
    <row r="95" spans="1:4" ht="15">
      <c r="A95" s="164" t="s">
        <v>46</v>
      </c>
      <c r="B95" s="675"/>
      <c r="C95" s="676"/>
      <c r="D95" s="677" t="s">
        <v>7</v>
      </c>
    </row>
    <row r="96" spans="1:4">
      <c r="A96" s="105" t="s">
        <v>81</v>
      </c>
      <c r="B96" s="675"/>
      <c r="C96" s="678"/>
      <c r="D96" s="679"/>
    </row>
    <row r="97" spans="1:4">
      <c r="A97" s="105" t="s">
        <v>150</v>
      </c>
      <c r="B97" s="675"/>
      <c r="C97" s="678"/>
      <c r="D97" s="679"/>
    </row>
    <row r="98" spans="1:4">
      <c r="A98" s="105" t="s">
        <v>195</v>
      </c>
      <c r="B98" s="675"/>
      <c r="C98" s="678"/>
      <c r="D98" s="680">
        <f>D96-D97</f>
        <v>0</v>
      </c>
    </row>
    <row r="99" spans="1:4">
      <c r="A99" s="105" t="s">
        <v>200</v>
      </c>
      <c r="B99" s="675"/>
      <c r="C99" s="678"/>
      <c r="D99" s="681"/>
    </row>
    <row r="100" spans="1:4">
      <c r="A100" s="105" t="s">
        <v>197</v>
      </c>
      <c r="B100" s="675"/>
      <c r="C100" s="678"/>
      <c r="D100" s="679"/>
    </row>
    <row r="101" spans="1:4">
      <c r="A101" s="163"/>
      <c r="B101" s="672"/>
      <c r="C101" s="673"/>
      <c r="D101" s="674"/>
    </row>
    <row r="102" spans="1:4">
      <c r="A102" s="164" t="s">
        <v>174</v>
      </c>
      <c r="B102" s="675"/>
      <c r="C102" s="678"/>
      <c r="D102" s="682"/>
    </row>
    <row r="103" spans="1:4">
      <c r="A103" s="105" t="s">
        <v>152</v>
      </c>
      <c r="B103" s="675"/>
      <c r="C103" s="678"/>
      <c r="D103" s="680">
        <f>IF(D99=0,0,(D98-D100)/D99)</f>
        <v>0</v>
      </c>
    </row>
    <row r="104" spans="1:4">
      <c r="A104" s="105" t="s">
        <v>129</v>
      </c>
      <c r="B104" s="675"/>
      <c r="C104" s="678"/>
      <c r="D104" s="679"/>
    </row>
    <row r="105" spans="1:4">
      <c r="A105" s="105" t="s">
        <v>164</v>
      </c>
      <c r="B105" s="675"/>
      <c r="C105" s="683"/>
      <c r="D105" s="680">
        <f>C105*D98</f>
        <v>0</v>
      </c>
    </row>
    <row r="106" spans="1:4">
      <c r="A106" s="105" t="s">
        <v>209</v>
      </c>
      <c r="B106" s="675"/>
      <c r="C106" s="683"/>
      <c r="D106" s="680">
        <f>C106*D98</f>
        <v>0</v>
      </c>
    </row>
    <row r="107" spans="1:4">
      <c r="A107" s="163"/>
      <c r="B107" s="672"/>
      <c r="C107" s="673"/>
      <c r="D107" s="674"/>
    </row>
    <row r="108" spans="1:4">
      <c r="A108" s="164" t="s">
        <v>49</v>
      </c>
      <c r="B108" s="675"/>
      <c r="C108" s="678"/>
      <c r="D108" s="684">
        <f>SUM(D103:D107)</f>
        <v>0</v>
      </c>
    </row>
    <row r="109" spans="1:4">
      <c r="A109" s="163"/>
      <c r="B109" s="672"/>
      <c r="C109" s="673"/>
      <c r="D109" s="674"/>
    </row>
    <row r="110" spans="1:4">
      <c r="A110" s="105" t="s">
        <v>103</v>
      </c>
      <c r="B110" s="675"/>
      <c r="C110" s="685"/>
      <c r="D110" s="680">
        <f>C110*D108</f>
        <v>0</v>
      </c>
    </row>
    <row r="111" spans="1:4" s="83" customFormat="1" ht="13.5" thickBot="1">
      <c r="A111" s="165"/>
      <c r="B111" s="688"/>
      <c r="C111" s="690"/>
      <c r="D111" s="730"/>
    </row>
    <row r="112" spans="1:4" s="83" customFormat="1" ht="13.5" thickBot="1">
      <c r="A112" s="734" t="s">
        <v>36</v>
      </c>
      <c r="B112" s="731"/>
      <c r="C112" s="732"/>
      <c r="D112" s="733">
        <f>D110+D90+D70+D50+D30</f>
        <v>0</v>
      </c>
    </row>
    <row r="113" spans="1:4" s="83" customFormat="1">
      <c r="A113" s="165"/>
      <c r="B113" s="688"/>
      <c r="C113" s="690"/>
      <c r="D113" s="730"/>
    </row>
    <row r="114" spans="1:4">
      <c r="A114" s="165"/>
      <c r="B114" s="126"/>
      <c r="C114" s="166"/>
      <c r="D114" s="127"/>
    </row>
    <row r="115" spans="1:4" ht="15">
      <c r="A115" s="130" t="s">
        <v>149</v>
      </c>
      <c r="B115" s="167"/>
      <c r="C115" s="168"/>
      <c r="D115" s="127"/>
    </row>
    <row r="116" spans="1:4" ht="15">
      <c r="A116" s="169" t="s">
        <v>60</v>
      </c>
      <c r="B116" s="167"/>
      <c r="C116" s="168"/>
      <c r="D116" s="127"/>
    </row>
    <row r="117" spans="1:4" ht="15">
      <c r="A117" s="169" t="s">
        <v>0</v>
      </c>
      <c r="B117" s="167"/>
      <c r="C117" s="168"/>
      <c r="D117" s="127"/>
    </row>
    <row r="118" spans="1:4" ht="15">
      <c r="A118" s="169" t="s">
        <v>124</v>
      </c>
      <c r="B118" s="167"/>
      <c r="C118" s="168"/>
      <c r="D118" s="169"/>
    </row>
    <row r="120" spans="1:4">
      <c r="A120" s="146" t="s">
        <v>109</v>
      </c>
      <c r="B120" s="147"/>
      <c r="C120" s="148"/>
      <c r="D120" s="149"/>
    </row>
  </sheetData>
  <phoneticPr fontId="13" type="noConversion"/>
  <pageMargins left="0.59055118110236227" right="0.59055118110236227" top="0.59055118110236227" bottom="0.98425196850393704" header="0.51181102362204722" footer="0.51181102362204722"/>
  <headerFooter alignWithMargins="0">
    <oddFooter>&amp;L&amp;"Verdana,Regular"&amp;F-&amp;A
Atir b.v. ©&amp;C&amp;R&amp;"Lucida Grande,Regular"printversie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51"/>
  <sheetViews>
    <sheetView showGridLines="0" showZeros="0" workbookViewId="0">
      <pane ySplit="12" topLeftCell="A13" activePane="bottomLeft" state="frozen"/>
      <selection sqref="A1:XFD1048576"/>
      <selection pane="bottomLeft" activeCell="C16" sqref="C16:F17"/>
    </sheetView>
  </sheetViews>
  <sheetFormatPr defaultColWidth="11.42578125" defaultRowHeight="12.75"/>
  <cols>
    <col min="1" max="1" width="33.85546875" style="37" customWidth="1"/>
    <col min="2" max="6" width="17.5703125" style="37" customWidth="1"/>
    <col min="7" max="16384" width="11.42578125" style="37"/>
  </cols>
  <sheetData>
    <row r="3" spans="1:6" ht="15">
      <c r="A3" s="84" t="str">
        <f>'1-Contractblad'!A3</f>
        <v>Naam opdrachtgever</v>
      </c>
      <c r="B3" s="85" t="str">
        <f>'1-Contractblad'!B3</f>
        <v>LMC</v>
      </c>
      <c r="C3" s="86"/>
      <c r="D3" s="86"/>
    </row>
    <row r="4" spans="1:6" ht="15">
      <c r="A4" s="84" t="str">
        <f>'1-Contractblad'!A4</f>
        <v>Calculatie onderdeel</v>
      </c>
      <c r="B4" s="85" t="s">
        <v>128</v>
      </c>
      <c r="C4" s="87"/>
      <c r="D4" s="88"/>
    </row>
    <row r="5" spans="1:6" ht="15">
      <c r="A5" s="84" t="str">
        <f>'1-Contractblad'!A5</f>
        <v>Gebouw/plaats</v>
      </c>
      <c r="B5" s="85" t="str">
        <f>'1-Contractblad'!B5</f>
        <v>Rotterdam</v>
      </c>
      <c r="C5" s="87"/>
      <c r="D5" s="88"/>
    </row>
    <row r="6" spans="1:6" ht="15">
      <c r="A6" s="84" t="str">
        <f>'1-Contractblad'!A6</f>
        <v>Besteknummer</v>
      </c>
      <c r="B6" s="85" t="str">
        <f>'1-Contractblad'!B6</f>
        <v>LMC-EA-JV-2014</v>
      </c>
      <c r="C6" s="87"/>
      <c r="D6" s="88"/>
    </row>
    <row r="7" spans="1:6" ht="15">
      <c r="A7" s="84" t="str">
        <f>'1-Contractblad'!A7</f>
        <v>Naam leverancier</v>
      </c>
      <c r="B7" s="85">
        <f>'1-Contractblad'!B7</f>
        <v>0</v>
      </c>
      <c r="C7" s="87"/>
      <c r="D7" s="88"/>
    </row>
    <row r="8" spans="1:6" ht="15">
      <c r="A8" s="84" t="str">
        <f>'1-Contractblad'!A8</f>
        <v>Prijspeil</v>
      </c>
      <c r="B8" s="89">
        <f>'1-Contractblad'!B8</f>
        <v>2014</v>
      </c>
      <c r="C8" s="87"/>
      <c r="D8" s="88"/>
    </row>
    <row r="9" spans="1:6" ht="15">
      <c r="A9" s="84" t="str">
        <f>'1-Contractblad'!A9</f>
        <v>Bijzonderheden</v>
      </c>
      <c r="B9" s="90" t="s">
        <v>18</v>
      </c>
      <c r="C9" s="87"/>
      <c r="D9" s="88"/>
    </row>
    <row r="10" spans="1:6" ht="15">
      <c r="A10" s="84"/>
      <c r="B10" s="90"/>
      <c r="C10" s="87"/>
      <c r="D10" s="88"/>
    </row>
    <row r="11" spans="1:6">
      <c r="A11" s="91"/>
      <c r="B11" s="92"/>
      <c r="C11" s="92"/>
      <c r="D11" s="92"/>
    </row>
    <row r="12" spans="1:6" ht="15">
      <c r="A12" s="93" t="s">
        <v>228</v>
      </c>
      <c r="B12" s="94"/>
      <c r="C12" s="94"/>
      <c r="D12" s="95"/>
      <c r="E12" s="95"/>
      <c r="F12" s="96"/>
    </row>
    <row r="14" spans="1:6">
      <c r="A14" s="97"/>
      <c r="B14" s="98"/>
      <c r="C14" s="811" t="s">
        <v>93</v>
      </c>
      <c r="D14" s="812"/>
      <c r="E14" s="812"/>
      <c r="F14" s="813"/>
    </row>
    <row r="15" spans="1:6">
      <c r="A15" s="99" t="s">
        <v>186</v>
      </c>
      <c r="B15" s="99" t="s">
        <v>48</v>
      </c>
      <c r="C15" s="100" t="s">
        <v>38</v>
      </c>
      <c r="D15" s="101" t="s">
        <v>39</v>
      </c>
      <c r="E15" s="101" t="s">
        <v>40</v>
      </c>
      <c r="F15" s="101" t="s">
        <v>41</v>
      </c>
    </row>
    <row r="16" spans="1:6">
      <c r="A16" s="102" t="s">
        <v>766</v>
      </c>
      <c r="B16" s="103" t="s">
        <v>140</v>
      </c>
      <c r="C16" s="104">
        <v>0</v>
      </c>
      <c r="D16" s="104">
        <v>0</v>
      </c>
      <c r="E16" s="104">
        <v>0</v>
      </c>
      <c r="F16" s="104">
        <v>0</v>
      </c>
    </row>
    <row r="17" spans="1:6">
      <c r="A17" s="102" t="s">
        <v>765</v>
      </c>
      <c r="B17" s="103"/>
      <c r="C17" s="104">
        <v>0</v>
      </c>
      <c r="D17" s="104">
        <v>0</v>
      </c>
      <c r="E17" s="104">
        <v>0</v>
      </c>
      <c r="F17" s="104">
        <v>0</v>
      </c>
    </row>
    <row r="18" spans="1:6">
      <c r="A18" s="102" t="s">
        <v>260</v>
      </c>
      <c r="B18" s="103" t="s">
        <v>141</v>
      </c>
      <c r="C18" s="104">
        <v>0</v>
      </c>
      <c r="D18" s="104">
        <v>0</v>
      </c>
      <c r="E18" s="104">
        <v>0</v>
      </c>
      <c r="F18" s="104">
        <v>0</v>
      </c>
    </row>
    <row r="19" spans="1:6">
      <c r="A19" s="105" t="s">
        <v>261</v>
      </c>
      <c r="B19" s="103"/>
      <c r="C19" s="104">
        <v>0</v>
      </c>
      <c r="D19" s="104">
        <v>0</v>
      </c>
      <c r="E19" s="104">
        <v>0</v>
      </c>
      <c r="F19" s="104">
        <v>0</v>
      </c>
    </row>
    <row r="20" spans="1:6">
      <c r="A20" s="105" t="s">
        <v>27</v>
      </c>
      <c r="B20" s="103"/>
      <c r="C20" s="104">
        <v>0</v>
      </c>
      <c r="D20" s="104">
        <v>0</v>
      </c>
      <c r="E20" s="104">
        <v>0</v>
      </c>
      <c r="F20" s="104">
        <v>0</v>
      </c>
    </row>
    <row r="21" spans="1:6" ht="12" customHeight="1">
      <c r="A21" s="106" t="s">
        <v>28</v>
      </c>
      <c r="B21" s="103"/>
      <c r="C21" s="104">
        <v>0</v>
      </c>
      <c r="D21" s="104">
        <v>0</v>
      </c>
      <c r="E21" s="104">
        <v>0</v>
      </c>
      <c r="F21" s="104">
        <v>0</v>
      </c>
    </row>
    <row r="22" spans="1:6">
      <c r="A22" s="106" t="s">
        <v>31</v>
      </c>
      <c r="B22" s="103"/>
      <c r="C22" s="104">
        <v>0</v>
      </c>
      <c r="D22" s="104">
        <v>0</v>
      </c>
      <c r="E22" s="104">
        <v>0</v>
      </c>
      <c r="F22" s="104">
        <v>0</v>
      </c>
    </row>
    <row r="23" spans="1:6">
      <c r="A23" s="107"/>
      <c r="B23" s="107"/>
      <c r="C23" s="107"/>
      <c r="D23" s="108"/>
    </row>
    <row r="24" spans="1:6" ht="15">
      <c r="A24" s="109" t="s">
        <v>259</v>
      </c>
      <c r="B24" s="110"/>
      <c r="C24" s="110"/>
      <c r="D24" s="111"/>
      <c r="E24" s="111"/>
      <c r="F24" s="112"/>
    </row>
    <row r="25" spans="1:6">
      <c r="A25" s="113" t="s">
        <v>105</v>
      </c>
      <c r="B25" s="114"/>
      <c r="C25" s="114"/>
      <c r="D25" s="115"/>
      <c r="E25" s="115"/>
      <c r="F25" s="116"/>
    </row>
    <row r="26" spans="1:6">
      <c r="A26" s="117"/>
      <c r="B26" s="117"/>
      <c r="C26" s="117"/>
      <c r="D26" s="117"/>
      <c r="E26" s="118"/>
      <c r="F26" s="118"/>
    </row>
    <row r="27" spans="1:6">
      <c r="A27" s="119"/>
      <c r="B27" s="120"/>
      <c r="C27" s="811" t="s">
        <v>94</v>
      </c>
      <c r="D27" s="812"/>
      <c r="E27" s="812"/>
      <c r="F27" s="813"/>
    </row>
    <row r="28" spans="1:6" s="121" customFormat="1">
      <c r="A28" s="99" t="s">
        <v>186</v>
      </c>
      <c r="B28" s="99" t="s">
        <v>48</v>
      </c>
      <c r="C28" s="100" t="s">
        <v>11</v>
      </c>
      <c r="D28" s="100" t="s">
        <v>199</v>
      </c>
      <c r="E28" s="100" t="s">
        <v>89</v>
      </c>
      <c r="F28" s="100" t="s">
        <v>65</v>
      </c>
    </row>
    <row r="29" spans="1:6">
      <c r="A29" s="122" t="s">
        <v>29</v>
      </c>
      <c r="B29" s="123"/>
      <c r="C29" s="104">
        <v>0</v>
      </c>
      <c r="D29" s="104">
        <v>0</v>
      </c>
      <c r="E29" s="104">
        <v>0</v>
      </c>
      <c r="F29" s="104">
        <v>0</v>
      </c>
    </row>
    <row r="30" spans="1:6">
      <c r="A30" s="122" t="s">
        <v>217</v>
      </c>
      <c r="B30" s="123"/>
      <c r="C30" s="104">
        <v>0</v>
      </c>
      <c r="D30" s="104">
        <v>0</v>
      </c>
      <c r="E30" s="104">
        <v>0</v>
      </c>
      <c r="F30" s="104">
        <v>0</v>
      </c>
    </row>
    <row r="31" spans="1:6">
      <c r="A31" s="122" t="s">
        <v>167</v>
      </c>
      <c r="B31" s="124"/>
      <c r="C31" s="104">
        <v>0</v>
      </c>
      <c r="D31" s="104">
        <v>0</v>
      </c>
      <c r="E31" s="104">
        <v>0</v>
      </c>
      <c r="F31" s="104">
        <v>0</v>
      </c>
    </row>
    <row r="32" spans="1:6">
      <c r="A32" s="125"/>
      <c r="B32" s="126"/>
      <c r="C32" s="126"/>
      <c r="D32" s="127"/>
    </row>
    <row r="33" spans="1:7" ht="15">
      <c r="A33" s="93" t="s">
        <v>62</v>
      </c>
      <c r="B33" s="128"/>
      <c r="C33" s="128"/>
      <c r="D33" s="128"/>
      <c r="E33" s="128"/>
      <c r="F33" s="129"/>
    </row>
    <row r="34" spans="1:7">
      <c r="A34" s="130"/>
      <c r="B34" s="107"/>
      <c r="C34" s="107"/>
      <c r="D34" s="108"/>
    </row>
    <row r="35" spans="1:7">
      <c r="A35" s="131" t="s">
        <v>186</v>
      </c>
      <c r="B35" s="97" t="s">
        <v>48</v>
      </c>
      <c r="C35" s="132"/>
      <c r="D35" s="132"/>
      <c r="E35" s="132"/>
      <c r="F35" s="133" t="s">
        <v>182</v>
      </c>
    </row>
    <row r="36" spans="1:7">
      <c r="A36" s="106" t="s">
        <v>5</v>
      </c>
      <c r="B36" s="134"/>
      <c r="C36" s="134"/>
      <c r="D36" s="134"/>
      <c r="E36" s="134"/>
      <c r="F36" s="135">
        <v>0</v>
      </c>
    </row>
    <row r="37" spans="1:7">
      <c r="A37" s="106" t="s">
        <v>215</v>
      </c>
      <c r="B37" s="136"/>
      <c r="C37" s="136"/>
      <c r="D37" s="136"/>
      <c r="E37" s="136"/>
      <c r="F37" s="135">
        <v>0</v>
      </c>
    </row>
    <row r="38" spans="1:7">
      <c r="A38" s="132"/>
      <c r="B38" s="132"/>
      <c r="C38" s="132"/>
      <c r="D38" s="132"/>
      <c r="E38" s="137"/>
      <c r="F38" s="137"/>
      <c r="G38" s="137"/>
    </row>
    <row r="39" spans="1:7" ht="25.5">
      <c r="A39" s="131" t="s">
        <v>186</v>
      </c>
      <c r="B39" s="138" t="s">
        <v>48</v>
      </c>
      <c r="C39" s="139"/>
      <c r="D39" s="140"/>
      <c r="E39" s="141" t="s">
        <v>266</v>
      </c>
      <c r="F39" s="142" t="s">
        <v>134</v>
      </c>
    </row>
    <row r="40" spans="1:7">
      <c r="A40" s="106" t="s">
        <v>139</v>
      </c>
      <c r="B40" s="143" t="s">
        <v>71</v>
      </c>
      <c r="C40" s="144"/>
      <c r="D40" s="136"/>
      <c r="E40" s="135">
        <v>0</v>
      </c>
      <c r="F40" s="135">
        <v>0</v>
      </c>
    </row>
    <row r="41" spans="1:7">
      <c r="A41" s="106" t="s">
        <v>26</v>
      </c>
      <c r="B41" s="143" t="s">
        <v>71</v>
      </c>
      <c r="C41" s="144"/>
      <c r="D41" s="136"/>
      <c r="E41" s="135">
        <v>0</v>
      </c>
      <c r="F41" s="135">
        <v>0</v>
      </c>
    </row>
    <row r="42" spans="1:7">
      <c r="A42" s="132"/>
      <c r="B42" s="132"/>
      <c r="C42" s="132"/>
      <c r="D42" s="132"/>
      <c r="E42" s="137"/>
      <c r="F42" s="137"/>
      <c r="G42" s="137"/>
    </row>
    <row r="43" spans="1:7" ht="25.5">
      <c r="A43" s="131" t="s">
        <v>186</v>
      </c>
      <c r="B43" s="138" t="s">
        <v>48</v>
      </c>
      <c r="C43" s="139"/>
      <c r="D43" s="140"/>
      <c r="E43" s="141" t="s">
        <v>148</v>
      </c>
      <c r="F43" s="142" t="s">
        <v>147</v>
      </c>
    </row>
    <row r="44" spans="1:7">
      <c r="A44" s="106" t="s">
        <v>262</v>
      </c>
      <c r="B44" s="143" t="s">
        <v>71</v>
      </c>
      <c r="C44" s="144"/>
      <c r="D44" s="136"/>
      <c r="E44" s="135">
        <v>0</v>
      </c>
      <c r="F44" s="135">
        <v>0</v>
      </c>
    </row>
    <row r="45" spans="1:7">
      <c r="A45" s="107"/>
      <c r="B45" s="108"/>
      <c r="C45" s="108"/>
      <c r="D45" s="107"/>
    </row>
    <row r="46" spans="1:7" ht="15">
      <c r="A46" s="145" t="s">
        <v>6</v>
      </c>
      <c r="B46" s="108"/>
      <c r="C46" s="108"/>
      <c r="D46" s="107"/>
    </row>
    <row r="47" spans="1:7">
      <c r="A47" s="107" t="s">
        <v>153</v>
      </c>
      <c r="B47" s="108"/>
      <c r="C47" s="108"/>
      <c r="D47" s="107"/>
    </row>
    <row r="48" spans="1:7">
      <c r="A48" s="107" t="s">
        <v>50</v>
      </c>
      <c r="B48" s="108"/>
      <c r="C48" s="108"/>
      <c r="D48" s="107"/>
    </row>
    <row r="49" spans="1:4">
      <c r="A49" s="107"/>
      <c r="B49" s="108"/>
      <c r="C49" s="108"/>
      <c r="D49" s="107"/>
    </row>
    <row r="50" spans="1:4">
      <c r="A50" s="146" t="s">
        <v>109</v>
      </c>
      <c r="B50" s="147"/>
      <c r="C50" s="148"/>
      <c r="D50" s="149"/>
    </row>
    <row r="51" spans="1:4">
      <c r="A51" s="147"/>
      <c r="B51" s="147"/>
      <c r="C51" s="147"/>
      <c r="D51" s="147"/>
    </row>
  </sheetData>
  <mergeCells count="2">
    <mergeCell ref="C27:F27"/>
    <mergeCell ref="C14:F14"/>
  </mergeCells>
  <phoneticPr fontId="12"/>
  <conditionalFormatting sqref="F36:F37 C29:F31 E44:F44 E40:F41">
    <cfRule type="cellIs" dxfId="0" priority="1" stopIfTrue="1" operator="equal">
      <formula>"nvt"</formula>
    </cfRule>
  </conditionalFormatting>
  <printOptions horizontalCentered="1"/>
  <pageMargins left="0.59055118110236227" right="0.59055118110236227" top="0.59055118110236227" bottom="0.78740157480314965" header="0.39370078740157483" footer="0.19685039370078741"/>
  <headerFooter alignWithMargins="0">
    <oddFooter>&amp;L&amp;"Verdana,Regular"&amp;F-&amp;A
Atir b.v. ©&amp;C&amp;R&amp;"Verdana,Regular"printversie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86"/>
  <sheetViews>
    <sheetView showGridLines="0" zoomScaleNormal="100" workbookViewId="0">
      <pane xSplit="1" ySplit="21" topLeftCell="B22" activePane="bottomRight" state="frozen"/>
      <selection pane="topRight" activeCell="B1" sqref="B1"/>
      <selection pane="bottomLeft" activeCell="A15" sqref="A15"/>
      <selection pane="bottomRight" activeCell="B25" sqref="B25:L25"/>
    </sheetView>
  </sheetViews>
  <sheetFormatPr defaultRowHeight="12.75"/>
  <cols>
    <col min="1" max="1" width="2.85546875" style="618" customWidth="1"/>
    <col min="2" max="2" width="31" style="618" customWidth="1"/>
    <col min="3" max="3" width="49" style="618" customWidth="1"/>
    <col min="4" max="4" width="23.7109375" style="618" customWidth="1"/>
    <col min="5" max="5" width="17.140625" style="618" customWidth="1"/>
    <col min="6" max="6" width="9.140625" style="618" customWidth="1"/>
    <col min="7" max="7" width="11.42578125" style="618" customWidth="1"/>
    <col min="8" max="8" width="9.140625" style="618" customWidth="1"/>
    <col min="9" max="9" width="16.85546875" style="618" customWidth="1"/>
    <col min="10" max="10" width="13.5703125" style="618" customWidth="1"/>
    <col min="11" max="11" width="16.5703125" style="618" customWidth="1"/>
    <col min="12" max="12" width="39.5703125" style="618" customWidth="1"/>
    <col min="13" max="13" width="9.140625" style="618" customWidth="1"/>
    <col min="14" max="16384" width="9.140625" style="618"/>
  </cols>
  <sheetData>
    <row r="1" spans="2:4">
      <c r="B1" s="437" t="s">
        <v>109</v>
      </c>
      <c r="C1" s="617"/>
      <c r="D1" s="617"/>
    </row>
    <row r="2" spans="2:4">
      <c r="B2" s="619"/>
      <c r="C2" s="619"/>
    </row>
    <row r="3" spans="2:4">
      <c r="B3" s="440"/>
      <c r="C3" s="440"/>
      <c r="D3" s="440"/>
    </row>
    <row r="4" spans="2:4" ht="15">
      <c r="B4" s="441" t="s">
        <v>114</v>
      </c>
      <c r="C4" s="85" t="str">
        <f>'1-Contractblad'!B3</f>
        <v>LMC</v>
      </c>
      <c r="D4" s="620"/>
    </row>
    <row r="5" spans="2:4" ht="15">
      <c r="B5" s="441" t="s">
        <v>55</v>
      </c>
      <c r="C5" s="85" t="s">
        <v>758</v>
      </c>
      <c r="D5" s="571"/>
    </row>
    <row r="6" spans="2:4" ht="15">
      <c r="B6" s="441" t="s">
        <v>272</v>
      </c>
      <c r="C6" s="85" t="str">
        <f>'1-Contractblad'!B5</f>
        <v>Rotterdam</v>
      </c>
      <c r="D6" s="569"/>
    </row>
    <row r="7" spans="2:4" ht="15">
      <c r="B7" s="441" t="s">
        <v>145</v>
      </c>
      <c r="C7" s="85" t="str">
        <f>'1-Contractblad'!B6</f>
        <v>LMC-EA-JV-2014</v>
      </c>
      <c r="D7" s="569"/>
    </row>
    <row r="8" spans="2:4" ht="15">
      <c r="B8" s="441" t="s">
        <v>208</v>
      </c>
      <c r="C8" s="85">
        <f>'1-Contractblad'!B7</f>
        <v>0</v>
      </c>
      <c r="D8" s="569"/>
    </row>
    <row r="9" spans="2:4" ht="15">
      <c r="B9" s="441" t="s">
        <v>45</v>
      </c>
      <c r="C9" s="89">
        <f>'1-Contractblad'!B8</f>
        <v>2014</v>
      </c>
      <c r="D9" s="572"/>
    </row>
    <row r="10" spans="2:4" ht="15">
      <c r="B10" s="441" t="s">
        <v>146</v>
      </c>
      <c r="C10" s="85" t="str">
        <f>'1-Contractblad'!B9</f>
        <v>Vertrouwelijk</v>
      </c>
      <c r="D10" s="573"/>
    </row>
    <row r="12" spans="2:4" ht="13.5" customHeight="1">
      <c r="B12" s="621" t="s">
        <v>730</v>
      </c>
      <c r="C12" s="621" t="s">
        <v>731</v>
      </c>
    </row>
    <row r="13" spans="2:4" ht="13.5" customHeight="1">
      <c r="B13" s="622" t="s">
        <v>732</v>
      </c>
      <c r="C13" s="623"/>
    </row>
    <row r="14" spans="2:4" ht="13.5" customHeight="1">
      <c r="B14" s="622" t="s">
        <v>733</v>
      </c>
      <c r="C14" s="623"/>
    </row>
    <row r="15" spans="2:4" ht="13.5" customHeight="1">
      <c r="B15" s="622" t="s">
        <v>734</v>
      </c>
      <c r="C15" s="623"/>
    </row>
    <row r="16" spans="2:4" ht="13.5" customHeight="1">
      <c r="B16" s="622" t="s">
        <v>735</v>
      </c>
      <c r="C16" s="623"/>
    </row>
    <row r="17" spans="2:19" ht="13.5" customHeight="1">
      <c r="B17" s="622" t="s">
        <v>736</v>
      </c>
      <c r="C17" s="623"/>
    </row>
    <row r="18" spans="2:19" ht="13.5" customHeight="1">
      <c r="B18" s="622" t="s">
        <v>737</v>
      </c>
      <c r="C18" s="623"/>
    </row>
    <row r="19" spans="2:19" ht="13.5" customHeight="1">
      <c r="B19" s="622" t="s">
        <v>738</v>
      </c>
      <c r="C19" s="623"/>
    </row>
    <row r="20" spans="2:19" ht="13.5" customHeight="1" thickBot="1"/>
    <row r="21" spans="2:19" ht="40.5" customHeight="1">
      <c r="B21" s="624" t="s">
        <v>759</v>
      </c>
      <c r="C21" s="625" t="s">
        <v>739</v>
      </c>
      <c r="D21" s="747" t="s">
        <v>740</v>
      </c>
      <c r="E21" s="748" t="s">
        <v>741</v>
      </c>
      <c r="F21" s="749" t="s">
        <v>742</v>
      </c>
      <c r="G21" s="749" t="s">
        <v>743</v>
      </c>
      <c r="H21" s="626" t="s">
        <v>744</v>
      </c>
      <c r="I21" s="626" t="s">
        <v>745</v>
      </c>
      <c r="J21" s="626" t="s">
        <v>746</v>
      </c>
      <c r="K21" s="626" t="s">
        <v>747</v>
      </c>
      <c r="L21" s="627" t="s">
        <v>748</v>
      </c>
    </row>
    <row r="22" spans="2:19">
      <c r="B22" s="628" t="s">
        <v>537</v>
      </c>
      <c r="C22" s="622"/>
      <c r="D22" s="629" t="s">
        <v>749</v>
      </c>
      <c r="E22" s="628" t="s">
        <v>750</v>
      </c>
      <c r="F22" s="630"/>
      <c r="G22" s="631"/>
      <c r="H22" s="745"/>
      <c r="I22" s="746"/>
      <c r="J22" s="632">
        <f>(F22*H22)+I22</f>
        <v>0</v>
      </c>
      <c r="K22" s="632">
        <f>J22*G22</f>
        <v>0</v>
      </c>
      <c r="L22" s="633"/>
      <c r="S22" s="618" t="s">
        <v>750</v>
      </c>
    </row>
    <row r="23" spans="2:19">
      <c r="B23" s="628" t="s">
        <v>537</v>
      </c>
      <c r="C23" s="622"/>
      <c r="D23" s="629" t="s">
        <v>751</v>
      </c>
      <c r="E23" s="628" t="s">
        <v>750</v>
      </c>
      <c r="F23" s="630"/>
      <c r="G23" s="631"/>
      <c r="H23" s="745"/>
      <c r="I23" s="746"/>
      <c r="J23" s="632">
        <f t="shared" ref="J23:J24" si="0">(F23*H23)+I23</f>
        <v>0</v>
      </c>
      <c r="K23" s="632">
        <f>J23*G23</f>
        <v>0</v>
      </c>
      <c r="L23" s="633"/>
      <c r="S23" s="618" t="s">
        <v>752</v>
      </c>
    </row>
    <row r="24" spans="2:19">
      <c r="B24" s="628" t="s">
        <v>537</v>
      </c>
      <c r="C24" s="622"/>
      <c r="D24" s="629" t="s">
        <v>753</v>
      </c>
      <c r="E24" s="628" t="s">
        <v>752</v>
      </c>
      <c r="F24" s="630"/>
      <c r="G24" s="631"/>
      <c r="H24" s="745"/>
      <c r="I24" s="746"/>
      <c r="J24" s="632">
        <f t="shared" si="0"/>
        <v>0</v>
      </c>
      <c r="K24" s="632">
        <f>J24*G24</f>
        <v>0</v>
      </c>
      <c r="L24" s="633"/>
      <c r="S24" s="618" t="s">
        <v>754</v>
      </c>
    </row>
    <row r="25" spans="2:19">
      <c r="B25" s="634"/>
      <c r="C25" s="635"/>
      <c r="D25" s="636"/>
      <c r="E25" s="634"/>
      <c r="F25" s="637"/>
      <c r="G25" s="638"/>
      <c r="H25" s="638"/>
      <c r="I25" s="639"/>
      <c r="J25" s="640"/>
      <c r="K25" s="639"/>
      <c r="L25" s="641"/>
    </row>
    <row r="26" spans="2:19">
      <c r="B26" s="735" t="s">
        <v>775</v>
      </c>
      <c r="C26" s="622"/>
      <c r="D26" s="629" t="s">
        <v>749</v>
      </c>
      <c r="E26" s="628" t="s">
        <v>750</v>
      </c>
      <c r="F26" s="630"/>
      <c r="G26" s="631"/>
      <c r="H26" s="745"/>
      <c r="I26" s="746"/>
      <c r="J26" s="632">
        <f>(F26*H26)+I26</f>
        <v>0</v>
      </c>
      <c r="K26" s="632">
        <f>J26*G26</f>
        <v>0</v>
      </c>
      <c r="L26" s="633"/>
    </row>
    <row r="27" spans="2:19">
      <c r="B27" s="735" t="s">
        <v>775</v>
      </c>
      <c r="C27" s="622"/>
      <c r="D27" s="629" t="s">
        <v>751</v>
      </c>
      <c r="E27" s="628" t="s">
        <v>750</v>
      </c>
      <c r="F27" s="630"/>
      <c r="G27" s="631"/>
      <c r="H27" s="745"/>
      <c r="I27" s="746"/>
      <c r="J27" s="632">
        <f t="shared" ref="J27:J28" si="1">(F27*H27)+I27</f>
        <v>0</v>
      </c>
      <c r="K27" s="632">
        <f>J27*G27</f>
        <v>0</v>
      </c>
      <c r="L27" s="633"/>
    </row>
    <row r="28" spans="2:19">
      <c r="B28" s="735" t="s">
        <v>775</v>
      </c>
      <c r="C28" s="622"/>
      <c r="D28" s="629" t="s">
        <v>753</v>
      </c>
      <c r="E28" s="628" t="s">
        <v>752</v>
      </c>
      <c r="F28" s="630"/>
      <c r="G28" s="631"/>
      <c r="H28" s="745"/>
      <c r="I28" s="746"/>
      <c r="J28" s="632">
        <f t="shared" si="1"/>
        <v>0</v>
      </c>
      <c r="K28" s="632">
        <f>J28*G28</f>
        <v>0</v>
      </c>
      <c r="L28" s="633"/>
    </row>
    <row r="29" spans="2:19">
      <c r="B29" s="634"/>
      <c r="C29" s="635"/>
      <c r="D29" s="636"/>
      <c r="E29" s="634"/>
      <c r="F29" s="637"/>
      <c r="G29" s="638"/>
      <c r="H29" s="638"/>
      <c r="I29" s="639"/>
      <c r="J29" s="640"/>
      <c r="K29" s="639"/>
      <c r="L29" s="641"/>
    </row>
    <row r="30" spans="2:19">
      <c r="B30" s="628" t="s">
        <v>596</v>
      </c>
      <c r="C30" s="622"/>
      <c r="D30" s="629" t="s">
        <v>749</v>
      </c>
      <c r="E30" s="628" t="s">
        <v>750</v>
      </c>
      <c r="F30" s="630"/>
      <c r="G30" s="631"/>
      <c r="H30" s="745"/>
      <c r="I30" s="746"/>
      <c r="J30" s="632">
        <f>(F30*H30)+I30</f>
        <v>0</v>
      </c>
      <c r="K30" s="632">
        <f>J30*G30</f>
        <v>0</v>
      </c>
      <c r="L30" s="633"/>
    </row>
    <row r="31" spans="2:19">
      <c r="B31" s="628" t="s">
        <v>596</v>
      </c>
      <c r="C31" s="622"/>
      <c r="D31" s="629" t="s">
        <v>751</v>
      </c>
      <c r="E31" s="628" t="s">
        <v>750</v>
      </c>
      <c r="F31" s="630"/>
      <c r="G31" s="631"/>
      <c r="H31" s="745"/>
      <c r="I31" s="746"/>
      <c r="J31" s="632">
        <f t="shared" ref="J31:J32" si="2">(F31*H31)+I31</f>
        <v>0</v>
      </c>
      <c r="K31" s="632">
        <f>J31*G31</f>
        <v>0</v>
      </c>
      <c r="L31" s="633"/>
    </row>
    <row r="32" spans="2:19">
      <c r="B32" s="628" t="s">
        <v>596</v>
      </c>
      <c r="C32" s="622"/>
      <c r="D32" s="629" t="s">
        <v>753</v>
      </c>
      <c r="E32" s="628" t="s">
        <v>752</v>
      </c>
      <c r="F32" s="630"/>
      <c r="G32" s="631"/>
      <c r="H32" s="745"/>
      <c r="I32" s="746"/>
      <c r="J32" s="632">
        <f t="shared" si="2"/>
        <v>0</v>
      </c>
      <c r="K32" s="632">
        <f>J32*G32</f>
        <v>0</v>
      </c>
      <c r="L32" s="633"/>
    </row>
    <row r="33" spans="2:12">
      <c r="B33" s="634"/>
      <c r="C33" s="635"/>
      <c r="D33" s="636"/>
      <c r="E33" s="634"/>
      <c r="F33" s="637"/>
      <c r="G33" s="638"/>
      <c r="H33" s="638"/>
      <c r="I33" s="639"/>
      <c r="J33" s="640"/>
      <c r="K33" s="639"/>
      <c r="L33" s="641"/>
    </row>
    <row r="34" spans="2:12">
      <c r="B34" s="628" t="s">
        <v>584</v>
      </c>
      <c r="C34" s="622"/>
      <c r="D34" s="629" t="s">
        <v>749</v>
      </c>
      <c r="E34" s="628" t="s">
        <v>750</v>
      </c>
      <c r="F34" s="630"/>
      <c r="G34" s="631"/>
      <c r="H34" s="745"/>
      <c r="I34" s="746"/>
      <c r="J34" s="632">
        <f>(F34*H34)+I34</f>
        <v>0</v>
      </c>
      <c r="K34" s="632">
        <f>J34*G34</f>
        <v>0</v>
      </c>
      <c r="L34" s="633"/>
    </row>
    <row r="35" spans="2:12">
      <c r="B35" s="628" t="s">
        <v>584</v>
      </c>
      <c r="C35" s="622"/>
      <c r="D35" s="629" t="s">
        <v>751</v>
      </c>
      <c r="E35" s="628" t="s">
        <v>750</v>
      </c>
      <c r="F35" s="630"/>
      <c r="G35" s="631"/>
      <c r="H35" s="745"/>
      <c r="I35" s="746"/>
      <c r="J35" s="632">
        <f t="shared" ref="J35:J36" si="3">(F35*H35)+I35</f>
        <v>0</v>
      </c>
      <c r="K35" s="632">
        <f>J35*G35</f>
        <v>0</v>
      </c>
      <c r="L35" s="633"/>
    </row>
    <row r="36" spans="2:12">
      <c r="B36" s="628" t="s">
        <v>584</v>
      </c>
      <c r="C36" s="622"/>
      <c r="D36" s="629" t="s">
        <v>753</v>
      </c>
      <c r="E36" s="628" t="s">
        <v>752</v>
      </c>
      <c r="F36" s="630"/>
      <c r="G36" s="631"/>
      <c r="H36" s="745"/>
      <c r="I36" s="746"/>
      <c r="J36" s="632">
        <f t="shared" si="3"/>
        <v>0</v>
      </c>
      <c r="K36" s="632">
        <f>J36*G36</f>
        <v>0</v>
      </c>
      <c r="L36" s="633"/>
    </row>
    <row r="37" spans="2:12">
      <c r="B37" s="634"/>
      <c r="C37" s="635"/>
      <c r="D37" s="636"/>
      <c r="E37" s="634"/>
      <c r="F37" s="637"/>
      <c r="G37" s="638"/>
      <c r="H37" s="638"/>
      <c r="I37" s="639"/>
      <c r="J37" s="640"/>
      <c r="K37" s="639"/>
      <c r="L37" s="641"/>
    </row>
    <row r="38" spans="2:12">
      <c r="B38" s="628" t="s">
        <v>593</v>
      </c>
      <c r="C38" s="622"/>
      <c r="D38" s="629" t="s">
        <v>749</v>
      </c>
      <c r="E38" s="628" t="s">
        <v>750</v>
      </c>
      <c r="F38" s="630"/>
      <c r="G38" s="631"/>
      <c r="H38" s="745"/>
      <c r="I38" s="746"/>
      <c r="J38" s="632">
        <f>(F38*H38)+I38</f>
        <v>0</v>
      </c>
      <c r="K38" s="632">
        <f>J38*G38</f>
        <v>0</v>
      </c>
      <c r="L38" s="633"/>
    </row>
    <row r="39" spans="2:12">
      <c r="B39" s="628" t="s">
        <v>593</v>
      </c>
      <c r="C39" s="622"/>
      <c r="D39" s="629" t="s">
        <v>751</v>
      </c>
      <c r="E39" s="628" t="s">
        <v>750</v>
      </c>
      <c r="F39" s="630"/>
      <c r="G39" s="631"/>
      <c r="H39" s="745"/>
      <c r="I39" s="746"/>
      <c r="J39" s="632">
        <f t="shared" ref="J39:J40" si="4">(F39*H39)+I39</f>
        <v>0</v>
      </c>
      <c r="K39" s="632">
        <f>J39*G39</f>
        <v>0</v>
      </c>
      <c r="L39" s="633"/>
    </row>
    <row r="40" spans="2:12">
      <c r="B40" s="628" t="s">
        <v>593</v>
      </c>
      <c r="C40" s="622"/>
      <c r="D40" s="629" t="s">
        <v>753</v>
      </c>
      <c r="E40" s="628" t="s">
        <v>752</v>
      </c>
      <c r="F40" s="630"/>
      <c r="G40" s="631"/>
      <c r="H40" s="745"/>
      <c r="I40" s="746"/>
      <c r="J40" s="632">
        <f t="shared" si="4"/>
        <v>0</v>
      </c>
      <c r="K40" s="632">
        <f>J40*G40</f>
        <v>0</v>
      </c>
      <c r="L40" s="633"/>
    </row>
    <row r="41" spans="2:12">
      <c r="B41" s="634"/>
      <c r="C41" s="635"/>
      <c r="D41" s="636"/>
      <c r="E41" s="634"/>
      <c r="F41" s="637"/>
      <c r="G41" s="638"/>
      <c r="H41" s="638"/>
      <c r="I41" s="639"/>
      <c r="J41" s="640"/>
      <c r="K41" s="639"/>
      <c r="L41" s="641"/>
    </row>
    <row r="42" spans="2:12">
      <c r="B42" s="628" t="s">
        <v>589</v>
      </c>
      <c r="C42" s="622"/>
      <c r="D42" s="629" t="s">
        <v>749</v>
      </c>
      <c r="E42" s="628" t="s">
        <v>750</v>
      </c>
      <c r="F42" s="630"/>
      <c r="G42" s="631"/>
      <c r="H42" s="745"/>
      <c r="I42" s="746"/>
      <c r="J42" s="632">
        <f>(F42*H42)+I42</f>
        <v>0</v>
      </c>
      <c r="K42" s="632">
        <f>J42*G42</f>
        <v>0</v>
      </c>
      <c r="L42" s="633"/>
    </row>
    <row r="43" spans="2:12">
      <c r="B43" s="628" t="s">
        <v>589</v>
      </c>
      <c r="C43" s="622"/>
      <c r="D43" s="629" t="s">
        <v>751</v>
      </c>
      <c r="E43" s="628" t="s">
        <v>750</v>
      </c>
      <c r="F43" s="630"/>
      <c r="G43" s="631"/>
      <c r="H43" s="745"/>
      <c r="I43" s="746"/>
      <c r="J43" s="632">
        <f t="shared" ref="J43:J44" si="5">(F43*H43)+I43</f>
        <v>0</v>
      </c>
      <c r="K43" s="632">
        <f>J43*G43</f>
        <v>0</v>
      </c>
      <c r="L43" s="633"/>
    </row>
    <row r="44" spans="2:12">
      <c r="B44" s="628" t="s">
        <v>589</v>
      </c>
      <c r="C44" s="622"/>
      <c r="D44" s="629" t="s">
        <v>753</v>
      </c>
      <c r="E44" s="628" t="s">
        <v>752</v>
      </c>
      <c r="F44" s="630"/>
      <c r="G44" s="631"/>
      <c r="H44" s="745"/>
      <c r="I44" s="746"/>
      <c r="J44" s="632">
        <f t="shared" si="5"/>
        <v>0</v>
      </c>
      <c r="K44" s="632">
        <f>J44*G44</f>
        <v>0</v>
      </c>
      <c r="L44" s="633"/>
    </row>
    <row r="45" spans="2:12">
      <c r="B45" s="634"/>
      <c r="C45" s="635"/>
      <c r="D45" s="636"/>
      <c r="E45" s="634"/>
      <c r="F45" s="637"/>
      <c r="G45" s="638"/>
      <c r="H45" s="638"/>
      <c r="I45" s="639"/>
      <c r="J45" s="640"/>
      <c r="K45" s="639"/>
      <c r="L45" s="641"/>
    </row>
    <row r="46" spans="2:12">
      <c r="B46" s="628" t="s">
        <v>588</v>
      </c>
      <c r="C46" s="622"/>
      <c r="D46" s="629" t="s">
        <v>749</v>
      </c>
      <c r="E46" s="628" t="s">
        <v>750</v>
      </c>
      <c r="F46" s="630"/>
      <c r="G46" s="631"/>
      <c r="H46" s="745"/>
      <c r="I46" s="746"/>
      <c r="J46" s="632">
        <f>(F46*H46)+I46</f>
        <v>0</v>
      </c>
      <c r="K46" s="632">
        <f>J46*G46</f>
        <v>0</v>
      </c>
      <c r="L46" s="633"/>
    </row>
    <row r="47" spans="2:12">
      <c r="B47" s="628" t="s">
        <v>588</v>
      </c>
      <c r="C47" s="622"/>
      <c r="D47" s="629" t="s">
        <v>751</v>
      </c>
      <c r="E47" s="628" t="s">
        <v>750</v>
      </c>
      <c r="F47" s="630"/>
      <c r="G47" s="631"/>
      <c r="H47" s="745"/>
      <c r="I47" s="746"/>
      <c r="J47" s="632">
        <f t="shared" ref="J47:J48" si="6">(F47*H47)+I47</f>
        <v>0</v>
      </c>
      <c r="K47" s="632">
        <f>J47*G47</f>
        <v>0</v>
      </c>
      <c r="L47" s="633"/>
    </row>
    <row r="48" spans="2:12">
      <c r="B48" s="628" t="s">
        <v>588</v>
      </c>
      <c r="C48" s="622"/>
      <c r="D48" s="629" t="s">
        <v>753</v>
      </c>
      <c r="E48" s="628" t="s">
        <v>752</v>
      </c>
      <c r="F48" s="630"/>
      <c r="G48" s="631"/>
      <c r="H48" s="745"/>
      <c r="I48" s="746"/>
      <c r="J48" s="632">
        <f t="shared" si="6"/>
        <v>0</v>
      </c>
      <c r="K48" s="632">
        <f>J48*G48</f>
        <v>0</v>
      </c>
      <c r="L48" s="633"/>
    </row>
    <row r="49" spans="2:12">
      <c r="B49" s="634"/>
      <c r="C49" s="635"/>
      <c r="D49" s="636"/>
      <c r="E49" s="634"/>
      <c r="F49" s="637"/>
      <c r="G49" s="638"/>
      <c r="H49" s="638"/>
      <c r="I49" s="639"/>
      <c r="J49" s="640"/>
      <c r="K49" s="639"/>
      <c r="L49" s="641"/>
    </row>
    <row r="50" spans="2:12">
      <c r="B50" s="628" t="s">
        <v>640</v>
      </c>
      <c r="C50" s="622"/>
      <c r="D50" s="629" t="s">
        <v>749</v>
      </c>
      <c r="E50" s="628" t="s">
        <v>750</v>
      </c>
      <c r="F50" s="630"/>
      <c r="G50" s="631"/>
      <c r="H50" s="745"/>
      <c r="I50" s="746"/>
      <c r="J50" s="632">
        <f>(F50*H50)+I50</f>
        <v>0</v>
      </c>
      <c r="K50" s="632">
        <f>J50*G50</f>
        <v>0</v>
      </c>
      <c r="L50" s="633"/>
    </row>
    <row r="51" spans="2:12">
      <c r="B51" s="628" t="s">
        <v>640</v>
      </c>
      <c r="C51" s="622"/>
      <c r="D51" s="629" t="s">
        <v>751</v>
      </c>
      <c r="E51" s="628" t="s">
        <v>750</v>
      </c>
      <c r="F51" s="630"/>
      <c r="G51" s="631"/>
      <c r="H51" s="745"/>
      <c r="I51" s="746"/>
      <c r="J51" s="632">
        <f t="shared" ref="J51:J52" si="7">(F51*H51)+I51</f>
        <v>0</v>
      </c>
      <c r="K51" s="632">
        <f>J51*G51</f>
        <v>0</v>
      </c>
      <c r="L51" s="633"/>
    </row>
    <row r="52" spans="2:12">
      <c r="B52" s="628" t="s">
        <v>640</v>
      </c>
      <c r="C52" s="622"/>
      <c r="D52" s="629" t="s">
        <v>753</v>
      </c>
      <c r="E52" s="628" t="s">
        <v>752</v>
      </c>
      <c r="F52" s="630"/>
      <c r="G52" s="631"/>
      <c r="H52" s="745"/>
      <c r="I52" s="746"/>
      <c r="J52" s="632">
        <f t="shared" si="7"/>
        <v>0</v>
      </c>
      <c r="K52" s="632">
        <f>J52*G52</f>
        <v>0</v>
      </c>
      <c r="L52" s="633"/>
    </row>
    <row r="53" spans="2:12">
      <c r="B53" s="634"/>
      <c r="C53" s="635"/>
      <c r="D53" s="636"/>
      <c r="E53" s="634"/>
      <c r="F53" s="637"/>
      <c r="G53" s="638"/>
      <c r="H53" s="638"/>
      <c r="I53" s="639"/>
      <c r="J53" s="640"/>
      <c r="K53" s="639"/>
      <c r="L53" s="641"/>
    </row>
    <row r="54" spans="2:12">
      <c r="B54" s="736" t="s">
        <v>776</v>
      </c>
      <c r="C54" s="622"/>
      <c r="D54" s="629" t="s">
        <v>749</v>
      </c>
      <c r="E54" s="628" t="s">
        <v>750</v>
      </c>
      <c r="F54" s="630"/>
      <c r="G54" s="631"/>
      <c r="H54" s="745"/>
      <c r="I54" s="746"/>
      <c r="J54" s="632">
        <f>(F54*H54)+I54</f>
        <v>0</v>
      </c>
      <c r="K54" s="632">
        <f>J54*G54</f>
        <v>0</v>
      </c>
      <c r="L54" s="633"/>
    </row>
    <row r="55" spans="2:12">
      <c r="B55" s="736" t="s">
        <v>776</v>
      </c>
      <c r="C55" s="622"/>
      <c r="D55" s="629" t="s">
        <v>751</v>
      </c>
      <c r="E55" s="628" t="s">
        <v>750</v>
      </c>
      <c r="F55" s="630"/>
      <c r="G55" s="631"/>
      <c r="H55" s="745"/>
      <c r="I55" s="746"/>
      <c r="J55" s="632">
        <f t="shared" ref="J55:J56" si="8">(F55*H55)+I55</f>
        <v>0</v>
      </c>
      <c r="K55" s="632">
        <f>J55*G55</f>
        <v>0</v>
      </c>
      <c r="L55" s="633"/>
    </row>
    <row r="56" spans="2:12">
      <c r="B56" s="736" t="s">
        <v>776</v>
      </c>
      <c r="C56" s="622"/>
      <c r="D56" s="629" t="s">
        <v>753</v>
      </c>
      <c r="E56" s="628" t="s">
        <v>752</v>
      </c>
      <c r="F56" s="630"/>
      <c r="G56" s="631"/>
      <c r="H56" s="745"/>
      <c r="I56" s="746"/>
      <c r="J56" s="632">
        <f t="shared" si="8"/>
        <v>0</v>
      </c>
      <c r="K56" s="632">
        <f>J56*G56</f>
        <v>0</v>
      </c>
      <c r="L56" s="633"/>
    </row>
    <row r="57" spans="2:12">
      <c r="B57" s="634"/>
      <c r="C57" s="635"/>
      <c r="D57" s="636"/>
      <c r="E57" s="634"/>
      <c r="F57" s="637"/>
      <c r="G57" s="638"/>
      <c r="H57" s="638"/>
      <c r="I57" s="639"/>
      <c r="J57" s="640"/>
      <c r="K57" s="639"/>
      <c r="L57" s="641"/>
    </row>
    <row r="58" spans="2:12">
      <c r="B58" s="735" t="s">
        <v>648</v>
      </c>
      <c r="C58" s="622"/>
      <c r="D58" s="629" t="s">
        <v>749</v>
      </c>
      <c r="E58" s="628" t="s">
        <v>750</v>
      </c>
      <c r="F58" s="630"/>
      <c r="G58" s="631"/>
      <c r="H58" s="745"/>
      <c r="I58" s="746"/>
      <c r="J58" s="632">
        <f>(F58*H58)+I58</f>
        <v>0</v>
      </c>
      <c r="K58" s="632">
        <f>J58*G58</f>
        <v>0</v>
      </c>
      <c r="L58" s="633"/>
    </row>
    <row r="59" spans="2:12">
      <c r="B59" s="735" t="s">
        <v>648</v>
      </c>
      <c r="C59" s="622"/>
      <c r="D59" s="629" t="s">
        <v>751</v>
      </c>
      <c r="E59" s="628" t="s">
        <v>750</v>
      </c>
      <c r="F59" s="630"/>
      <c r="G59" s="631"/>
      <c r="H59" s="745"/>
      <c r="I59" s="746"/>
      <c r="J59" s="632">
        <f t="shared" ref="J59:J60" si="9">(F59*H59)+I59</f>
        <v>0</v>
      </c>
      <c r="K59" s="632">
        <f>J59*G59</f>
        <v>0</v>
      </c>
      <c r="L59" s="633"/>
    </row>
    <row r="60" spans="2:12">
      <c r="B60" s="735" t="s">
        <v>648</v>
      </c>
      <c r="C60" s="622"/>
      <c r="D60" s="629" t="s">
        <v>753</v>
      </c>
      <c r="E60" s="628" t="s">
        <v>752</v>
      </c>
      <c r="F60" s="630"/>
      <c r="G60" s="631"/>
      <c r="H60" s="745"/>
      <c r="I60" s="746"/>
      <c r="J60" s="632">
        <f t="shared" si="9"/>
        <v>0</v>
      </c>
      <c r="K60" s="632">
        <f>J60*G60</f>
        <v>0</v>
      </c>
      <c r="L60" s="633"/>
    </row>
    <row r="61" spans="2:12">
      <c r="B61" s="634"/>
      <c r="C61" s="635"/>
      <c r="D61" s="636"/>
      <c r="E61" s="634"/>
      <c r="F61" s="637"/>
      <c r="G61" s="638"/>
      <c r="H61" s="638"/>
      <c r="I61" s="639"/>
      <c r="J61" s="640"/>
      <c r="K61" s="639"/>
      <c r="L61" s="641"/>
    </row>
    <row r="62" spans="2:12">
      <c r="B62" s="736" t="s">
        <v>661</v>
      </c>
      <c r="C62" s="622"/>
      <c r="D62" s="629" t="s">
        <v>749</v>
      </c>
      <c r="E62" s="628" t="s">
        <v>750</v>
      </c>
      <c r="F62" s="630"/>
      <c r="G62" s="631"/>
      <c r="H62" s="745"/>
      <c r="I62" s="746"/>
      <c r="J62" s="632">
        <f>(F62*H62)+I62</f>
        <v>0</v>
      </c>
      <c r="K62" s="632">
        <f>J62*G62</f>
        <v>0</v>
      </c>
      <c r="L62" s="633"/>
    </row>
    <row r="63" spans="2:12">
      <c r="B63" s="736" t="s">
        <v>661</v>
      </c>
      <c r="C63" s="622"/>
      <c r="D63" s="629" t="s">
        <v>751</v>
      </c>
      <c r="E63" s="628" t="s">
        <v>750</v>
      </c>
      <c r="F63" s="630"/>
      <c r="G63" s="631"/>
      <c r="H63" s="745"/>
      <c r="I63" s="746"/>
      <c r="J63" s="632">
        <f t="shared" ref="J63:J64" si="10">(F63*H63)+I63</f>
        <v>0</v>
      </c>
      <c r="K63" s="632">
        <f>J63*G63</f>
        <v>0</v>
      </c>
      <c r="L63" s="633"/>
    </row>
    <row r="64" spans="2:12">
      <c r="B64" s="736" t="s">
        <v>661</v>
      </c>
      <c r="C64" s="622"/>
      <c r="D64" s="629" t="s">
        <v>753</v>
      </c>
      <c r="E64" s="628" t="s">
        <v>752</v>
      </c>
      <c r="F64" s="630"/>
      <c r="G64" s="631"/>
      <c r="H64" s="745"/>
      <c r="I64" s="746"/>
      <c r="J64" s="632">
        <f t="shared" si="10"/>
        <v>0</v>
      </c>
      <c r="K64" s="632">
        <f>J64*G64</f>
        <v>0</v>
      </c>
      <c r="L64" s="633"/>
    </row>
    <row r="65" spans="2:12" ht="13.5" thickBot="1">
      <c r="B65" s="737"/>
      <c r="C65" s="738"/>
      <c r="D65" s="739"/>
      <c r="E65" s="737"/>
      <c r="F65" s="740"/>
      <c r="G65" s="741"/>
      <c r="H65" s="741"/>
      <c r="I65" s="742"/>
      <c r="J65" s="743"/>
      <c r="K65" s="742"/>
      <c r="L65" s="744"/>
    </row>
    <row r="66" spans="2:12" s="647" customFormat="1" ht="13.5" thickBot="1">
      <c r="B66" s="642" t="s">
        <v>755</v>
      </c>
      <c r="C66" s="643"/>
      <c r="D66" s="643"/>
      <c r="E66" s="643"/>
      <c r="F66" s="644">
        <f>SUM(F22:F65)</f>
        <v>0</v>
      </c>
      <c r="G66" s="643"/>
      <c r="H66" s="643"/>
      <c r="I66" s="643"/>
      <c r="J66" s="645"/>
      <c r="K66" s="646">
        <f>SUM(K22:K65)</f>
        <v>0</v>
      </c>
    </row>
    <row r="67" spans="2:12">
      <c r="B67" s="648"/>
      <c r="C67" s="648"/>
      <c r="D67" s="648"/>
      <c r="E67" s="648"/>
      <c r="F67" s="648"/>
      <c r="G67" s="648"/>
      <c r="H67" s="648"/>
      <c r="I67" s="648"/>
    </row>
    <row r="68" spans="2:12">
      <c r="B68" s="648"/>
      <c r="C68" s="648"/>
      <c r="D68" s="648"/>
      <c r="E68" s="648"/>
      <c r="F68" s="648"/>
      <c r="G68" s="648"/>
      <c r="H68" s="648"/>
      <c r="I68" s="648"/>
    </row>
    <row r="82" spans="2:3">
      <c r="B82" s="489" t="s">
        <v>22</v>
      </c>
      <c r="C82" s="456" t="s">
        <v>756</v>
      </c>
    </row>
    <row r="83" spans="2:3">
      <c r="B83" s="489" t="s">
        <v>151</v>
      </c>
      <c r="C83" s="456" t="s">
        <v>142</v>
      </c>
    </row>
    <row r="84" spans="2:3">
      <c r="B84" s="489" t="s">
        <v>157</v>
      </c>
      <c r="C84" s="456" t="s">
        <v>118</v>
      </c>
    </row>
    <row r="86" spans="2:3">
      <c r="B86" s="649"/>
      <c r="C86" s="618" t="s">
        <v>757</v>
      </c>
    </row>
  </sheetData>
  <autoFilter ref="B21:L66">
    <sortState ref="B8:AA55">
      <sortCondition ref="B7:B55"/>
    </sortState>
  </autoFilter>
  <dataValidations disablePrompts="1" count="2">
    <dataValidation type="list" allowBlank="1" showInputMessage="1" showErrorMessage="1" sqref="E22:E61">
      <formula1>$S$22:$S$24</formula1>
    </dataValidation>
    <dataValidation type="list" allowBlank="1" showInputMessage="1" showErrorMessage="1" sqref="E62:E65">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0"/>
  <sheetViews>
    <sheetView showGridLines="0" zoomScaleNormal="100" workbookViewId="0">
      <pane xSplit="1" ySplit="11" topLeftCell="B12" activePane="bottomRight" state="frozen"/>
      <selection pane="topRight" activeCell="B1" sqref="B1"/>
      <selection pane="bottomLeft" activeCell="A15" sqref="A15"/>
      <selection pane="bottomRight" activeCell="G70" sqref="B13:G70"/>
    </sheetView>
  </sheetViews>
  <sheetFormatPr defaultRowHeight="12.75"/>
  <cols>
    <col min="1" max="1" width="2.85546875" style="618" customWidth="1"/>
    <col min="2" max="2" width="31" style="618" customWidth="1"/>
    <col min="3" max="3" width="19.28515625" style="618" customWidth="1"/>
    <col min="4" max="4" width="23.7109375" style="618" customWidth="1"/>
    <col min="5" max="5" width="17.140625" style="618" customWidth="1"/>
    <col min="6" max="6" width="9.140625" style="618" customWidth="1"/>
    <col min="7" max="7" width="11.42578125" style="618" customWidth="1"/>
    <col min="8" max="8" width="9.140625" style="618" customWidth="1"/>
    <col min="9" max="9" width="16.85546875" style="618" customWidth="1"/>
    <col min="10" max="10" width="13.5703125" style="618" customWidth="1"/>
    <col min="11" max="11" width="16.5703125" style="618" customWidth="1"/>
    <col min="12" max="12" width="39.5703125" style="618" customWidth="1"/>
    <col min="13" max="13" width="9.140625" style="618" customWidth="1"/>
    <col min="14" max="16384" width="9.140625" style="618"/>
  </cols>
  <sheetData>
    <row r="1" spans="2:7">
      <c r="B1" s="437" t="s">
        <v>109</v>
      </c>
      <c r="C1" s="617"/>
      <c r="D1" s="617"/>
    </row>
    <row r="2" spans="2:7">
      <c r="B2" s="619"/>
      <c r="C2" s="619"/>
    </row>
    <row r="3" spans="2:7">
      <c r="B3" s="440"/>
      <c r="C3" s="440"/>
      <c r="D3" s="440"/>
    </row>
    <row r="4" spans="2:7" ht="15">
      <c r="B4" s="441" t="s">
        <v>114</v>
      </c>
      <c r="C4" s="85" t="str">
        <f>'1-Contractblad'!B3</f>
        <v>LMC</v>
      </c>
      <c r="D4" s="620"/>
    </row>
    <row r="5" spans="2:7" ht="15">
      <c r="B5" s="441" t="s">
        <v>55</v>
      </c>
      <c r="C5" s="85" t="s">
        <v>758</v>
      </c>
      <c r="D5" s="571"/>
    </row>
    <row r="6" spans="2:7" ht="15">
      <c r="B6" s="441" t="s">
        <v>272</v>
      </c>
      <c r="C6" s="85" t="str">
        <f>'1-Contractblad'!B5</f>
        <v>Rotterdam</v>
      </c>
      <c r="D6" s="569"/>
    </row>
    <row r="7" spans="2:7" ht="15">
      <c r="B7" s="441" t="s">
        <v>145</v>
      </c>
      <c r="C7" s="85" t="str">
        <f>'1-Contractblad'!B6</f>
        <v>LMC-EA-JV-2014</v>
      </c>
      <c r="D7" s="569"/>
    </row>
    <row r="8" spans="2:7" ht="15">
      <c r="B8" s="441" t="s">
        <v>208</v>
      </c>
      <c r="C8" s="85">
        <f>'1-Contractblad'!B7</f>
        <v>0</v>
      </c>
      <c r="D8" s="569"/>
    </row>
    <row r="9" spans="2:7" ht="15">
      <c r="B9" s="441" t="s">
        <v>45</v>
      </c>
      <c r="C9" s="89">
        <f>'1-Contractblad'!B8</f>
        <v>2014</v>
      </c>
      <c r="D9" s="572"/>
    </row>
    <row r="10" spans="2:7" ht="15">
      <c r="B10" s="441" t="s">
        <v>146</v>
      </c>
      <c r="C10" s="85" t="str">
        <f>'1-Contractblad'!B9</f>
        <v>Vertrouwelijk</v>
      </c>
      <c r="D10" s="573"/>
    </row>
    <row r="12" spans="2:7">
      <c r="B12" s="489"/>
      <c r="C12" s="456"/>
    </row>
    <row r="13" spans="2:7">
      <c r="B13" s="818" t="s">
        <v>792</v>
      </c>
      <c r="C13" s="819"/>
      <c r="D13" s="819"/>
      <c r="E13" s="819"/>
      <c r="F13" s="819"/>
      <c r="G13" s="820"/>
    </row>
    <row r="14" spans="2:7" ht="25.5">
      <c r="B14" s="755" t="s">
        <v>793</v>
      </c>
      <c r="C14" s="755" t="s">
        <v>794</v>
      </c>
      <c r="D14" s="756" t="s">
        <v>816</v>
      </c>
      <c r="E14" s="756" t="s">
        <v>795</v>
      </c>
      <c r="F14" s="816" t="s">
        <v>146</v>
      </c>
      <c r="G14" s="817"/>
    </row>
    <row r="15" spans="2:7">
      <c r="B15" s="758" t="s">
        <v>796</v>
      </c>
      <c r="C15" s="759" t="s">
        <v>797</v>
      </c>
      <c r="D15" s="760"/>
      <c r="E15" s="760"/>
      <c r="F15" s="770"/>
      <c r="G15" s="771"/>
    </row>
    <row r="16" spans="2:7">
      <c r="B16" s="758" t="s">
        <v>811</v>
      </c>
      <c r="C16" s="759" t="s">
        <v>797</v>
      </c>
      <c r="D16" s="760"/>
      <c r="E16" s="760"/>
      <c r="F16" s="770"/>
      <c r="G16" s="771"/>
    </row>
    <row r="17" spans="2:7">
      <c r="B17" s="758" t="s">
        <v>798</v>
      </c>
      <c r="C17" s="759" t="s">
        <v>797</v>
      </c>
      <c r="D17" s="760"/>
      <c r="E17" s="760"/>
      <c r="F17" s="770"/>
      <c r="G17" s="771"/>
    </row>
    <row r="18" spans="2:7">
      <c r="B18" s="758" t="s">
        <v>799</v>
      </c>
      <c r="C18" s="759" t="s">
        <v>797</v>
      </c>
      <c r="D18" s="760"/>
      <c r="E18" s="760"/>
      <c r="F18" s="770"/>
      <c r="G18" s="771"/>
    </row>
    <row r="19" spans="2:7">
      <c r="B19" s="758" t="s">
        <v>800</v>
      </c>
      <c r="C19" s="759" t="s">
        <v>797</v>
      </c>
      <c r="D19" s="760"/>
      <c r="E19" s="760"/>
      <c r="F19" s="770"/>
      <c r="G19" s="771"/>
    </row>
    <row r="20" spans="2:7">
      <c r="B20" s="758" t="s">
        <v>801</v>
      </c>
      <c r="C20" s="759" t="s">
        <v>797</v>
      </c>
      <c r="D20" s="760"/>
      <c r="E20" s="760"/>
      <c r="F20" s="770"/>
      <c r="G20" s="771"/>
    </row>
    <row r="21" spans="2:7">
      <c r="B21" s="758" t="s">
        <v>802</v>
      </c>
      <c r="C21" s="759" t="s">
        <v>797</v>
      </c>
      <c r="D21" s="760"/>
      <c r="E21" s="760"/>
      <c r="F21" s="770"/>
      <c r="G21" s="771"/>
    </row>
    <row r="22" spans="2:7">
      <c r="B22" s="762" t="s">
        <v>803</v>
      </c>
      <c r="C22" s="759" t="s">
        <v>797</v>
      </c>
      <c r="D22" s="760"/>
      <c r="E22" s="760"/>
      <c r="F22" s="770"/>
      <c r="G22" s="771"/>
    </row>
    <row r="23" spans="2:7">
      <c r="B23" s="762" t="s">
        <v>804</v>
      </c>
      <c r="C23" s="759" t="s">
        <v>797</v>
      </c>
      <c r="D23" s="760"/>
      <c r="E23" s="760"/>
      <c r="F23" s="770"/>
      <c r="G23" s="771"/>
    </row>
    <row r="24" spans="2:7">
      <c r="B24" s="758" t="s">
        <v>805</v>
      </c>
      <c r="C24" s="759" t="s">
        <v>797</v>
      </c>
      <c r="D24" s="760"/>
      <c r="E24" s="760"/>
      <c r="F24" s="770"/>
      <c r="G24" s="771"/>
    </row>
    <row r="25" spans="2:7">
      <c r="B25" s="758" t="s">
        <v>806</v>
      </c>
      <c r="C25" s="759" t="s">
        <v>797</v>
      </c>
      <c r="D25" s="760"/>
      <c r="E25" s="760"/>
      <c r="F25" s="770"/>
      <c r="G25" s="771"/>
    </row>
    <row r="26" spans="2:7">
      <c r="B26" s="758" t="s">
        <v>807</v>
      </c>
      <c r="C26" s="759" t="s">
        <v>797</v>
      </c>
      <c r="D26" s="760"/>
      <c r="E26" s="760"/>
      <c r="F26" s="770"/>
      <c r="G26" s="771"/>
    </row>
    <row r="27" spans="2:7">
      <c r="B27" s="758" t="s">
        <v>808</v>
      </c>
      <c r="C27" s="759" t="s">
        <v>797</v>
      </c>
      <c r="D27" s="760"/>
      <c r="E27" s="760"/>
      <c r="F27" s="770"/>
      <c r="G27" s="771"/>
    </row>
    <row r="28" spans="2:7">
      <c r="B28" s="763"/>
      <c r="C28" s="763"/>
      <c r="D28" s="764"/>
      <c r="E28" s="765"/>
      <c r="F28" s="765"/>
    </row>
    <row r="29" spans="2:7">
      <c r="B29" s="751"/>
      <c r="C29" s="752"/>
      <c r="D29" s="753"/>
      <c r="E29" s="769"/>
      <c r="F29" s="766"/>
    </row>
    <row r="30" spans="2:7">
      <c r="B30" s="821" t="s">
        <v>809</v>
      </c>
      <c r="C30" s="822"/>
      <c r="D30" s="755" t="s">
        <v>794</v>
      </c>
      <c r="E30" s="757" t="s">
        <v>146</v>
      </c>
      <c r="F30" s="766"/>
    </row>
    <row r="31" spans="2:7">
      <c r="B31" s="814"/>
      <c r="C31" s="815"/>
      <c r="D31" s="759" t="s">
        <v>797</v>
      </c>
      <c r="E31" s="761" t="s">
        <v>810</v>
      </c>
      <c r="F31" s="766"/>
    </row>
    <row r="32" spans="2:7">
      <c r="B32" s="767"/>
      <c r="C32" s="768"/>
      <c r="D32" s="759" t="s">
        <v>797</v>
      </c>
      <c r="E32" s="761" t="s">
        <v>810</v>
      </c>
      <c r="F32" s="766"/>
    </row>
    <row r="33" spans="2:7">
      <c r="B33" s="814"/>
      <c r="C33" s="815"/>
      <c r="D33" s="759" t="s">
        <v>797</v>
      </c>
      <c r="E33" s="761" t="s">
        <v>810</v>
      </c>
      <c r="F33" s="766"/>
    </row>
    <row r="34" spans="2:7">
      <c r="B34" s="814"/>
      <c r="C34" s="815"/>
      <c r="D34" s="759" t="s">
        <v>797</v>
      </c>
      <c r="E34" s="761" t="s">
        <v>810</v>
      </c>
      <c r="F34" s="766"/>
    </row>
    <row r="35" spans="2:7">
      <c r="B35" s="814"/>
      <c r="C35" s="815"/>
      <c r="D35" s="759" t="s">
        <v>797</v>
      </c>
      <c r="E35" s="761" t="s">
        <v>810</v>
      </c>
      <c r="F35" s="766"/>
    </row>
    <row r="36" spans="2:7">
      <c r="B36" s="814"/>
      <c r="C36" s="815"/>
      <c r="D36" s="759" t="s">
        <v>797</v>
      </c>
      <c r="E36" s="761" t="s">
        <v>810</v>
      </c>
      <c r="F36" s="766"/>
    </row>
    <row r="37" spans="2:7">
      <c r="B37" s="814"/>
      <c r="C37" s="815"/>
      <c r="D37" s="759" t="s">
        <v>797</v>
      </c>
      <c r="E37" s="761" t="s">
        <v>810</v>
      </c>
      <c r="F37" s="766"/>
    </row>
    <row r="38" spans="2:7">
      <c r="B38" s="814"/>
      <c r="C38" s="815"/>
      <c r="D38" s="759" t="s">
        <v>797</v>
      </c>
      <c r="E38" s="761" t="s">
        <v>810</v>
      </c>
      <c r="F38" s="766"/>
    </row>
    <row r="39" spans="2:7">
      <c r="B39" s="814"/>
      <c r="C39" s="815"/>
      <c r="D39" s="759" t="s">
        <v>797</v>
      </c>
      <c r="E39" s="761" t="s">
        <v>810</v>
      </c>
      <c r="F39" s="766"/>
    </row>
    <row r="40" spans="2:7">
      <c r="B40" s="814"/>
      <c r="C40" s="815"/>
      <c r="D40" s="759" t="s">
        <v>797</v>
      </c>
      <c r="E40" s="761" t="s">
        <v>810</v>
      </c>
      <c r="F40" s="766"/>
    </row>
    <row r="43" spans="2:7">
      <c r="B43" s="751" t="s">
        <v>792</v>
      </c>
      <c r="C43" s="752"/>
      <c r="D43" s="753"/>
      <c r="E43" s="754"/>
      <c r="F43" s="769"/>
    </row>
    <row r="44" spans="2:7" ht="25.5">
      <c r="B44" s="755" t="s">
        <v>793</v>
      </c>
      <c r="C44" s="755" t="s">
        <v>794</v>
      </c>
      <c r="D44" s="756" t="s">
        <v>816</v>
      </c>
      <c r="E44" s="756" t="s">
        <v>795</v>
      </c>
      <c r="F44" s="816" t="s">
        <v>146</v>
      </c>
      <c r="G44" s="817"/>
    </row>
    <row r="45" spans="2:7">
      <c r="B45" s="758" t="s">
        <v>796</v>
      </c>
      <c r="C45" s="759" t="s">
        <v>812</v>
      </c>
      <c r="D45" s="760"/>
      <c r="E45" s="760"/>
      <c r="F45" s="770"/>
      <c r="G45" s="771"/>
    </row>
    <row r="46" spans="2:7">
      <c r="B46" s="758" t="s">
        <v>811</v>
      </c>
      <c r="C46" s="759" t="s">
        <v>812</v>
      </c>
      <c r="D46" s="760"/>
      <c r="E46" s="760"/>
      <c r="F46" s="770"/>
      <c r="G46" s="771"/>
    </row>
    <row r="47" spans="2:7">
      <c r="B47" s="758" t="s">
        <v>798</v>
      </c>
      <c r="C47" s="759" t="s">
        <v>812</v>
      </c>
      <c r="D47" s="760"/>
      <c r="E47" s="760"/>
      <c r="F47" s="770"/>
      <c r="G47" s="771"/>
    </row>
    <row r="48" spans="2:7">
      <c r="B48" s="758" t="s">
        <v>799</v>
      </c>
      <c r="C48" s="759" t="s">
        <v>812</v>
      </c>
      <c r="D48" s="760"/>
      <c r="E48" s="760"/>
      <c r="F48" s="770"/>
      <c r="G48" s="771"/>
    </row>
    <row r="49" spans="2:7">
      <c r="B49" s="758" t="s">
        <v>800</v>
      </c>
      <c r="C49" s="759" t="s">
        <v>812</v>
      </c>
      <c r="D49" s="760"/>
      <c r="E49" s="760"/>
      <c r="F49" s="770"/>
      <c r="G49" s="771"/>
    </row>
    <row r="50" spans="2:7">
      <c r="B50" s="758" t="s">
        <v>801</v>
      </c>
      <c r="C50" s="759" t="s">
        <v>812</v>
      </c>
      <c r="D50" s="760"/>
      <c r="E50" s="760"/>
      <c r="F50" s="770"/>
      <c r="G50" s="771"/>
    </row>
    <row r="51" spans="2:7">
      <c r="B51" s="758" t="s">
        <v>802</v>
      </c>
      <c r="C51" s="759" t="s">
        <v>812</v>
      </c>
      <c r="D51" s="760"/>
      <c r="E51" s="760"/>
      <c r="F51" s="770"/>
      <c r="G51" s="771"/>
    </row>
    <row r="52" spans="2:7">
      <c r="B52" s="762" t="s">
        <v>803</v>
      </c>
      <c r="C52" s="759" t="s">
        <v>812</v>
      </c>
      <c r="D52" s="760"/>
      <c r="E52" s="760"/>
      <c r="F52" s="770"/>
      <c r="G52" s="771"/>
    </row>
    <row r="53" spans="2:7">
      <c r="B53" s="762" t="s">
        <v>804</v>
      </c>
      <c r="C53" s="759" t="s">
        <v>812</v>
      </c>
      <c r="D53" s="760"/>
      <c r="E53" s="760"/>
      <c r="F53" s="770"/>
      <c r="G53" s="771"/>
    </row>
    <row r="54" spans="2:7">
      <c r="B54" s="758" t="s">
        <v>805</v>
      </c>
      <c r="C54" s="759" t="s">
        <v>812</v>
      </c>
      <c r="D54" s="760"/>
      <c r="E54" s="760"/>
      <c r="F54" s="770"/>
      <c r="G54" s="771"/>
    </row>
    <row r="55" spans="2:7">
      <c r="B55" s="758" t="s">
        <v>806</v>
      </c>
      <c r="C55" s="759" t="s">
        <v>812</v>
      </c>
      <c r="D55" s="760"/>
      <c r="E55" s="760"/>
      <c r="F55" s="770"/>
      <c r="G55" s="771"/>
    </row>
    <row r="56" spans="2:7">
      <c r="B56" s="758" t="s">
        <v>807</v>
      </c>
      <c r="C56" s="759" t="s">
        <v>812</v>
      </c>
      <c r="D56" s="760"/>
      <c r="E56" s="760"/>
      <c r="F56" s="770"/>
      <c r="G56" s="771"/>
    </row>
    <row r="57" spans="2:7">
      <c r="B57" s="758" t="s">
        <v>808</v>
      </c>
      <c r="C57" s="759" t="s">
        <v>812</v>
      </c>
      <c r="D57" s="760"/>
      <c r="E57" s="760"/>
      <c r="F57" s="770"/>
      <c r="G57" s="771"/>
    </row>
    <row r="58" spans="2:7">
      <c r="B58" s="763"/>
      <c r="C58" s="763"/>
      <c r="D58" s="764"/>
      <c r="E58" s="765"/>
      <c r="F58" s="765"/>
    </row>
    <row r="59" spans="2:7">
      <c r="B59" s="751"/>
      <c r="C59" s="752"/>
      <c r="D59" s="753"/>
      <c r="E59" s="769"/>
      <c r="F59" s="766"/>
    </row>
    <row r="60" spans="2:7" ht="25.5" customHeight="1">
      <c r="B60" s="821" t="s">
        <v>813</v>
      </c>
      <c r="C60" s="822"/>
      <c r="D60" s="755" t="s">
        <v>794</v>
      </c>
      <c r="E60" s="757" t="s">
        <v>146</v>
      </c>
      <c r="F60" s="766"/>
    </row>
    <row r="61" spans="2:7">
      <c r="B61" s="814"/>
      <c r="C61" s="815"/>
      <c r="D61" s="759" t="s">
        <v>814</v>
      </c>
      <c r="E61" s="761" t="s">
        <v>810</v>
      </c>
      <c r="F61" s="766"/>
    </row>
    <row r="62" spans="2:7">
      <c r="B62" s="767"/>
      <c r="C62" s="768"/>
      <c r="D62" s="759" t="s">
        <v>814</v>
      </c>
      <c r="E62" s="761" t="s">
        <v>810</v>
      </c>
      <c r="F62" s="766"/>
    </row>
    <row r="63" spans="2:7">
      <c r="B63" s="814"/>
      <c r="C63" s="815"/>
      <c r="D63" s="759" t="s">
        <v>814</v>
      </c>
      <c r="E63" s="761" t="s">
        <v>810</v>
      </c>
      <c r="F63" s="766"/>
    </row>
    <row r="64" spans="2:7">
      <c r="B64" s="814"/>
      <c r="C64" s="815"/>
      <c r="D64" s="759" t="s">
        <v>814</v>
      </c>
      <c r="E64" s="761" t="s">
        <v>810</v>
      </c>
      <c r="F64" s="766"/>
    </row>
    <row r="65" spans="2:6">
      <c r="B65" s="814"/>
      <c r="C65" s="815"/>
      <c r="D65" s="759" t="s">
        <v>814</v>
      </c>
      <c r="E65" s="761" t="s">
        <v>810</v>
      </c>
      <c r="F65" s="766"/>
    </row>
    <row r="66" spans="2:6">
      <c r="B66" s="814"/>
      <c r="C66" s="815"/>
      <c r="D66" s="759" t="s">
        <v>814</v>
      </c>
      <c r="E66" s="761" t="s">
        <v>810</v>
      </c>
      <c r="F66" s="766"/>
    </row>
    <row r="67" spans="2:6">
      <c r="B67" s="814"/>
      <c r="C67" s="815"/>
      <c r="D67" s="759" t="s">
        <v>814</v>
      </c>
      <c r="E67" s="761" t="s">
        <v>810</v>
      </c>
      <c r="F67" s="766"/>
    </row>
    <row r="68" spans="2:6">
      <c r="B68" s="814"/>
      <c r="C68" s="815"/>
      <c r="D68" s="759" t="s">
        <v>814</v>
      </c>
      <c r="E68" s="761" t="s">
        <v>810</v>
      </c>
      <c r="F68" s="766"/>
    </row>
    <row r="69" spans="2:6">
      <c r="B69" s="814"/>
      <c r="C69" s="815"/>
      <c r="D69" s="759" t="s">
        <v>814</v>
      </c>
      <c r="E69" s="761" t="s">
        <v>810</v>
      </c>
      <c r="F69" s="766"/>
    </row>
    <row r="70" spans="2:6">
      <c r="B70" s="814"/>
      <c r="C70" s="815"/>
      <c r="D70" s="759" t="s">
        <v>814</v>
      </c>
      <c r="E70" s="761" t="s">
        <v>810</v>
      </c>
      <c r="F70" s="766"/>
    </row>
  </sheetData>
  <mergeCells count="23">
    <mergeCell ref="B13:G13"/>
    <mergeCell ref="F44:G44"/>
    <mergeCell ref="B70:C70"/>
    <mergeCell ref="B65:C65"/>
    <mergeCell ref="B66:C66"/>
    <mergeCell ref="B67:C67"/>
    <mergeCell ref="B68:C68"/>
    <mergeCell ref="B69:C69"/>
    <mergeCell ref="B60:C60"/>
    <mergeCell ref="B61:C61"/>
    <mergeCell ref="B63:C63"/>
    <mergeCell ref="B64:C64"/>
    <mergeCell ref="B30:C30"/>
    <mergeCell ref="B31:C31"/>
    <mergeCell ref="B33:C33"/>
    <mergeCell ref="B34:C34"/>
    <mergeCell ref="B40:C40"/>
    <mergeCell ref="F14:G14"/>
    <mergeCell ref="B35:C35"/>
    <mergeCell ref="B36:C36"/>
    <mergeCell ref="B37:C37"/>
    <mergeCell ref="B38:C38"/>
    <mergeCell ref="B39:C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showZeros="0" showOutlineSymbols="0" workbookViewId="0">
      <selection activeCell="I7" sqref="I7"/>
    </sheetView>
  </sheetViews>
  <sheetFormatPr defaultColWidth="9.28515625" defaultRowHeight="12.75"/>
  <cols>
    <col min="1" max="1" width="36.7109375" style="37" bestFit="1" customWidth="1"/>
    <col min="2" max="5" width="15.7109375" style="37" customWidth="1"/>
    <col min="6" max="6" width="12.85546875" style="37" bestFit="1" customWidth="1"/>
    <col min="7" max="7" width="2.140625" style="37" customWidth="1"/>
    <col min="8" max="8" width="7.85546875" style="37" customWidth="1"/>
    <col min="9" max="9" width="27" style="37" bestFit="1" customWidth="1"/>
    <col min="10" max="16384" width="9.28515625" style="37"/>
  </cols>
  <sheetData>
    <row r="1" spans="1:8" ht="18">
      <c r="A1" s="34" t="s">
        <v>198</v>
      </c>
      <c r="B1" s="35"/>
      <c r="C1" s="35"/>
      <c r="D1" s="35"/>
      <c r="E1" s="35"/>
      <c r="F1" s="36"/>
      <c r="G1" s="36"/>
      <c r="H1" s="36"/>
    </row>
    <row r="2" spans="1:8" ht="26.1" customHeight="1">
      <c r="A2" s="34" t="s">
        <v>86</v>
      </c>
      <c r="B2" s="27"/>
      <c r="C2" s="27"/>
      <c r="D2" s="27"/>
      <c r="E2" s="27"/>
      <c r="F2" s="38"/>
      <c r="G2" s="38"/>
      <c r="H2" s="38"/>
    </row>
    <row r="3" spans="1:8" ht="15">
      <c r="A3" s="39"/>
      <c r="B3" s="27"/>
      <c r="C3" s="27"/>
      <c r="D3" s="27"/>
      <c r="E3" s="27"/>
      <c r="F3" s="40"/>
      <c r="G3" s="41"/>
      <c r="H3" s="38"/>
    </row>
    <row r="4" spans="1:8" ht="15">
      <c r="A4" s="42" t="s">
        <v>223</v>
      </c>
      <c r="B4" s="43"/>
      <c r="C4" s="43"/>
      <c r="G4" s="44" t="s">
        <v>82</v>
      </c>
      <c r="H4" s="44"/>
    </row>
    <row r="5" spans="1:8" ht="15">
      <c r="A5" s="42"/>
      <c r="B5" s="43"/>
      <c r="C5" s="43"/>
      <c r="F5" s="45"/>
      <c r="G5" s="41"/>
      <c r="H5" s="38"/>
    </row>
    <row r="6" spans="1:8" ht="18" customHeight="1">
      <c r="A6" s="46"/>
      <c r="B6" s="47"/>
      <c r="C6" s="48"/>
      <c r="D6" s="47"/>
      <c r="E6" s="48"/>
      <c r="F6" s="49"/>
      <c r="G6" s="49"/>
      <c r="H6" s="50"/>
    </row>
    <row r="7" spans="1:8" ht="15">
      <c r="A7" s="42"/>
      <c r="B7" s="51"/>
      <c r="C7" s="51"/>
      <c r="D7" s="51"/>
      <c r="E7" s="51"/>
      <c r="F7" s="40"/>
      <c r="G7" s="41"/>
      <c r="H7" s="38"/>
    </row>
    <row r="8" spans="1:8" ht="15">
      <c r="A8" s="42" t="s">
        <v>88</v>
      </c>
      <c r="B8" s="51"/>
      <c r="C8" s="51"/>
      <c r="D8" s="51"/>
      <c r="E8" s="51"/>
      <c r="F8" s="40"/>
      <c r="G8" s="41"/>
      <c r="H8" s="38"/>
    </row>
    <row r="9" spans="1:8" ht="15">
      <c r="A9" s="42"/>
      <c r="B9" s="51"/>
      <c r="C9" s="51"/>
      <c r="D9" s="51"/>
      <c r="E9" s="51"/>
      <c r="F9" s="40"/>
      <c r="G9" s="41"/>
      <c r="H9" s="38"/>
    </row>
    <row r="10" spans="1:8" ht="15">
      <c r="A10" s="42" t="s">
        <v>251</v>
      </c>
      <c r="B10" s="43"/>
      <c r="C10" s="43"/>
      <c r="D10" s="43"/>
      <c r="E10" s="43"/>
      <c r="F10" s="40"/>
      <c r="G10" s="41"/>
      <c r="H10" s="38"/>
    </row>
    <row r="11" spans="1:8" ht="15">
      <c r="A11" s="42"/>
      <c r="B11" s="43"/>
      <c r="C11" s="43"/>
      <c r="D11" s="43"/>
      <c r="E11" s="43"/>
      <c r="F11" s="40"/>
      <c r="G11" s="41"/>
      <c r="H11" s="38"/>
    </row>
    <row r="12" spans="1:8" ht="15">
      <c r="A12" s="42" t="s">
        <v>77</v>
      </c>
      <c r="B12" s="43"/>
      <c r="C12" s="43"/>
      <c r="D12" s="43"/>
      <c r="E12" s="43"/>
      <c r="F12" s="40"/>
      <c r="G12" s="41"/>
      <c r="H12" s="38"/>
    </row>
    <row r="13" spans="1:8" ht="15">
      <c r="A13" s="42"/>
      <c r="B13" s="43"/>
      <c r="C13" s="43"/>
      <c r="D13" s="43"/>
      <c r="E13" s="43"/>
      <c r="F13" s="40"/>
      <c r="G13" s="41"/>
      <c r="H13" s="38"/>
    </row>
    <row r="14" spans="1:8" ht="15">
      <c r="A14" s="42" t="s">
        <v>267</v>
      </c>
      <c r="B14" s="51"/>
      <c r="C14" s="51"/>
      <c r="D14" s="51"/>
      <c r="E14" s="51"/>
      <c r="F14" s="40"/>
      <c r="G14" s="41"/>
      <c r="H14" s="38"/>
    </row>
    <row r="15" spans="1:8" ht="15">
      <c r="A15" s="42"/>
      <c r="B15" s="43"/>
      <c r="C15" s="43"/>
      <c r="D15" s="52"/>
      <c r="E15" s="53"/>
      <c r="F15" s="40"/>
      <c r="G15" s="41"/>
      <c r="H15" s="38"/>
    </row>
    <row r="16" spans="1:8" ht="15">
      <c r="A16" s="42" t="s">
        <v>243</v>
      </c>
      <c r="B16" s="43"/>
      <c r="C16" s="43"/>
      <c r="D16" s="54"/>
      <c r="E16" s="55"/>
      <c r="F16" s="40"/>
      <c r="G16" s="41"/>
      <c r="H16" s="38"/>
    </row>
    <row r="17" spans="1:8" ht="15">
      <c r="A17" s="46"/>
      <c r="B17" s="38"/>
      <c r="C17" s="38"/>
      <c r="D17" s="38"/>
      <c r="E17" s="38"/>
      <c r="F17" s="38"/>
      <c r="G17" s="38"/>
      <c r="H17" s="38"/>
    </row>
    <row r="18" spans="1:8" ht="15">
      <c r="A18" s="42" t="s">
        <v>234</v>
      </c>
      <c r="B18" s="25"/>
      <c r="C18" s="25"/>
      <c r="D18" s="25"/>
      <c r="E18" s="25"/>
      <c r="F18" s="56"/>
      <c r="G18" s="49"/>
      <c r="H18" s="38"/>
    </row>
    <row r="19" spans="1:8" ht="15">
      <c r="A19" s="57"/>
      <c r="B19" s="58"/>
      <c r="C19" s="59"/>
      <c r="D19" s="58"/>
      <c r="E19" s="59"/>
      <c r="F19" s="60"/>
      <c r="G19" s="49"/>
      <c r="H19" s="61"/>
    </row>
    <row r="20" spans="1:8" ht="15">
      <c r="A20" s="42" t="s">
        <v>56</v>
      </c>
      <c r="B20" s="58"/>
      <c r="C20" s="59"/>
      <c r="D20" s="58"/>
      <c r="E20" s="59"/>
      <c r="F20" s="60"/>
      <c r="G20" s="49"/>
      <c r="H20" s="61"/>
    </row>
    <row r="21" spans="1:8" ht="15">
      <c r="A21" s="62"/>
      <c r="B21" s="59"/>
      <c r="C21" s="48"/>
      <c r="D21" s="59"/>
      <c r="E21" s="48"/>
      <c r="F21" s="49"/>
      <c r="G21" s="49"/>
      <c r="H21" s="50"/>
    </row>
    <row r="22" spans="1:8">
      <c r="A22" s="63"/>
      <c r="B22" s="47"/>
      <c r="C22" s="63"/>
      <c r="D22" s="47"/>
      <c r="E22" s="63"/>
      <c r="F22" s="49"/>
      <c r="G22" s="49"/>
      <c r="H22" s="50"/>
    </row>
    <row r="23" spans="1:8">
      <c r="A23" s="38"/>
      <c r="B23" s="64"/>
      <c r="C23" s="47"/>
      <c r="D23" s="64"/>
      <c r="E23" s="47"/>
      <c r="F23" s="49"/>
      <c r="G23" s="49"/>
      <c r="H23" s="50"/>
    </row>
    <row r="24" spans="1:8">
      <c r="A24" s="38"/>
      <c r="B24" s="64"/>
      <c r="C24" s="47"/>
      <c r="D24" s="64"/>
      <c r="E24" s="47"/>
      <c r="F24" s="49"/>
      <c r="G24" s="49"/>
      <c r="H24" s="50"/>
    </row>
    <row r="25" spans="1:8">
      <c r="A25" s="38"/>
      <c r="B25" s="64"/>
      <c r="C25" s="47"/>
      <c r="D25" s="64"/>
      <c r="E25" s="47"/>
      <c r="F25" s="49"/>
      <c r="G25" s="49"/>
      <c r="H25" s="50"/>
    </row>
    <row r="26" spans="1:8">
      <c r="A26" s="38"/>
      <c r="B26" s="64"/>
      <c r="C26" s="47"/>
      <c r="D26" s="64"/>
      <c r="E26" s="47"/>
      <c r="F26" s="65"/>
      <c r="G26" s="66"/>
      <c r="H26" s="67"/>
    </row>
    <row r="27" spans="1:8">
      <c r="A27" s="38"/>
      <c r="B27" s="64"/>
      <c r="C27" s="47"/>
      <c r="D27" s="64"/>
      <c r="E27" s="47"/>
      <c r="F27" s="65"/>
      <c r="G27" s="66"/>
      <c r="H27" s="68"/>
    </row>
    <row r="28" spans="1:8">
      <c r="A28" s="69"/>
      <c r="B28" s="47"/>
      <c r="C28" s="70"/>
      <c r="D28" s="47"/>
      <c r="E28" s="70"/>
      <c r="F28" s="71"/>
      <c r="G28" s="66"/>
      <c r="H28" s="72"/>
    </row>
    <row r="29" spans="1:8">
      <c r="A29" s="73"/>
      <c r="B29" s="47"/>
      <c r="C29" s="73"/>
      <c r="D29" s="47"/>
      <c r="E29" s="73"/>
      <c r="F29" s="74"/>
      <c r="G29" s="66"/>
      <c r="H29" s="72"/>
    </row>
    <row r="30" spans="1:8">
      <c r="A30" s="69"/>
      <c r="B30" s="64"/>
      <c r="C30" s="75"/>
      <c r="D30" s="47"/>
      <c r="E30" s="75"/>
      <c r="F30" s="71"/>
      <c r="G30" s="66"/>
      <c r="H30" s="72"/>
    </row>
    <row r="31" spans="1:8">
      <c r="A31" s="69"/>
      <c r="B31" s="64"/>
      <c r="C31" s="75"/>
      <c r="D31" s="47"/>
      <c r="E31" s="75"/>
      <c r="F31" s="71"/>
      <c r="G31" s="66"/>
      <c r="H31" s="72"/>
    </row>
    <row r="32" spans="1:8">
      <c r="A32" s="76"/>
      <c r="B32" s="76"/>
      <c r="C32" s="76"/>
      <c r="D32" s="76"/>
      <c r="E32" s="76"/>
      <c r="F32" s="77"/>
      <c r="G32" s="36"/>
      <c r="H32" s="36"/>
    </row>
    <row r="33" spans="1:8">
      <c r="A33" s="78"/>
      <c r="B33" s="78"/>
      <c r="C33" s="79"/>
      <c r="D33" s="79"/>
      <c r="E33" s="79"/>
      <c r="F33" s="36"/>
      <c r="G33" s="36"/>
      <c r="H33" s="36"/>
    </row>
    <row r="34" spans="1:8">
      <c r="A34" s="80"/>
      <c r="B34" s="81"/>
      <c r="C34" s="81"/>
      <c r="D34" s="82"/>
      <c r="E34" s="82"/>
      <c r="F34" s="36"/>
      <c r="G34" s="36"/>
      <c r="H34" s="36"/>
    </row>
    <row r="35" spans="1:8">
      <c r="C35" s="83"/>
      <c r="D35" s="83"/>
      <c r="E35" s="83"/>
      <c r="F35" s="10"/>
      <c r="G35" s="10"/>
      <c r="H35" s="10"/>
    </row>
  </sheetData>
  <dataConsolidate/>
  <phoneticPr fontId="9"/>
  <pageMargins left="0.59055118110236227" right="0.59055118110236227" top="0.59055118110236227" bottom="0.78740157480314965" header="0.39370078740157483" footer="0.19685039370078741"/>
  <pageSetup paperSize="9" orientation="portrait" r:id="rId1"/>
  <headerFooter alignWithMargins="0">
    <oddFooter>&amp;L&amp;"Verdana,Regular"&amp;F-&amp;A
Atir b.v. ©&amp;C&amp;R&amp;"Verdana,Regular"printversie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showZeros="0" tabSelected="1" workbookViewId="0">
      <selection activeCell="E38" sqref="E38"/>
    </sheetView>
  </sheetViews>
  <sheetFormatPr defaultColWidth="9.28515625" defaultRowHeight="12.75"/>
  <cols>
    <col min="1" max="1" width="45.28515625" style="439" customWidth="1"/>
    <col min="2" max="2" width="16.140625" style="439" customWidth="1"/>
    <col min="3" max="3" width="15.140625" style="439" customWidth="1"/>
    <col min="4" max="4" width="10.7109375" style="439" customWidth="1"/>
    <col min="5" max="5" width="16.85546875" style="439" bestFit="1" customWidth="1"/>
    <col min="6" max="6" width="13.5703125" style="439" bestFit="1" customWidth="1"/>
    <col min="7" max="7" width="14.7109375" style="439" customWidth="1"/>
    <col min="8" max="8" width="2.42578125" style="439" customWidth="1"/>
    <col min="9" max="9" width="17.7109375" style="439" customWidth="1"/>
    <col min="10" max="16384" width="9.28515625" style="439"/>
  </cols>
  <sheetData>
    <row r="1" spans="1:7">
      <c r="A1" s="437" t="s">
        <v>109</v>
      </c>
      <c r="B1" s="438"/>
    </row>
    <row r="2" spans="1:7">
      <c r="A2" s="440"/>
      <c r="B2" s="438"/>
    </row>
    <row r="3" spans="1:7" s="390" customFormat="1" ht="15">
      <c r="A3" s="441" t="s">
        <v>114</v>
      </c>
      <c r="B3" s="85" t="s">
        <v>322</v>
      </c>
      <c r="C3" s="394"/>
      <c r="D3" s="394"/>
      <c r="E3" s="394"/>
      <c r="F3" s="442"/>
      <c r="G3" s="442"/>
    </row>
    <row r="4" spans="1:7" s="390" customFormat="1" ht="15">
      <c r="A4" s="441" t="s">
        <v>55</v>
      </c>
      <c r="B4" s="85" t="s">
        <v>815</v>
      </c>
      <c r="C4" s="394"/>
      <c r="D4" s="394"/>
      <c r="E4" s="394"/>
      <c r="F4" s="442"/>
      <c r="G4" s="442"/>
    </row>
    <row r="5" spans="1:7" s="390" customFormat="1" ht="15">
      <c r="A5" s="441" t="s">
        <v>272</v>
      </c>
      <c r="B5" s="85" t="s">
        <v>533</v>
      </c>
      <c r="C5" s="394"/>
      <c r="D5" s="394"/>
      <c r="E5" s="394"/>
      <c r="F5" s="442"/>
      <c r="G5" s="442"/>
    </row>
    <row r="6" spans="1:7" s="390" customFormat="1" ht="15">
      <c r="A6" s="441" t="s">
        <v>145</v>
      </c>
      <c r="B6" s="85" t="s">
        <v>777</v>
      </c>
      <c r="C6" s="394"/>
      <c r="D6" s="394"/>
      <c r="E6" s="394"/>
      <c r="F6" s="442"/>
      <c r="G6" s="442"/>
    </row>
    <row r="7" spans="1:7" s="390" customFormat="1" ht="15">
      <c r="A7" s="441" t="s">
        <v>208</v>
      </c>
      <c r="B7" s="796"/>
      <c r="C7" s="797"/>
      <c r="D7" s="394"/>
      <c r="E7" s="394"/>
      <c r="F7" s="442"/>
      <c r="G7" s="442"/>
    </row>
    <row r="8" spans="1:7" s="390" customFormat="1" ht="15">
      <c r="A8" s="441" t="s">
        <v>45</v>
      </c>
      <c r="B8" s="308">
        <v>2014</v>
      </c>
      <c r="C8" s="394"/>
      <c r="D8" s="394"/>
      <c r="E8" s="394"/>
      <c r="F8" s="442"/>
      <c r="G8" s="442"/>
    </row>
    <row r="9" spans="1:7" s="390" customFormat="1" ht="15">
      <c r="A9" s="441" t="s">
        <v>146</v>
      </c>
      <c r="B9" s="394" t="s">
        <v>274</v>
      </c>
      <c r="C9" s="394"/>
      <c r="D9" s="394"/>
      <c r="E9" s="394"/>
      <c r="F9" s="442"/>
      <c r="G9" s="442"/>
    </row>
    <row r="10" spans="1:7" s="390" customFormat="1" ht="15">
      <c r="A10" s="441"/>
      <c r="C10" s="443"/>
      <c r="D10" s="443"/>
      <c r="E10" s="443"/>
      <c r="F10" s="444"/>
      <c r="G10" s="444"/>
    </row>
    <row r="11" spans="1:7" s="390" customFormat="1" ht="15">
      <c r="A11" s="440" t="s">
        <v>8</v>
      </c>
      <c r="C11" s="445">
        <f>G45</f>
        <v>0</v>
      </c>
      <c r="F11" s="444"/>
      <c r="G11" s="444"/>
    </row>
    <row r="12" spans="1:7" s="390" customFormat="1" ht="15">
      <c r="A12" s="440" t="s">
        <v>116</v>
      </c>
      <c r="C12" s="445"/>
      <c r="F12" s="444"/>
      <c r="G12" s="444"/>
    </row>
    <row r="13" spans="1:7" s="390" customFormat="1" ht="15">
      <c r="A13" s="440" t="s">
        <v>224</v>
      </c>
      <c r="C13" s="446"/>
      <c r="F13" s="444"/>
      <c r="G13" s="444"/>
    </row>
    <row r="14" spans="1:7" s="390" customFormat="1" ht="15">
      <c r="A14" s="440"/>
      <c r="C14" s="447">
        <f>SUM(C11:C13)</f>
        <v>0</v>
      </c>
      <c r="F14" s="444"/>
      <c r="G14" s="444"/>
    </row>
    <row r="15" spans="1:7" s="390" customFormat="1" ht="15">
      <c r="A15" s="440"/>
      <c r="C15" s="447"/>
      <c r="F15" s="444"/>
      <c r="G15" s="444"/>
    </row>
    <row r="16" spans="1:7" s="390" customFormat="1" ht="15">
      <c r="A16" s="448" t="s">
        <v>166</v>
      </c>
      <c r="B16" s="449"/>
      <c r="C16" s="449"/>
      <c r="D16" s="449"/>
      <c r="E16" s="449"/>
      <c r="F16" s="450"/>
      <c r="G16" s="451"/>
    </row>
    <row r="17" spans="1:9">
      <c r="I17" s="452"/>
    </row>
    <row r="18" spans="1:9" ht="38.25">
      <c r="A18" s="453" t="s">
        <v>47</v>
      </c>
      <c r="C18" s="454" t="s">
        <v>241</v>
      </c>
      <c r="D18" s="454" t="s">
        <v>172</v>
      </c>
      <c r="E18" s="454" t="s">
        <v>173</v>
      </c>
      <c r="F18" s="454" t="s">
        <v>30</v>
      </c>
      <c r="G18" s="455" t="s">
        <v>159</v>
      </c>
      <c r="H18" s="456"/>
      <c r="I18" s="456"/>
    </row>
    <row r="19" spans="1:9">
      <c r="A19" s="457" t="s">
        <v>59</v>
      </c>
      <c r="B19" s="458"/>
      <c r="C19" s="458"/>
      <c r="D19" s="459"/>
      <c r="E19" s="459"/>
      <c r="F19" s="460"/>
      <c r="G19" s="459"/>
      <c r="H19" s="456"/>
      <c r="I19" s="456"/>
    </row>
    <row r="20" spans="1:9">
      <c r="A20" s="461" t="s">
        <v>184</v>
      </c>
      <c r="G20" s="462"/>
    </row>
    <row r="21" spans="1:9">
      <c r="A21" s="463" t="s">
        <v>165</v>
      </c>
      <c r="B21" s="464"/>
      <c r="C21" s="465">
        <v>0</v>
      </c>
      <c r="D21" s="466">
        <v>200</v>
      </c>
      <c r="E21" s="467">
        <f>(SUM(uren_mavr)+SUM(uren_naloop))*C21</f>
        <v>0</v>
      </c>
      <c r="F21" s="468">
        <f>'5-Opbouw uurtarieven'!E47</f>
        <v>6.949872</v>
      </c>
      <c r="G21" s="468">
        <f>F21*E21</f>
        <v>0</v>
      </c>
      <c r="H21" s="469"/>
    </row>
    <row r="22" spans="1:9">
      <c r="A22" s="461" t="s">
        <v>87</v>
      </c>
      <c r="G22" s="462"/>
    </row>
    <row r="23" spans="1:9">
      <c r="A23" s="463" t="s">
        <v>165</v>
      </c>
      <c r="B23" s="464"/>
      <c r="C23" s="465"/>
      <c r="D23" s="466">
        <v>200</v>
      </c>
      <c r="E23" s="467">
        <f>(SUM(uren_mavr)+SUM(uren_naloop))*C23</f>
        <v>0</v>
      </c>
      <c r="F23" s="468">
        <f>'5-Opbouw uurtarieven'!H47</f>
        <v>9.3635999999999999</v>
      </c>
      <c r="G23" s="468">
        <f>F23*E23</f>
        <v>0</v>
      </c>
      <c r="H23" s="469"/>
    </row>
    <row r="24" spans="1:9">
      <c r="A24" s="461" t="s">
        <v>53</v>
      </c>
      <c r="C24" s="470"/>
      <c r="G24" s="462"/>
    </row>
    <row r="25" spans="1:9">
      <c r="A25" s="463" t="s">
        <v>165</v>
      </c>
      <c r="B25" s="464"/>
      <c r="C25" s="465"/>
      <c r="D25" s="466">
        <v>200</v>
      </c>
      <c r="E25" s="467">
        <f>(SUM(uren_mavr)+SUM(uren_naloop))*C25</f>
        <v>0</v>
      </c>
      <c r="F25" s="468">
        <f>'5-Opbouw uurtarieven'!K47</f>
        <v>10.695311999999999</v>
      </c>
      <c r="G25" s="468">
        <f>F25*E25</f>
        <v>0</v>
      </c>
      <c r="H25" s="469"/>
    </row>
    <row r="26" spans="1:9">
      <c r="A26" s="461" t="s">
        <v>42</v>
      </c>
      <c r="C26" s="470"/>
      <c r="G26" s="462"/>
    </row>
    <row r="27" spans="1:9">
      <c r="A27" s="463" t="s">
        <v>165</v>
      </c>
      <c r="B27" s="464"/>
      <c r="C27" s="465"/>
      <c r="D27" s="466">
        <v>200</v>
      </c>
      <c r="E27" s="467">
        <f>(SUM(uren_mavr)+SUM(uren_naloop))*C27</f>
        <v>0</v>
      </c>
      <c r="F27" s="468">
        <f>'5-Opbouw uurtarieven'!N47</f>
        <v>11.017836000000001</v>
      </c>
      <c r="G27" s="468">
        <f>F27*E27</f>
        <v>0</v>
      </c>
      <c r="H27" s="469"/>
    </row>
    <row r="28" spans="1:9">
      <c r="A28" s="461" t="s">
        <v>70</v>
      </c>
      <c r="C28" s="470"/>
      <c r="D28" s="467"/>
      <c r="E28" s="467"/>
      <c r="F28" s="468"/>
      <c r="G28" s="468"/>
    </row>
    <row r="29" spans="1:9">
      <c r="A29" s="463" t="s">
        <v>165</v>
      </c>
      <c r="B29" s="464"/>
      <c r="C29" s="465"/>
      <c r="D29" s="466">
        <v>200</v>
      </c>
      <c r="E29" s="471">
        <f>(SUM(uren_mavr)+SUM(uren_naloop))*C29</f>
        <v>0</v>
      </c>
      <c r="F29" s="468">
        <f>'5-Opbouw uurtarieven'!T47</f>
        <v>11.787732</v>
      </c>
      <c r="G29" s="472">
        <f>F29*E29</f>
        <v>0</v>
      </c>
      <c r="I29" s="473" t="s">
        <v>104</v>
      </c>
    </row>
    <row r="30" spans="1:9">
      <c r="A30" s="474"/>
      <c r="C30" s="475">
        <f>SUM(C21:C29)</f>
        <v>0</v>
      </c>
      <c r="D30" s="459"/>
      <c r="E30" s="476">
        <f>SUM(E21:E29)</f>
        <v>0</v>
      </c>
      <c r="F30" s="477"/>
      <c r="G30" s="478">
        <f>SUM(G21:G29)</f>
        <v>0</v>
      </c>
      <c r="I30" s="479" t="e">
        <f>G30/E30</f>
        <v>#DIV/0!</v>
      </c>
    </row>
    <row r="31" spans="1:9">
      <c r="A31" s="474"/>
      <c r="C31" s="475"/>
      <c r="D31" s="459"/>
      <c r="E31" s="476"/>
      <c r="F31" s="477"/>
      <c r="G31" s="480"/>
    </row>
    <row r="32" spans="1:9" ht="38.25">
      <c r="A32" s="457" t="s">
        <v>99</v>
      </c>
      <c r="B32" s="481" t="s">
        <v>241</v>
      </c>
      <c r="C32" s="481" t="s">
        <v>277</v>
      </c>
      <c r="D32" s="454" t="s">
        <v>172</v>
      </c>
      <c r="E32" s="454" t="s">
        <v>173</v>
      </c>
      <c r="F32" s="454" t="s">
        <v>30</v>
      </c>
      <c r="G32" s="455" t="s">
        <v>159</v>
      </c>
      <c r="H32" s="482"/>
      <c r="I32" s="482"/>
    </row>
    <row r="33" spans="1:9">
      <c r="A33" s="461" t="s">
        <v>201</v>
      </c>
      <c r="B33" s="483"/>
      <c r="G33" s="462"/>
      <c r="H33" s="482"/>
      <c r="I33" s="482"/>
    </row>
    <row r="34" spans="1:9">
      <c r="A34" s="463" t="s">
        <v>165</v>
      </c>
      <c r="B34" s="464">
        <f>IF(E$30=0,0,E34/E$30)</f>
        <v>0</v>
      </c>
      <c r="C34" s="467">
        <f>E34/D34</f>
        <v>0</v>
      </c>
      <c r="D34" s="484">
        <v>200</v>
      </c>
      <c r="E34" s="485"/>
      <c r="F34" s="468">
        <f>'5-Opbouw uurtarieven'!T47</f>
        <v>11.787732</v>
      </c>
      <c r="G34" s="468">
        <f>F34*E34</f>
        <v>0</v>
      </c>
      <c r="H34" s="482"/>
      <c r="I34" s="482"/>
    </row>
    <row r="35" spans="1:9">
      <c r="A35" s="461" t="s">
        <v>96</v>
      </c>
      <c r="B35" s="126"/>
      <c r="F35" s="468"/>
      <c r="G35" s="468"/>
      <c r="H35" s="482"/>
      <c r="I35" s="482"/>
    </row>
    <row r="36" spans="1:9">
      <c r="A36" s="463" t="s">
        <v>165</v>
      </c>
      <c r="B36" s="464">
        <f>IF(E$30=0,0,E36/E$30)</f>
        <v>0</v>
      </c>
      <c r="C36" s="467">
        <f>E36/D36</f>
        <v>0</v>
      </c>
      <c r="D36" s="484">
        <v>200</v>
      </c>
      <c r="E36" s="485">
        <v>0</v>
      </c>
      <c r="F36" s="468">
        <f>'5-Opbouw uurtarieven'!Z47</f>
        <v>11.236320000000003</v>
      </c>
      <c r="G36" s="468">
        <f>F36*E36</f>
        <v>0</v>
      </c>
      <c r="H36" s="482"/>
      <c r="I36" s="482"/>
    </row>
    <row r="37" spans="1:9">
      <c r="A37" s="461" t="s">
        <v>121</v>
      </c>
      <c r="B37" s="126"/>
      <c r="F37" s="468"/>
      <c r="G37" s="468"/>
      <c r="H37" s="482"/>
      <c r="I37" s="482"/>
    </row>
    <row r="38" spans="1:9">
      <c r="A38" s="463" t="s">
        <v>165</v>
      </c>
      <c r="B38" s="464">
        <f>IF(E$30=0,0,E38/E$30)</f>
        <v>0</v>
      </c>
      <c r="C38" s="467">
        <f>E38/D38</f>
        <v>0</v>
      </c>
      <c r="D38" s="484">
        <v>200</v>
      </c>
      <c r="E38" s="485"/>
      <c r="F38" s="468">
        <f>'5-Opbouw uurtarieven'!AC47</f>
        <v>12.880152000000001</v>
      </c>
      <c r="G38" s="468">
        <f>F38*E38</f>
        <v>0</v>
      </c>
      <c r="H38" s="482"/>
      <c r="I38" s="482"/>
    </row>
    <row r="39" spans="1:9">
      <c r="A39" s="461" t="s">
        <v>122</v>
      </c>
      <c r="B39" s="126"/>
      <c r="C39" s="126"/>
      <c r="D39" s="467"/>
      <c r="E39" s="467"/>
      <c r="F39" s="468"/>
      <c r="G39" s="468"/>
      <c r="H39" s="482"/>
      <c r="I39" s="482"/>
    </row>
    <row r="40" spans="1:9">
      <c r="A40" s="463" t="s">
        <v>165</v>
      </c>
      <c r="B40" s="486">
        <f>IF(E$30=0,0,E40/E$30)</f>
        <v>0</v>
      </c>
      <c r="C40" s="471">
        <f>E40/D40</f>
        <v>0</v>
      </c>
      <c r="D40" s="484">
        <v>200</v>
      </c>
      <c r="E40" s="485">
        <v>0</v>
      </c>
      <c r="F40" s="468">
        <f>'5-Opbouw uurtarieven'!AF47</f>
        <v>13.21308</v>
      </c>
      <c r="G40" s="472">
        <f>F40*E40</f>
        <v>0</v>
      </c>
      <c r="H40" s="482"/>
      <c r="I40" s="473" t="s">
        <v>104</v>
      </c>
    </row>
    <row r="41" spans="1:9">
      <c r="A41" s="474"/>
      <c r="B41" s="464">
        <f>IF(E$30=0,0,E41/E$30)</f>
        <v>0</v>
      </c>
      <c r="C41" s="476">
        <f>SUM(C34:C40)</f>
        <v>0</v>
      </c>
      <c r="D41" s="459"/>
      <c r="E41" s="476">
        <f>SUM(E34:E40)</f>
        <v>0</v>
      </c>
      <c r="F41" s="477"/>
      <c r="G41" s="480">
        <f>SUM(G34:G40)</f>
        <v>0</v>
      </c>
      <c r="H41" s="482"/>
      <c r="I41" s="479" t="e">
        <f>G41/E41</f>
        <v>#DIV/0!</v>
      </c>
    </row>
    <row r="42" spans="1:9">
      <c r="A42" s="474"/>
      <c r="B42" s="482"/>
      <c r="C42" s="482"/>
      <c r="D42" s="482"/>
      <c r="E42" s="482"/>
      <c r="F42" s="477"/>
      <c r="G42" s="482"/>
      <c r="H42" s="482"/>
      <c r="I42" s="482"/>
    </row>
    <row r="43" spans="1:9">
      <c r="A43" s="474" t="s">
        <v>202</v>
      </c>
      <c r="B43" s="482"/>
      <c r="C43" s="482"/>
      <c r="D43" s="482"/>
      <c r="E43" s="482"/>
      <c r="F43" s="477"/>
      <c r="G43" s="468">
        <f>'7-Machine-investeringskosten'!D112</f>
        <v>0</v>
      </c>
      <c r="H43" s="482"/>
      <c r="I43" s="482"/>
    </row>
    <row r="44" spans="1:9">
      <c r="A44" s="474"/>
      <c r="B44" s="482"/>
      <c r="C44" s="482"/>
      <c r="D44" s="482"/>
      <c r="E44" s="482"/>
      <c r="F44" s="477"/>
      <c r="G44" s="482"/>
      <c r="H44" s="482"/>
      <c r="I44" s="482"/>
    </row>
    <row r="45" spans="1:9">
      <c r="A45" s="487" t="s">
        <v>43</v>
      </c>
      <c r="G45" s="488">
        <f>G30+G41+G43</f>
        <v>0</v>
      </c>
      <c r="H45" s="482"/>
      <c r="I45" s="488"/>
    </row>
    <row r="46" spans="1:9">
      <c r="A46" s="489" t="s">
        <v>44</v>
      </c>
      <c r="F46" s="490">
        <v>0.21</v>
      </c>
      <c r="G46" s="472">
        <f>F46*G45</f>
        <v>0</v>
      </c>
      <c r="H46" s="482"/>
      <c r="I46" s="482"/>
    </row>
    <row r="47" spans="1:9">
      <c r="A47" s="489" t="s">
        <v>110</v>
      </c>
      <c r="F47" s="456" t="s">
        <v>196</v>
      </c>
      <c r="G47" s="468">
        <f>G46+G45</f>
        <v>0</v>
      </c>
      <c r="H47" s="482"/>
      <c r="I47" s="482"/>
    </row>
    <row r="48" spans="1:9">
      <c r="A48" s="474"/>
      <c r="B48" s="482"/>
      <c r="C48" s="482"/>
      <c r="D48" s="482"/>
      <c r="E48" s="482"/>
      <c r="F48" s="482"/>
      <c r="G48" s="468"/>
      <c r="H48" s="482"/>
      <c r="I48" s="482"/>
    </row>
    <row r="49" spans="1:9" ht="15">
      <c r="A49" s="491" t="s">
        <v>190</v>
      </c>
      <c r="B49" s="492"/>
      <c r="C49" s="492"/>
      <c r="D49" s="492"/>
      <c r="E49" s="492"/>
      <c r="F49" s="493"/>
      <c r="G49" s="494"/>
    </row>
    <row r="50" spans="1:9">
      <c r="A50" s="474"/>
      <c r="B50" s="482"/>
      <c r="C50" s="482"/>
      <c r="D50" s="482"/>
      <c r="E50" s="482"/>
      <c r="F50" s="482"/>
      <c r="G50" s="482"/>
      <c r="H50" s="482"/>
      <c r="I50" s="482"/>
    </row>
    <row r="51" spans="1:9">
      <c r="A51" s="474"/>
      <c r="B51" s="482"/>
      <c r="C51" s="482"/>
      <c r="D51" s="482"/>
      <c r="E51" s="482"/>
      <c r="F51" s="482"/>
      <c r="G51" s="482"/>
      <c r="H51" s="482"/>
      <c r="I51" s="482"/>
    </row>
    <row r="52" spans="1:9">
      <c r="I52" s="496"/>
    </row>
    <row r="53" spans="1:9" ht="15">
      <c r="A53" s="491" t="s">
        <v>240</v>
      </c>
      <c r="B53" s="492"/>
      <c r="C53" s="497"/>
      <c r="D53" s="492"/>
      <c r="E53" s="492"/>
      <c r="F53" s="493"/>
      <c r="G53" s="494"/>
      <c r="H53" s="498"/>
    </row>
    <row r="54" spans="1:9">
      <c r="C54" s="499"/>
      <c r="D54" s="499"/>
      <c r="E54" s="499"/>
      <c r="F54" s="500"/>
      <c r="G54" s="501"/>
      <c r="H54" s="495"/>
      <c r="I54" s="496"/>
    </row>
  </sheetData>
  <mergeCells count="1">
    <mergeCell ref="B7:C7"/>
  </mergeCells>
  <phoneticPr fontId="8"/>
  <pageMargins left="0.59055118110236227" right="0.59055118110236227" top="0.59055118110236227" bottom="0.78740157480314965" header="0.39370078740157483" footer="0.19685039370078741"/>
  <pageSetup paperSize="9" orientation="portrait" r:id="rId1"/>
  <headerFooter alignWithMargins="0">
    <oddHeader>&amp;L&amp;C&amp;R</oddHeader>
    <oddFooter>&amp;L&amp;"Verdana,Regular"&amp;F-&amp;A
Atir b.v. ©&amp;C&amp;R&amp;"Verdana,Regular"printversie &amp;D</oddFooter>
  </headerFooter>
  <rowBreaks count="1" manualBreakCount="1">
    <brk id="4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showGridLines="0" showZeros="0" zoomScaleNormal="100" workbookViewId="0">
      <pane xSplit="1" ySplit="9" topLeftCell="B13" activePane="bottomRight" state="frozen"/>
      <selection pane="topRight" activeCell="B1" sqref="B1"/>
      <selection pane="bottomLeft" activeCell="A10" sqref="A10"/>
      <selection pane="bottomRight" activeCell="G23" sqref="G23:K35"/>
    </sheetView>
  </sheetViews>
  <sheetFormatPr defaultColWidth="10.7109375" defaultRowHeight="12.75"/>
  <cols>
    <col min="1" max="1" width="29.28515625" style="433" bestFit="1" customWidth="1"/>
    <col min="2" max="2" width="13" style="433" customWidth="1"/>
    <col min="3" max="3" width="35.7109375" style="433" customWidth="1"/>
    <col min="4" max="4" width="16" style="433" customWidth="1"/>
    <col min="5" max="6" width="12.85546875" style="433" customWidth="1"/>
    <col min="7" max="7" width="9.5703125" style="433" bestFit="1" customWidth="1"/>
    <col min="8" max="8" width="9" style="433" bestFit="1" customWidth="1"/>
    <col min="9" max="9" width="11.28515625" style="433" bestFit="1" customWidth="1"/>
    <col min="10" max="10" width="9.85546875" style="433" bestFit="1" customWidth="1"/>
    <col min="11" max="11" width="4.42578125" style="433" bestFit="1" customWidth="1"/>
    <col min="12" max="12" width="2.140625" style="433" customWidth="1"/>
    <col min="13" max="17" width="10.7109375" style="433"/>
    <col min="18" max="18" width="15.5703125" style="433" customWidth="1"/>
    <col min="19" max="16384" width="10.7109375" style="433"/>
  </cols>
  <sheetData>
    <row r="1" spans="1:18" s="389" customFormat="1">
      <c r="A1" s="381"/>
      <c r="B1" s="381"/>
      <c r="C1" s="382"/>
      <c r="D1" s="382"/>
      <c r="E1" s="383"/>
      <c r="F1" s="383"/>
      <c r="G1" s="384"/>
      <c r="H1" s="385"/>
      <c r="I1" s="386"/>
      <c r="J1" s="387"/>
      <c r="K1" s="388"/>
      <c r="R1" s="37"/>
    </row>
    <row r="2" spans="1:18" s="389" customFormat="1">
      <c r="A2" s="381"/>
      <c r="B2" s="381"/>
      <c r="C2" s="382"/>
      <c r="D2" s="382"/>
      <c r="E2" s="383"/>
      <c r="F2" s="383"/>
      <c r="G2" s="384"/>
      <c r="H2" s="385"/>
      <c r="I2" s="386"/>
      <c r="J2" s="387"/>
      <c r="K2" s="388"/>
      <c r="R2" s="37"/>
    </row>
    <row r="3" spans="1:18" s="390" customFormat="1" ht="15">
      <c r="A3" s="84" t="str">
        <f>'1-Contractblad'!A3</f>
        <v>Naam opdrachtgever</v>
      </c>
      <c r="B3" s="85" t="str">
        <f>'1-Contractblad'!B3</f>
        <v>LMC</v>
      </c>
      <c r="E3" s="391"/>
      <c r="F3" s="391"/>
      <c r="G3" s="392"/>
      <c r="H3" s="392"/>
      <c r="I3" s="393"/>
    </row>
    <row r="4" spans="1:18" s="390" customFormat="1" ht="15">
      <c r="A4" s="84" t="str">
        <f>'1-Contractblad'!A4</f>
        <v>Calculatie onderdeel</v>
      </c>
      <c r="B4" s="85" t="s">
        <v>37</v>
      </c>
      <c r="C4" s="394"/>
      <c r="D4" s="394"/>
      <c r="E4" s="391"/>
      <c r="F4" s="391"/>
      <c r="G4" s="392"/>
      <c r="H4" s="392"/>
      <c r="I4" s="393"/>
    </row>
    <row r="5" spans="1:18" s="390" customFormat="1" ht="15">
      <c r="A5" s="84" t="str">
        <f>'1-Contractblad'!A5</f>
        <v>Gebouw/plaats</v>
      </c>
      <c r="B5" s="85" t="str">
        <f>'1-Contractblad'!B5</f>
        <v>Rotterdam</v>
      </c>
      <c r="C5" s="394"/>
      <c r="D5" s="394"/>
      <c r="E5" s="391"/>
      <c r="F5" s="391"/>
      <c r="G5" s="392"/>
      <c r="H5" s="392"/>
      <c r="I5" s="393"/>
    </row>
    <row r="6" spans="1:18" s="390" customFormat="1" ht="15">
      <c r="A6" s="84" t="str">
        <f>'1-Contractblad'!A6</f>
        <v>Besteknummer</v>
      </c>
      <c r="B6" s="85" t="str">
        <f>'1-Contractblad'!B6</f>
        <v>LMC-EA-JV-2014</v>
      </c>
      <c r="C6" s="394"/>
      <c r="D6" s="394"/>
      <c r="E6" s="391"/>
      <c r="F6" s="391"/>
      <c r="G6" s="392"/>
      <c r="H6" s="392"/>
      <c r="I6" s="393"/>
    </row>
    <row r="7" spans="1:18" s="390" customFormat="1" ht="15">
      <c r="A7" s="84" t="str">
        <f>'1-Contractblad'!A7</f>
        <v>Naam leverancier</v>
      </c>
      <c r="B7" s="85">
        <f>'1-Contractblad'!B7</f>
        <v>0</v>
      </c>
      <c r="C7" s="394"/>
      <c r="D7" s="394"/>
      <c r="E7" s="391"/>
      <c r="F7" s="391"/>
      <c r="G7" s="392"/>
      <c r="H7" s="392"/>
      <c r="I7" s="393"/>
    </row>
    <row r="8" spans="1:18" s="389" customFormat="1">
      <c r="A8" s="395"/>
      <c r="B8" s="396"/>
      <c r="C8" s="397"/>
      <c r="D8" s="397"/>
      <c r="E8" s="383"/>
      <c r="F8" s="383"/>
      <c r="G8" s="384"/>
      <c r="H8" s="385"/>
      <c r="I8" s="386"/>
      <c r="J8" s="387"/>
      <c r="K8" s="388"/>
      <c r="R8" s="37"/>
    </row>
    <row r="9" spans="1:18" s="37" customFormat="1" ht="38.25">
      <c r="A9" s="398" t="s">
        <v>76</v>
      </c>
      <c r="B9" s="399" t="s">
        <v>188</v>
      </c>
      <c r="C9" s="400" t="s">
        <v>183</v>
      </c>
      <c r="D9" s="401" t="s">
        <v>207</v>
      </c>
      <c r="E9" s="402" t="s">
        <v>75</v>
      </c>
      <c r="F9" s="402" t="s">
        <v>245</v>
      </c>
      <c r="G9" s="403" t="s">
        <v>101</v>
      </c>
      <c r="H9" s="403" t="s">
        <v>92</v>
      </c>
      <c r="I9" s="404" t="s">
        <v>179</v>
      </c>
      <c r="J9" s="405" t="s">
        <v>107</v>
      </c>
      <c r="K9" s="405" t="s">
        <v>102</v>
      </c>
      <c r="L9" s="389"/>
      <c r="M9" s="389"/>
      <c r="N9" s="389"/>
      <c r="O9" s="389"/>
    </row>
    <row r="10" spans="1:18" s="415" customFormat="1">
      <c r="A10" s="406"/>
      <c r="B10" s="407"/>
      <c r="C10" s="408"/>
      <c r="D10" s="408"/>
      <c r="E10" s="409"/>
      <c r="F10" s="409"/>
      <c r="G10" s="410"/>
      <c r="H10" s="411"/>
      <c r="I10" s="412"/>
      <c r="J10" s="413"/>
      <c r="K10" s="414"/>
      <c r="M10" s="37"/>
      <c r="N10" s="389"/>
      <c r="R10" s="416"/>
    </row>
    <row r="11" spans="1:18" s="415" customFormat="1">
      <c r="A11" s="417">
        <v>1040</v>
      </c>
      <c r="B11" s="418">
        <v>40</v>
      </c>
      <c r="C11" s="419" t="s">
        <v>106</v>
      </c>
      <c r="D11" s="420" t="s">
        <v>248</v>
      </c>
      <c r="E11" s="421"/>
      <c r="F11" s="429"/>
      <c r="G11" s="410">
        <f>IF(E11=0,0,B11/(E11))</f>
        <v>0</v>
      </c>
      <c r="H11" s="422">
        <f>SUMIF('3-Basis ruimtestaat'!J:J,A11,'3-Basis ruimtestaat'!I:I)</f>
        <v>2591.5300000000011</v>
      </c>
      <c r="I11" s="423">
        <f t="shared" ref="I11:I23" si="0">IF(H11=0,"",H11/$H$46)</f>
        <v>5.6124073385802616E-2</v>
      </c>
      <c r="J11" s="413"/>
      <c r="K11" s="414" t="s">
        <v>237</v>
      </c>
      <c r="M11" s="37"/>
      <c r="N11" s="389"/>
      <c r="R11" s="416"/>
    </row>
    <row r="12" spans="1:18" s="415" customFormat="1">
      <c r="A12" s="417">
        <v>1080</v>
      </c>
      <c r="B12" s="418">
        <v>80</v>
      </c>
      <c r="C12" s="419" t="s">
        <v>106</v>
      </c>
      <c r="D12" s="420" t="s">
        <v>313</v>
      </c>
      <c r="E12" s="421"/>
      <c r="F12" s="429"/>
      <c r="G12" s="410">
        <f t="shared" ref="G12:G45" si="1">IF(E12=0,0,B12/(E12))</f>
        <v>0</v>
      </c>
      <c r="H12" s="422">
        <f>SUMIF('3-Basis ruimtestaat'!J:J,A12,'3-Basis ruimtestaat'!I:I)</f>
        <v>0</v>
      </c>
      <c r="I12" s="423" t="str">
        <f t="shared" si="0"/>
        <v/>
      </c>
      <c r="J12" s="413"/>
      <c r="K12" s="414" t="s">
        <v>237</v>
      </c>
      <c r="M12" s="37"/>
      <c r="N12" s="389"/>
      <c r="R12" s="416"/>
    </row>
    <row r="13" spans="1:18" s="415" customFormat="1">
      <c r="A13" s="417">
        <v>1120</v>
      </c>
      <c r="B13" s="418">
        <v>120</v>
      </c>
      <c r="C13" s="419" t="s">
        <v>106</v>
      </c>
      <c r="D13" s="420" t="s">
        <v>319</v>
      </c>
      <c r="E13" s="421"/>
      <c r="F13" s="429"/>
      <c r="G13" s="410">
        <f t="shared" si="1"/>
        <v>0</v>
      </c>
      <c r="H13" s="422">
        <f>SUMIF('3-Basis ruimtestaat'!J:J,A13,'3-Basis ruimtestaat'!I:I)</f>
        <v>0</v>
      </c>
      <c r="I13" s="423" t="str">
        <f t="shared" si="0"/>
        <v/>
      </c>
      <c r="J13" s="413"/>
      <c r="K13" s="414" t="s">
        <v>237</v>
      </c>
      <c r="M13" s="37"/>
      <c r="N13" s="389"/>
      <c r="R13" s="416"/>
    </row>
    <row r="14" spans="1:18" s="415" customFormat="1">
      <c r="A14" s="417">
        <v>1160</v>
      </c>
      <c r="B14" s="418">
        <v>160</v>
      </c>
      <c r="C14" s="419" t="s">
        <v>106</v>
      </c>
      <c r="D14" s="420" t="s">
        <v>774</v>
      </c>
      <c r="E14" s="421"/>
      <c r="F14" s="429"/>
      <c r="G14" s="410">
        <f t="shared" si="1"/>
        <v>0</v>
      </c>
      <c r="H14" s="422">
        <f>SUMIF('3-Basis ruimtestaat'!J:J,A14,'3-Basis ruimtestaat'!I:I)</f>
        <v>0</v>
      </c>
      <c r="I14" s="423" t="str">
        <f t="shared" si="0"/>
        <v/>
      </c>
      <c r="J14" s="413"/>
      <c r="K14" s="414" t="s">
        <v>237</v>
      </c>
      <c r="M14" s="37"/>
      <c r="N14" s="389"/>
      <c r="R14" s="416"/>
    </row>
    <row r="15" spans="1:18" s="415" customFormat="1">
      <c r="A15" s="417">
        <v>1200</v>
      </c>
      <c r="B15" s="418">
        <v>200</v>
      </c>
      <c r="C15" s="419" t="s">
        <v>106</v>
      </c>
      <c r="D15" s="420" t="s">
        <v>265</v>
      </c>
      <c r="E15" s="421"/>
      <c r="F15" s="429"/>
      <c r="G15" s="410">
        <f t="shared" si="1"/>
        <v>0</v>
      </c>
      <c r="H15" s="422">
        <f>SUMIF('3-Basis ruimtestaat'!J:J,A15,'3-Basis ruimtestaat'!I:I)</f>
        <v>0</v>
      </c>
      <c r="I15" s="423" t="str">
        <f t="shared" si="0"/>
        <v/>
      </c>
      <c r="J15" s="413"/>
      <c r="K15" s="414" t="s">
        <v>237</v>
      </c>
      <c r="M15" s="37"/>
      <c r="N15" s="389"/>
      <c r="R15" s="416"/>
    </row>
    <row r="16" spans="1:18" s="415" customFormat="1">
      <c r="A16" s="417">
        <v>2200</v>
      </c>
      <c r="B16" s="418">
        <v>200</v>
      </c>
      <c r="C16" s="380" t="s">
        <v>68</v>
      </c>
      <c r="D16" s="424" t="s">
        <v>265</v>
      </c>
      <c r="E16" s="421"/>
      <c r="F16" s="429"/>
      <c r="G16" s="410">
        <f t="shared" si="1"/>
        <v>0</v>
      </c>
      <c r="H16" s="422">
        <f>SUMIF('3-Basis ruimtestaat'!J:J,A16,'3-Basis ruimtestaat'!I:I)</f>
        <v>1585.56</v>
      </c>
      <c r="I16" s="423">
        <f t="shared" si="0"/>
        <v>3.4338049645419172E-2</v>
      </c>
      <c r="J16" s="413"/>
      <c r="K16" s="414" t="s">
        <v>206</v>
      </c>
      <c r="M16" s="37"/>
      <c r="N16" s="389"/>
      <c r="R16" s="416"/>
    </row>
    <row r="17" spans="1:18" s="415" customFormat="1">
      <c r="A17" s="417">
        <v>2400</v>
      </c>
      <c r="B17" s="418">
        <v>400</v>
      </c>
      <c r="C17" s="380" t="s">
        <v>68</v>
      </c>
      <c r="D17" s="424" t="s">
        <v>773</v>
      </c>
      <c r="E17" s="421"/>
      <c r="F17" s="421"/>
      <c r="G17" s="410">
        <f>IF(E17=0,0,B17/(E17+F17))</f>
        <v>0</v>
      </c>
      <c r="H17" s="422">
        <f>SUMIF('3-Basis ruimtestaat'!J:J,A17,'3-Basis ruimtestaat'!I:I)</f>
        <v>0</v>
      </c>
      <c r="I17" s="423" t="str">
        <f t="shared" si="0"/>
        <v/>
      </c>
      <c r="J17" s="413"/>
      <c r="K17" s="414" t="s">
        <v>206</v>
      </c>
      <c r="M17" s="37"/>
      <c r="N17" s="389"/>
      <c r="R17" s="416"/>
    </row>
    <row r="18" spans="1:18" s="415" customFormat="1">
      <c r="A18" s="417">
        <v>3200</v>
      </c>
      <c r="B18" s="418">
        <v>200</v>
      </c>
      <c r="C18" s="419" t="s">
        <v>98</v>
      </c>
      <c r="D18" s="420" t="s">
        <v>265</v>
      </c>
      <c r="E18" s="421"/>
      <c r="F18" s="429"/>
      <c r="G18" s="410">
        <f t="shared" si="1"/>
        <v>0</v>
      </c>
      <c r="H18" s="422">
        <f>SUMIF('3-Basis ruimtestaat'!J:J,A18,'3-Basis ruimtestaat'!I:I)</f>
        <v>9026.0300000000061</v>
      </c>
      <c r="I18" s="423">
        <f t="shared" si="0"/>
        <v>0.19547432215812902</v>
      </c>
      <c r="J18" s="413"/>
      <c r="K18" s="414" t="s">
        <v>108</v>
      </c>
      <c r="M18" s="37"/>
      <c r="N18" s="389"/>
      <c r="R18" s="416"/>
    </row>
    <row r="19" spans="1:18" s="415" customFormat="1">
      <c r="A19" s="425">
        <v>4200</v>
      </c>
      <c r="B19" s="426">
        <v>200</v>
      </c>
      <c r="C19" s="427" t="s">
        <v>115</v>
      </c>
      <c r="D19" s="428" t="s">
        <v>265</v>
      </c>
      <c r="E19" s="421"/>
      <c r="F19" s="429"/>
      <c r="G19" s="410">
        <f t="shared" si="1"/>
        <v>0</v>
      </c>
      <c r="H19" s="422">
        <f>SUMIF('3-Basis ruimtestaat'!J:J,A19,'3-Basis ruimtestaat'!I:I)</f>
        <v>8.6</v>
      </c>
      <c r="I19" s="423">
        <f t="shared" si="0"/>
        <v>1.8624790417934666E-4</v>
      </c>
      <c r="J19" s="413"/>
      <c r="K19" s="414" t="s">
        <v>108</v>
      </c>
      <c r="M19" s="37"/>
      <c r="N19" s="389"/>
      <c r="R19" s="416"/>
    </row>
    <row r="20" spans="1:18" s="415" customFormat="1">
      <c r="A20" s="417">
        <v>5200</v>
      </c>
      <c r="B20" s="418">
        <v>200</v>
      </c>
      <c r="C20" s="419" t="s">
        <v>120</v>
      </c>
      <c r="D20" s="420" t="s">
        <v>265</v>
      </c>
      <c r="E20" s="421"/>
      <c r="F20" s="429"/>
      <c r="G20" s="410">
        <f t="shared" si="1"/>
        <v>0</v>
      </c>
      <c r="H20" s="422">
        <f>SUMIF('3-Basis ruimtestaat'!J:J,A20,'3-Basis ruimtestaat'!I:I)</f>
        <v>2007.0562392091338</v>
      </c>
      <c r="I20" s="423">
        <f t="shared" si="0"/>
        <v>4.3466281177067752E-2</v>
      </c>
      <c r="J20" s="413"/>
      <c r="K20" s="414" t="s">
        <v>108</v>
      </c>
      <c r="M20" s="37"/>
      <c r="N20" s="389"/>
      <c r="R20" s="416"/>
    </row>
    <row r="21" spans="1:18" s="415" customFormat="1">
      <c r="A21" s="616">
        <v>6200</v>
      </c>
      <c r="B21" s="372">
        <v>200</v>
      </c>
      <c r="C21" s="374" t="s">
        <v>79</v>
      </c>
      <c r="D21" s="424" t="s">
        <v>265</v>
      </c>
      <c r="E21" s="421"/>
      <c r="F21" s="429"/>
      <c r="G21" s="410">
        <f t="shared" si="1"/>
        <v>0</v>
      </c>
      <c r="H21" s="422">
        <f>SUMIF('3-Basis ruimtestaat'!J:J,A21,'3-Basis ruimtestaat'!I:I)</f>
        <v>16</v>
      </c>
      <c r="I21" s="423">
        <f t="shared" si="0"/>
        <v>3.4650772870576128E-4</v>
      </c>
      <c r="J21" s="413"/>
      <c r="K21" s="414" t="s">
        <v>108</v>
      </c>
      <c r="M21" s="37"/>
      <c r="N21" s="389"/>
      <c r="R21" s="416"/>
    </row>
    <row r="22" spans="1:18" s="415" customFormat="1">
      <c r="A22" s="616">
        <v>7200</v>
      </c>
      <c r="B22" s="372">
        <v>200</v>
      </c>
      <c r="C22" s="374" t="s">
        <v>778</v>
      </c>
      <c r="D22" s="424" t="s">
        <v>265</v>
      </c>
      <c r="E22" s="421"/>
      <c r="F22" s="429"/>
      <c r="G22" s="410">
        <f t="shared" si="1"/>
        <v>0</v>
      </c>
      <c r="H22" s="422">
        <f>SUMIF('3-Basis ruimtestaat'!J:J,A22,'3-Basis ruimtestaat'!I:I)</f>
        <v>2555.35</v>
      </c>
      <c r="I22" s="423">
        <f t="shared" si="0"/>
        <v>5.5340532784266684E-2</v>
      </c>
      <c r="J22" s="413"/>
      <c r="K22" s="414" t="s">
        <v>108</v>
      </c>
      <c r="M22" s="37"/>
      <c r="N22" s="389"/>
      <c r="R22" s="416"/>
    </row>
    <row r="23" spans="1:18" s="415" customFormat="1">
      <c r="A23" s="616">
        <v>8040</v>
      </c>
      <c r="B23" s="372">
        <v>40</v>
      </c>
      <c r="C23" s="374" t="s">
        <v>676</v>
      </c>
      <c r="D23" s="420" t="s">
        <v>248</v>
      </c>
      <c r="E23" s="421"/>
      <c r="F23" s="429"/>
      <c r="G23" s="410">
        <f t="shared" si="1"/>
        <v>0</v>
      </c>
      <c r="H23" s="422">
        <f>SUMIF('3-Basis ruimtestaat'!J:J,A23,'3-Basis ruimtestaat'!I:I)</f>
        <v>13655.68</v>
      </c>
      <c r="I23" s="423">
        <f t="shared" si="0"/>
        <v>0.29573741629579314</v>
      </c>
      <c r="J23" s="413"/>
      <c r="K23" s="414" t="s">
        <v>678</v>
      </c>
      <c r="M23" s="37"/>
      <c r="N23" s="389"/>
      <c r="R23" s="416"/>
    </row>
    <row r="24" spans="1:18" s="415" customFormat="1">
      <c r="A24" s="616">
        <v>8080</v>
      </c>
      <c r="B24" s="418">
        <v>80</v>
      </c>
      <c r="C24" s="374" t="s">
        <v>676</v>
      </c>
      <c r="D24" s="420" t="s">
        <v>313</v>
      </c>
      <c r="E24" s="421"/>
      <c r="F24" s="429"/>
      <c r="G24" s="410">
        <f t="shared" ref="G24:G35" si="2">IF(E24=0,0,B24/(E24))</f>
        <v>0</v>
      </c>
      <c r="H24" s="422">
        <f>SUMIF('3-Basis ruimtestaat'!J:J,A24,'3-Basis ruimtestaat'!I:I)</f>
        <v>0</v>
      </c>
      <c r="I24" s="423" t="str">
        <f t="shared" ref="I24:I35" si="3">IF(H24=0,"",H24/$H$46)</f>
        <v/>
      </c>
      <c r="J24" s="413"/>
      <c r="K24" s="414" t="s">
        <v>678</v>
      </c>
      <c r="M24" s="37"/>
      <c r="N24" s="389"/>
      <c r="R24" s="416"/>
    </row>
    <row r="25" spans="1:18" s="415" customFormat="1">
      <c r="A25" s="616">
        <v>8120</v>
      </c>
      <c r="B25" s="418">
        <v>120</v>
      </c>
      <c r="C25" s="374" t="s">
        <v>676</v>
      </c>
      <c r="D25" s="420" t="s">
        <v>319</v>
      </c>
      <c r="E25" s="421"/>
      <c r="F25" s="429"/>
      <c r="G25" s="410">
        <f t="shared" si="2"/>
        <v>0</v>
      </c>
      <c r="H25" s="422">
        <f>SUMIF('3-Basis ruimtestaat'!J:J,A25,'3-Basis ruimtestaat'!I:I)</f>
        <v>0</v>
      </c>
      <c r="I25" s="423" t="str">
        <f t="shared" si="3"/>
        <v/>
      </c>
      <c r="J25" s="413"/>
      <c r="K25" s="414" t="s">
        <v>678</v>
      </c>
      <c r="M25" s="37"/>
      <c r="N25" s="389"/>
      <c r="R25" s="416"/>
    </row>
    <row r="26" spans="1:18" s="415" customFormat="1">
      <c r="A26" s="616">
        <v>8160</v>
      </c>
      <c r="B26" s="418">
        <v>160</v>
      </c>
      <c r="C26" s="374" t="s">
        <v>676</v>
      </c>
      <c r="D26" s="420" t="s">
        <v>774</v>
      </c>
      <c r="E26" s="421"/>
      <c r="F26" s="429"/>
      <c r="G26" s="410">
        <f t="shared" si="2"/>
        <v>0</v>
      </c>
      <c r="H26" s="422">
        <f>SUMIF('3-Basis ruimtestaat'!J:J,A26,'3-Basis ruimtestaat'!I:I)</f>
        <v>0</v>
      </c>
      <c r="I26" s="423" t="str">
        <f t="shared" si="3"/>
        <v/>
      </c>
      <c r="J26" s="413"/>
      <c r="K26" s="414" t="s">
        <v>678</v>
      </c>
      <c r="M26" s="37"/>
      <c r="N26" s="389"/>
      <c r="R26" s="416"/>
    </row>
    <row r="27" spans="1:18" s="415" customFormat="1">
      <c r="A27" s="616">
        <v>8200</v>
      </c>
      <c r="B27" s="418">
        <v>200</v>
      </c>
      <c r="C27" s="374" t="s">
        <v>676</v>
      </c>
      <c r="D27" s="420" t="s">
        <v>265</v>
      </c>
      <c r="E27" s="421"/>
      <c r="F27" s="429"/>
      <c r="G27" s="410">
        <f t="shared" si="2"/>
        <v>0</v>
      </c>
      <c r="H27" s="422">
        <f>SUMIF('3-Basis ruimtestaat'!J:J,A27,'3-Basis ruimtestaat'!I:I)</f>
        <v>0</v>
      </c>
      <c r="I27" s="423" t="str">
        <f t="shared" si="3"/>
        <v/>
      </c>
      <c r="J27" s="413"/>
      <c r="K27" s="414" t="s">
        <v>678</v>
      </c>
      <c r="M27" s="37"/>
      <c r="N27" s="389"/>
      <c r="R27" s="416"/>
    </row>
    <row r="28" spans="1:18" s="415" customFormat="1">
      <c r="A28" s="616">
        <v>9040</v>
      </c>
      <c r="B28" s="372">
        <v>40</v>
      </c>
      <c r="C28" s="374" t="s">
        <v>677</v>
      </c>
      <c r="D28" s="420" t="s">
        <v>248</v>
      </c>
      <c r="E28" s="421"/>
      <c r="F28" s="429"/>
      <c r="G28" s="410">
        <f t="shared" si="2"/>
        <v>0</v>
      </c>
      <c r="H28" s="422">
        <f>SUMIF('3-Basis ruimtestaat'!J:J,A28,'3-Basis ruimtestaat'!I:I)</f>
        <v>4087.9</v>
      </c>
      <c r="I28" s="423">
        <f t="shared" si="3"/>
        <v>8.8530559011017598E-2</v>
      </c>
      <c r="J28" s="413"/>
      <c r="K28" s="414" t="s">
        <v>678</v>
      </c>
      <c r="M28" s="37"/>
      <c r="N28" s="389"/>
      <c r="R28" s="416"/>
    </row>
    <row r="29" spans="1:18" s="415" customFormat="1">
      <c r="A29" s="616">
        <v>9041</v>
      </c>
      <c r="B29" s="372">
        <v>40</v>
      </c>
      <c r="C29" s="374" t="s">
        <v>818</v>
      </c>
      <c r="D29" s="420" t="s">
        <v>248</v>
      </c>
      <c r="E29" s="421"/>
      <c r="F29" s="429"/>
      <c r="G29" s="410">
        <f t="shared" si="2"/>
        <v>0</v>
      </c>
      <c r="H29" s="422">
        <f>SUMIF('3-Basis ruimtestaat'!J:J,A29,'3-Basis ruimtestaat'!I:I)</f>
        <v>0</v>
      </c>
      <c r="I29" s="423" t="str">
        <f t="shared" si="3"/>
        <v/>
      </c>
      <c r="J29" s="413"/>
      <c r="K29" s="414" t="s">
        <v>678</v>
      </c>
      <c r="M29" s="37"/>
      <c r="N29" s="389"/>
      <c r="R29" s="416"/>
    </row>
    <row r="30" spans="1:18" s="415" customFormat="1">
      <c r="A30" s="616">
        <v>9080</v>
      </c>
      <c r="B30" s="418">
        <v>80</v>
      </c>
      <c r="C30" s="374" t="s">
        <v>677</v>
      </c>
      <c r="D30" s="420" t="s">
        <v>313</v>
      </c>
      <c r="E30" s="421"/>
      <c r="F30" s="429"/>
      <c r="G30" s="410">
        <f t="shared" si="2"/>
        <v>0</v>
      </c>
      <c r="H30" s="422">
        <f>SUMIF('3-Basis ruimtestaat'!J:J,A30,'3-Basis ruimtestaat'!I:I)</f>
        <v>0</v>
      </c>
      <c r="I30" s="423" t="str">
        <f t="shared" si="3"/>
        <v/>
      </c>
      <c r="J30" s="413"/>
      <c r="K30" s="414" t="s">
        <v>678</v>
      </c>
      <c r="M30" s="37"/>
      <c r="N30" s="389"/>
      <c r="R30" s="416"/>
    </row>
    <row r="31" spans="1:18" s="415" customFormat="1">
      <c r="A31" s="616">
        <v>9081</v>
      </c>
      <c r="B31" s="418">
        <v>80</v>
      </c>
      <c r="C31" s="374" t="s">
        <v>818</v>
      </c>
      <c r="D31" s="420" t="s">
        <v>313</v>
      </c>
      <c r="E31" s="421"/>
      <c r="F31" s="429"/>
      <c r="G31" s="410">
        <f t="shared" si="2"/>
        <v>0</v>
      </c>
      <c r="H31" s="422">
        <f>SUMIF('3-Basis ruimtestaat'!J:J,A31,'3-Basis ruimtestaat'!I:I)</f>
        <v>0</v>
      </c>
      <c r="I31" s="423" t="str">
        <f t="shared" si="3"/>
        <v/>
      </c>
      <c r="J31" s="413"/>
      <c r="K31" s="414" t="s">
        <v>678</v>
      </c>
      <c r="M31" s="37"/>
      <c r="N31" s="389"/>
      <c r="R31" s="416"/>
    </row>
    <row r="32" spans="1:18" s="415" customFormat="1">
      <c r="A32" s="616">
        <v>9120</v>
      </c>
      <c r="B32" s="418">
        <v>120</v>
      </c>
      <c r="C32" s="374" t="s">
        <v>677</v>
      </c>
      <c r="D32" s="420" t="s">
        <v>319</v>
      </c>
      <c r="E32" s="421"/>
      <c r="F32" s="429"/>
      <c r="G32" s="410">
        <f t="shared" si="2"/>
        <v>0</v>
      </c>
      <c r="H32" s="422">
        <f>SUMIF('3-Basis ruimtestaat'!J:J,A32,'3-Basis ruimtestaat'!I:I)</f>
        <v>0</v>
      </c>
      <c r="I32" s="423" t="str">
        <f t="shared" si="3"/>
        <v/>
      </c>
      <c r="J32" s="413"/>
      <c r="K32" s="414" t="s">
        <v>678</v>
      </c>
      <c r="M32" s="37"/>
      <c r="N32" s="389"/>
      <c r="R32" s="416"/>
    </row>
    <row r="33" spans="1:18" s="415" customFormat="1">
      <c r="A33" s="616">
        <v>9121</v>
      </c>
      <c r="B33" s="418">
        <v>120</v>
      </c>
      <c r="C33" s="374" t="s">
        <v>818</v>
      </c>
      <c r="D33" s="420" t="s">
        <v>319</v>
      </c>
      <c r="E33" s="421"/>
      <c r="F33" s="429"/>
      <c r="G33" s="410">
        <f t="shared" si="2"/>
        <v>0</v>
      </c>
      <c r="H33" s="422">
        <f>SUMIF('3-Basis ruimtestaat'!J:J,A33,'3-Basis ruimtestaat'!I:I)</f>
        <v>0</v>
      </c>
      <c r="I33" s="423" t="str">
        <f t="shared" si="3"/>
        <v/>
      </c>
      <c r="J33" s="413"/>
      <c r="K33" s="414" t="s">
        <v>678</v>
      </c>
      <c r="M33" s="37"/>
      <c r="N33" s="389"/>
      <c r="R33" s="416"/>
    </row>
    <row r="34" spans="1:18" s="415" customFormat="1">
      <c r="A34" s="616">
        <v>9160</v>
      </c>
      <c r="B34" s="418">
        <v>160</v>
      </c>
      <c r="C34" s="374" t="s">
        <v>677</v>
      </c>
      <c r="D34" s="420" t="s">
        <v>774</v>
      </c>
      <c r="E34" s="421"/>
      <c r="F34" s="429"/>
      <c r="G34" s="410">
        <f t="shared" si="2"/>
        <v>0</v>
      </c>
      <c r="H34" s="422">
        <f>SUMIF('3-Basis ruimtestaat'!J:J,A34,'3-Basis ruimtestaat'!I:I)</f>
        <v>0</v>
      </c>
      <c r="I34" s="423" t="str">
        <f t="shared" si="3"/>
        <v/>
      </c>
      <c r="J34" s="413"/>
      <c r="K34" s="414" t="s">
        <v>678</v>
      </c>
      <c r="M34" s="37"/>
      <c r="N34" s="389"/>
      <c r="R34" s="416"/>
    </row>
    <row r="35" spans="1:18" s="415" customFormat="1">
      <c r="A35" s="616">
        <v>9161</v>
      </c>
      <c r="B35" s="418">
        <v>160</v>
      </c>
      <c r="C35" s="374" t="s">
        <v>818</v>
      </c>
      <c r="D35" s="420" t="s">
        <v>774</v>
      </c>
      <c r="E35" s="421"/>
      <c r="F35" s="429"/>
      <c r="G35" s="410">
        <f t="shared" si="2"/>
        <v>0</v>
      </c>
      <c r="H35" s="422">
        <f>SUMIF('3-Basis ruimtestaat'!J:J,A35,'3-Basis ruimtestaat'!I:I)</f>
        <v>0</v>
      </c>
      <c r="I35" s="423" t="str">
        <f t="shared" si="3"/>
        <v/>
      </c>
      <c r="J35" s="413"/>
      <c r="K35" s="414" t="s">
        <v>678</v>
      </c>
      <c r="M35" s="37"/>
      <c r="N35" s="389"/>
      <c r="R35" s="416"/>
    </row>
    <row r="36" spans="1:18" s="415" customFormat="1">
      <c r="A36" s="616">
        <v>9200</v>
      </c>
      <c r="B36" s="418">
        <v>200</v>
      </c>
      <c r="C36" s="374" t="s">
        <v>677</v>
      </c>
      <c r="D36" s="420" t="s">
        <v>265</v>
      </c>
      <c r="E36" s="421"/>
      <c r="F36" s="429"/>
      <c r="G36" s="410">
        <f t="shared" si="1"/>
        <v>0</v>
      </c>
      <c r="H36" s="422">
        <f>SUMIF('3-Basis ruimtestaat'!J:J,A36,'3-Basis ruimtestaat'!I:I)</f>
        <v>0</v>
      </c>
      <c r="I36" s="423" t="str">
        <f>IF(H36=0,"",H36/$H$46)</f>
        <v/>
      </c>
      <c r="J36" s="413"/>
      <c r="K36" s="414" t="s">
        <v>678</v>
      </c>
      <c r="M36" s="37"/>
      <c r="N36" s="389"/>
      <c r="R36" s="416"/>
    </row>
    <row r="37" spans="1:18" s="415" customFormat="1">
      <c r="A37" s="616">
        <v>9201</v>
      </c>
      <c r="B37" s="418">
        <v>200</v>
      </c>
      <c r="C37" s="374" t="s">
        <v>818</v>
      </c>
      <c r="D37" s="420" t="s">
        <v>265</v>
      </c>
      <c r="E37" s="421"/>
      <c r="F37" s="429"/>
      <c r="G37" s="410">
        <f t="shared" si="1"/>
        <v>0</v>
      </c>
      <c r="H37" s="422">
        <f>SUMIF('3-Basis ruimtestaat'!J:J,A37,'3-Basis ruimtestaat'!I:I)</f>
        <v>0</v>
      </c>
      <c r="I37" s="423" t="str">
        <f>IF(H37=0,"",H37/$H$46)</f>
        <v/>
      </c>
      <c r="J37" s="413"/>
      <c r="K37" s="414" t="s">
        <v>678</v>
      </c>
      <c r="M37" s="37"/>
      <c r="N37" s="389"/>
      <c r="R37" s="416"/>
    </row>
    <row r="38" spans="1:18" s="415" customFormat="1">
      <c r="A38" s="616">
        <v>10200</v>
      </c>
      <c r="B38" s="372">
        <v>200</v>
      </c>
      <c r="C38" s="374" t="s">
        <v>680</v>
      </c>
      <c r="D38" s="424" t="s">
        <v>265</v>
      </c>
      <c r="E38" s="421"/>
      <c r="F38" s="429"/>
      <c r="G38" s="410">
        <f t="shared" si="1"/>
        <v>0</v>
      </c>
      <c r="H38" s="422">
        <f>SUMIF('3-Basis ruimtestaat'!J:J,A38,'3-Basis ruimtestaat'!I:I)</f>
        <v>2781</v>
      </c>
      <c r="I38" s="423">
        <f>IF(H38=0,"",H38/$H$46)</f>
        <v>6.0227374595670131E-2</v>
      </c>
      <c r="J38" s="413"/>
      <c r="K38" s="414" t="s">
        <v>108</v>
      </c>
      <c r="M38" s="37"/>
      <c r="N38" s="389"/>
      <c r="R38" s="416"/>
    </row>
    <row r="39" spans="1:18" s="415" customFormat="1">
      <c r="A39" s="616">
        <v>11200</v>
      </c>
      <c r="B39" s="372">
        <v>200</v>
      </c>
      <c r="C39" s="374" t="s">
        <v>3</v>
      </c>
      <c r="D39" s="424" t="s">
        <v>265</v>
      </c>
      <c r="E39" s="421"/>
      <c r="F39" s="429"/>
      <c r="G39" s="410">
        <f t="shared" si="1"/>
        <v>0</v>
      </c>
      <c r="H39" s="422">
        <f>SUMIF('3-Basis ruimtestaat'!J:J,A39,'3-Basis ruimtestaat'!I:I)</f>
        <v>461.59999999999997</v>
      </c>
      <c r="I39" s="423">
        <f>IF(H39=0,"",H39/$H$46)</f>
        <v>9.9967479731612116E-3</v>
      </c>
      <c r="J39" s="413"/>
      <c r="K39" s="414" t="s">
        <v>108</v>
      </c>
      <c r="M39" s="37"/>
      <c r="N39" s="389"/>
      <c r="R39" s="416"/>
    </row>
    <row r="40" spans="1:18" s="415" customFormat="1">
      <c r="A40" s="417">
        <v>12200</v>
      </c>
      <c r="B40" s="418">
        <v>200</v>
      </c>
      <c r="C40" s="380" t="s">
        <v>679</v>
      </c>
      <c r="D40" s="424" t="s">
        <v>265</v>
      </c>
      <c r="E40" s="421"/>
      <c r="F40" s="429"/>
      <c r="G40" s="410">
        <f t="shared" si="1"/>
        <v>0</v>
      </c>
      <c r="H40" s="422">
        <f>SUMIF('3-Basis ruimtestaat'!J:J,A40,'3-Basis ruimtestaat'!I:I)</f>
        <v>609</v>
      </c>
      <c r="I40" s="423">
        <f>IF(H40=0,"",H40/$H$46)</f>
        <v>1.3188950423863038E-2</v>
      </c>
      <c r="J40" s="413"/>
      <c r="K40" s="414" t="s">
        <v>108</v>
      </c>
      <c r="M40" s="37"/>
      <c r="N40" s="389"/>
      <c r="R40" s="416"/>
    </row>
    <row r="41" spans="1:18" s="415" customFormat="1">
      <c r="A41" s="417">
        <v>13020</v>
      </c>
      <c r="B41" s="418">
        <v>20</v>
      </c>
      <c r="C41" s="380" t="s">
        <v>682</v>
      </c>
      <c r="D41" s="424" t="s">
        <v>683</v>
      </c>
      <c r="E41" s="421"/>
      <c r="F41" s="429"/>
      <c r="G41" s="410">
        <f t="shared" si="1"/>
        <v>0</v>
      </c>
      <c r="H41" s="422">
        <f>SUMIF('3-Basis ruimtestaat'!J:J,A41,'3-Basis ruimtestaat'!I:I)</f>
        <v>296</v>
      </c>
      <c r="I41" s="423">
        <f t="shared" ref="I41" si="4">IF(H41=0,"",H41/$H$46)</f>
        <v>6.4103929810565832E-3</v>
      </c>
      <c r="J41" s="413"/>
      <c r="K41" s="414" t="s">
        <v>108</v>
      </c>
      <c r="M41" s="37"/>
      <c r="N41" s="389"/>
      <c r="R41" s="416"/>
    </row>
    <row r="42" spans="1:18" s="415" customFormat="1">
      <c r="A42" s="417">
        <v>14080</v>
      </c>
      <c r="B42" s="418">
        <v>80</v>
      </c>
      <c r="C42" s="551" t="s">
        <v>681</v>
      </c>
      <c r="D42" s="424" t="s">
        <v>313</v>
      </c>
      <c r="E42" s="421"/>
      <c r="F42" s="429"/>
      <c r="G42" s="410">
        <f t="shared" si="1"/>
        <v>0</v>
      </c>
      <c r="H42" s="422">
        <f>SUMIF('3-Basis ruimtestaat'!J:J,A42,'3-Basis ruimtestaat'!I:I)</f>
        <v>1656.1999999999996</v>
      </c>
      <c r="I42" s="423">
        <f>IF(H42=0,"",H42/$H$46)</f>
        <v>3.5867881267655104E-2</v>
      </c>
      <c r="J42" s="413"/>
      <c r="K42" s="414" t="s">
        <v>108</v>
      </c>
      <c r="M42" s="37"/>
      <c r="N42" s="389"/>
      <c r="R42" s="416"/>
    </row>
    <row r="43" spans="1:18" s="415" customFormat="1">
      <c r="A43" s="417">
        <v>15200</v>
      </c>
      <c r="B43" s="418">
        <v>200</v>
      </c>
      <c r="C43" s="380" t="s">
        <v>155</v>
      </c>
      <c r="D43" s="424" t="s">
        <v>265</v>
      </c>
      <c r="E43" s="421"/>
      <c r="F43" s="429"/>
      <c r="G43" s="410">
        <f t="shared" si="1"/>
        <v>0</v>
      </c>
      <c r="H43" s="422">
        <f>SUMIF('3-Basis ruimtestaat'!J:J,A43,'3-Basis ruimtestaat'!I:I)</f>
        <v>13</v>
      </c>
      <c r="I43" s="423">
        <f>IF(H43=0,"",H43/$H$46)</f>
        <v>2.81537529573431E-4</v>
      </c>
      <c r="J43" s="413"/>
      <c r="K43" s="414" t="s">
        <v>237</v>
      </c>
      <c r="M43" s="37"/>
      <c r="N43" s="389"/>
      <c r="R43" s="416"/>
    </row>
    <row r="44" spans="1:18" s="415" customFormat="1">
      <c r="A44" s="417" t="s">
        <v>239</v>
      </c>
      <c r="B44" s="418"/>
      <c r="C44" s="419" t="s">
        <v>225</v>
      </c>
      <c r="D44" s="420"/>
      <c r="E44" s="429"/>
      <c r="F44" s="429"/>
      <c r="G44" s="410">
        <f t="shared" si="1"/>
        <v>0</v>
      </c>
      <c r="H44" s="422">
        <f>SUMIF('3-Basis ruimtestaat'!J:J,A44,'3-Basis ruimtestaat'!I:I)</f>
        <v>4824.5100000000011</v>
      </c>
      <c r="I44" s="423">
        <f>IF(H44=0,"",H44/$H$46)</f>
        <v>0.10448312513863954</v>
      </c>
      <c r="J44" s="413"/>
      <c r="K44" s="414"/>
      <c r="M44" s="37"/>
      <c r="N44" s="389"/>
      <c r="R44" s="416"/>
    </row>
    <row r="45" spans="1:18" s="415" customFormat="1">
      <c r="A45" s="417"/>
      <c r="B45" s="418"/>
      <c r="C45" s="419"/>
      <c r="D45" s="420"/>
      <c r="E45" s="429"/>
      <c r="F45" s="429"/>
      <c r="G45" s="410">
        <f t="shared" si="1"/>
        <v>0</v>
      </c>
      <c r="H45" s="422"/>
      <c r="I45" s="423"/>
      <c r="J45" s="413"/>
      <c r="K45" s="414"/>
      <c r="M45" s="37"/>
      <c r="N45" s="389"/>
      <c r="R45" s="416"/>
    </row>
    <row r="46" spans="1:18" s="415" customFormat="1">
      <c r="A46" s="406"/>
      <c r="B46" s="407"/>
      <c r="C46" s="408">
        <v>0</v>
      </c>
      <c r="D46" s="408"/>
      <c r="E46" s="409"/>
      <c r="F46" s="409"/>
      <c r="G46" s="409"/>
      <c r="H46" s="614">
        <f>SUM(H11:H44)</f>
        <v>46175.016239209137</v>
      </c>
      <c r="I46" s="615">
        <f>SUM(I11:I44)</f>
        <v>1</v>
      </c>
      <c r="J46" s="413"/>
      <c r="K46" s="414"/>
      <c r="M46" s="37"/>
      <c r="N46" s="389"/>
      <c r="R46" s="416"/>
    </row>
    <row r="47" spans="1:18" s="389" customFormat="1">
      <c r="A47" s="395"/>
      <c r="B47" s="381"/>
      <c r="C47" s="382"/>
      <c r="D47" s="387"/>
      <c r="E47" s="383"/>
      <c r="F47" s="383"/>
      <c r="G47" s="384"/>
      <c r="H47" s="430"/>
      <c r="I47" s="431"/>
      <c r="J47" s="387"/>
      <c r="K47" s="388"/>
      <c r="R47" s="37"/>
    </row>
    <row r="48" spans="1:18" s="389" customFormat="1">
      <c r="A48" s="432" t="s">
        <v>109</v>
      </c>
      <c r="B48" s="381"/>
      <c r="C48" s="382"/>
      <c r="D48" s="387"/>
      <c r="E48" s="383"/>
      <c r="F48" s="383"/>
      <c r="G48" s="384"/>
      <c r="H48" s="430"/>
      <c r="I48" s="431"/>
      <c r="J48" s="387"/>
      <c r="K48" s="388"/>
      <c r="R48" s="37"/>
    </row>
    <row r="49" spans="1:18" s="389" customFormat="1">
      <c r="A49" s="395"/>
      <c r="B49" s="381"/>
      <c r="C49" s="382"/>
      <c r="D49" s="387"/>
      <c r="E49" s="383"/>
      <c r="F49" s="383"/>
      <c r="G49" s="384"/>
      <c r="H49" s="430"/>
      <c r="I49" s="431"/>
      <c r="J49" s="387"/>
      <c r="K49" s="388"/>
      <c r="R49" s="37"/>
    </row>
    <row r="50" spans="1:18">
      <c r="D50" s="434"/>
    </row>
    <row r="51" spans="1:18">
      <c r="A51" s="435" t="s">
        <v>210</v>
      </c>
      <c r="B51" s="81"/>
      <c r="C51" s="81"/>
      <c r="D51" s="434"/>
    </row>
    <row r="52" spans="1:18">
      <c r="A52" s="81" t="s">
        <v>236</v>
      </c>
      <c r="B52" s="81" t="s">
        <v>211</v>
      </c>
      <c r="D52" s="434"/>
    </row>
    <row r="53" spans="1:18">
      <c r="A53" s="81" t="s">
        <v>212</v>
      </c>
      <c r="B53" s="81" t="s">
        <v>178</v>
      </c>
      <c r="D53" s="434"/>
    </row>
    <row r="54" spans="1:18">
      <c r="A54" s="81" t="s">
        <v>193</v>
      </c>
      <c r="B54" s="81" t="s">
        <v>4</v>
      </c>
      <c r="D54" s="434"/>
    </row>
    <row r="55" spans="1:18">
      <c r="A55" s="81" t="s">
        <v>154</v>
      </c>
      <c r="B55" s="81" t="s">
        <v>221</v>
      </c>
      <c r="D55" s="434"/>
    </row>
    <row r="56" spans="1:18">
      <c r="A56" s="81" t="s">
        <v>58</v>
      </c>
      <c r="B56" s="81" t="s">
        <v>74</v>
      </c>
      <c r="D56" s="434"/>
    </row>
    <row r="57" spans="1:18">
      <c r="A57" s="81" t="s">
        <v>246</v>
      </c>
      <c r="B57" s="81" t="s">
        <v>72</v>
      </c>
      <c r="D57" s="434"/>
    </row>
    <row r="58" spans="1:18">
      <c r="A58" s="81" t="s">
        <v>73</v>
      </c>
      <c r="B58" s="81" t="s">
        <v>32</v>
      </c>
      <c r="D58" s="434"/>
    </row>
    <row r="59" spans="1:18">
      <c r="A59" s="436"/>
      <c r="D59" s="434"/>
    </row>
    <row r="60" spans="1:18">
      <c r="A60" s="436"/>
      <c r="D60" s="434"/>
    </row>
  </sheetData>
  <autoFilter ref="A9:K46"/>
  <phoneticPr fontId="9"/>
  <printOptions horizontalCentered="1" gridLinesSet="0"/>
  <pageMargins left="0.59055118110236227" right="0.59055118110236227" top="0.59055118110236227" bottom="0.78740157480314965" header="0.39370078740157483" footer="0.19685039370078741"/>
  <pageSetup paperSize="9" scale="77" orientation="landscape" horizontalDpi="300" verticalDpi="300" r:id="rId1"/>
  <headerFooter alignWithMargins="0">
    <oddFooter>&amp;L&amp;"Verdana,Regular"&amp;F-&amp;A
Atir b.v. ©&amp;C&amp;R&amp;"Verdana,Regular"printversie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pane xSplit="1" ySplit="13" topLeftCell="B14" activePane="bottomRight" state="frozen"/>
      <selection pane="topRight" activeCell="B1" sqref="B1"/>
      <selection pane="bottomLeft" activeCell="A14" sqref="A14"/>
      <selection pane="bottomRight" activeCell="A28" sqref="A28:XFD1048576"/>
    </sheetView>
  </sheetViews>
  <sheetFormatPr defaultRowHeight="12.75" customHeight="1"/>
  <cols>
    <col min="1" max="1" width="37.140625" customWidth="1"/>
    <col min="2" max="2" width="43.7109375" customWidth="1"/>
    <col min="3" max="3" width="5.7109375" hidden="1" customWidth="1"/>
    <col min="4" max="4" width="13" customWidth="1"/>
    <col min="5" max="5" width="10.5703125" customWidth="1"/>
    <col min="6" max="7" width="15.7109375" customWidth="1"/>
    <col min="8" max="8" width="8.42578125" customWidth="1"/>
    <col min="9" max="9" width="16.28515625" customWidth="1"/>
    <col min="10" max="10" width="12.42578125" customWidth="1"/>
    <col min="11" max="11" width="14.42578125" customWidth="1"/>
    <col min="12" max="12" width="14.5703125" style="721" customWidth="1"/>
    <col min="13" max="13" width="3.5703125" customWidth="1"/>
    <col min="14" max="14" width="0" style="659" hidden="1" customWidth="1"/>
  </cols>
  <sheetData>
    <row r="1" spans="1:21" s="439" customFormat="1">
      <c r="A1" s="437" t="s">
        <v>109</v>
      </c>
      <c r="B1" s="437"/>
      <c r="C1" s="437"/>
      <c r="D1" s="567"/>
      <c r="E1" s="567"/>
      <c r="F1" s="568"/>
      <c r="G1" s="568"/>
      <c r="H1" s="568"/>
      <c r="L1" s="716"/>
      <c r="N1" s="657"/>
    </row>
    <row r="2" spans="1:21" s="439" customFormat="1">
      <c r="A2" s="440"/>
      <c r="B2" s="440"/>
      <c r="C2" s="440"/>
      <c r="D2" s="567"/>
      <c r="E2" s="567"/>
      <c r="F2" s="568"/>
      <c r="G2" s="568"/>
      <c r="H2" s="568"/>
      <c r="L2" s="716"/>
      <c r="N2" s="657"/>
    </row>
    <row r="3" spans="1:21" s="390" customFormat="1" ht="15">
      <c r="A3" s="441" t="s">
        <v>114</v>
      </c>
      <c r="B3" s="441"/>
      <c r="C3" s="441"/>
      <c r="D3" s="569"/>
      <c r="E3" s="569"/>
      <c r="F3" s="570"/>
      <c r="G3" s="570"/>
      <c r="H3" s="570"/>
      <c r="L3" s="443"/>
      <c r="N3" s="658"/>
    </row>
    <row r="4" spans="1:21" s="390" customFormat="1" ht="15">
      <c r="A4" s="441" t="s">
        <v>55</v>
      </c>
      <c r="B4" s="441"/>
      <c r="C4" s="441"/>
      <c r="D4" s="571"/>
      <c r="E4" s="611"/>
      <c r="F4" s="570"/>
      <c r="G4" s="570"/>
      <c r="H4" s="570"/>
      <c r="L4" s="443"/>
      <c r="N4" s="658"/>
    </row>
    <row r="5" spans="1:21" s="390" customFormat="1" ht="15">
      <c r="A5" s="441" t="s">
        <v>272</v>
      </c>
      <c r="B5" s="441"/>
      <c r="C5" s="441"/>
      <c r="D5" s="569"/>
      <c r="E5" s="611"/>
      <c r="F5" s="570"/>
      <c r="G5" s="570"/>
      <c r="H5" s="570"/>
      <c r="L5" s="443"/>
      <c r="N5" s="658"/>
    </row>
    <row r="6" spans="1:21" s="390" customFormat="1" ht="15">
      <c r="A6" s="441" t="s">
        <v>145</v>
      </c>
      <c r="B6" s="441"/>
      <c r="C6" s="441"/>
      <c r="D6" s="569"/>
      <c r="E6" s="611"/>
      <c r="F6" s="570"/>
      <c r="G6" s="570"/>
      <c r="H6" s="570"/>
      <c r="L6" s="443"/>
      <c r="N6" s="658"/>
    </row>
    <row r="7" spans="1:21" s="390" customFormat="1" ht="15">
      <c r="A7" s="441" t="s">
        <v>208</v>
      </c>
      <c r="B7" s="441"/>
      <c r="C7" s="441"/>
      <c r="D7" s="569"/>
      <c r="E7" s="610"/>
      <c r="F7" s="570"/>
      <c r="G7" s="570"/>
      <c r="H7" s="570"/>
      <c r="L7" s="443"/>
      <c r="N7" s="658"/>
    </row>
    <row r="8" spans="1:21" s="390" customFormat="1" ht="15">
      <c r="A8" s="441" t="s">
        <v>45</v>
      </c>
      <c r="B8" s="441"/>
      <c r="C8" s="441"/>
      <c r="D8" s="572"/>
      <c r="E8" s="572"/>
      <c r="F8" s="570"/>
      <c r="G8" s="570"/>
      <c r="H8" s="570"/>
      <c r="L8" s="443"/>
      <c r="N8" s="658"/>
    </row>
    <row r="9" spans="1:21" s="390" customFormat="1" ht="15">
      <c r="A9" s="441" t="s">
        <v>146</v>
      </c>
      <c r="B9" s="441"/>
      <c r="C9" s="441"/>
      <c r="D9" s="573"/>
      <c r="E9" s="573"/>
      <c r="F9" s="570"/>
      <c r="G9" s="570"/>
      <c r="H9" s="570"/>
      <c r="L9" s="443"/>
      <c r="N9" s="658"/>
    </row>
    <row r="10" spans="1:21" s="390" customFormat="1" ht="15">
      <c r="A10" s="441"/>
      <c r="B10" s="441"/>
      <c r="C10" s="441"/>
      <c r="D10" s="573"/>
      <c r="E10" s="573"/>
      <c r="F10" s="570"/>
      <c r="G10" s="570"/>
      <c r="H10" s="570"/>
      <c r="L10" s="443"/>
      <c r="N10" s="658"/>
    </row>
    <row r="11" spans="1:21" s="390" customFormat="1" ht="15">
      <c r="A11" s="574"/>
      <c r="B11" s="574"/>
      <c r="C11" s="574"/>
      <c r="D11" s="575"/>
      <c r="E11" s="575"/>
      <c r="F11" s="575"/>
      <c r="G11" s="575"/>
      <c r="H11" s="575"/>
      <c r="J11" s="576"/>
      <c r="L11" s="443"/>
      <c r="N11" s="658"/>
    </row>
    <row r="12" spans="1:21" s="390" customFormat="1" ht="31.5" customHeight="1">
      <c r="A12" s="577" t="s">
        <v>672</v>
      </c>
      <c r="B12" s="577" t="s">
        <v>673</v>
      </c>
      <c r="C12" s="577"/>
      <c r="D12" s="578" t="s">
        <v>665</v>
      </c>
      <c r="E12" s="578" t="s">
        <v>674</v>
      </c>
      <c r="F12" s="579" t="s">
        <v>666</v>
      </c>
      <c r="G12" s="798" t="s">
        <v>762</v>
      </c>
      <c r="H12" s="666"/>
      <c r="I12" s="580" t="s">
        <v>667</v>
      </c>
      <c r="J12" s="664"/>
      <c r="K12" s="580" t="s">
        <v>667</v>
      </c>
      <c r="L12" s="717" t="s">
        <v>667</v>
      </c>
      <c r="N12" s="658"/>
    </row>
    <row r="13" spans="1:21" s="390" customFormat="1" ht="25.5" customHeight="1">
      <c r="A13" s="581"/>
      <c r="B13" s="581"/>
      <c r="C13" s="581"/>
      <c r="D13" s="582" t="s">
        <v>668</v>
      </c>
      <c r="E13" s="582"/>
      <c r="F13" s="583" t="s">
        <v>669</v>
      </c>
      <c r="G13" s="799"/>
      <c r="H13" s="667"/>
      <c r="I13" s="584" t="s">
        <v>670</v>
      </c>
      <c r="J13" s="665" t="s">
        <v>772</v>
      </c>
      <c r="K13" s="584" t="s">
        <v>671</v>
      </c>
      <c r="L13" s="718" t="s">
        <v>36</v>
      </c>
      <c r="N13" s="658"/>
    </row>
    <row r="14" spans="1:21" s="439" customFormat="1">
      <c r="A14" s="604" t="s">
        <v>537</v>
      </c>
      <c r="B14" s="604" t="str">
        <f>VLOOKUP(A14,'3-Basis ruimtestaat'!$B$9:$S$1155,2,FALSE)</f>
        <v>Beukelsdijk 145, 3022 DC ROTTERDAM</v>
      </c>
      <c r="C14" s="604" t="s">
        <v>764</v>
      </c>
      <c r="D14" s="586">
        <f>SUMIF(gebouw,Locatieoverzicht!A14,'3-Basis ruimtestaat'!I:I)</f>
        <v>8133.5999999999995</v>
      </c>
      <c r="E14" s="587">
        <v>3</v>
      </c>
      <c r="F14" s="587">
        <f>SUMIF(gebouw,Locatieoverzicht!A14,'3-Basis ruimtestaat'!L:M)</f>
        <v>0</v>
      </c>
      <c r="G14" s="660" t="e">
        <f>F14*'1-Contractblad'!$I$30</f>
        <v>#DIV/0!</v>
      </c>
      <c r="H14" s="714" t="e">
        <f t="shared" ref="H14:H24" si="0">G14/$G$25</f>
        <v>#DIV/0!</v>
      </c>
      <c r="I14" s="588" t="e">
        <f>'1-Contractblad'!$G$41*Locatieoverzicht!N14</f>
        <v>#DIV/0!</v>
      </c>
      <c r="J14" s="589"/>
      <c r="K14" s="588" t="e">
        <f>H14*'1-Contractblad'!$G$43</f>
        <v>#DIV/0!</v>
      </c>
      <c r="L14" s="719" t="e">
        <f>G14+I14+J14+K14</f>
        <v>#DIV/0!</v>
      </c>
      <c r="N14" s="657" t="e">
        <f t="shared" ref="N14:N24" si="1">F14/$F$25</f>
        <v>#DIV/0!</v>
      </c>
      <c r="T14" s="591"/>
      <c r="U14" s="592"/>
    </row>
    <row r="15" spans="1:21" s="439" customFormat="1">
      <c r="A15" s="656" t="s">
        <v>775</v>
      </c>
      <c r="B15" s="604" t="str">
        <f>VLOOKUP(A15,'3-Basis ruimtestaat'!$B$9:$S$1155,2,FALSE)</f>
        <v>Beukelsdijk 91, 3021 AE ROTTERDAM</v>
      </c>
      <c r="C15" s="604" t="s">
        <v>764</v>
      </c>
      <c r="D15" s="586">
        <f>SUMIF(gebouw,Locatieoverzicht!A15,'3-Basis ruimtestaat'!I:I)</f>
        <v>6512.3430734516032</v>
      </c>
      <c r="E15" s="587">
        <v>3</v>
      </c>
      <c r="F15" s="587">
        <f>SUMIF(gebouw,Locatieoverzicht!A15,'3-Basis ruimtestaat'!L:M)</f>
        <v>0</v>
      </c>
      <c r="G15" s="660" t="e">
        <f>F15*'1-Contractblad'!$I$30</f>
        <v>#DIV/0!</v>
      </c>
      <c r="H15" s="714" t="e">
        <f t="shared" si="0"/>
        <v>#DIV/0!</v>
      </c>
      <c r="I15" s="588" t="e">
        <f>'1-Contractblad'!$G$41*Locatieoverzicht!N15</f>
        <v>#DIV/0!</v>
      </c>
      <c r="J15" s="589"/>
      <c r="K15" s="588" t="e">
        <f>H15*'1-Contractblad'!$G$43</f>
        <v>#DIV/0!</v>
      </c>
      <c r="L15" s="719" t="e">
        <f t="shared" ref="L15:L24" si="2">G15+I15+J15+K15</f>
        <v>#DIV/0!</v>
      </c>
      <c r="N15" s="657" t="e">
        <f t="shared" si="1"/>
        <v>#DIV/0!</v>
      </c>
      <c r="T15" s="591"/>
      <c r="U15" s="592"/>
    </row>
    <row r="16" spans="1:21" s="439" customFormat="1">
      <c r="A16" s="656" t="s">
        <v>596</v>
      </c>
      <c r="B16" s="656" t="str">
        <f>VLOOKUP(A16,'3-Basis ruimtestaat'!$B$9:$S$1155,2,FALSE)</f>
        <v>Walenburgerweg 35, 3039 AC ROTTERDAM</v>
      </c>
      <c r="C16" s="604" t="s">
        <v>764</v>
      </c>
      <c r="D16" s="586">
        <f>SUMIF(gebouw,Locatieoverzicht!A16,'3-Basis ruimtestaat'!I:I)</f>
        <v>2945.5651540616245</v>
      </c>
      <c r="E16" s="587">
        <v>3</v>
      </c>
      <c r="F16" s="587">
        <f>SUMIF(gebouw,Locatieoverzicht!A16,'3-Basis ruimtestaat'!L:M)</f>
        <v>0</v>
      </c>
      <c r="G16" s="660" t="e">
        <f>F16*'1-Contractblad'!$I$30</f>
        <v>#DIV/0!</v>
      </c>
      <c r="H16" s="714" t="e">
        <f t="shared" si="0"/>
        <v>#DIV/0!</v>
      </c>
      <c r="I16" s="588" t="e">
        <f>'1-Contractblad'!$G$41*Locatieoverzicht!N16</f>
        <v>#DIV/0!</v>
      </c>
      <c r="J16" s="589"/>
      <c r="K16" s="588" t="e">
        <f>H16*'1-Contractblad'!$G$43</f>
        <v>#DIV/0!</v>
      </c>
      <c r="L16" s="719" t="e">
        <f t="shared" si="2"/>
        <v>#DIV/0!</v>
      </c>
      <c r="N16" s="657" t="e">
        <f t="shared" si="1"/>
        <v>#DIV/0!</v>
      </c>
      <c r="T16" s="591"/>
      <c r="U16" s="592"/>
    </row>
    <row r="17" spans="1:21" s="439" customFormat="1">
      <c r="A17" s="656" t="s">
        <v>584</v>
      </c>
      <c r="B17" s="656" t="str">
        <f>VLOOKUP(A17,'3-Basis ruimtestaat'!$B$9:$S$1155,2,FALSE)</f>
        <v>Noordsingel 72, 3032 BG ROTTERDAM</v>
      </c>
      <c r="C17" s="604" t="s">
        <v>764</v>
      </c>
      <c r="D17" s="586">
        <f>SUMIF(gebouw,Locatieoverzicht!A17,'3-Basis ruimtestaat'!I:I)</f>
        <v>2712.5272727272727</v>
      </c>
      <c r="E17" s="587">
        <v>3</v>
      </c>
      <c r="F17" s="587">
        <f>SUMIF(gebouw,Locatieoverzicht!A17,'3-Basis ruimtestaat'!L:M)</f>
        <v>0</v>
      </c>
      <c r="G17" s="660" t="e">
        <f>F17*'1-Contractblad'!$I$30</f>
        <v>#DIV/0!</v>
      </c>
      <c r="H17" s="714" t="e">
        <f t="shared" si="0"/>
        <v>#DIV/0!</v>
      </c>
      <c r="I17" s="588" t="e">
        <f>'1-Contractblad'!$G$41*Locatieoverzicht!N17</f>
        <v>#DIV/0!</v>
      </c>
      <c r="J17" s="589"/>
      <c r="K17" s="588" t="e">
        <f>H17*'1-Contractblad'!$G$43</f>
        <v>#DIV/0!</v>
      </c>
      <c r="L17" s="719" t="e">
        <f t="shared" si="2"/>
        <v>#DIV/0!</v>
      </c>
      <c r="N17" s="657" t="e">
        <f t="shared" si="1"/>
        <v>#DIV/0!</v>
      </c>
      <c r="T17" s="591"/>
      <c r="U17" s="592"/>
    </row>
    <row r="18" spans="1:21" s="439" customFormat="1">
      <c r="A18" s="656" t="s">
        <v>593</v>
      </c>
      <c r="B18" s="656" t="str">
        <f>VLOOKUP(A18,'3-Basis ruimtestaat'!$B$9:$S$1155,2,FALSE)</f>
        <v>Stationssingel 70, 3033 HJ ROTTERDAM</v>
      </c>
      <c r="C18" s="604" t="s">
        <v>764</v>
      </c>
      <c r="D18" s="586">
        <f>SUMIF(gebouw,Locatieoverzicht!A18,'3-Basis ruimtestaat'!I:I)</f>
        <v>3480.8800000000019</v>
      </c>
      <c r="E18" s="587">
        <v>3</v>
      </c>
      <c r="F18" s="587">
        <f>SUMIF(gebouw,Locatieoverzicht!A18,'3-Basis ruimtestaat'!L:M)</f>
        <v>0</v>
      </c>
      <c r="G18" s="660" t="e">
        <f>F18*'1-Contractblad'!$I$30</f>
        <v>#DIV/0!</v>
      </c>
      <c r="H18" s="714" t="e">
        <f t="shared" si="0"/>
        <v>#DIV/0!</v>
      </c>
      <c r="I18" s="588" t="e">
        <f>'1-Contractblad'!$G$41*Locatieoverzicht!N18</f>
        <v>#DIV/0!</v>
      </c>
      <c r="J18" s="589"/>
      <c r="K18" s="588" t="e">
        <f>H18*'1-Contractblad'!$G$43</f>
        <v>#DIV/0!</v>
      </c>
      <c r="L18" s="719" t="e">
        <f t="shared" si="2"/>
        <v>#DIV/0!</v>
      </c>
      <c r="N18" s="657" t="e">
        <f t="shared" si="1"/>
        <v>#DIV/0!</v>
      </c>
      <c r="T18" s="591"/>
      <c r="U18" s="592"/>
    </row>
    <row r="19" spans="1:21" s="439" customFormat="1">
      <c r="A19" s="656" t="s">
        <v>589</v>
      </c>
      <c r="B19" s="656" t="str">
        <f>VLOOKUP(A19,'3-Basis ruimtestaat'!$B$9:$S$1155,2,FALSE)</f>
        <v>Robert Fruinstraat 37, 3021 XB Rotterdam</v>
      </c>
      <c r="C19" s="604" t="s">
        <v>764</v>
      </c>
      <c r="D19" s="586">
        <f>SUMIF(gebouw,Locatieoverzicht!A19,'3-Basis ruimtestaat'!$I:$I)</f>
        <v>1197.4433333333329</v>
      </c>
      <c r="E19" s="587">
        <v>3</v>
      </c>
      <c r="F19" s="587">
        <f>SUMIF(gebouw,Locatieoverzicht!A19,'3-Basis ruimtestaat'!L:M)</f>
        <v>0</v>
      </c>
      <c r="G19" s="660" t="e">
        <f>F19*'1-Contractblad'!$I$30</f>
        <v>#DIV/0!</v>
      </c>
      <c r="H19" s="714" t="e">
        <f t="shared" si="0"/>
        <v>#DIV/0!</v>
      </c>
      <c r="I19" s="588" t="e">
        <f>'1-Contractblad'!$G$41*Locatieoverzicht!N19</f>
        <v>#DIV/0!</v>
      </c>
      <c r="J19" s="589"/>
      <c r="K19" s="588" t="e">
        <f>H19*'1-Contractblad'!$G$43</f>
        <v>#DIV/0!</v>
      </c>
      <c r="L19" s="719" t="e">
        <f t="shared" si="2"/>
        <v>#DIV/0!</v>
      </c>
      <c r="N19" s="657" t="e">
        <f t="shared" si="1"/>
        <v>#DIV/0!</v>
      </c>
      <c r="T19" s="591"/>
      <c r="U19" s="592"/>
    </row>
    <row r="20" spans="1:21" s="439" customFormat="1">
      <c r="A20" s="656" t="s">
        <v>588</v>
      </c>
      <c r="B20" s="656" t="str">
        <f>VLOOKUP(A20,'3-Basis ruimtestaat'!$B$9:$S$1155,2,FALSE)</f>
        <v>schietbaanlaan 118, 3021 LP Rotterdam</v>
      </c>
      <c r="C20" s="604" t="s">
        <v>764</v>
      </c>
      <c r="D20" s="586">
        <f>SUMIF(gebouw,Locatieoverzicht!A20,'3-Basis ruimtestaat'!I:I)</f>
        <v>1025.9966666666667</v>
      </c>
      <c r="E20" s="587">
        <v>3</v>
      </c>
      <c r="F20" s="587">
        <f>SUMIF(gebouw,Locatieoverzicht!A20,'3-Basis ruimtestaat'!L:M)</f>
        <v>0</v>
      </c>
      <c r="G20" s="660" t="e">
        <f>F20*'1-Contractblad'!$I$30</f>
        <v>#DIV/0!</v>
      </c>
      <c r="H20" s="714" t="e">
        <f t="shared" si="0"/>
        <v>#DIV/0!</v>
      </c>
      <c r="I20" s="588" t="e">
        <f>'1-Contractblad'!$G$41*Locatieoverzicht!N20</f>
        <v>#DIV/0!</v>
      </c>
      <c r="J20" s="589"/>
      <c r="K20" s="588" t="e">
        <f>H20*'1-Contractblad'!$G$43</f>
        <v>#DIV/0!</v>
      </c>
      <c r="L20" s="719" t="e">
        <f t="shared" si="2"/>
        <v>#DIV/0!</v>
      </c>
      <c r="N20" s="657" t="e">
        <f t="shared" si="1"/>
        <v>#DIV/0!</v>
      </c>
      <c r="T20" s="591"/>
      <c r="U20" s="592"/>
    </row>
    <row r="21" spans="1:21" s="439" customFormat="1">
      <c r="A21" s="656" t="s">
        <v>640</v>
      </c>
      <c r="B21" s="656" t="str">
        <f>VLOOKUP(A21,'3-Basis ruimtestaat'!$B$9:$S$1155,2,FALSE)</f>
        <v>Hazelaarweg 50, 3053 PM ROTTERDAM</v>
      </c>
      <c r="C21" s="656" t="s">
        <v>764</v>
      </c>
      <c r="D21" s="586">
        <f>SUMIF(gebouw,Locatieoverzicht!A21,'3-Basis ruimtestaat'!I:I)</f>
        <v>8302</v>
      </c>
      <c r="E21" s="587">
        <v>3</v>
      </c>
      <c r="F21" s="587">
        <f>SUMIF(gebouw,Locatieoverzicht!A21,'3-Basis ruimtestaat'!L:M)</f>
        <v>0</v>
      </c>
      <c r="G21" s="660" t="e">
        <f>F21*'1-Contractblad'!$I$30</f>
        <v>#DIV/0!</v>
      </c>
      <c r="H21" s="714" t="e">
        <f t="shared" si="0"/>
        <v>#DIV/0!</v>
      </c>
      <c r="I21" s="588" t="e">
        <f>'1-Contractblad'!$G$41*Locatieoverzicht!N21</f>
        <v>#DIV/0!</v>
      </c>
      <c r="J21" s="589"/>
      <c r="K21" s="588" t="e">
        <f>H21*'1-Contractblad'!$G$43</f>
        <v>#DIV/0!</v>
      </c>
      <c r="L21" s="719" t="e">
        <f t="shared" si="2"/>
        <v>#DIV/0!</v>
      </c>
      <c r="N21" s="657" t="e">
        <f t="shared" si="1"/>
        <v>#DIV/0!</v>
      </c>
      <c r="T21" s="591"/>
      <c r="U21" s="592"/>
    </row>
    <row r="22" spans="1:21" s="439" customFormat="1">
      <c r="A22" s="656" t="s">
        <v>776</v>
      </c>
      <c r="B22" s="656" t="str">
        <f>VLOOKUP(A22,'3-Basis ruimtestaat'!$B$9:$S$1155,2,FALSE)</f>
        <v>Huismanstraat 30, 3082 HK ROTTERDAM</v>
      </c>
      <c r="C22" s="604" t="s">
        <v>764</v>
      </c>
      <c r="D22" s="586">
        <f>SUMIF(gebouw,Locatieoverzicht!A22,'3-Basis ruimtestaat'!I:I)</f>
        <v>7221.3954545454599</v>
      </c>
      <c r="E22" s="587">
        <v>3</v>
      </c>
      <c r="F22" s="587">
        <f>SUMIF(gebouw,Locatieoverzicht!A22,'3-Basis ruimtestaat'!L:M)</f>
        <v>0</v>
      </c>
      <c r="G22" s="660" t="e">
        <f>F22*'1-Contractblad'!$I$30</f>
        <v>#DIV/0!</v>
      </c>
      <c r="H22" s="714" t="e">
        <f t="shared" si="0"/>
        <v>#DIV/0!</v>
      </c>
      <c r="I22" s="588" t="e">
        <f>'1-Contractblad'!$G$41*Locatieoverzicht!N22</f>
        <v>#DIV/0!</v>
      </c>
      <c r="J22" s="589"/>
      <c r="K22" s="588" t="e">
        <f>H22*'1-Contractblad'!$G$43</f>
        <v>#DIV/0!</v>
      </c>
      <c r="L22" s="719" t="e">
        <f t="shared" si="2"/>
        <v>#DIV/0!</v>
      </c>
      <c r="N22" s="657" t="e">
        <f t="shared" si="1"/>
        <v>#DIV/0!</v>
      </c>
      <c r="T22" s="591"/>
      <c r="U22" s="592"/>
    </row>
    <row r="23" spans="1:21" s="439" customFormat="1">
      <c r="A23" s="656" t="s">
        <v>648</v>
      </c>
      <c r="B23" s="604" t="str">
        <f>VLOOKUP(A23,'3-Basis ruimtestaat'!$B$9:$S$1155,2,FALSE)</f>
        <v>Schietbaanstraat 26, 3014 ZX ROTTERDAM</v>
      </c>
      <c r="C23" s="604" t="s">
        <v>764</v>
      </c>
      <c r="D23" s="586">
        <f>SUMIF(gebouw,Locatieoverzicht!A23,'3-Basis ruimtestaat'!I:I)</f>
        <v>2760.6869510898455</v>
      </c>
      <c r="E23" s="587">
        <v>3</v>
      </c>
      <c r="F23" s="587">
        <f>SUMIF(gebouw,Locatieoverzicht!A23,'3-Basis ruimtestaat'!L:M)</f>
        <v>0</v>
      </c>
      <c r="G23" s="660" t="e">
        <f>F23*'1-Contractblad'!$I$30</f>
        <v>#DIV/0!</v>
      </c>
      <c r="H23" s="714" t="e">
        <f t="shared" si="0"/>
        <v>#DIV/0!</v>
      </c>
      <c r="I23" s="588" t="e">
        <f>'1-Contractblad'!$G$41*Locatieoverzicht!N23</f>
        <v>#DIV/0!</v>
      </c>
      <c r="J23" s="589"/>
      <c r="K23" s="588" t="e">
        <f>H23*'1-Contractblad'!$G$43</f>
        <v>#DIV/0!</v>
      </c>
      <c r="L23" s="719" t="e">
        <f t="shared" si="2"/>
        <v>#DIV/0!</v>
      </c>
      <c r="N23" s="657" t="e">
        <f t="shared" si="1"/>
        <v>#DIV/0!</v>
      </c>
      <c r="T23" s="591"/>
      <c r="U23" s="592"/>
    </row>
    <row r="24" spans="1:21" s="439" customFormat="1" ht="13.5" thickBot="1">
      <c r="A24" s="656" t="s">
        <v>661</v>
      </c>
      <c r="B24" s="604" t="str">
        <f>VLOOKUP(A24,'3-Basis ruimtestaat'!$B$9:$S$1155,2,FALSE)</f>
        <v>Talingstraat  170, 3082 MH ROTTERDAM</v>
      </c>
      <c r="C24" s="604" t="s">
        <v>764</v>
      </c>
      <c r="D24" s="586">
        <f>SUMIF(gebouw,Locatieoverzicht!A24,'3-Basis ruimtestaat'!I:I)</f>
        <v>1882.5783333333334</v>
      </c>
      <c r="E24" s="587">
        <v>3</v>
      </c>
      <c r="F24" s="587">
        <f>SUMIF(gebouw,Locatieoverzicht!A24,'3-Basis ruimtestaat'!L:M)</f>
        <v>0</v>
      </c>
      <c r="G24" s="660" t="e">
        <f>F24*'1-Contractblad'!$I$30</f>
        <v>#DIV/0!</v>
      </c>
      <c r="H24" s="714" t="e">
        <f t="shared" si="0"/>
        <v>#DIV/0!</v>
      </c>
      <c r="I24" s="588" t="e">
        <f>'1-Contractblad'!$G$41*Locatieoverzicht!N24</f>
        <v>#DIV/0!</v>
      </c>
      <c r="J24" s="589"/>
      <c r="K24" s="588" t="e">
        <f>H24*'1-Contractblad'!$G$43</f>
        <v>#DIV/0!</v>
      </c>
      <c r="L24" s="719" t="e">
        <f t="shared" si="2"/>
        <v>#DIV/0!</v>
      </c>
      <c r="N24" s="657" t="e">
        <f t="shared" si="1"/>
        <v>#DIV/0!</v>
      </c>
      <c r="T24" s="591"/>
      <c r="U24" s="592"/>
    </row>
    <row r="25" spans="1:21" s="439" customFormat="1" ht="13.5" thickBot="1">
      <c r="A25" s="585"/>
      <c r="B25" s="585"/>
      <c r="C25" s="585"/>
      <c r="D25" s="593">
        <f>SUM(D14:D24)</f>
        <v>46175.016239209137</v>
      </c>
      <c r="E25" s="609"/>
      <c r="F25" s="594">
        <f>SUM(F14:F24)</f>
        <v>0</v>
      </c>
      <c r="G25" s="594" t="e">
        <f>SUM(G14:G24)</f>
        <v>#DIV/0!</v>
      </c>
      <c r="H25" s="715" t="e">
        <f>SUM(H14:H24)</f>
        <v>#DIV/0!</v>
      </c>
      <c r="I25" s="595" t="e">
        <f>SUM(I14:I24)</f>
        <v>#DIV/0!</v>
      </c>
      <c r="J25" s="596"/>
      <c r="K25" s="595" t="e">
        <f>SUM(K14:K24)</f>
        <v>#DIV/0!</v>
      </c>
      <c r="L25" s="597" t="e">
        <f>SUM(L14:L24)</f>
        <v>#DIV/0!</v>
      </c>
      <c r="N25" s="657"/>
    </row>
    <row r="26" spans="1:21" s="439" customFormat="1">
      <c r="A26" s="489"/>
      <c r="B26" s="489"/>
      <c r="C26" s="489"/>
      <c r="D26" s="598"/>
      <c r="E26" s="598"/>
      <c r="F26" s="598"/>
      <c r="G26" s="598"/>
      <c r="H26" s="598"/>
      <c r="L26" s="720"/>
      <c r="N26" s="657"/>
    </row>
    <row r="27" spans="1:21" s="439" customFormat="1">
      <c r="A27" s="489"/>
      <c r="B27" s="489"/>
      <c r="C27" s="489"/>
      <c r="D27" s="600"/>
      <c r="E27" s="600"/>
      <c r="F27" s="598"/>
      <c r="G27" s="598"/>
      <c r="H27" s="598"/>
      <c r="I27" s="590"/>
      <c r="L27" s="720"/>
      <c r="N27" s="657"/>
    </row>
    <row r="28" spans="1:21" s="439" customFormat="1" ht="12.75" customHeight="1">
      <c r="A28" s="489"/>
      <c r="B28" s="489"/>
      <c r="C28" s="489"/>
      <c r="D28" s="602"/>
      <c r="E28" s="602"/>
      <c r="F28" s="598"/>
      <c r="G28" s="598"/>
      <c r="H28" s="598"/>
      <c r="L28" s="716"/>
      <c r="N28" s="657"/>
    </row>
    <row r="29" spans="1:21" s="439" customFormat="1" ht="12.75" customHeight="1">
      <c r="A29" s="489"/>
      <c r="B29" s="489"/>
      <c r="C29" s="489"/>
      <c r="D29" s="602"/>
      <c r="E29" s="602"/>
      <c r="F29" s="598"/>
      <c r="G29" s="598"/>
      <c r="H29" s="598"/>
      <c r="L29" s="716"/>
      <c r="N29" s="657"/>
    </row>
    <row r="30" spans="1:21" s="439" customFormat="1" ht="12.75" customHeight="1">
      <c r="A30" s="489"/>
      <c r="B30" s="489"/>
      <c r="C30" s="489"/>
      <c r="D30" s="602"/>
      <c r="E30" s="602"/>
      <c r="F30" s="598"/>
      <c r="G30" s="598"/>
      <c r="H30" s="598"/>
      <c r="L30" s="716"/>
      <c r="N30" s="657"/>
    </row>
    <row r="31" spans="1:21" s="439" customFormat="1" ht="12.75" customHeight="1">
      <c r="A31" s="599"/>
      <c r="B31" s="599"/>
      <c r="C31" s="599"/>
      <c r="D31" s="601"/>
      <c r="E31" s="601"/>
      <c r="F31" s="601"/>
      <c r="G31" s="601"/>
      <c r="H31" s="601"/>
      <c r="L31" s="716"/>
      <c r="N31" s="657"/>
    </row>
    <row r="32" spans="1:21" s="439" customFormat="1" ht="12.75" customHeight="1">
      <c r="A32" s="489"/>
      <c r="B32" s="489"/>
      <c r="C32" s="489"/>
      <c r="D32" s="601"/>
      <c r="E32" s="601"/>
      <c r="F32" s="601"/>
      <c r="G32" s="601"/>
      <c r="H32" s="601"/>
      <c r="L32" s="716"/>
      <c r="N32" s="657"/>
    </row>
    <row r="33" spans="1:14" s="439" customFormat="1" ht="12.75" customHeight="1">
      <c r="A33" s="489"/>
      <c r="B33" s="489"/>
      <c r="C33" s="489"/>
      <c r="D33" s="601"/>
      <c r="E33" s="601"/>
      <c r="F33" s="598"/>
      <c r="G33" s="598"/>
      <c r="H33" s="598"/>
      <c r="L33" s="716"/>
      <c r="N33" s="657"/>
    </row>
  </sheetData>
  <autoFilter ref="A12:L25"/>
  <mergeCells count="1">
    <mergeCell ref="G12:G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59"/>
  <sheetViews>
    <sheetView showGridLines="0" showZeros="0" zoomScale="80" zoomScaleNormal="80" workbookViewId="0">
      <pane ySplit="9" topLeftCell="A1128" activePane="bottomLeft" state="frozen"/>
      <selection sqref="A1:XFD1048576"/>
      <selection pane="bottomLeft" activeCell="M1146" sqref="M1146"/>
    </sheetView>
  </sheetViews>
  <sheetFormatPr defaultColWidth="8.7109375" defaultRowHeight="14.1" customHeight="1"/>
  <cols>
    <col min="1" max="1" width="5.42578125" style="565" customWidth="1"/>
    <col min="2" max="2" width="34.140625" style="37" customWidth="1"/>
    <col min="3" max="3" width="35.7109375" style="37" customWidth="1"/>
    <col min="4" max="4" width="12" style="605" customWidth="1"/>
    <col min="5" max="5" width="9.5703125" style="710" customWidth="1"/>
    <col min="6" max="6" width="33.28515625" style="37" customWidth="1"/>
    <col min="7" max="7" width="36" style="37" customWidth="1"/>
    <col min="8" max="8" width="7.42578125" style="37" customWidth="1"/>
    <col min="9" max="9" width="7.42578125" style="705" customWidth="1"/>
    <col min="10" max="10" width="10.28515625" style="37" customWidth="1"/>
    <col min="11" max="14" width="9.140625" style="37" customWidth="1"/>
    <col min="15" max="17" width="9.28515625" style="37" customWidth="1"/>
    <col min="18" max="18" width="10" style="37" customWidth="1"/>
    <col min="19" max="19" width="9.28515625" style="37" customWidth="1"/>
    <col min="20" max="20" width="13.28515625" style="37" bestFit="1" customWidth="1"/>
    <col min="21" max="21" width="19.5703125" style="37" customWidth="1"/>
    <col min="22" max="16384" width="8.7109375" style="37"/>
  </cols>
  <sheetData>
    <row r="1" spans="1:20" ht="14.1" customHeight="1">
      <c r="A1" s="563">
        <v>1</v>
      </c>
      <c r="B1" s="354" t="s">
        <v>242</v>
      </c>
      <c r="C1" s="354"/>
      <c r="G1" s="355"/>
      <c r="J1" s="356"/>
      <c r="K1" s="83"/>
      <c r="L1" s="357"/>
      <c r="M1" s="357"/>
      <c r="N1" s="357"/>
      <c r="O1" s="357"/>
      <c r="P1" s="357"/>
      <c r="Q1" s="358"/>
    </row>
    <row r="2" spans="1:20" ht="14.1" customHeight="1">
      <c r="A2" s="564">
        <v>2</v>
      </c>
      <c r="B2" s="359"/>
      <c r="C2" s="359"/>
      <c r="D2" s="606"/>
      <c r="E2" s="305"/>
      <c r="F2" s="360"/>
      <c r="G2" s="361"/>
      <c r="H2" s="118"/>
      <c r="I2" s="706"/>
      <c r="J2" s="362"/>
      <c r="K2" s="363"/>
      <c r="L2" s="364"/>
      <c r="M2" s="364"/>
      <c r="N2" s="364"/>
      <c r="O2" s="364"/>
      <c r="P2" s="364"/>
      <c r="Q2" s="365"/>
      <c r="R2" s="118"/>
      <c r="S2" s="118"/>
    </row>
    <row r="3" spans="1:20" ht="14.1" customHeight="1">
      <c r="A3" s="564">
        <v>3</v>
      </c>
      <c r="B3" s="547" t="str">
        <f>'1-Contractblad'!A3</f>
        <v>Naam opdrachtgever</v>
      </c>
      <c r="C3" s="548" t="s">
        <v>322</v>
      </c>
      <c r="E3" s="305"/>
      <c r="H3" s="118"/>
      <c r="I3" s="706"/>
      <c r="J3" s="362"/>
      <c r="K3" s="363"/>
      <c r="L3" s="364"/>
      <c r="M3" s="364"/>
      <c r="N3" s="364"/>
      <c r="O3" s="364"/>
      <c r="P3" s="364"/>
      <c r="Q3" s="365"/>
      <c r="R3" s="118"/>
      <c r="S3" s="118"/>
    </row>
    <row r="4" spans="1:20" ht="14.1" customHeight="1">
      <c r="A4" s="564">
        <v>4</v>
      </c>
      <c r="B4" s="547" t="str">
        <f>'1-Contractblad'!A4</f>
        <v>Calculatie onderdeel</v>
      </c>
      <c r="C4" s="548" t="s">
        <v>264</v>
      </c>
      <c r="E4" s="711"/>
      <c r="G4" s="549"/>
      <c r="H4" s="118"/>
      <c r="I4" s="706"/>
      <c r="J4" s="362"/>
      <c r="K4" s="363"/>
      <c r="L4" s="364"/>
      <c r="M4" s="364"/>
      <c r="N4" s="364"/>
      <c r="O4" s="364"/>
      <c r="P4" s="364"/>
      <c r="Q4" s="365"/>
      <c r="R4" s="118"/>
      <c r="S4" s="118"/>
    </row>
    <row r="5" spans="1:20" ht="14.1" customHeight="1">
      <c r="A5" s="564">
        <v>5</v>
      </c>
      <c r="B5" s="547" t="str">
        <f>'1-Contractblad'!A5</f>
        <v>Gebouw/plaats</v>
      </c>
      <c r="C5" s="548" t="str">
        <f>'1-Contractblad'!B5</f>
        <v>Rotterdam</v>
      </c>
      <c r="E5" s="305"/>
      <c r="H5" s="118"/>
      <c r="I5" s="706"/>
      <c r="J5" s="362"/>
      <c r="K5" s="363"/>
      <c r="L5" s="364"/>
      <c r="M5" s="364"/>
      <c r="N5" s="364"/>
      <c r="O5" s="364"/>
      <c r="P5" s="364"/>
      <c r="Q5" s="365"/>
      <c r="R5" s="118"/>
      <c r="S5" s="118"/>
    </row>
    <row r="6" spans="1:20" ht="14.1" customHeight="1">
      <c r="A6" s="564">
        <v>6</v>
      </c>
      <c r="B6" s="547" t="str">
        <f>'1-Contractblad'!A6</f>
        <v>Besteknummer</v>
      </c>
      <c r="C6" s="548" t="str">
        <f>'1-Contractblad'!B6</f>
        <v>LMC-EA-JV-2014</v>
      </c>
      <c r="E6" s="305"/>
      <c r="H6" s="118"/>
      <c r="I6" s="706"/>
      <c r="J6" s="362"/>
      <c r="K6" s="363"/>
      <c r="L6" s="364"/>
      <c r="M6" s="364"/>
      <c r="N6" s="364"/>
      <c r="O6" s="364"/>
      <c r="P6" s="364"/>
      <c r="Q6" s="365"/>
      <c r="R6" s="118"/>
      <c r="S6" s="118"/>
    </row>
    <row r="7" spans="1:20" ht="14.1" customHeight="1">
      <c r="A7" s="564">
        <v>7</v>
      </c>
      <c r="B7" s="547" t="str">
        <f>'1-Contractblad'!A7</f>
        <v>Naam leverancier</v>
      </c>
      <c r="C7" s="548">
        <f>'1-Contractblad'!B7</f>
        <v>0</v>
      </c>
      <c r="E7" s="305"/>
      <c r="H7" s="118"/>
      <c r="I7" s="706"/>
      <c r="J7" s="362"/>
      <c r="K7" s="363"/>
      <c r="L7" s="364"/>
      <c r="M7" s="364"/>
      <c r="N7" s="364"/>
      <c r="O7" s="364"/>
      <c r="P7" s="364"/>
      <c r="Q7" s="365"/>
      <c r="R7" s="118"/>
      <c r="S7" s="118"/>
    </row>
    <row r="8" spans="1:20" ht="14.1" customHeight="1">
      <c r="A8" s="564">
        <v>8</v>
      </c>
      <c r="B8" s="360"/>
      <c r="C8" s="360"/>
      <c r="D8" s="606"/>
      <c r="E8" s="305"/>
      <c r="F8" s="360"/>
      <c r="G8" s="361"/>
      <c r="H8" s="118"/>
      <c r="I8" s="706"/>
      <c r="J8" s="362"/>
      <c r="K8" s="363"/>
      <c r="L8" s="364"/>
      <c r="M8" s="364"/>
      <c r="N8" s="364"/>
      <c r="O8" s="364"/>
      <c r="P8" s="364"/>
      <c r="Q8" s="365"/>
      <c r="R8" s="118"/>
      <c r="S8" s="118"/>
    </row>
    <row r="9" spans="1:20" ht="54" customHeight="1">
      <c r="A9" s="564">
        <v>9</v>
      </c>
      <c r="B9" s="366" t="s">
        <v>90</v>
      </c>
      <c r="C9" s="366" t="s">
        <v>534</v>
      </c>
      <c r="D9" s="607" t="s">
        <v>112</v>
      </c>
      <c r="E9" s="712" t="s">
        <v>238</v>
      </c>
      <c r="F9" s="366" t="s">
        <v>175</v>
      </c>
      <c r="G9" s="367" t="s">
        <v>160</v>
      </c>
      <c r="H9" s="368" t="s">
        <v>203</v>
      </c>
      <c r="I9" s="707" t="s">
        <v>763</v>
      </c>
      <c r="J9" s="369" t="s">
        <v>244</v>
      </c>
      <c r="K9" s="370" t="s">
        <v>136</v>
      </c>
      <c r="L9" s="370" t="s">
        <v>2</v>
      </c>
      <c r="M9" s="370" t="s">
        <v>85</v>
      </c>
      <c r="N9" s="370" t="s">
        <v>51</v>
      </c>
      <c r="O9" s="370" t="s">
        <v>52</v>
      </c>
      <c r="P9" s="370" t="s">
        <v>817</v>
      </c>
      <c r="Q9" s="371" t="s">
        <v>91</v>
      </c>
      <c r="R9" s="368" t="s">
        <v>23</v>
      </c>
      <c r="S9" s="368" t="s">
        <v>67</v>
      </c>
    </row>
    <row r="10" spans="1:20" s="16" customFormat="1" ht="14.1" customHeight="1">
      <c r="A10" s="564">
        <v>10</v>
      </c>
      <c r="B10" s="374" t="s">
        <v>537</v>
      </c>
      <c r="C10" s="553" t="s">
        <v>538</v>
      </c>
      <c r="D10" s="372">
        <v>0</v>
      </c>
      <c r="E10" s="651" t="s">
        <v>326</v>
      </c>
      <c r="F10" s="560" t="s">
        <v>380</v>
      </c>
      <c r="G10" s="373" t="str">
        <f t="shared" ref="G10:G73" si="0">IF($J10="",0,VLOOKUP($J10,Kengetal,3,FALSE))</f>
        <v>Gangen en hallen</v>
      </c>
      <c r="H10" s="374" t="s">
        <v>779</v>
      </c>
      <c r="I10" s="566">
        <v>35</v>
      </c>
      <c r="J10" s="616">
        <v>3200</v>
      </c>
      <c r="K10" s="375">
        <f t="shared" ref="K10:K73" si="1">SUM(IF(J10="",0,VLOOKUP(J10,Kengetal,2)))</f>
        <v>200</v>
      </c>
      <c r="L10" s="376">
        <f>N10*I10*P10</f>
        <v>0</v>
      </c>
      <c r="M10" s="376">
        <f>O10*I10*P10</f>
        <v>0</v>
      </c>
      <c r="N10" s="376">
        <f t="shared" ref="N10:N73" si="2">IF($J10="",0,VLOOKUP($J10,Kengetal,5,FALSE))</f>
        <v>0</v>
      </c>
      <c r="O10" s="376">
        <f t="shared" ref="O10:O73" si="3">IF($J10="",0,VLOOKUP($J10,Kengetal,6,FALSE))</f>
        <v>0</v>
      </c>
      <c r="P10" s="772">
        <v>1</v>
      </c>
      <c r="Q10" s="377" t="str">
        <f t="shared" ref="Q10:Q73" si="4">IF(J10="","",VLOOKUP(J10,Kengetal,11,FALSE))</f>
        <v>V</v>
      </c>
      <c r="R10" s="378"/>
      <c r="S10" s="378"/>
      <c r="T10" s="773">
        <f t="shared" ref="T10:T73" si="5">I10*K10</f>
        <v>7000</v>
      </c>
    </row>
    <row r="11" spans="1:20" ht="14.1" customHeight="1">
      <c r="A11" s="564">
        <v>11</v>
      </c>
      <c r="B11" s="374" t="s">
        <v>537</v>
      </c>
      <c r="C11" s="553" t="s">
        <v>538</v>
      </c>
      <c r="D11" s="372">
        <v>0</v>
      </c>
      <c r="E11" s="651" t="s">
        <v>327</v>
      </c>
      <c r="F11" s="560" t="s">
        <v>384</v>
      </c>
      <c r="G11" s="373" t="str">
        <f t="shared" si="0"/>
        <v>Administratieve ruimten</v>
      </c>
      <c r="H11" s="374" t="s">
        <v>779</v>
      </c>
      <c r="I11" s="566">
        <v>18</v>
      </c>
      <c r="J11" s="616">
        <v>1040</v>
      </c>
      <c r="K11" s="375">
        <f t="shared" si="1"/>
        <v>40</v>
      </c>
      <c r="L11" s="376">
        <f t="shared" ref="L11:L74" si="6">N11*I11*P11</f>
        <v>0</v>
      </c>
      <c r="M11" s="376">
        <f t="shared" ref="M11:M74" si="7">O11*I11*P11</f>
        <v>0</v>
      </c>
      <c r="N11" s="376">
        <f t="shared" si="2"/>
        <v>0</v>
      </c>
      <c r="O11" s="376">
        <f t="shared" si="3"/>
        <v>0</v>
      </c>
      <c r="P11" s="772">
        <v>1</v>
      </c>
      <c r="Q11" s="377" t="str">
        <f t="shared" si="4"/>
        <v>B</v>
      </c>
      <c r="R11" s="378"/>
      <c r="S11" s="378"/>
      <c r="T11" s="773">
        <f t="shared" si="5"/>
        <v>720</v>
      </c>
    </row>
    <row r="12" spans="1:20" ht="14.1" customHeight="1">
      <c r="A12" s="564">
        <v>12</v>
      </c>
      <c r="B12" s="374" t="s">
        <v>537</v>
      </c>
      <c r="C12" s="553" t="s">
        <v>538</v>
      </c>
      <c r="D12" s="372">
        <v>0</v>
      </c>
      <c r="E12" s="651" t="s">
        <v>328</v>
      </c>
      <c r="F12" s="560" t="s">
        <v>383</v>
      </c>
      <c r="G12" s="373" t="str">
        <f t="shared" si="0"/>
        <v>Leslokaal regulier</v>
      </c>
      <c r="H12" s="374" t="s">
        <v>779</v>
      </c>
      <c r="I12" s="566">
        <v>48</v>
      </c>
      <c r="J12" s="616">
        <v>8040</v>
      </c>
      <c r="K12" s="375">
        <f t="shared" si="1"/>
        <v>40</v>
      </c>
      <c r="L12" s="376">
        <f t="shared" si="6"/>
        <v>0</v>
      </c>
      <c r="M12" s="376">
        <f t="shared" si="7"/>
        <v>0</v>
      </c>
      <c r="N12" s="376">
        <f t="shared" si="2"/>
        <v>0</v>
      </c>
      <c r="O12" s="376">
        <f t="shared" si="3"/>
        <v>0</v>
      </c>
      <c r="P12" s="772">
        <v>1</v>
      </c>
      <c r="Q12" s="377" t="str">
        <f t="shared" si="4"/>
        <v>L</v>
      </c>
      <c r="R12" s="378"/>
      <c r="S12" s="378"/>
      <c r="T12" s="773">
        <f t="shared" si="5"/>
        <v>1920</v>
      </c>
    </row>
    <row r="13" spans="1:20" ht="14.1" customHeight="1">
      <c r="A13" s="564">
        <v>13</v>
      </c>
      <c r="B13" s="374" t="s">
        <v>537</v>
      </c>
      <c r="C13" s="553" t="s">
        <v>538</v>
      </c>
      <c r="D13" s="372">
        <v>0</v>
      </c>
      <c r="E13" s="651" t="s">
        <v>329</v>
      </c>
      <c r="F13" s="560" t="s">
        <v>384</v>
      </c>
      <c r="G13" s="373" t="str">
        <f t="shared" si="0"/>
        <v>Administratieve ruimten</v>
      </c>
      <c r="H13" s="374" t="s">
        <v>779</v>
      </c>
      <c r="I13" s="566">
        <v>34</v>
      </c>
      <c r="J13" s="616">
        <v>1040</v>
      </c>
      <c r="K13" s="375">
        <f t="shared" si="1"/>
        <v>40</v>
      </c>
      <c r="L13" s="376">
        <f t="shared" si="6"/>
        <v>0</v>
      </c>
      <c r="M13" s="376">
        <f t="shared" si="7"/>
        <v>0</v>
      </c>
      <c r="N13" s="376">
        <f t="shared" si="2"/>
        <v>0</v>
      </c>
      <c r="O13" s="376">
        <f t="shared" si="3"/>
        <v>0</v>
      </c>
      <c r="P13" s="772">
        <v>1</v>
      </c>
      <c r="Q13" s="377" t="str">
        <f t="shared" si="4"/>
        <v>B</v>
      </c>
      <c r="R13" s="378"/>
      <c r="S13" s="378"/>
      <c r="T13" s="773">
        <f t="shared" si="5"/>
        <v>1360</v>
      </c>
    </row>
    <row r="14" spans="1:20" ht="14.1" customHeight="1">
      <c r="A14" s="564">
        <v>14</v>
      </c>
      <c r="B14" s="374" t="s">
        <v>537</v>
      </c>
      <c r="C14" s="553" t="s">
        <v>538</v>
      </c>
      <c r="D14" s="372">
        <v>0</v>
      </c>
      <c r="E14" s="651" t="s">
        <v>330</v>
      </c>
      <c r="F14" s="560" t="s">
        <v>384</v>
      </c>
      <c r="G14" s="373" t="str">
        <f t="shared" si="0"/>
        <v>Administratieve ruimten</v>
      </c>
      <c r="H14" s="374" t="s">
        <v>779</v>
      </c>
      <c r="I14" s="566">
        <v>34</v>
      </c>
      <c r="J14" s="616">
        <v>1040</v>
      </c>
      <c r="K14" s="375">
        <f t="shared" si="1"/>
        <v>40</v>
      </c>
      <c r="L14" s="376">
        <f t="shared" si="6"/>
        <v>0</v>
      </c>
      <c r="M14" s="376">
        <f t="shared" si="7"/>
        <v>0</v>
      </c>
      <c r="N14" s="376">
        <f t="shared" si="2"/>
        <v>0</v>
      </c>
      <c r="O14" s="376">
        <f t="shared" si="3"/>
        <v>0</v>
      </c>
      <c r="P14" s="772">
        <v>1</v>
      </c>
      <c r="Q14" s="377" t="str">
        <f t="shared" si="4"/>
        <v>B</v>
      </c>
      <c r="R14" s="378"/>
      <c r="S14" s="378"/>
      <c r="T14" s="773">
        <f t="shared" si="5"/>
        <v>1360</v>
      </c>
    </row>
    <row r="15" spans="1:20" ht="14.1" customHeight="1">
      <c r="A15" s="564">
        <v>15</v>
      </c>
      <c r="B15" s="374" t="s">
        <v>537</v>
      </c>
      <c r="C15" s="553" t="s">
        <v>538</v>
      </c>
      <c r="D15" s="372">
        <v>0</v>
      </c>
      <c r="E15" s="651" t="s">
        <v>331</v>
      </c>
      <c r="F15" s="560" t="s">
        <v>325</v>
      </c>
      <c r="G15" s="373" t="str">
        <f t="shared" si="0"/>
        <v>Niet van toepassing</v>
      </c>
      <c r="H15" s="374" t="s">
        <v>779</v>
      </c>
      <c r="I15" s="566">
        <v>18</v>
      </c>
      <c r="J15" s="616" t="s">
        <v>239</v>
      </c>
      <c r="K15" s="375">
        <f t="shared" si="1"/>
        <v>0</v>
      </c>
      <c r="L15" s="376">
        <f t="shared" si="6"/>
        <v>0</v>
      </c>
      <c r="M15" s="376">
        <f t="shared" si="7"/>
        <v>0</v>
      </c>
      <c r="N15" s="376">
        <f t="shared" si="2"/>
        <v>0</v>
      </c>
      <c r="O15" s="376">
        <f t="shared" si="3"/>
        <v>0</v>
      </c>
      <c r="P15" s="772">
        <v>1</v>
      </c>
      <c r="Q15" s="377">
        <f t="shared" si="4"/>
        <v>0</v>
      </c>
      <c r="R15" s="378"/>
      <c r="S15" s="378"/>
      <c r="T15" s="773">
        <f t="shared" si="5"/>
        <v>0</v>
      </c>
    </row>
    <row r="16" spans="1:20" ht="14.1" customHeight="1">
      <c r="A16" s="564">
        <v>16</v>
      </c>
      <c r="B16" s="374" t="s">
        <v>537</v>
      </c>
      <c r="C16" s="553" t="s">
        <v>538</v>
      </c>
      <c r="D16" s="372">
        <v>0</v>
      </c>
      <c r="E16" s="651" t="s">
        <v>332</v>
      </c>
      <c r="F16" s="560" t="s">
        <v>325</v>
      </c>
      <c r="G16" s="373" t="str">
        <f t="shared" si="0"/>
        <v>Niet van toepassing</v>
      </c>
      <c r="H16" s="374" t="s">
        <v>779</v>
      </c>
      <c r="I16" s="566">
        <v>11</v>
      </c>
      <c r="J16" s="616" t="s">
        <v>239</v>
      </c>
      <c r="K16" s="375">
        <f t="shared" si="1"/>
        <v>0</v>
      </c>
      <c r="L16" s="376">
        <f t="shared" si="6"/>
        <v>0</v>
      </c>
      <c r="M16" s="376">
        <f t="shared" si="7"/>
        <v>0</v>
      </c>
      <c r="N16" s="376">
        <f t="shared" si="2"/>
        <v>0</v>
      </c>
      <c r="O16" s="376">
        <f t="shared" si="3"/>
        <v>0</v>
      </c>
      <c r="P16" s="772">
        <v>1</v>
      </c>
      <c r="Q16" s="377">
        <f t="shared" si="4"/>
        <v>0</v>
      </c>
      <c r="R16" s="378"/>
      <c r="S16" s="378"/>
      <c r="T16" s="773">
        <f t="shared" si="5"/>
        <v>0</v>
      </c>
    </row>
    <row r="17" spans="1:20" ht="14.1" customHeight="1">
      <c r="A17" s="564">
        <v>17</v>
      </c>
      <c r="B17" s="374" t="s">
        <v>537</v>
      </c>
      <c r="C17" s="553" t="s">
        <v>538</v>
      </c>
      <c r="D17" s="372">
        <v>0</v>
      </c>
      <c r="E17" s="651" t="s">
        <v>333</v>
      </c>
      <c r="F17" s="560" t="s">
        <v>325</v>
      </c>
      <c r="G17" s="373" t="str">
        <f t="shared" si="0"/>
        <v>Niet van toepassing</v>
      </c>
      <c r="H17" s="374" t="s">
        <v>779</v>
      </c>
      <c r="I17" s="566">
        <v>7</v>
      </c>
      <c r="J17" s="616" t="s">
        <v>239</v>
      </c>
      <c r="K17" s="375">
        <f t="shared" si="1"/>
        <v>0</v>
      </c>
      <c r="L17" s="376">
        <f t="shared" si="6"/>
        <v>0</v>
      </c>
      <c r="M17" s="376">
        <f t="shared" si="7"/>
        <v>0</v>
      </c>
      <c r="N17" s="376">
        <f t="shared" si="2"/>
        <v>0</v>
      </c>
      <c r="O17" s="376">
        <f t="shared" si="3"/>
        <v>0</v>
      </c>
      <c r="P17" s="772">
        <v>1</v>
      </c>
      <c r="Q17" s="377">
        <f t="shared" si="4"/>
        <v>0</v>
      </c>
      <c r="R17" s="378"/>
      <c r="S17" s="378"/>
      <c r="T17" s="773">
        <f t="shared" si="5"/>
        <v>0</v>
      </c>
    </row>
    <row r="18" spans="1:20" ht="14.1" customHeight="1">
      <c r="A18" s="564">
        <v>18</v>
      </c>
      <c r="B18" s="374" t="s">
        <v>537</v>
      </c>
      <c r="C18" s="553" t="s">
        <v>538</v>
      </c>
      <c r="D18" s="372">
        <v>0</v>
      </c>
      <c r="E18" s="651" t="s">
        <v>334</v>
      </c>
      <c r="F18" s="560" t="s">
        <v>383</v>
      </c>
      <c r="G18" s="373" t="str">
        <f t="shared" si="0"/>
        <v>Leslokaal regulier</v>
      </c>
      <c r="H18" s="317" t="s">
        <v>779</v>
      </c>
      <c r="I18" s="566">
        <v>60</v>
      </c>
      <c r="J18" s="616">
        <v>8040</v>
      </c>
      <c r="K18" s="375">
        <f t="shared" si="1"/>
        <v>40</v>
      </c>
      <c r="L18" s="376">
        <f t="shared" si="6"/>
        <v>0</v>
      </c>
      <c r="M18" s="376">
        <f t="shared" si="7"/>
        <v>0</v>
      </c>
      <c r="N18" s="376">
        <f t="shared" si="2"/>
        <v>0</v>
      </c>
      <c r="O18" s="376">
        <f t="shared" si="3"/>
        <v>0</v>
      </c>
      <c r="P18" s="772">
        <v>1</v>
      </c>
      <c r="Q18" s="377" t="str">
        <f t="shared" si="4"/>
        <v>L</v>
      </c>
      <c r="R18" s="378"/>
      <c r="S18" s="378"/>
      <c r="T18" s="773">
        <f t="shared" si="5"/>
        <v>2400</v>
      </c>
    </row>
    <row r="19" spans="1:20" ht="14.1" customHeight="1">
      <c r="A19" s="564">
        <v>19</v>
      </c>
      <c r="B19" s="374" t="s">
        <v>537</v>
      </c>
      <c r="C19" s="553" t="s">
        <v>538</v>
      </c>
      <c r="D19" s="372">
        <v>0</v>
      </c>
      <c r="E19" s="651" t="s">
        <v>335</v>
      </c>
      <c r="F19" s="560" t="s">
        <v>383</v>
      </c>
      <c r="G19" s="373" t="str">
        <f t="shared" si="0"/>
        <v>Leslokaal regulier</v>
      </c>
      <c r="H19" s="317" t="s">
        <v>779</v>
      </c>
      <c r="I19" s="566">
        <v>60</v>
      </c>
      <c r="J19" s="616">
        <v>8040</v>
      </c>
      <c r="K19" s="375">
        <f t="shared" si="1"/>
        <v>40</v>
      </c>
      <c r="L19" s="376">
        <f t="shared" si="6"/>
        <v>0</v>
      </c>
      <c r="M19" s="376">
        <f t="shared" si="7"/>
        <v>0</v>
      </c>
      <c r="N19" s="376">
        <f t="shared" si="2"/>
        <v>0</v>
      </c>
      <c r="O19" s="376">
        <f t="shared" si="3"/>
        <v>0</v>
      </c>
      <c r="P19" s="772">
        <v>1</v>
      </c>
      <c r="Q19" s="377" t="str">
        <f t="shared" si="4"/>
        <v>L</v>
      </c>
      <c r="R19" s="378"/>
      <c r="S19" s="378"/>
      <c r="T19" s="773">
        <f t="shared" si="5"/>
        <v>2400</v>
      </c>
    </row>
    <row r="20" spans="1:20" ht="14.1" customHeight="1">
      <c r="A20" s="564">
        <v>20</v>
      </c>
      <c r="B20" s="374" t="s">
        <v>537</v>
      </c>
      <c r="C20" s="553" t="s">
        <v>538</v>
      </c>
      <c r="D20" s="372">
        <v>0</v>
      </c>
      <c r="E20" s="651" t="s">
        <v>336</v>
      </c>
      <c r="F20" s="560" t="s">
        <v>383</v>
      </c>
      <c r="G20" s="373" t="str">
        <f t="shared" si="0"/>
        <v>Leslokaal regulier</v>
      </c>
      <c r="H20" s="374" t="s">
        <v>779</v>
      </c>
      <c r="I20" s="566">
        <v>48</v>
      </c>
      <c r="J20" s="616">
        <v>8040</v>
      </c>
      <c r="K20" s="375">
        <f t="shared" si="1"/>
        <v>40</v>
      </c>
      <c r="L20" s="376">
        <f t="shared" si="6"/>
        <v>0</v>
      </c>
      <c r="M20" s="376">
        <f t="shared" si="7"/>
        <v>0</v>
      </c>
      <c r="N20" s="376">
        <f t="shared" si="2"/>
        <v>0</v>
      </c>
      <c r="O20" s="376">
        <f t="shared" si="3"/>
        <v>0</v>
      </c>
      <c r="P20" s="772">
        <v>1</v>
      </c>
      <c r="Q20" s="377" t="str">
        <f t="shared" si="4"/>
        <v>L</v>
      </c>
      <c r="R20" s="378"/>
      <c r="S20" s="378"/>
      <c r="T20" s="773">
        <f t="shared" si="5"/>
        <v>1920</v>
      </c>
    </row>
    <row r="21" spans="1:20" ht="14.1" customHeight="1">
      <c r="A21" s="564">
        <v>21</v>
      </c>
      <c r="B21" s="374" t="s">
        <v>537</v>
      </c>
      <c r="C21" s="553" t="s">
        <v>538</v>
      </c>
      <c r="D21" s="372">
        <v>0</v>
      </c>
      <c r="E21" s="651" t="s">
        <v>337</v>
      </c>
      <c r="F21" s="560" t="s">
        <v>380</v>
      </c>
      <c r="G21" s="373" t="str">
        <f t="shared" si="0"/>
        <v>Gangen en hallen</v>
      </c>
      <c r="H21" s="374" t="s">
        <v>779</v>
      </c>
      <c r="I21" s="566">
        <v>88</v>
      </c>
      <c r="J21" s="616">
        <v>3200</v>
      </c>
      <c r="K21" s="375">
        <f t="shared" si="1"/>
        <v>200</v>
      </c>
      <c r="L21" s="376">
        <f t="shared" si="6"/>
        <v>0</v>
      </c>
      <c r="M21" s="376">
        <f t="shared" si="7"/>
        <v>0</v>
      </c>
      <c r="N21" s="376">
        <f t="shared" si="2"/>
        <v>0</v>
      </c>
      <c r="O21" s="376">
        <f t="shared" si="3"/>
        <v>0</v>
      </c>
      <c r="P21" s="772">
        <v>1</v>
      </c>
      <c r="Q21" s="377" t="str">
        <f t="shared" si="4"/>
        <v>V</v>
      </c>
      <c r="R21" s="378"/>
      <c r="S21" s="378"/>
      <c r="T21" s="773">
        <f t="shared" si="5"/>
        <v>17600</v>
      </c>
    </row>
    <row r="22" spans="1:20" ht="14.1" customHeight="1">
      <c r="A22" s="564">
        <v>22</v>
      </c>
      <c r="B22" s="374" t="s">
        <v>537</v>
      </c>
      <c r="C22" s="553" t="s">
        <v>538</v>
      </c>
      <c r="D22" s="372">
        <v>0</v>
      </c>
      <c r="E22" s="651" t="s">
        <v>535</v>
      </c>
      <c r="F22" s="560" t="s">
        <v>380</v>
      </c>
      <c r="G22" s="373" t="str">
        <f t="shared" si="0"/>
        <v>Gangen en hallen</v>
      </c>
      <c r="H22" s="374" t="s">
        <v>779</v>
      </c>
      <c r="I22" s="566">
        <v>100</v>
      </c>
      <c r="J22" s="616">
        <v>3200</v>
      </c>
      <c r="K22" s="375">
        <f t="shared" si="1"/>
        <v>200</v>
      </c>
      <c r="L22" s="376">
        <f t="shared" si="6"/>
        <v>0</v>
      </c>
      <c r="M22" s="376">
        <f t="shared" si="7"/>
        <v>0</v>
      </c>
      <c r="N22" s="376">
        <f t="shared" si="2"/>
        <v>0</v>
      </c>
      <c r="O22" s="376">
        <f t="shared" si="3"/>
        <v>0</v>
      </c>
      <c r="P22" s="772">
        <v>1</v>
      </c>
      <c r="Q22" s="377" t="str">
        <f t="shared" si="4"/>
        <v>V</v>
      </c>
      <c r="R22" s="378"/>
      <c r="S22" s="378"/>
      <c r="T22" s="773">
        <f t="shared" si="5"/>
        <v>20000</v>
      </c>
    </row>
    <row r="23" spans="1:20" ht="14.1" customHeight="1">
      <c r="A23" s="564">
        <v>23</v>
      </c>
      <c r="B23" s="374" t="s">
        <v>537</v>
      </c>
      <c r="C23" s="553" t="s">
        <v>538</v>
      </c>
      <c r="D23" s="372">
        <v>0</v>
      </c>
      <c r="E23" s="651" t="s">
        <v>338</v>
      </c>
      <c r="F23" s="560" t="s">
        <v>383</v>
      </c>
      <c r="G23" s="373" t="str">
        <f t="shared" si="0"/>
        <v>Leslokaal regulier</v>
      </c>
      <c r="H23" s="374" t="s">
        <v>782</v>
      </c>
      <c r="I23" s="566">
        <v>71</v>
      </c>
      <c r="J23" s="616">
        <v>8040</v>
      </c>
      <c r="K23" s="375">
        <f t="shared" si="1"/>
        <v>40</v>
      </c>
      <c r="L23" s="376">
        <f t="shared" si="6"/>
        <v>0</v>
      </c>
      <c r="M23" s="376">
        <f t="shared" si="7"/>
        <v>0</v>
      </c>
      <c r="N23" s="376">
        <f t="shared" si="2"/>
        <v>0</v>
      </c>
      <c r="O23" s="376">
        <f t="shared" si="3"/>
        <v>0</v>
      </c>
      <c r="P23" s="772">
        <v>1</v>
      </c>
      <c r="Q23" s="377" t="str">
        <f t="shared" si="4"/>
        <v>L</v>
      </c>
      <c r="R23" s="378"/>
      <c r="S23" s="378"/>
      <c r="T23" s="773">
        <f t="shared" si="5"/>
        <v>2840</v>
      </c>
    </row>
    <row r="24" spans="1:20" ht="14.1" customHeight="1">
      <c r="A24" s="564">
        <v>24</v>
      </c>
      <c r="B24" s="374" t="s">
        <v>537</v>
      </c>
      <c r="C24" s="553" t="s">
        <v>538</v>
      </c>
      <c r="D24" s="372">
        <v>0</v>
      </c>
      <c r="E24" s="651" t="s">
        <v>339</v>
      </c>
      <c r="F24" s="560" t="s">
        <v>325</v>
      </c>
      <c r="G24" s="373" t="str">
        <f t="shared" si="0"/>
        <v>Niet van toepassing</v>
      </c>
      <c r="H24" s="374" t="s">
        <v>781</v>
      </c>
      <c r="I24" s="566">
        <v>9</v>
      </c>
      <c r="J24" s="616" t="s">
        <v>239</v>
      </c>
      <c r="K24" s="375">
        <f t="shared" si="1"/>
        <v>0</v>
      </c>
      <c r="L24" s="376">
        <f t="shared" si="6"/>
        <v>0</v>
      </c>
      <c r="M24" s="376">
        <f t="shared" si="7"/>
        <v>0</v>
      </c>
      <c r="N24" s="376">
        <f t="shared" si="2"/>
        <v>0</v>
      </c>
      <c r="O24" s="376">
        <f t="shared" si="3"/>
        <v>0</v>
      </c>
      <c r="P24" s="772">
        <v>1</v>
      </c>
      <c r="Q24" s="377">
        <f t="shared" si="4"/>
        <v>0</v>
      </c>
      <c r="R24" s="378"/>
      <c r="S24" s="378"/>
      <c r="T24" s="773">
        <f t="shared" si="5"/>
        <v>0</v>
      </c>
    </row>
    <row r="25" spans="1:20" ht="14.1" customHeight="1">
      <c r="A25" s="564">
        <v>25</v>
      </c>
      <c r="B25" s="374" t="s">
        <v>537</v>
      </c>
      <c r="C25" s="553" t="s">
        <v>538</v>
      </c>
      <c r="D25" s="372">
        <v>0</v>
      </c>
      <c r="E25" s="651" t="s">
        <v>340</v>
      </c>
      <c r="F25" s="560" t="s">
        <v>325</v>
      </c>
      <c r="G25" s="373" t="str">
        <f t="shared" si="0"/>
        <v>Niet van toepassing</v>
      </c>
      <c r="H25" s="374" t="s">
        <v>779</v>
      </c>
      <c r="I25" s="566">
        <v>7</v>
      </c>
      <c r="J25" s="616" t="s">
        <v>239</v>
      </c>
      <c r="K25" s="375">
        <f t="shared" si="1"/>
        <v>0</v>
      </c>
      <c r="L25" s="376">
        <f t="shared" si="6"/>
        <v>0</v>
      </c>
      <c r="M25" s="376">
        <f t="shared" si="7"/>
        <v>0</v>
      </c>
      <c r="N25" s="376">
        <f t="shared" si="2"/>
        <v>0</v>
      </c>
      <c r="O25" s="376">
        <f t="shared" si="3"/>
        <v>0</v>
      </c>
      <c r="P25" s="772">
        <v>1</v>
      </c>
      <c r="Q25" s="377">
        <f t="shared" si="4"/>
        <v>0</v>
      </c>
      <c r="R25" s="378"/>
      <c r="S25" s="378"/>
      <c r="T25" s="773">
        <f t="shared" si="5"/>
        <v>0</v>
      </c>
    </row>
    <row r="26" spans="1:20" ht="14.1" customHeight="1">
      <c r="A26" s="564">
        <v>26</v>
      </c>
      <c r="B26" s="374" t="s">
        <v>537</v>
      </c>
      <c r="C26" s="553" t="s">
        <v>538</v>
      </c>
      <c r="D26" s="372">
        <v>0</v>
      </c>
      <c r="E26" s="651" t="s">
        <v>341</v>
      </c>
      <c r="F26" s="560" t="s">
        <v>325</v>
      </c>
      <c r="G26" s="373" t="str">
        <f t="shared" si="0"/>
        <v>Niet van toepassing</v>
      </c>
      <c r="H26" s="374" t="s">
        <v>779</v>
      </c>
      <c r="I26" s="566">
        <v>2</v>
      </c>
      <c r="J26" s="616" t="s">
        <v>239</v>
      </c>
      <c r="K26" s="375">
        <f t="shared" si="1"/>
        <v>0</v>
      </c>
      <c r="L26" s="376">
        <f t="shared" si="6"/>
        <v>0</v>
      </c>
      <c r="M26" s="376">
        <f t="shared" si="7"/>
        <v>0</v>
      </c>
      <c r="N26" s="376">
        <f t="shared" si="2"/>
        <v>0</v>
      </c>
      <c r="O26" s="376">
        <f t="shared" si="3"/>
        <v>0</v>
      </c>
      <c r="P26" s="772">
        <v>1</v>
      </c>
      <c r="Q26" s="377">
        <f t="shared" si="4"/>
        <v>0</v>
      </c>
      <c r="R26" s="378"/>
      <c r="S26" s="378"/>
      <c r="T26" s="773">
        <f t="shared" si="5"/>
        <v>0</v>
      </c>
    </row>
    <row r="27" spans="1:20" ht="14.1" customHeight="1">
      <c r="A27" s="564">
        <v>27</v>
      </c>
      <c r="B27" s="374" t="s">
        <v>537</v>
      </c>
      <c r="C27" s="553" t="s">
        <v>538</v>
      </c>
      <c r="D27" s="372">
        <v>0</v>
      </c>
      <c r="E27" s="651" t="s">
        <v>342</v>
      </c>
      <c r="F27" s="560" t="s">
        <v>383</v>
      </c>
      <c r="G27" s="373" t="str">
        <f t="shared" si="0"/>
        <v>Leslokaal regulier</v>
      </c>
      <c r="H27" s="374" t="s">
        <v>782</v>
      </c>
      <c r="I27" s="566">
        <v>71</v>
      </c>
      <c r="J27" s="616">
        <v>8040</v>
      </c>
      <c r="K27" s="375">
        <f t="shared" si="1"/>
        <v>40</v>
      </c>
      <c r="L27" s="376">
        <f t="shared" si="6"/>
        <v>0</v>
      </c>
      <c r="M27" s="376">
        <f t="shared" si="7"/>
        <v>0</v>
      </c>
      <c r="N27" s="376">
        <f t="shared" si="2"/>
        <v>0</v>
      </c>
      <c r="O27" s="376">
        <f t="shared" si="3"/>
        <v>0</v>
      </c>
      <c r="P27" s="772">
        <v>1</v>
      </c>
      <c r="Q27" s="377" t="str">
        <f t="shared" si="4"/>
        <v>L</v>
      </c>
      <c r="R27" s="378"/>
      <c r="S27" s="378"/>
      <c r="T27" s="773">
        <f t="shared" si="5"/>
        <v>2840</v>
      </c>
    </row>
    <row r="28" spans="1:20" ht="14.1" customHeight="1">
      <c r="A28" s="564">
        <v>28</v>
      </c>
      <c r="B28" s="374" t="s">
        <v>537</v>
      </c>
      <c r="C28" s="553" t="s">
        <v>538</v>
      </c>
      <c r="D28" s="372">
        <v>0</v>
      </c>
      <c r="E28" s="651" t="s">
        <v>343</v>
      </c>
      <c r="F28" s="560" t="s">
        <v>325</v>
      </c>
      <c r="G28" s="373" t="str">
        <f t="shared" si="0"/>
        <v>Niet van toepassing</v>
      </c>
      <c r="H28" s="374" t="s">
        <v>784</v>
      </c>
      <c r="I28" s="566">
        <v>20</v>
      </c>
      <c r="J28" s="616" t="s">
        <v>239</v>
      </c>
      <c r="K28" s="375">
        <f t="shared" si="1"/>
        <v>0</v>
      </c>
      <c r="L28" s="376">
        <f t="shared" si="6"/>
        <v>0</v>
      </c>
      <c r="M28" s="376">
        <f t="shared" si="7"/>
        <v>0</v>
      </c>
      <c r="N28" s="376">
        <f t="shared" si="2"/>
        <v>0</v>
      </c>
      <c r="O28" s="376">
        <f t="shared" si="3"/>
        <v>0</v>
      </c>
      <c r="P28" s="772">
        <v>1</v>
      </c>
      <c r="Q28" s="377">
        <f t="shared" si="4"/>
        <v>0</v>
      </c>
      <c r="R28" s="378"/>
      <c r="S28" s="378"/>
      <c r="T28" s="773">
        <f t="shared" si="5"/>
        <v>0</v>
      </c>
    </row>
    <row r="29" spans="1:20" ht="14.1" customHeight="1">
      <c r="A29" s="564">
        <v>29</v>
      </c>
      <c r="B29" s="374" t="s">
        <v>537</v>
      </c>
      <c r="C29" s="553" t="s">
        <v>538</v>
      </c>
      <c r="D29" s="372">
        <v>0</v>
      </c>
      <c r="E29" s="651" t="s">
        <v>344</v>
      </c>
      <c r="F29" s="560" t="s">
        <v>380</v>
      </c>
      <c r="G29" s="373" t="str">
        <f t="shared" si="0"/>
        <v>Gangen en hallen</v>
      </c>
      <c r="H29" s="374" t="s">
        <v>779</v>
      </c>
      <c r="I29" s="566">
        <v>21</v>
      </c>
      <c r="J29" s="616">
        <v>3200</v>
      </c>
      <c r="K29" s="375">
        <f t="shared" si="1"/>
        <v>200</v>
      </c>
      <c r="L29" s="376">
        <f t="shared" si="6"/>
        <v>0</v>
      </c>
      <c r="M29" s="376">
        <f t="shared" si="7"/>
        <v>0</v>
      </c>
      <c r="N29" s="376">
        <f t="shared" si="2"/>
        <v>0</v>
      </c>
      <c r="O29" s="376">
        <f t="shared" si="3"/>
        <v>0</v>
      </c>
      <c r="P29" s="772">
        <v>1</v>
      </c>
      <c r="Q29" s="377" t="str">
        <f t="shared" si="4"/>
        <v>V</v>
      </c>
      <c r="R29" s="378"/>
      <c r="S29" s="378"/>
      <c r="T29" s="773">
        <f t="shared" si="5"/>
        <v>4200</v>
      </c>
    </row>
    <row r="30" spans="1:20" ht="14.1" customHeight="1">
      <c r="A30" s="564">
        <v>30</v>
      </c>
      <c r="B30" s="374" t="s">
        <v>537</v>
      </c>
      <c r="C30" s="553" t="s">
        <v>538</v>
      </c>
      <c r="D30" s="372">
        <v>0</v>
      </c>
      <c r="E30" s="651" t="s">
        <v>345</v>
      </c>
      <c r="F30" s="560" t="s">
        <v>325</v>
      </c>
      <c r="G30" s="373" t="str">
        <f t="shared" si="0"/>
        <v>Niet van toepassing</v>
      </c>
      <c r="H30" s="374" t="s">
        <v>784</v>
      </c>
      <c r="I30" s="566">
        <v>10</v>
      </c>
      <c r="J30" s="616" t="s">
        <v>239</v>
      </c>
      <c r="K30" s="375">
        <f t="shared" si="1"/>
        <v>0</v>
      </c>
      <c r="L30" s="376">
        <f t="shared" si="6"/>
        <v>0</v>
      </c>
      <c r="M30" s="376">
        <f t="shared" si="7"/>
        <v>0</v>
      </c>
      <c r="N30" s="376">
        <f t="shared" si="2"/>
        <v>0</v>
      </c>
      <c r="O30" s="376">
        <f t="shared" si="3"/>
        <v>0</v>
      </c>
      <c r="P30" s="772">
        <v>1</v>
      </c>
      <c r="Q30" s="377">
        <f t="shared" si="4"/>
        <v>0</v>
      </c>
      <c r="R30" s="378"/>
      <c r="S30" s="378"/>
      <c r="T30" s="773">
        <f t="shared" si="5"/>
        <v>0</v>
      </c>
    </row>
    <row r="31" spans="1:20" ht="14.1" customHeight="1">
      <c r="A31" s="564">
        <v>31</v>
      </c>
      <c r="B31" s="374" t="s">
        <v>537</v>
      </c>
      <c r="C31" s="553" t="s">
        <v>538</v>
      </c>
      <c r="D31" s="372">
        <v>0</v>
      </c>
      <c r="E31" s="651" t="s">
        <v>346</v>
      </c>
      <c r="F31" s="560" t="s">
        <v>325</v>
      </c>
      <c r="G31" s="373" t="str">
        <f t="shared" si="0"/>
        <v>Niet van toepassing</v>
      </c>
      <c r="H31" s="374" t="s">
        <v>784</v>
      </c>
      <c r="I31" s="566">
        <v>10</v>
      </c>
      <c r="J31" s="616" t="s">
        <v>239</v>
      </c>
      <c r="K31" s="375">
        <f t="shared" si="1"/>
        <v>0</v>
      </c>
      <c r="L31" s="376">
        <f t="shared" si="6"/>
        <v>0</v>
      </c>
      <c r="M31" s="376">
        <f t="shared" si="7"/>
        <v>0</v>
      </c>
      <c r="N31" s="376">
        <f t="shared" si="2"/>
        <v>0</v>
      </c>
      <c r="O31" s="376">
        <f t="shared" si="3"/>
        <v>0</v>
      </c>
      <c r="P31" s="772">
        <v>1</v>
      </c>
      <c r="Q31" s="377">
        <f t="shared" si="4"/>
        <v>0</v>
      </c>
      <c r="R31" s="378"/>
      <c r="S31" s="378"/>
      <c r="T31" s="773">
        <f t="shared" si="5"/>
        <v>0</v>
      </c>
    </row>
    <row r="32" spans="1:20" ht="14.1" customHeight="1">
      <c r="A32" s="564">
        <v>32</v>
      </c>
      <c r="B32" s="374" t="s">
        <v>537</v>
      </c>
      <c r="C32" s="553" t="s">
        <v>538</v>
      </c>
      <c r="D32" s="372">
        <v>0</v>
      </c>
      <c r="E32" s="651" t="s">
        <v>347</v>
      </c>
      <c r="F32" s="560" t="s">
        <v>536</v>
      </c>
      <c r="G32" s="373" t="str">
        <f t="shared" si="0"/>
        <v>Leslokaal praktijk</v>
      </c>
      <c r="H32" s="374" t="s">
        <v>784</v>
      </c>
      <c r="I32" s="566">
        <v>162</v>
      </c>
      <c r="J32" s="616">
        <v>9040</v>
      </c>
      <c r="K32" s="375">
        <f t="shared" si="1"/>
        <v>40</v>
      </c>
      <c r="L32" s="376">
        <f t="shared" si="6"/>
        <v>0</v>
      </c>
      <c r="M32" s="376">
        <f t="shared" si="7"/>
        <v>0</v>
      </c>
      <c r="N32" s="376">
        <f t="shared" si="2"/>
        <v>0</v>
      </c>
      <c r="O32" s="376">
        <f t="shared" si="3"/>
        <v>0</v>
      </c>
      <c r="P32" s="772">
        <v>1</v>
      </c>
      <c r="Q32" s="377" t="str">
        <f t="shared" si="4"/>
        <v>L</v>
      </c>
      <c r="R32" s="378"/>
      <c r="S32" s="378"/>
      <c r="T32" s="773">
        <f t="shared" si="5"/>
        <v>6480</v>
      </c>
    </row>
    <row r="33" spans="1:20" ht="14.1" customHeight="1">
      <c r="A33" s="564">
        <v>33</v>
      </c>
      <c r="B33" s="374" t="s">
        <v>537</v>
      </c>
      <c r="C33" s="553" t="s">
        <v>538</v>
      </c>
      <c r="D33" s="372">
        <v>0</v>
      </c>
      <c r="E33" s="651" t="s">
        <v>348</v>
      </c>
      <c r="F33" s="560" t="s">
        <v>521</v>
      </c>
      <c r="G33" s="373" t="str">
        <f t="shared" si="0"/>
        <v>Leslokaal praktijk</v>
      </c>
      <c r="H33" s="374" t="s">
        <v>779</v>
      </c>
      <c r="I33" s="566">
        <v>72</v>
      </c>
      <c r="J33" s="616">
        <v>9040</v>
      </c>
      <c r="K33" s="375">
        <f t="shared" si="1"/>
        <v>40</v>
      </c>
      <c r="L33" s="376">
        <f t="shared" si="6"/>
        <v>0</v>
      </c>
      <c r="M33" s="376">
        <f t="shared" si="7"/>
        <v>0</v>
      </c>
      <c r="N33" s="376">
        <f t="shared" si="2"/>
        <v>0</v>
      </c>
      <c r="O33" s="376">
        <f t="shared" si="3"/>
        <v>0</v>
      </c>
      <c r="P33" s="772">
        <v>1</v>
      </c>
      <c r="Q33" s="377" t="str">
        <f t="shared" si="4"/>
        <v>L</v>
      </c>
      <c r="R33" s="378"/>
      <c r="S33" s="378"/>
      <c r="T33" s="773">
        <f t="shared" si="5"/>
        <v>2880</v>
      </c>
    </row>
    <row r="34" spans="1:20" ht="14.1" customHeight="1">
      <c r="A34" s="564">
        <v>34</v>
      </c>
      <c r="B34" s="374" t="s">
        <v>537</v>
      </c>
      <c r="C34" s="553" t="s">
        <v>538</v>
      </c>
      <c r="D34" s="372">
        <v>0</v>
      </c>
      <c r="E34" s="651" t="s">
        <v>349</v>
      </c>
      <c r="F34" s="560" t="s">
        <v>383</v>
      </c>
      <c r="G34" s="373" t="str">
        <f t="shared" si="0"/>
        <v>Leslokaal regulier</v>
      </c>
      <c r="H34" s="374" t="s">
        <v>779</v>
      </c>
      <c r="I34" s="566">
        <v>48</v>
      </c>
      <c r="J34" s="616">
        <v>8040</v>
      </c>
      <c r="K34" s="375">
        <f t="shared" si="1"/>
        <v>40</v>
      </c>
      <c r="L34" s="376">
        <f t="shared" si="6"/>
        <v>0</v>
      </c>
      <c r="M34" s="376">
        <f t="shared" si="7"/>
        <v>0</v>
      </c>
      <c r="N34" s="376">
        <f t="shared" si="2"/>
        <v>0</v>
      </c>
      <c r="O34" s="376">
        <f t="shared" si="3"/>
        <v>0</v>
      </c>
      <c r="P34" s="772">
        <v>1</v>
      </c>
      <c r="Q34" s="377" t="str">
        <f t="shared" si="4"/>
        <v>L</v>
      </c>
      <c r="R34" s="378"/>
      <c r="S34" s="378"/>
      <c r="T34" s="773">
        <f t="shared" si="5"/>
        <v>1920</v>
      </c>
    </row>
    <row r="35" spans="1:20" ht="14.1" customHeight="1">
      <c r="A35" s="564">
        <v>35</v>
      </c>
      <c r="B35" s="374" t="s">
        <v>537</v>
      </c>
      <c r="C35" s="553" t="s">
        <v>538</v>
      </c>
      <c r="D35" s="372">
        <v>0</v>
      </c>
      <c r="E35" s="651" t="s">
        <v>350</v>
      </c>
      <c r="F35" s="560" t="s">
        <v>521</v>
      </c>
      <c r="G35" s="373" t="str">
        <f t="shared" si="0"/>
        <v>Leslokaal praktijk</v>
      </c>
      <c r="H35" s="374" t="s">
        <v>779</v>
      </c>
      <c r="I35" s="566">
        <v>122</v>
      </c>
      <c r="J35" s="616">
        <v>9040</v>
      </c>
      <c r="K35" s="375">
        <f t="shared" si="1"/>
        <v>40</v>
      </c>
      <c r="L35" s="376">
        <f t="shared" si="6"/>
        <v>0</v>
      </c>
      <c r="M35" s="376">
        <f t="shared" si="7"/>
        <v>0</v>
      </c>
      <c r="N35" s="376">
        <f t="shared" si="2"/>
        <v>0</v>
      </c>
      <c r="O35" s="376">
        <f t="shared" si="3"/>
        <v>0</v>
      </c>
      <c r="P35" s="772">
        <v>1</v>
      </c>
      <c r="Q35" s="377" t="str">
        <f t="shared" si="4"/>
        <v>L</v>
      </c>
      <c r="R35" s="378"/>
      <c r="S35" s="378"/>
      <c r="T35" s="773">
        <f t="shared" si="5"/>
        <v>4880</v>
      </c>
    </row>
    <row r="36" spans="1:20" ht="14.1" customHeight="1">
      <c r="A36" s="564">
        <v>36</v>
      </c>
      <c r="B36" s="374" t="s">
        <v>537</v>
      </c>
      <c r="C36" s="553" t="s">
        <v>538</v>
      </c>
      <c r="D36" s="372">
        <v>0</v>
      </c>
      <c r="E36" s="651" t="s">
        <v>351</v>
      </c>
      <c r="F36" s="560" t="s">
        <v>325</v>
      </c>
      <c r="G36" s="373" t="str">
        <f t="shared" si="0"/>
        <v>Niet van toepassing</v>
      </c>
      <c r="H36" s="374" t="s">
        <v>779</v>
      </c>
      <c r="I36" s="566">
        <v>9</v>
      </c>
      <c r="J36" s="616" t="s">
        <v>239</v>
      </c>
      <c r="K36" s="375">
        <f t="shared" si="1"/>
        <v>0</v>
      </c>
      <c r="L36" s="376">
        <f t="shared" si="6"/>
        <v>0</v>
      </c>
      <c r="M36" s="376">
        <f t="shared" si="7"/>
        <v>0</v>
      </c>
      <c r="N36" s="376">
        <f t="shared" si="2"/>
        <v>0</v>
      </c>
      <c r="O36" s="376">
        <f t="shared" si="3"/>
        <v>0</v>
      </c>
      <c r="P36" s="772">
        <v>1</v>
      </c>
      <c r="Q36" s="377">
        <f t="shared" si="4"/>
        <v>0</v>
      </c>
      <c r="R36" s="378"/>
      <c r="S36" s="378"/>
      <c r="T36" s="773">
        <f t="shared" si="5"/>
        <v>0</v>
      </c>
    </row>
    <row r="37" spans="1:20" ht="14.1" customHeight="1">
      <c r="A37" s="564">
        <v>37</v>
      </c>
      <c r="B37" s="374" t="s">
        <v>537</v>
      </c>
      <c r="C37" s="553" t="s">
        <v>538</v>
      </c>
      <c r="D37" s="372">
        <v>0</v>
      </c>
      <c r="E37" s="651" t="s">
        <v>353</v>
      </c>
      <c r="F37" s="560" t="s">
        <v>382</v>
      </c>
      <c r="G37" s="373" t="str">
        <f t="shared" si="0"/>
        <v>Sanitaire ruimten</v>
      </c>
      <c r="H37" s="374" t="s">
        <v>784</v>
      </c>
      <c r="I37" s="566">
        <v>12</v>
      </c>
      <c r="J37" s="616">
        <v>2200</v>
      </c>
      <c r="K37" s="375">
        <f t="shared" si="1"/>
        <v>200</v>
      </c>
      <c r="L37" s="376">
        <f t="shared" si="6"/>
        <v>0</v>
      </c>
      <c r="M37" s="376">
        <f t="shared" si="7"/>
        <v>0</v>
      </c>
      <c r="N37" s="376">
        <f t="shared" si="2"/>
        <v>0</v>
      </c>
      <c r="O37" s="376">
        <f t="shared" si="3"/>
        <v>0</v>
      </c>
      <c r="P37" s="772">
        <v>1</v>
      </c>
      <c r="Q37" s="377" t="str">
        <f t="shared" si="4"/>
        <v>S</v>
      </c>
      <c r="R37" s="378"/>
      <c r="S37" s="378"/>
      <c r="T37" s="773">
        <f t="shared" si="5"/>
        <v>2400</v>
      </c>
    </row>
    <row r="38" spans="1:20" ht="14.1" customHeight="1">
      <c r="A38" s="564">
        <v>38</v>
      </c>
      <c r="B38" s="374" t="s">
        <v>537</v>
      </c>
      <c r="C38" s="553" t="s">
        <v>538</v>
      </c>
      <c r="D38" s="372">
        <v>0</v>
      </c>
      <c r="E38" s="651" t="s">
        <v>354</v>
      </c>
      <c r="F38" s="560" t="s">
        <v>382</v>
      </c>
      <c r="G38" s="373" t="str">
        <f t="shared" si="0"/>
        <v>Sanitaire ruimten</v>
      </c>
      <c r="H38" s="374" t="s">
        <v>784</v>
      </c>
      <c r="I38" s="566">
        <v>20</v>
      </c>
      <c r="J38" s="616">
        <v>2200</v>
      </c>
      <c r="K38" s="375">
        <f t="shared" si="1"/>
        <v>200</v>
      </c>
      <c r="L38" s="376">
        <f t="shared" si="6"/>
        <v>0</v>
      </c>
      <c r="M38" s="376">
        <f t="shared" si="7"/>
        <v>0</v>
      </c>
      <c r="N38" s="376">
        <f t="shared" si="2"/>
        <v>0</v>
      </c>
      <c r="O38" s="376">
        <f t="shared" si="3"/>
        <v>0</v>
      </c>
      <c r="P38" s="772">
        <v>1</v>
      </c>
      <c r="Q38" s="377" t="str">
        <f t="shared" si="4"/>
        <v>S</v>
      </c>
      <c r="R38" s="378"/>
      <c r="S38" s="378"/>
      <c r="T38" s="773">
        <f t="shared" si="5"/>
        <v>4000</v>
      </c>
    </row>
    <row r="39" spans="1:20" ht="14.1" customHeight="1">
      <c r="A39" s="564">
        <v>39</v>
      </c>
      <c r="B39" s="374" t="s">
        <v>537</v>
      </c>
      <c r="C39" s="553" t="s">
        <v>538</v>
      </c>
      <c r="D39" s="372">
        <v>0</v>
      </c>
      <c r="E39" s="651" t="s">
        <v>355</v>
      </c>
      <c r="F39" s="560" t="s">
        <v>686</v>
      </c>
      <c r="G39" s="373" t="str">
        <f t="shared" si="0"/>
        <v>Trappenhuizen</v>
      </c>
      <c r="H39" s="374" t="s">
        <v>779</v>
      </c>
      <c r="I39" s="566">
        <v>31</v>
      </c>
      <c r="J39" s="616">
        <v>5200</v>
      </c>
      <c r="K39" s="375">
        <f t="shared" si="1"/>
        <v>200</v>
      </c>
      <c r="L39" s="376">
        <f t="shared" si="6"/>
        <v>0</v>
      </c>
      <c r="M39" s="376">
        <f t="shared" si="7"/>
        <v>0</v>
      </c>
      <c r="N39" s="376">
        <f t="shared" si="2"/>
        <v>0</v>
      </c>
      <c r="O39" s="376">
        <f t="shared" si="3"/>
        <v>0</v>
      </c>
      <c r="P39" s="772">
        <v>1</v>
      </c>
      <c r="Q39" s="377" t="str">
        <f t="shared" si="4"/>
        <v>V</v>
      </c>
      <c r="R39" s="378"/>
      <c r="S39" s="378"/>
      <c r="T39" s="773">
        <f t="shared" si="5"/>
        <v>6200</v>
      </c>
    </row>
    <row r="40" spans="1:20" ht="14.1" customHeight="1">
      <c r="A40" s="564">
        <v>40</v>
      </c>
      <c r="B40" s="374" t="s">
        <v>537</v>
      </c>
      <c r="C40" s="553" t="s">
        <v>538</v>
      </c>
      <c r="D40" s="372">
        <v>0</v>
      </c>
      <c r="E40" s="651" t="s">
        <v>356</v>
      </c>
      <c r="F40" s="560" t="s">
        <v>325</v>
      </c>
      <c r="G40" s="373" t="str">
        <f t="shared" si="0"/>
        <v>Niet van toepassing</v>
      </c>
      <c r="H40" s="374" t="s">
        <v>779</v>
      </c>
      <c r="I40" s="566">
        <v>9</v>
      </c>
      <c r="J40" s="616" t="s">
        <v>239</v>
      </c>
      <c r="K40" s="375">
        <f t="shared" si="1"/>
        <v>0</v>
      </c>
      <c r="L40" s="376">
        <f t="shared" si="6"/>
        <v>0</v>
      </c>
      <c r="M40" s="376">
        <f t="shared" si="7"/>
        <v>0</v>
      </c>
      <c r="N40" s="376">
        <f t="shared" si="2"/>
        <v>0</v>
      </c>
      <c r="O40" s="376">
        <f t="shared" si="3"/>
        <v>0</v>
      </c>
      <c r="P40" s="772">
        <v>1</v>
      </c>
      <c r="Q40" s="377">
        <f t="shared" si="4"/>
        <v>0</v>
      </c>
      <c r="R40" s="378"/>
      <c r="S40" s="378"/>
      <c r="T40" s="773">
        <f t="shared" si="5"/>
        <v>0</v>
      </c>
    </row>
    <row r="41" spans="1:20" ht="14.1" customHeight="1">
      <c r="A41" s="564">
        <v>41</v>
      </c>
      <c r="B41" s="374" t="s">
        <v>537</v>
      </c>
      <c r="C41" s="553" t="s">
        <v>538</v>
      </c>
      <c r="D41" s="372">
        <v>0</v>
      </c>
      <c r="E41" s="651" t="s">
        <v>357</v>
      </c>
      <c r="F41" s="560" t="s">
        <v>325</v>
      </c>
      <c r="G41" s="373" t="str">
        <f t="shared" si="0"/>
        <v>Niet van toepassing</v>
      </c>
      <c r="H41" s="374" t="s">
        <v>779</v>
      </c>
      <c r="I41" s="566">
        <v>9.4</v>
      </c>
      <c r="J41" s="616" t="s">
        <v>239</v>
      </c>
      <c r="K41" s="375">
        <f t="shared" si="1"/>
        <v>0</v>
      </c>
      <c r="L41" s="376">
        <f t="shared" si="6"/>
        <v>0</v>
      </c>
      <c r="M41" s="376">
        <f t="shared" si="7"/>
        <v>0</v>
      </c>
      <c r="N41" s="376">
        <f t="shared" si="2"/>
        <v>0</v>
      </c>
      <c r="O41" s="376">
        <f t="shared" si="3"/>
        <v>0</v>
      </c>
      <c r="P41" s="772">
        <v>1</v>
      </c>
      <c r="Q41" s="377">
        <f t="shared" si="4"/>
        <v>0</v>
      </c>
      <c r="R41" s="378"/>
      <c r="S41" s="378"/>
      <c r="T41" s="773">
        <f t="shared" si="5"/>
        <v>0</v>
      </c>
    </row>
    <row r="42" spans="1:20" ht="14.1" customHeight="1">
      <c r="A42" s="564">
        <v>42</v>
      </c>
      <c r="B42" s="374" t="s">
        <v>537</v>
      </c>
      <c r="C42" s="553" t="s">
        <v>538</v>
      </c>
      <c r="D42" s="372">
        <v>0</v>
      </c>
      <c r="E42" s="651" t="s">
        <v>358</v>
      </c>
      <c r="F42" s="560" t="s">
        <v>384</v>
      </c>
      <c r="G42" s="373" t="str">
        <f t="shared" si="0"/>
        <v>Administratieve ruimten</v>
      </c>
      <c r="H42" s="374" t="s">
        <v>779</v>
      </c>
      <c r="I42" s="566">
        <v>31</v>
      </c>
      <c r="J42" s="616">
        <v>1040</v>
      </c>
      <c r="K42" s="375">
        <f t="shared" si="1"/>
        <v>40</v>
      </c>
      <c r="L42" s="376">
        <f t="shared" si="6"/>
        <v>0</v>
      </c>
      <c r="M42" s="376">
        <f t="shared" si="7"/>
        <v>0</v>
      </c>
      <c r="N42" s="376">
        <f t="shared" si="2"/>
        <v>0</v>
      </c>
      <c r="O42" s="376">
        <f t="shared" si="3"/>
        <v>0</v>
      </c>
      <c r="P42" s="772">
        <v>1</v>
      </c>
      <c r="Q42" s="377" t="str">
        <f t="shared" si="4"/>
        <v>B</v>
      </c>
      <c r="R42" s="378"/>
      <c r="S42" s="378"/>
      <c r="T42" s="773">
        <f t="shared" si="5"/>
        <v>1240</v>
      </c>
    </row>
    <row r="43" spans="1:20" ht="14.1" customHeight="1">
      <c r="A43" s="564">
        <v>43</v>
      </c>
      <c r="B43" s="374" t="s">
        <v>537</v>
      </c>
      <c r="C43" s="553" t="s">
        <v>538</v>
      </c>
      <c r="D43" s="372">
        <v>0</v>
      </c>
      <c r="E43" s="651" t="s">
        <v>359</v>
      </c>
      <c r="F43" s="560" t="s">
        <v>384</v>
      </c>
      <c r="G43" s="373" t="str">
        <f t="shared" si="0"/>
        <v>Administratieve ruimten</v>
      </c>
      <c r="H43" s="374" t="s">
        <v>779</v>
      </c>
      <c r="I43" s="566">
        <v>8</v>
      </c>
      <c r="J43" s="616">
        <v>1040</v>
      </c>
      <c r="K43" s="375">
        <f t="shared" si="1"/>
        <v>40</v>
      </c>
      <c r="L43" s="376">
        <f t="shared" si="6"/>
        <v>0</v>
      </c>
      <c r="M43" s="376">
        <f t="shared" si="7"/>
        <v>0</v>
      </c>
      <c r="N43" s="376">
        <f t="shared" si="2"/>
        <v>0</v>
      </c>
      <c r="O43" s="376">
        <f t="shared" si="3"/>
        <v>0</v>
      </c>
      <c r="P43" s="772">
        <v>1</v>
      </c>
      <c r="Q43" s="377" t="str">
        <f t="shared" si="4"/>
        <v>B</v>
      </c>
      <c r="R43" s="378"/>
      <c r="S43" s="378"/>
      <c r="T43" s="773">
        <f t="shared" si="5"/>
        <v>320</v>
      </c>
    </row>
    <row r="44" spans="1:20" ht="14.1" customHeight="1">
      <c r="A44" s="564">
        <v>44</v>
      </c>
      <c r="B44" s="374" t="s">
        <v>537</v>
      </c>
      <c r="C44" s="553" t="s">
        <v>538</v>
      </c>
      <c r="D44" s="372">
        <v>0</v>
      </c>
      <c r="E44" s="651" t="s">
        <v>360</v>
      </c>
      <c r="F44" s="560" t="s">
        <v>380</v>
      </c>
      <c r="G44" s="373" t="str">
        <f t="shared" si="0"/>
        <v>Gangen en hallen</v>
      </c>
      <c r="H44" s="374" t="s">
        <v>779</v>
      </c>
      <c r="I44" s="566">
        <v>10</v>
      </c>
      <c r="J44" s="616">
        <v>3200</v>
      </c>
      <c r="K44" s="375">
        <f t="shared" si="1"/>
        <v>200</v>
      </c>
      <c r="L44" s="376">
        <f t="shared" si="6"/>
        <v>0</v>
      </c>
      <c r="M44" s="376">
        <f t="shared" si="7"/>
        <v>0</v>
      </c>
      <c r="N44" s="376">
        <f t="shared" si="2"/>
        <v>0</v>
      </c>
      <c r="O44" s="376">
        <f t="shared" si="3"/>
        <v>0</v>
      </c>
      <c r="P44" s="772">
        <v>1</v>
      </c>
      <c r="Q44" s="377" t="str">
        <f t="shared" si="4"/>
        <v>V</v>
      </c>
      <c r="R44" s="378"/>
      <c r="S44" s="378"/>
      <c r="T44" s="773">
        <f t="shared" si="5"/>
        <v>2000</v>
      </c>
    </row>
    <row r="45" spans="1:20" ht="14.1" customHeight="1">
      <c r="A45" s="564">
        <v>45</v>
      </c>
      <c r="B45" s="374" t="s">
        <v>537</v>
      </c>
      <c r="C45" s="553" t="s">
        <v>538</v>
      </c>
      <c r="D45" s="372">
        <v>0</v>
      </c>
      <c r="E45" s="651" t="s">
        <v>361</v>
      </c>
      <c r="F45" s="560" t="s">
        <v>325</v>
      </c>
      <c r="G45" s="373" t="str">
        <f t="shared" si="0"/>
        <v>Niet van toepassing</v>
      </c>
      <c r="H45" s="374" t="s">
        <v>779</v>
      </c>
      <c r="I45" s="566">
        <v>12</v>
      </c>
      <c r="J45" s="616" t="s">
        <v>239</v>
      </c>
      <c r="K45" s="375">
        <f t="shared" si="1"/>
        <v>0</v>
      </c>
      <c r="L45" s="376">
        <f t="shared" si="6"/>
        <v>0</v>
      </c>
      <c r="M45" s="376">
        <f t="shared" si="7"/>
        <v>0</v>
      </c>
      <c r="N45" s="376">
        <f t="shared" si="2"/>
        <v>0</v>
      </c>
      <c r="O45" s="376">
        <f t="shared" si="3"/>
        <v>0</v>
      </c>
      <c r="P45" s="772">
        <v>1</v>
      </c>
      <c r="Q45" s="377">
        <f t="shared" si="4"/>
        <v>0</v>
      </c>
      <c r="R45" s="378"/>
      <c r="S45" s="378"/>
      <c r="T45" s="773">
        <f t="shared" si="5"/>
        <v>0</v>
      </c>
    </row>
    <row r="46" spans="1:20" ht="14.1" customHeight="1">
      <c r="A46" s="564">
        <v>46</v>
      </c>
      <c r="B46" s="374" t="s">
        <v>537</v>
      </c>
      <c r="C46" s="553" t="s">
        <v>538</v>
      </c>
      <c r="D46" s="372">
        <v>0</v>
      </c>
      <c r="E46" s="651" t="s">
        <v>362</v>
      </c>
      <c r="F46" s="560" t="s">
        <v>383</v>
      </c>
      <c r="G46" s="373" t="str">
        <f t="shared" si="0"/>
        <v>Leslokaal regulier</v>
      </c>
      <c r="H46" s="374" t="s">
        <v>779</v>
      </c>
      <c r="I46" s="566">
        <v>75</v>
      </c>
      <c r="J46" s="616">
        <v>8040</v>
      </c>
      <c r="K46" s="375">
        <f t="shared" si="1"/>
        <v>40</v>
      </c>
      <c r="L46" s="376">
        <f t="shared" si="6"/>
        <v>0</v>
      </c>
      <c r="M46" s="376">
        <f t="shared" si="7"/>
        <v>0</v>
      </c>
      <c r="N46" s="376">
        <f t="shared" si="2"/>
        <v>0</v>
      </c>
      <c r="O46" s="376">
        <f t="shared" si="3"/>
        <v>0</v>
      </c>
      <c r="P46" s="772">
        <v>1</v>
      </c>
      <c r="Q46" s="377" t="str">
        <f t="shared" si="4"/>
        <v>L</v>
      </c>
      <c r="R46" s="378"/>
      <c r="S46" s="378"/>
      <c r="T46" s="773">
        <f t="shared" si="5"/>
        <v>3000</v>
      </c>
    </row>
    <row r="47" spans="1:20" ht="14.1" customHeight="1">
      <c r="A47" s="564">
        <v>47</v>
      </c>
      <c r="B47" s="374" t="s">
        <v>537</v>
      </c>
      <c r="C47" s="553" t="s">
        <v>538</v>
      </c>
      <c r="D47" s="372">
        <v>0</v>
      </c>
      <c r="E47" s="651" t="s">
        <v>363</v>
      </c>
      <c r="F47" s="560" t="s">
        <v>384</v>
      </c>
      <c r="G47" s="373" t="str">
        <f t="shared" si="0"/>
        <v>Administratieve ruimten</v>
      </c>
      <c r="H47" s="374" t="s">
        <v>779</v>
      </c>
      <c r="I47" s="566">
        <v>25</v>
      </c>
      <c r="J47" s="616">
        <v>1040</v>
      </c>
      <c r="K47" s="375">
        <f t="shared" si="1"/>
        <v>40</v>
      </c>
      <c r="L47" s="376">
        <f t="shared" si="6"/>
        <v>0</v>
      </c>
      <c r="M47" s="376">
        <f t="shared" si="7"/>
        <v>0</v>
      </c>
      <c r="N47" s="376">
        <f t="shared" si="2"/>
        <v>0</v>
      </c>
      <c r="O47" s="376">
        <f t="shared" si="3"/>
        <v>0</v>
      </c>
      <c r="P47" s="772">
        <v>1</v>
      </c>
      <c r="Q47" s="377" t="str">
        <f t="shared" si="4"/>
        <v>B</v>
      </c>
      <c r="R47" s="378"/>
      <c r="S47" s="378"/>
      <c r="T47" s="773">
        <f t="shared" si="5"/>
        <v>1000</v>
      </c>
    </row>
    <row r="48" spans="1:20" ht="14.1" customHeight="1">
      <c r="A48" s="564">
        <v>48</v>
      </c>
      <c r="B48" s="374" t="s">
        <v>537</v>
      </c>
      <c r="C48" s="553" t="s">
        <v>538</v>
      </c>
      <c r="D48" s="372">
        <v>0</v>
      </c>
      <c r="E48" s="651" t="s">
        <v>364</v>
      </c>
      <c r="F48" s="560" t="s">
        <v>382</v>
      </c>
      <c r="G48" s="373" t="str">
        <f t="shared" si="0"/>
        <v>Sanitaire ruimten</v>
      </c>
      <c r="H48" s="374" t="s">
        <v>784</v>
      </c>
      <c r="I48" s="566">
        <v>20</v>
      </c>
      <c r="J48" s="616">
        <v>2200</v>
      </c>
      <c r="K48" s="375">
        <f t="shared" si="1"/>
        <v>200</v>
      </c>
      <c r="L48" s="376">
        <f t="shared" si="6"/>
        <v>0</v>
      </c>
      <c r="M48" s="376">
        <f t="shared" si="7"/>
        <v>0</v>
      </c>
      <c r="N48" s="376">
        <f t="shared" si="2"/>
        <v>0</v>
      </c>
      <c r="O48" s="376">
        <f t="shared" si="3"/>
        <v>0</v>
      </c>
      <c r="P48" s="772">
        <v>1</v>
      </c>
      <c r="Q48" s="377" t="str">
        <f t="shared" si="4"/>
        <v>S</v>
      </c>
      <c r="R48" s="378"/>
      <c r="S48" s="378"/>
      <c r="T48" s="773">
        <f t="shared" si="5"/>
        <v>4000</v>
      </c>
    </row>
    <row r="49" spans="1:20" ht="14.1" customHeight="1">
      <c r="A49" s="564">
        <v>49</v>
      </c>
      <c r="B49" s="374" t="s">
        <v>537</v>
      </c>
      <c r="C49" s="553" t="s">
        <v>538</v>
      </c>
      <c r="D49" s="372">
        <v>0</v>
      </c>
      <c r="E49" s="651" t="s">
        <v>365</v>
      </c>
      <c r="F49" s="560" t="s">
        <v>380</v>
      </c>
      <c r="G49" s="373" t="str">
        <f t="shared" si="0"/>
        <v>Gangen en hallen</v>
      </c>
      <c r="H49" s="374" t="s">
        <v>779</v>
      </c>
      <c r="I49" s="566">
        <v>49</v>
      </c>
      <c r="J49" s="616">
        <v>3200</v>
      </c>
      <c r="K49" s="375">
        <f t="shared" si="1"/>
        <v>200</v>
      </c>
      <c r="L49" s="376">
        <f t="shared" si="6"/>
        <v>0</v>
      </c>
      <c r="M49" s="376">
        <f t="shared" si="7"/>
        <v>0</v>
      </c>
      <c r="N49" s="376">
        <f t="shared" si="2"/>
        <v>0</v>
      </c>
      <c r="O49" s="376">
        <f t="shared" si="3"/>
        <v>0</v>
      </c>
      <c r="P49" s="772">
        <v>1</v>
      </c>
      <c r="Q49" s="377" t="str">
        <f t="shared" si="4"/>
        <v>V</v>
      </c>
      <c r="R49" s="378"/>
      <c r="S49" s="378"/>
      <c r="T49" s="773">
        <f t="shared" si="5"/>
        <v>9800</v>
      </c>
    </row>
    <row r="50" spans="1:20" ht="14.1" customHeight="1">
      <c r="A50" s="564">
        <v>50</v>
      </c>
      <c r="B50" s="374" t="s">
        <v>537</v>
      </c>
      <c r="C50" s="553" t="s">
        <v>538</v>
      </c>
      <c r="D50" s="372">
        <v>0</v>
      </c>
      <c r="E50" s="651" t="s">
        <v>366</v>
      </c>
      <c r="F50" s="560" t="s">
        <v>686</v>
      </c>
      <c r="G50" s="373" t="str">
        <f t="shared" si="0"/>
        <v>Trappenhuizen</v>
      </c>
      <c r="H50" s="374" t="s">
        <v>779</v>
      </c>
      <c r="I50" s="566">
        <v>31</v>
      </c>
      <c r="J50" s="616">
        <v>5200</v>
      </c>
      <c r="K50" s="375">
        <f t="shared" si="1"/>
        <v>200</v>
      </c>
      <c r="L50" s="376">
        <f t="shared" si="6"/>
        <v>0</v>
      </c>
      <c r="M50" s="376">
        <f t="shared" si="7"/>
        <v>0</v>
      </c>
      <c r="N50" s="376">
        <f t="shared" si="2"/>
        <v>0</v>
      </c>
      <c r="O50" s="376">
        <f t="shared" si="3"/>
        <v>0</v>
      </c>
      <c r="P50" s="772">
        <v>1</v>
      </c>
      <c r="Q50" s="377" t="str">
        <f t="shared" si="4"/>
        <v>V</v>
      </c>
      <c r="R50" s="378"/>
      <c r="S50" s="378"/>
      <c r="T50" s="773">
        <f t="shared" si="5"/>
        <v>6200</v>
      </c>
    </row>
    <row r="51" spans="1:20" ht="14.1" customHeight="1">
      <c r="A51" s="564">
        <v>51</v>
      </c>
      <c r="B51" s="374" t="s">
        <v>537</v>
      </c>
      <c r="C51" s="553" t="s">
        <v>538</v>
      </c>
      <c r="D51" s="372">
        <v>0</v>
      </c>
      <c r="E51" s="651" t="s">
        <v>367</v>
      </c>
      <c r="F51" s="560" t="s">
        <v>325</v>
      </c>
      <c r="G51" s="373" t="str">
        <f t="shared" si="0"/>
        <v>Niet van toepassing</v>
      </c>
      <c r="H51" s="374" t="s">
        <v>784</v>
      </c>
      <c r="I51" s="566">
        <v>18</v>
      </c>
      <c r="J51" s="616" t="s">
        <v>239</v>
      </c>
      <c r="K51" s="375">
        <f t="shared" si="1"/>
        <v>0</v>
      </c>
      <c r="L51" s="376">
        <f t="shared" si="6"/>
        <v>0</v>
      </c>
      <c r="M51" s="376">
        <f t="shared" si="7"/>
        <v>0</v>
      </c>
      <c r="N51" s="376">
        <f t="shared" si="2"/>
        <v>0</v>
      </c>
      <c r="O51" s="376">
        <f t="shared" si="3"/>
        <v>0</v>
      </c>
      <c r="P51" s="772">
        <v>1</v>
      </c>
      <c r="Q51" s="377">
        <f t="shared" si="4"/>
        <v>0</v>
      </c>
      <c r="R51" s="378"/>
      <c r="S51" s="378"/>
      <c r="T51" s="773">
        <f t="shared" si="5"/>
        <v>0</v>
      </c>
    </row>
    <row r="52" spans="1:20" ht="14.1" customHeight="1">
      <c r="A52" s="564">
        <v>52</v>
      </c>
      <c r="B52" s="374" t="s">
        <v>537</v>
      </c>
      <c r="C52" s="553" t="s">
        <v>538</v>
      </c>
      <c r="D52" s="372">
        <v>0</v>
      </c>
      <c r="E52" s="651" t="s">
        <v>368</v>
      </c>
      <c r="F52" s="560" t="s">
        <v>383</v>
      </c>
      <c r="G52" s="373" t="str">
        <f t="shared" si="0"/>
        <v>Leslokaal regulier</v>
      </c>
      <c r="H52" s="374" t="s">
        <v>784</v>
      </c>
      <c r="I52" s="566">
        <v>122</v>
      </c>
      <c r="J52" s="616">
        <v>8040</v>
      </c>
      <c r="K52" s="375">
        <f t="shared" si="1"/>
        <v>40</v>
      </c>
      <c r="L52" s="376">
        <f t="shared" si="6"/>
        <v>0</v>
      </c>
      <c r="M52" s="376">
        <f t="shared" si="7"/>
        <v>0</v>
      </c>
      <c r="N52" s="376">
        <f t="shared" si="2"/>
        <v>0</v>
      </c>
      <c r="O52" s="376">
        <f t="shared" si="3"/>
        <v>0</v>
      </c>
      <c r="P52" s="772">
        <v>1</v>
      </c>
      <c r="Q52" s="377" t="str">
        <f t="shared" si="4"/>
        <v>L</v>
      </c>
      <c r="R52" s="378"/>
      <c r="S52" s="378"/>
      <c r="T52" s="773">
        <f t="shared" si="5"/>
        <v>4880</v>
      </c>
    </row>
    <row r="53" spans="1:20" ht="14.1" customHeight="1">
      <c r="A53" s="564">
        <v>53</v>
      </c>
      <c r="B53" s="374" t="s">
        <v>537</v>
      </c>
      <c r="C53" s="553" t="s">
        <v>538</v>
      </c>
      <c r="D53" s="372">
        <v>0</v>
      </c>
      <c r="E53" s="651" t="s">
        <v>369</v>
      </c>
      <c r="F53" s="560" t="s">
        <v>383</v>
      </c>
      <c r="G53" s="373" t="str">
        <f t="shared" si="0"/>
        <v>Leslokaal regulier</v>
      </c>
      <c r="H53" s="374" t="s">
        <v>784</v>
      </c>
      <c r="I53" s="566">
        <v>48</v>
      </c>
      <c r="J53" s="616">
        <v>8040</v>
      </c>
      <c r="K53" s="375">
        <f t="shared" si="1"/>
        <v>40</v>
      </c>
      <c r="L53" s="376">
        <f t="shared" si="6"/>
        <v>0</v>
      </c>
      <c r="M53" s="376">
        <f t="shared" si="7"/>
        <v>0</v>
      </c>
      <c r="N53" s="376">
        <f t="shared" si="2"/>
        <v>0</v>
      </c>
      <c r="O53" s="376">
        <f t="shared" si="3"/>
        <v>0</v>
      </c>
      <c r="P53" s="772">
        <v>1</v>
      </c>
      <c r="Q53" s="377" t="str">
        <f t="shared" si="4"/>
        <v>L</v>
      </c>
      <c r="R53" s="378"/>
      <c r="S53" s="378"/>
      <c r="T53" s="773">
        <f t="shared" si="5"/>
        <v>1920</v>
      </c>
    </row>
    <row r="54" spans="1:20" ht="14.1" customHeight="1">
      <c r="A54" s="564">
        <v>54</v>
      </c>
      <c r="B54" s="374" t="s">
        <v>537</v>
      </c>
      <c r="C54" s="553" t="s">
        <v>538</v>
      </c>
      <c r="D54" s="372">
        <v>0</v>
      </c>
      <c r="E54" s="651" t="s">
        <v>370</v>
      </c>
      <c r="F54" s="560" t="s">
        <v>380</v>
      </c>
      <c r="G54" s="373" t="str">
        <f t="shared" si="0"/>
        <v>Gangen en hallen</v>
      </c>
      <c r="H54" s="374" t="s">
        <v>779</v>
      </c>
      <c r="I54" s="566">
        <v>49</v>
      </c>
      <c r="J54" s="616">
        <v>3200</v>
      </c>
      <c r="K54" s="375">
        <f t="shared" si="1"/>
        <v>200</v>
      </c>
      <c r="L54" s="376">
        <f t="shared" si="6"/>
        <v>0</v>
      </c>
      <c r="M54" s="376">
        <f t="shared" si="7"/>
        <v>0</v>
      </c>
      <c r="N54" s="376">
        <f t="shared" si="2"/>
        <v>0</v>
      </c>
      <c r="O54" s="376">
        <f t="shared" si="3"/>
        <v>0</v>
      </c>
      <c r="P54" s="772">
        <v>1</v>
      </c>
      <c r="Q54" s="377" t="str">
        <f t="shared" si="4"/>
        <v>V</v>
      </c>
      <c r="R54" s="378"/>
      <c r="S54" s="378"/>
      <c r="T54" s="773">
        <f t="shared" si="5"/>
        <v>9800</v>
      </c>
    </row>
    <row r="55" spans="1:20" ht="14.1" customHeight="1">
      <c r="A55" s="564">
        <v>55</v>
      </c>
      <c r="B55" s="374" t="s">
        <v>537</v>
      </c>
      <c r="C55" s="553" t="s">
        <v>538</v>
      </c>
      <c r="D55" s="372">
        <v>0</v>
      </c>
      <c r="E55" s="651" t="s">
        <v>371</v>
      </c>
      <c r="F55" s="560" t="s">
        <v>325</v>
      </c>
      <c r="G55" s="373" t="str">
        <f t="shared" si="0"/>
        <v>Niet van toepassing</v>
      </c>
      <c r="H55" s="374" t="s">
        <v>784</v>
      </c>
      <c r="I55" s="566">
        <v>200</v>
      </c>
      <c r="J55" s="616" t="s">
        <v>239</v>
      </c>
      <c r="K55" s="375">
        <f t="shared" si="1"/>
        <v>0</v>
      </c>
      <c r="L55" s="376">
        <f t="shared" si="6"/>
        <v>0</v>
      </c>
      <c r="M55" s="376">
        <f t="shared" si="7"/>
        <v>0</v>
      </c>
      <c r="N55" s="376">
        <f t="shared" si="2"/>
        <v>0</v>
      </c>
      <c r="O55" s="376">
        <f t="shared" si="3"/>
        <v>0</v>
      </c>
      <c r="P55" s="772">
        <v>1</v>
      </c>
      <c r="Q55" s="377">
        <f t="shared" si="4"/>
        <v>0</v>
      </c>
      <c r="R55" s="378"/>
      <c r="S55" s="378"/>
      <c r="T55" s="773">
        <f t="shared" si="5"/>
        <v>0</v>
      </c>
    </row>
    <row r="56" spans="1:20" ht="14.1" customHeight="1">
      <c r="A56" s="564">
        <v>56</v>
      </c>
      <c r="B56" s="374" t="s">
        <v>537</v>
      </c>
      <c r="C56" s="553" t="s">
        <v>538</v>
      </c>
      <c r="D56" s="372">
        <v>0</v>
      </c>
      <c r="E56" s="651" t="s">
        <v>372</v>
      </c>
      <c r="F56" s="560" t="s">
        <v>521</v>
      </c>
      <c r="G56" s="373" t="str">
        <f t="shared" si="0"/>
        <v>Leslokaal praktijk</v>
      </c>
      <c r="H56" s="374" t="s">
        <v>784</v>
      </c>
      <c r="I56" s="566">
        <v>70</v>
      </c>
      <c r="J56" s="616">
        <v>9040</v>
      </c>
      <c r="K56" s="375">
        <f t="shared" si="1"/>
        <v>40</v>
      </c>
      <c r="L56" s="376">
        <f t="shared" si="6"/>
        <v>0</v>
      </c>
      <c r="M56" s="376">
        <f t="shared" si="7"/>
        <v>0</v>
      </c>
      <c r="N56" s="376">
        <f t="shared" si="2"/>
        <v>0</v>
      </c>
      <c r="O56" s="376">
        <f t="shared" si="3"/>
        <v>0</v>
      </c>
      <c r="P56" s="772">
        <v>1</v>
      </c>
      <c r="Q56" s="377" t="str">
        <f t="shared" si="4"/>
        <v>L</v>
      </c>
      <c r="R56" s="378"/>
      <c r="S56" s="378"/>
      <c r="T56" s="773">
        <f t="shared" si="5"/>
        <v>2800</v>
      </c>
    </row>
    <row r="57" spans="1:20" ht="14.1" customHeight="1">
      <c r="A57" s="564">
        <v>57</v>
      </c>
      <c r="B57" s="374" t="s">
        <v>537</v>
      </c>
      <c r="C57" s="553" t="s">
        <v>538</v>
      </c>
      <c r="D57" s="372">
        <v>0</v>
      </c>
      <c r="E57" s="651" t="s">
        <v>373</v>
      </c>
      <c r="F57" s="560" t="s">
        <v>325</v>
      </c>
      <c r="G57" s="373" t="str">
        <f t="shared" si="0"/>
        <v>Niet van toepassing</v>
      </c>
      <c r="H57" s="374" t="s">
        <v>784</v>
      </c>
      <c r="I57" s="566">
        <v>4</v>
      </c>
      <c r="J57" s="616" t="s">
        <v>239</v>
      </c>
      <c r="K57" s="375">
        <f t="shared" si="1"/>
        <v>0</v>
      </c>
      <c r="L57" s="376">
        <f t="shared" si="6"/>
        <v>0</v>
      </c>
      <c r="M57" s="376">
        <f t="shared" si="7"/>
        <v>0</v>
      </c>
      <c r="N57" s="376">
        <f t="shared" si="2"/>
        <v>0</v>
      </c>
      <c r="O57" s="376">
        <f t="shared" si="3"/>
        <v>0</v>
      </c>
      <c r="P57" s="772">
        <v>1</v>
      </c>
      <c r="Q57" s="377">
        <f t="shared" si="4"/>
        <v>0</v>
      </c>
      <c r="R57" s="378"/>
      <c r="S57" s="378"/>
      <c r="T57" s="773">
        <f t="shared" si="5"/>
        <v>0</v>
      </c>
    </row>
    <row r="58" spans="1:20" ht="14.1" customHeight="1">
      <c r="A58" s="564">
        <v>58</v>
      </c>
      <c r="B58" s="374" t="s">
        <v>537</v>
      </c>
      <c r="C58" s="553" t="s">
        <v>538</v>
      </c>
      <c r="D58" s="372">
        <v>0</v>
      </c>
      <c r="E58" s="651" t="s">
        <v>374</v>
      </c>
      <c r="F58" s="560" t="s">
        <v>686</v>
      </c>
      <c r="G58" s="373" t="str">
        <f t="shared" si="0"/>
        <v>Trappenhuizen</v>
      </c>
      <c r="H58" s="374" t="s">
        <v>780</v>
      </c>
      <c r="I58" s="566">
        <v>25</v>
      </c>
      <c r="J58" s="616">
        <v>5200</v>
      </c>
      <c r="K58" s="375">
        <f t="shared" si="1"/>
        <v>200</v>
      </c>
      <c r="L58" s="376">
        <f t="shared" si="6"/>
        <v>0</v>
      </c>
      <c r="M58" s="376">
        <f t="shared" si="7"/>
        <v>0</v>
      </c>
      <c r="N58" s="376">
        <f t="shared" si="2"/>
        <v>0</v>
      </c>
      <c r="O58" s="376">
        <f t="shared" si="3"/>
        <v>0</v>
      </c>
      <c r="P58" s="772">
        <v>1</v>
      </c>
      <c r="Q58" s="377" t="str">
        <f t="shared" si="4"/>
        <v>V</v>
      </c>
      <c r="R58" s="378"/>
      <c r="S58" s="378"/>
      <c r="T58" s="773">
        <f t="shared" si="5"/>
        <v>5000</v>
      </c>
    </row>
    <row r="59" spans="1:20" ht="14.1" customHeight="1">
      <c r="A59" s="564">
        <v>59</v>
      </c>
      <c r="B59" s="374" t="s">
        <v>537</v>
      </c>
      <c r="C59" s="553" t="s">
        <v>538</v>
      </c>
      <c r="D59" s="372">
        <v>0</v>
      </c>
      <c r="E59" s="651" t="s">
        <v>375</v>
      </c>
      <c r="F59" s="560" t="s">
        <v>325</v>
      </c>
      <c r="G59" s="373" t="str">
        <f t="shared" si="0"/>
        <v>Niet van toepassing</v>
      </c>
      <c r="H59" s="374" t="s">
        <v>784</v>
      </c>
      <c r="I59" s="566">
        <v>4</v>
      </c>
      <c r="J59" s="616" t="s">
        <v>239</v>
      </c>
      <c r="K59" s="375">
        <f t="shared" si="1"/>
        <v>0</v>
      </c>
      <c r="L59" s="376">
        <f t="shared" si="6"/>
        <v>0</v>
      </c>
      <c r="M59" s="376">
        <f t="shared" si="7"/>
        <v>0</v>
      </c>
      <c r="N59" s="376">
        <f t="shared" si="2"/>
        <v>0</v>
      </c>
      <c r="O59" s="376">
        <f t="shared" si="3"/>
        <v>0</v>
      </c>
      <c r="P59" s="772">
        <v>1</v>
      </c>
      <c r="Q59" s="377">
        <f t="shared" si="4"/>
        <v>0</v>
      </c>
      <c r="R59" s="378"/>
      <c r="S59" s="378"/>
      <c r="T59" s="773">
        <f t="shared" si="5"/>
        <v>0</v>
      </c>
    </row>
    <row r="60" spans="1:20" ht="14.1" customHeight="1">
      <c r="A60" s="564">
        <v>60</v>
      </c>
      <c r="B60" s="374" t="s">
        <v>537</v>
      </c>
      <c r="C60" s="553" t="s">
        <v>538</v>
      </c>
      <c r="D60" s="372">
        <v>0</v>
      </c>
      <c r="E60" s="651" t="s">
        <v>376</v>
      </c>
      <c r="F60" s="560" t="s">
        <v>325</v>
      </c>
      <c r="G60" s="373" t="str">
        <f t="shared" si="0"/>
        <v>Niet van toepassing</v>
      </c>
      <c r="H60" s="374" t="s">
        <v>784</v>
      </c>
      <c r="I60" s="566">
        <v>4</v>
      </c>
      <c r="J60" s="616" t="s">
        <v>239</v>
      </c>
      <c r="K60" s="375">
        <f t="shared" si="1"/>
        <v>0</v>
      </c>
      <c r="L60" s="376">
        <f t="shared" si="6"/>
        <v>0</v>
      </c>
      <c r="M60" s="376">
        <f t="shared" si="7"/>
        <v>0</v>
      </c>
      <c r="N60" s="376">
        <f t="shared" si="2"/>
        <v>0</v>
      </c>
      <c r="O60" s="376">
        <f t="shared" si="3"/>
        <v>0</v>
      </c>
      <c r="P60" s="772">
        <v>1</v>
      </c>
      <c r="Q60" s="377">
        <f t="shared" si="4"/>
        <v>0</v>
      </c>
      <c r="R60" s="378"/>
      <c r="S60" s="378"/>
      <c r="T60" s="773">
        <f t="shared" si="5"/>
        <v>0</v>
      </c>
    </row>
    <row r="61" spans="1:20" ht="14.1" customHeight="1">
      <c r="A61" s="564">
        <v>61</v>
      </c>
      <c r="B61" s="374" t="s">
        <v>537</v>
      </c>
      <c r="C61" s="553" t="s">
        <v>538</v>
      </c>
      <c r="D61" s="372">
        <v>0</v>
      </c>
      <c r="E61" s="651" t="s">
        <v>377</v>
      </c>
      <c r="F61" s="560" t="s">
        <v>521</v>
      </c>
      <c r="G61" s="373" t="str">
        <f t="shared" si="0"/>
        <v>Leslokaal praktijk</v>
      </c>
      <c r="H61" s="374" t="s">
        <v>784</v>
      </c>
      <c r="I61" s="566">
        <v>70</v>
      </c>
      <c r="J61" s="616">
        <v>9040</v>
      </c>
      <c r="K61" s="375">
        <f t="shared" si="1"/>
        <v>40</v>
      </c>
      <c r="L61" s="376">
        <f t="shared" si="6"/>
        <v>0</v>
      </c>
      <c r="M61" s="376">
        <f t="shared" si="7"/>
        <v>0</v>
      </c>
      <c r="N61" s="376">
        <f t="shared" si="2"/>
        <v>0</v>
      </c>
      <c r="O61" s="376">
        <f t="shared" si="3"/>
        <v>0</v>
      </c>
      <c r="P61" s="772">
        <v>1</v>
      </c>
      <c r="Q61" s="377" t="str">
        <f t="shared" si="4"/>
        <v>L</v>
      </c>
      <c r="R61" s="378"/>
      <c r="S61" s="378"/>
      <c r="T61" s="773">
        <f t="shared" si="5"/>
        <v>2800</v>
      </c>
    </row>
    <row r="62" spans="1:20" ht="14.1" customHeight="1">
      <c r="A62" s="564">
        <v>62</v>
      </c>
      <c r="B62" s="374" t="s">
        <v>537</v>
      </c>
      <c r="C62" s="553" t="s">
        <v>538</v>
      </c>
      <c r="D62" s="372">
        <v>0</v>
      </c>
      <c r="E62" s="651" t="s">
        <v>378</v>
      </c>
      <c r="F62" s="560" t="s">
        <v>380</v>
      </c>
      <c r="G62" s="373" t="str">
        <f t="shared" si="0"/>
        <v>Gangen en hallen</v>
      </c>
      <c r="H62" s="374" t="s">
        <v>784</v>
      </c>
      <c r="I62" s="566">
        <v>48</v>
      </c>
      <c r="J62" s="616">
        <v>3200</v>
      </c>
      <c r="K62" s="375">
        <f t="shared" si="1"/>
        <v>200</v>
      </c>
      <c r="L62" s="376">
        <f t="shared" si="6"/>
        <v>0</v>
      </c>
      <c r="M62" s="376">
        <f t="shared" si="7"/>
        <v>0</v>
      </c>
      <c r="N62" s="376">
        <f t="shared" si="2"/>
        <v>0</v>
      </c>
      <c r="O62" s="376">
        <f t="shared" si="3"/>
        <v>0</v>
      </c>
      <c r="P62" s="772">
        <v>1</v>
      </c>
      <c r="Q62" s="377" t="str">
        <f t="shared" si="4"/>
        <v>V</v>
      </c>
      <c r="R62" s="378"/>
      <c r="S62" s="378"/>
      <c r="T62" s="773">
        <f t="shared" si="5"/>
        <v>9600</v>
      </c>
    </row>
    <row r="63" spans="1:20" ht="14.1" customHeight="1">
      <c r="A63" s="564">
        <v>63</v>
      </c>
      <c r="B63" s="374" t="s">
        <v>537</v>
      </c>
      <c r="C63" s="553" t="s">
        <v>538</v>
      </c>
      <c r="D63" s="372">
        <v>0</v>
      </c>
      <c r="E63" s="651" t="s">
        <v>379</v>
      </c>
      <c r="F63" s="560" t="s">
        <v>539</v>
      </c>
      <c r="G63" s="373" t="str">
        <f t="shared" si="0"/>
        <v>Mediatheek/Bibliotheek/Computerlokaal</v>
      </c>
      <c r="H63" s="374" t="s">
        <v>784</v>
      </c>
      <c r="I63" s="566">
        <v>74</v>
      </c>
      <c r="J63" s="616">
        <v>14080</v>
      </c>
      <c r="K63" s="375">
        <f t="shared" si="1"/>
        <v>80</v>
      </c>
      <c r="L63" s="376">
        <f t="shared" si="6"/>
        <v>0</v>
      </c>
      <c r="M63" s="376">
        <f t="shared" si="7"/>
        <v>0</v>
      </c>
      <c r="N63" s="376">
        <f t="shared" si="2"/>
        <v>0</v>
      </c>
      <c r="O63" s="376">
        <f t="shared" si="3"/>
        <v>0</v>
      </c>
      <c r="P63" s="772">
        <v>1</v>
      </c>
      <c r="Q63" s="377" t="str">
        <f t="shared" si="4"/>
        <v>V</v>
      </c>
      <c r="R63" s="378"/>
      <c r="S63" s="378"/>
      <c r="T63" s="773">
        <f t="shared" si="5"/>
        <v>5920</v>
      </c>
    </row>
    <row r="64" spans="1:20" ht="14.1" customHeight="1">
      <c r="A64" s="564">
        <v>64</v>
      </c>
      <c r="B64" s="374" t="s">
        <v>537</v>
      </c>
      <c r="C64" s="553" t="s">
        <v>538</v>
      </c>
      <c r="D64" s="372">
        <v>0</v>
      </c>
      <c r="E64" s="651" t="s">
        <v>525</v>
      </c>
      <c r="F64" s="560" t="s">
        <v>384</v>
      </c>
      <c r="G64" s="373" t="str">
        <f t="shared" si="0"/>
        <v>Administratieve ruimten</v>
      </c>
      <c r="H64" s="374" t="s">
        <v>784</v>
      </c>
      <c r="I64" s="566">
        <v>49</v>
      </c>
      <c r="J64" s="616">
        <v>1040</v>
      </c>
      <c r="K64" s="375">
        <f t="shared" si="1"/>
        <v>40</v>
      </c>
      <c r="L64" s="376">
        <f t="shared" si="6"/>
        <v>0</v>
      </c>
      <c r="M64" s="376">
        <f t="shared" si="7"/>
        <v>0</v>
      </c>
      <c r="N64" s="376">
        <f t="shared" si="2"/>
        <v>0</v>
      </c>
      <c r="O64" s="376">
        <f t="shared" si="3"/>
        <v>0</v>
      </c>
      <c r="P64" s="772">
        <v>1</v>
      </c>
      <c r="Q64" s="377" t="str">
        <f t="shared" si="4"/>
        <v>B</v>
      </c>
      <c r="R64" s="378"/>
      <c r="S64" s="378"/>
      <c r="T64" s="773">
        <f t="shared" si="5"/>
        <v>1960</v>
      </c>
    </row>
    <row r="65" spans="1:20" ht="14.1" customHeight="1">
      <c r="A65" s="564">
        <v>65</v>
      </c>
      <c r="B65" s="374" t="s">
        <v>537</v>
      </c>
      <c r="C65" s="553" t="s">
        <v>538</v>
      </c>
      <c r="D65" s="372">
        <v>0</v>
      </c>
      <c r="E65" s="651" t="s">
        <v>526</v>
      </c>
      <c r="F65" s="560" t="s">
        <v>384</v>
      </c>
      <c r="G65" s="373" t="str">
        <f t="shared" si="0"/>
        <v>Administratieve ruimten</v>
      </c>
      <c r="H65" s="374" t="s">
        <v>779</v>
      </c>
      <c r="I65" s="566">
        <v>18</v>
      </c>
      <c r="J65" s="616">
        <v>1040</v>
      </c>
      <c r="K65" s="375">
        <f t="shared" si="1"/>
        <v>40</v>
      </c>
      <c r="L65" s="376">
        <f t="shared" si="6"/>
        <v>0</v>
      </c>
      <c r="M65" s="376">
        <f t="shared" si="7"/>
        <v>0</v>
      </c>
      <c r="N65" s="376">
        <f t="shared" si="2"/>
        <v>0</v>
      </c>
      <c r="O65" s="376">
        <f t="shared" si="3"/>
        <v>0</v>
      </c>
      <c r="P65" s="772">
        <v>1</v>
      </c>
      <c r="Q65" s="377" t="str">
        <f t="shared" si="4"/>
        <v>B</v>
      </c>
      <c r="R65" s="378"/>
      <c r="S65" s="378"/>
      <c r="T65" s="773">
        <f t="shared" si="5"/>
        <v>720</v>
      </c>
    </row>
    <row r="66" spans="1:20" ht="14.1" customHeight="1">
      <c r="A66" s="564">
        <v>66</v>
      </c>
      <c r="B66" s="374" t="s">
        <v>537</v>
      </c>
      <c r="C66" s="553" t="s">
        <v>538</v>
      </c>
      <c r="D66" s="372">
        <v>0</v>
      </c>
      <c r="E66" s="651" t="s">
        <v>527</v>
      </c>
      <c r="F66" s="560" t="s">
        <v>380</v>
      </c>
      <c r="G66" s="373" t="str">
        <f t="shared" si="0"/>
        <v>Gangen en hallen</v>
      </c>
      <c r="H66" s="374" t="s">
        <v>779</v>
      </c>
      <c r="I66" s="566">
        <v>88</v>
      </c>
      <c r="J66" s="616">
        <v>3200</v>
      </c>
      <c r="K66" s="375">
        <f t="shared" si="1"/>
        <v>200</v>
      </c>
      <c r="L66" s="376">
        <f t="shared" si="6"/>
        <v>0</v>
      </c>
      <c r="M66" s="376">
        <f t="shared" si="7"/>
        <v>0</v>
      </c>
      <c r="N66" s="376">
        <f t="shared" si="2"/>
        <v>0</v>
      </c>
      <c r="O66" s="376">
        <f t="shared" si="3"/>
        <v>0</v>
      </c>
      <c r="P66" s="772">
        <v>1</v>
      </c>
      <c r="Q66" s="377" t="str">
        <f t="shared" si="4"/>
        <v>V</v>
      </c>
      <c r="R66" s="378"/>
      <c r="S66" s="378"/>
      <c r="T66" s="773">
        <f t="shared" si="5"/>
        <v>17600</v>
      </c>
    </row>
    <row r="67" spans="1:20" ht="14.1" customHeight="1">
      <c r="A67" s="564">
        <v>67</v>
      </c>
      <c r="B67" s="374" t="s">
        <v>537</v>
      </c>
      <c r="C67" s="553" t="s">
        <v>538</v>
      </c>
      <c r="D67" s="372">
        <v>0</v>
      </c>
      <c r="E67" s="651" t="s">
        <v>528</v>
      </c>
      <c r="F67" s="560" t="s">
        <v>383</v>
      </c>
      <c r="G67" s="373" t="str">
        <f t="shared" si="0"/>
        <v>Leslokaal regulier</v>
      </c>
      <c r="H67" s="374" t="s">
        <v>779</v>
      </c>
      <c r="I67" s="566">
        <v>48</v>
      </c>
      <c r="J67" s="616">
        <v>8040</v>
      </c>
      <c r="K67" s="375">
        <f t="shared" si="1"/>
        <v>40</v>
      </c>
      <c r="L67" s="376">
        <f t="shared" si="6"/>
        <v>0</v>
      </c>
      <c r="M67" s="376">
        <f t="shared" si="7"/>
        <v>0</v>
      </c>
      <c r="N67" s="376">
        <f t="shared" si="2"/>
        <v>0</v>
      </c>
      <c r="O67" s="376">
        <f t="shared" si="3"/>
        <v>0</v>
      </c>
      <c r="P67" s="772">
        <v>1</v>
      </c>
      <c r="Q67" s="377" t="str">
        <f t="shared" si="4"/>
        <v>L</v>
      </c>
      <c r="R67" s="378"/>
      <c r="S67" s="378"/>
      <c r="T67" s="773">
        <f t="shared" si="5"/>
        <v>1920</v>
      </c>
    </row>
    <row r="68" spans="1:20" ht="14.1" customHeight="1">
      <c r="A68" s="564">
        <v>68</v>
      </c>
      <c r="B68" s="374" t="s">
        <v>537</v>
      </c>
      <c r="C68" s="553" t="s">
        <v>538</v>
      </c>
      <c r="D68" s="372">
        <v>0</v>
      </c>
      <c r="E68" s="651" t="s">
        <v>529</v>
      </c>
      <c r="F68" s="560" t="s">
        <v>384</v>
      </c>
      <c r="G68" s="373" t="str">
        <f t="shared" si="0"/>
        <v>Administratieve ruimten</v>
      </c>
      <c r="H68" s="374" t="s">
        <v>784</v>
      </c>
      <c r="I68" s="566">
        <v>18</v>
      </c>
      <c r="J68" s="616">
        <v>1040</v>
      </c>
      <c r="K68" s="375">
        <f t="shared" si="1"/>
        <v>40</v>
      </c>
      <c r="L68" s="376">
        <f t="shared" si="6"/>
        <v>0</v>
      </c>
      <c r="M68" s="376">
        <f t="shared" si="7"/>
        <v>0</v>
      </c>
      <c r="N68" s="376">
        <f t="shared" si="2"/>
        <v>0</v>
      </c>
      <c r="O68" s="376">
        <f t="shared" si="3"/>
        <v>0</v>
      </c>
      <c r="P68" s="772">
        <v>1</v>
      </c>
      <c r="Q68" s="377" t="str">
        <f t="shared" si="4"/>
        <v>B</v>
      </c>
      <c r="R68" s="378"/>
      <c r="S68" s="378"/>
      <c r="T68" s="773">
        <f t="shared" si="5"/>
        <v>720</v>
      </c>
    </row>
    <row r="69" spans="1:20" ht="14.1" customHeight="1">
      <c r="A69" s="564">
        <v>69</v>
      </c>
      <c r="B69" s="374" t="s">
        <v>537</v>
      </c>
      <c r="C69" s="553" t="s">
        <v>538</v>
      </c>
      <c r="D69" s="372">
        <v>0</v>
      </c>
      <c r="E69" s="651" t="s">
        <v>530</v>
      </c>
      <c r="F69" s="560" t="s">
        <v>383</v>
      </c>
      <c r="G69" s="373" t="str">
        <f t="shared" si="0"/>
        <v>Leslokaal regulier</v>
      </c>
      <c r="H69" s="374" t="s">
        <v>779</v>
      </c>
      <c r="I69" s="566">
        <v>68</v>
      </c>
      <c r="J69" s="616">
        <v>8040</v>
      </c>
      <c r="K69" s="375">
        <f t="shared" si="1"/>
        <v>40</v>
      </c>
      <c r="L69" s="376">
        <f t="shared" si="6"/>
        <v>0</v>
      </c>
      <c r="M69" s="376">
        <f t="shared" si="7"/>
        <v>0</v>
      </c>
      <c r="N69" s="376">
        <f t="shared" si="2"/>
        <v>0</v>
      </c>
      <c r="O69" s="376">
        <f t="shared" si="3"/>
        <v>0</v>
      </c>
      <c r="P69" s="772">
        <v>1</v>
      </c>
      <c r="Q69" s="377" t="str">
        <f t="shared" si="4"/>
        <v>L</v>
      </c>
      <c r="R69" s="378"/>
      <c r="S69" s="378"/>
      <c r="T69" s="773">
        <f t="shared" si="5"/>
        <v>2720</v>
      </c>
    </row>
    <row r="70" spans="1:20" ht="14.1" customHeight="1">
      <c r="A70" s="564">
        <v>70</v>
      </c>
      <c r="B70" s="374" t="s">
        <v>537</v>
      </c>
      <c r="C70" s="553" t="s">
        <v>538</v>
      </c>
      <c r="D70" s="372">
        <v>0</v>
      </c>
      <c r="E70" s="651" t="s">
        <v>531</v>
      </c>
      <c r="F70" s="560" t="s">
        <v>384</v>
      </c>
      <c r="G70" s="373" t="str">
        <f t="shared" si="0"/>
        <v>Administratieve ruimten</v>
      </c>
      <c r="H70" s="374" t="s">
        <v>779</v>
      </c>
      <c r="I70" s="566">
        <v>24</v>
      </c>
      <c r="J70" s="616">
        <v>1040</v>
      </c>
      <c r="K70" s="375">
        <f t="shared" si="1"/>
        <v>40</v>
      </c>
      <c r="L70" s="376">
        <f t="shared" si="6"/>
        <v>0</v>
      </c>
      <c r="M70" s="376">
        <f t="shared" si="7"/>
        <v>0</v>
      </c>
      <c r="N70" s="376">
        <f t="shared" si="2"/>
        <v>0</v>
      </c>
      <c r="O70" s="376">
        <f t="shared" si="3"/>
        <v>0</v>
      </c>
      <c r="P70" s="772">
        <v>1</v>
      </c>
      <c r="Q70" s="377" t="str">
        <f t="shared" si="4"/>
        <v>B</v>
      </c>
      <c r="R70" s="378"/>
      <c r="S70" s="378"/>
      <c r="T70" s="773">
        <f t="shared" si="5"/>
        <v>960</v>
      </c>
    </row>
    <row r="71" spans="1:20" ht="14.1" customHeight="1">
      <c r="A71" s="564">
        <v>71</v>
      </c>
      <c r="B71" s="374" t="s">
        <v>537</v>
      </c>
      <c r="C71" s="553" t="s">
        <v>538</v>
      </c>
      <c r="D71" s="372">
        <v>0</v>
      </c>
      <c r="E71" s="651" t="s">
        <v>618</v>
      </c>
      <c r="F71" s="560" t="s">
        <v>325</v>
      </c>
      <c r="G71" s="373" t="str">
        <f t="shared" si="0"/>
        <v>Niet van toepassing</v>
      </c>
      <c r="H71" s="374" t="s">
        <v>784</v>
      </c>
      <c r="I71" s="566">
        <v>10</v>
      </c>
      <c r="J71" s="616" t="s">
        <v>239</v>
      </c>
      <c r="K71" s="375">
        <f t="shared" si="1"/>
        <v>0</v>
      </c>
      <c r="L71" s="376">
        <f t="shared" si="6"/>
        <v>0</v>
      </c>
      <c r="M71" s="376">
        <f t="shared" si="7"/>
        <v>0</v>
      </c>
      <c r="N71" s="376">
        <f t="shared" si="2"/>
        <v>0</v>
      </c>
      <c r="O71" s="376">
        <f t="shared" si="3"/>
        <v>0</v>
      </c>
      <c r="P71" s="772">
        <v>1</v>
      </c>
      <c r="Q71" s="377">
        <f t="shared" si="4"/>
        <v>0</v>
      </c>
      <c r="R71" s="378"/>
      <c r="S71" s="378"/>
      <c r="T71" s="773">
        <f t="shared" si="5"/>
        <v>0</v>
      </c>
    </row>
    <row r="72" spans="1:20" ht="14.1" customHeight="1">
      <c r="A72" s="564">
        <v>72</v>
      </c>
      <c r="B72" s="374" t="s">
        <v>537</v>
      </c>
      <c r="C72" s="553" t="s">
        <v>538</v>
      </c>
      <c r="D72" s="372">
        <v>0</v>
      </c>
      <c r="E72" s="651" t="s">
        <v>619</v>
      </c>
      <c r="F72" s="560" t="s">
        <v>380</v>
      </c>
      <c r="G72" s="373" t="str">
        <f t="shared" si="0"/>
        <v>Gangen en hallen</v>
      </c>
      <c r="H72" s="374" t="s">
        <v>780</v>
      </c>
      <c r="I72" s="566">
        <v>10</v>
      </c>
      <c r="J72" s="616">
        <v>3200</v>
      </c>
      <c r="K72" s="375">
        <f t="shared" si="1"/>
        <v>200</v>
      </c>
      <c r="L72" s="376">
        <f t="shared" si="6"/>
        <v>0</v>
      </c>
      <c r="M72" s="376">
        <f t="shared" si="7"/>
        <v>0</v>
      </c>
      <c r="N72" s="376">
        <f t="shared" si="2"/>
        <v>0</v>
      </c>
      <c r="O72" s="376">
        <f t="shared" si="3"/>
        <v>0</v>
      </c>
      <c r="P72" s="772">
        <v>1</v>
      </c>
      <c r="Q72" s="377" t="str">
        <f t="shared" si="4"/>
        <v>V</v>
      </c>
      <c r="R72" s="378"/>
      <c r="S72" s="378"/>
      <c r="T72" s="773">
        <f t="shared" si="5"/>
        <v>2000</v>
      </c>
    </row>
    <row r="73" spans="1:20" ht="14.1" customHeight="1">
      <c r="A73" s="564">
        <v>73</v>
      </c>
      <c r="B73" s="374" t="s">
        <v>537</v>
      </c>
      <c r="C73" s="553" t="s">
        <v>538</v>
      </c>
      <c r="D73" s="380">
        <v>1</v>
      </c>
      <c r="E73" s="560" t="s">
        <v>390</v>
      </c>
      <c r="F73" s="560" t="s">
        <v>380</v>
      </c>
      <c r="G73" s="373" t="str">
        <f t="shared" si="0"/>
        <v>Gangen en hallen</v>
      </c>
      <c r="H73" s="374" t="s">
        <v>779</v>
      </c>
      <c r="I73" s="566">
        <v>40</v>
      </c>
      <c r="J73" s="616">
        <v>3200</v>
      </c>
      <c r="K73" s="375">
        <f t="shared" si="1"/>
        <v>200</v>
      </c>
      <c r="L73" s="376">
        <f t="shared" si="6"/>
        <v>0</v>
      </c>
      <c r="M73" s="376">
        <f t="shared" si="7"/>
        <v>0</v>
      </c>
      <c r="N73" s="376">
        <f t="shared" si="2"/>
        <v>0</v>
      </c>
      <c r="O73" s="376">
        <f t="shared" si="3"/>
        <v>0</v>
      </c>
      <c r="P73" s="772">
        <v>1</v>
      </c>
      <c r="Q73" s="377" t="str">
        <f t="shared" si="4"/>
        <v>V</v>
      </c>
      <c r="R73" s="378"/>
      <c r="S73" s="378"/>
      <c r="T73" s="773">
        <f t="shared" si="5"/>
        <v>8000</v>
      </c>
    </row>
    <row r="74" spans="1:20" ht="14.1" customHeight="1">
      <c r="A74" s="564">
        <v>74</v>
      </c>
      <c r="B74" s="374" t="s">
        <v>537</v>
      </c>
      <c r="C74" s="553" t="s">
        <v>538</v>
      </c>
      <c r="D74" s="380">
        <v>1</v>
      </c>
      <c r="E74" s="560" t="s">
        <v>688</v>
      </c>
      <c r="F74" s="560" t="s">
        <v>686</v>
      </c>
      <c r="G74" s="373" t="str">
        <f t="shared" ref="G74:G137" si="8">IF($J74="",0,VLOOKUP($J74,Kengetal,3,FALSE))</f>
        <v>Trappenhuizen</v>
      </c>
      <c r="H74" s="374" t="s">
        <v>779</v>
      </c>
      <c r="I74" s="566">
        <v>40</v>
      </c>
      <c r="J74" s="616">
        <v>5200</v>
      </c>
      <c r="K74" s="375">
        <f t="shared" ref="K74:K137" si="9">SUM(IF(J74="",0,VLOOKUP(J74,Kengetal,2)))</f>
        <v>200</v>
      </c>
      <c r="L74" s="376">
        <f t="shared" si="6"/>
        <v>0</v>
      </c>
      <c r="M74" s="376">
        <f t="shared" si="7"/>
        <v>0</v>
      </c>
      <c r="N74" s="376">
        <f t="shared" ref="N74:N137" si="10">IF($J74="",0,VLOOKUP($J74,Kengetal,5,FALSE))</f>
        <v>0</v>
      </c>
      <c r="O74" s="376">
        <f t="shared" ref="O74:O137" si="11">IF($J74="",0,VLOOKUP($J74,Kengetal,6,FALSE))</f>
        <v>0</v>
      </c>
      <c r="P74" s="772">
        <v>1</v>
      </c>
      <c r="Q74" s="377" t="str">
        <f t="shared" ref="Q74:Q137" si="12">IF(J74="","",VLOOKUP(J74,Kengetal,11,FALSE))</f>
        <v>V</v>
      </c>
      <c r="R74" s="378"/>
      <c r="S74" s="378"/>
      <c r="T74" s="773">
        <f t="shared" ref="T74:T137" si="13">I74*K74</f>
        <v>8000</v>
      </c>
    </row>
    <row r="75" spans="1:20" ht="14.1" customHeight="1">
      <c r="A75" s="564">
        <v>75</v>
      </c>
      <c r="B75" s="374" t="s">
        <v>537</v>
      </c>
      <c r="C75" s="553" t="s">
        <v>538</v>
      </c>
      <c r="D75" s="380">
        <v>1</v>
      </c>
      <c r="E75" s="560" t="s">
        <v>391</v>
      </c>
      <c r="F75" s="560" t="s">
        <v>384</v>
      </c>
      <c r="G75" s="373" t="str">
        <f t="shared" si="8"/>
        <v>Administratieve ruimten</v>
      </c>
      <c r="H75" s="374" t="s">
        <v>779</v>
      </c>
      <c r="I75" s="566">
        <v>18</v>
      </c>
      <c r="J75" s="616">
        <v>1040</v>
      </c>
      <c r="K75" s="375">
        <f t="shared" si="9"/>
        <v>40</v>
      </c>
      <c r="L75" s="376">
        <f t="shared" ref="L75:L138" si="14">N75*I75*P75</f>
        <v>0</v>
      </c>
      <c r="M75" s="376">
        <f t="shared" ref="M75:M138" si="15">O75*I75*P75</f>
        <v>0</v>
      </c>
      <c r="N75" s="376">
        <f t="shared" si="10"/>
        <v>0</v>
      </c>
      <c r="O75" s="376">
        <f t="shared" si="11"/>
        <v>0</v>
      </c>
      <c r="P75" s="772">
        <v>1</v>
      </c>
      <c r="Q75" s="377" t="str">
        <f t="shared" si="12"/>
        <v>B</v>
      </c>
      <c r="R75" s="378"/>
      <c r="S75" s="378"/>
      <c r="T75" s="773">
        <f t="shared" si="13"/>
        <v>720</v>
      </c>
    </row>
    <row r="76" spans="1:20" ht="14.1" customHeight="1">
      <c r="A76" s="564">
        <v>76</v>
      </c>
      <c r="B76" s="374" t="s">
        <v>537</v>
      </c>
      <c r="C76" s="553" t="s">
        <v>538</v>
      </c>
      <c r="D76" s="380">
        <v>1</v>
      </c>
      <c r="E76" s="560" t="s">
        <v>392</v>
      </c>
      <c r="F76" s="560" t="s">
        <v>384</v>
      </c>
      <c r="G76" s="373" t="str">
        <f t="shared" si="8"/>
        <v>Administratieve ruimten</v>
      </c>
      <c r="H76" s="374" t="s">
        <v>779</v>
      </c>
      <c r="I76" s="566">
        <v>48</v>
      </c>
      <c r="J76" s="616">
        <v>1040</v>
      </c>
      <c r="K76" s="375">
        <f t="shared" si="9"/>
        <v>40</v>
      </c>
      <c r="L76" s="376">
        <f t="shared" si="14"/>
        <v>0</v>
      </c>
      <c r="M76" s="376">
        <f t="shared" si="15"/>
        <v>0</v>
      </c>
      <c r="N76" s="376">
        <f t="shared" si="10"/>
        <v>0</v>
      </c>
      <c r="O76" s="376">
        <f t="shared" si="11"/>
        <v>0</v>
      </c>
      <c r="P76" s="772">
        <v>1</v>
      </c>
      <c r="Q76" s="377" t="str">
        <f t="shared" si="12"/>
        <v>B</v>
      </c>
      <c r="R76" s="378"/>
      <c r="S76" s="378"/>
      <c r="T76" s="773">
        <f t="shared" si="13"/>
        <v>1920</v>
      </c>
    </row>
    <row r="77" spans="1:20" ht="14.1" customHeight="1">
      <c r="A77" s="564">
        <v>77</v>
      </c>
      <c r="B77" s="374" t="s">
        <v>537</v>
      </c>
      <c r="C77" s="553" t="s">
        <v>538</v>
      </c>
      <c r="D77" s="380">
        <v>1</v>
      </c>
      <c r="E77" s="560" t="s">
        <v>393</v>
      </c>
      <c r="F77" s="560" t="s">
        <v>384</v>
      </c>
      <c r="G77" s="373" t="str">
        <f t="shared" si="8"/>
        <v>Administratieve ruimten</v>
      </c>
      <c r="H77" s="374" t="s">
        <v>780</v>
      </c>
      <c r="I77" s="566">
        <v>34</v>
      </c>
      <c r="J77" s="616">
        <v>1040</v>
      </c>
      <c r="K77" s="375">
        <f t="shared" si="9"/>
        <v>40</v>
      </c>
      <c r="L77" s="376">
        <f t="shared" si="14"/>
        <v>0</v>
      </c>
      <c r="M77" s="376">
        <f t="shared" si="15"/>
        <v>0</v>
      </c>
      <c r="N77" s="376">
        <f t="shared" si="10"/>
        <v>0</v>
      </c>
      <c r="O77" s="376">
        <f t="shared" si="11"/>
        <v>0</v>
      </c>
      <c r="P77" s="772">
        <v>1</v>
      </c>
      <c r="Q77" s="377" t="str">
        <f t="shared" si="12"/>
        <v>B</v>
      </c>
      <c r="R77" s="378"/>
      <c r="S77" s="378"/>
      <c r="T77" s="773">
        <f t="shared" si="13"/>
        <v>1360</v>
      </c>
    </row>
    <row r="78" spans="1:20" ht="14.1" customHeight="1">
      <c r="A78" s="564">
        <v>78</v>
      </c>
      <c r="B78" s="374" t="s">
        <v>537</v>
      </c>
      <c r="C78" s="553" t="s">
        <v>538</v>
      </c>
      <c r="D78" s="380">
        <v>1</v>
      </c>
      <c r="E78" s="560" t="s">
        <v>540</v>
      </c>
      <c r="F78" s="560" t="s">
        <v>384</v>
      </c>
      <c r="G78" s="373" t="str">
        <f t="shared" si="8"/>
        <v>Administratieve ruimten</v>
      </c>
      <c r="H78" s="374" t="s">
        <v>779</v>
      </c>
      <c r="I78" s="566">
        <v>16</v>
      </c>
      <c r="J78" s="616">
        <v>1040</v>
      </c>
      <c r="K78" s="375">
        <f t="shared" si="9"/>
        <v>40</v>
      </c>
      <c r="L78" s="376">
        <f t="shared" si="14"/>
        <v>0</v>
      </c>
      <c r="M78" s="376">
        <f t="shared" si="15"/>
        <v>0</v>
      </c>
      <c r="N78" s="376">
        <f t="shared" si="10"/>
        <v>0</v>
      </c>
      <c r="O78" s="376">
        <f t="shared" si="11"/>
        <v>0</v>
      </c>
      <c r="P78" s="772">
        <v>1</v>
      </c>
      <c r="Q78" s="377" t="str">
        <f t="shared" si="12"/>
        <v>B</v>
      </c>
      <c r="R78" s="378"/>
      <c r="S78" s="378"/>
      <c r="T78" s="773">
        <f t="shared" si="13"/>
        <v>640</v>
      </c>
    </row>
    <row r="79" spans="1:20" ht="14.1" customHeight="1">
      <c r="A79" s="564">
        <v>79</v>
      </c>
      <c r="B79" s="374" t="s">
        <v>537</v>
      </c>
      <c r="C79" s="553" t="s">
        <v>538</v>
      </c>
      <c r="D79" s="380">
        <v>1</v>
      </c>
      <c r="E79" s="560" t="s">
        <v>394</v>
      </c>
      <c r="F79" s="560" t="s">
        <v>325</v>
      </c>
      <c r="G79" s="373" t="str">
        <f t="shared" si="8"/>
        <v>Niet van toepassing</v>
      </c>
      <c r="H79" s="374" t="s">
        <v>780</v>
      </c>
      <c r="I79" s="566">
        <v>9</v>
      </c>
      <c r="J79" s="616" t="s">
        <v>239</v>
      </c>
      <c r="K79" s="375">
        <f t="shared" si="9"/>
        <v>0</v>
      </c>
      <c r="L79" s="376">
        <f t="shared" si="14"/>
        <v>0</v>
      </c>
      <c r="M79" s="376">
        <f t="shared" si="15"/>
        <v>0</v>
      </c>
      <c r="N79" s="376">
        <f t="shared" si="10"/>
        <v>0</v>
      </c>
      <c r="O79" s="376">
        <f t="shared" si="11"/>
        <v>0</v>
      </c>
      <c r="P79" s="772">
        <v>1</v>
      </c>
      <c r="Q79" s="377">
        <f t="shared" si="12"/>
        <v>0</v>
      </c>
      <c r="R79" s="378"/>
      <c r="S79" s="378"/>
      <c r="T79" s="773">
        <f t="shared" si="13"/>
        <v>0</v>
      </c>
    </row>
    <row r="80" spans="1:20" ht="14.1" customHeight="1">
      <c r="A80" s="564">
        <v>80</v>
      </c>
      <c r="B80" s="374" t="s">
        <v>537</v>
      </c>
      <c r="C80" s="553" t="s">
        <v>538</v>
      </c>
      <c r="D80" s="380">
        <v>1</v>
      </c>
      <c r="E80" s="560" t="s">
        <v>395</v>
      </c>
      <c r="F80" s="560" t="s">
        <v>380</v>
      </c>
      <c r="G80" s="373" t="str">
        <f t="shared" si="8"/>
        <v>Gangen en hallen</v>
      </c>
      <c r="H80" s="374" t="s">
        <v>779</v>
      </c>
      <c r="I80" s="566">
        <v>7</v>
      </c>
      <c r="J80" s="616">
        <v>3200</v>
      </c>
      <c r="K80" s="375">
        <f t="shared" si="9"/>
        <v>200</v>
      </c>
      <c r="L80" s="376">
        <f t="shared" si="14"/>
        <v>0</v>
      </c>
      <c r="M80" s="376">
        <f t="shared" si="15"/>
        <v>0</v>
      </c>
      <c r="N80" s="376">
        <f t="shared" si="10"/>
        <v>0</v>
      </c>
      <c r="O80" s="376">
        <f t="shared" si="11"/>
        <v>0</v>
      </c>
      <c r="P80" s="772">
        <v>1</v>
      </c>
      <c r="Q80" s="377" t="str">
        <f t="shared" si="12"/>
        <v>V</v>
      </c>
      <c r="R80" s="378"/>
      <c r="S80" s="378"/>
      <c r="T80" s="773">
        <f t="shared" si="13"/>
        <v>1400</v>
      </c>
    </row>
    <row r="81" spans="1:20" ht="14.1" customHeight="1">
      <c r="A81" s="564">
        <v>81</v>
      </c>
      <c r="B81" s="374" t="s">
        <v>537</v>
      </c>
      <c r="C81" s="553" t="s">
        <v>538</v>
      </c>
      <c r="D81" s="380">
        <v>1</v>
      </c>
      <c r="E81" s="560" t="s">
        <v>396</v>
      </c>
      <c r="F81" s="560" t="s">
        <v>380</v>
      </c>
      <c r="G81" s="373" t="str">
        <f t="shared" si="8"/>
        <v>Gangen en hallen</v>
      </c>
      <c r="H81" s="374" t="s">
        <v>779</v>
      </c>
      <c r="I81" s="566">
        <v>88</v>
      </c>
      <c r="J81" s="616">
        <v>3200</v>
      </c>
      <c r="K81" s="375">
        <f t="shared" si="9"/>
        <v>200</v>
      </c>
      <c r="L81" s="376">
        <f t="shared" si="14"/>
        <v>0</v>
      </c>
      <c r="M81" s="376">
        <f t="shared" si="15"/>
        <v>0</v>
      </c>
      <c r="N81" s="376">
        <f t="shared" si="10"/>
        <v>0</v>
      </c>
      <c r="O81" s="376">
        <f t="shared" si="11"/>
        <v>0</v>
      </c>
      <c r="P81" s="772">
        <v>1</v>
      </c>
      <c r="Q81" s="377" t="str">
        <f t="shared" si="12"/>
        <v>V</v>
      </c>
      <c r="R81" s="378"/>
      <c r="S81" s="378"/>
      <c r="T81" s="773">
        <f t="shared" si="13"/>
        <v>17600</v>
      </c>
    </row>
    <row r="82" spans="1:20" ht="14.1" customHeight="1">
      <c r="A82" s="564">
        <v>82</v>
      </c>
      <c r="B82" s="374" t="s">
        <v>537</v>
      </c>
      <c r="C82" s="553" t="s">
        <v>538</v>
      </c>
      <c r="D82" s="380">
        <v>1</v>
      </c>
      <c r="E82" s="560" t="s">
        <v>397</v>
      </c>
      <c r="F82" s="560" t="s">
        <v>325</v>
      </c>
      <c r="G82" s="373" t="str">
        <f t="shared" si="8"/>
        <v>Niet van toepassing</v>
      </c>
      <c r="H82" s="374" t="s">
        <v>779</v>
      </c>
      <c r="I82" s="566">
        <v>4</v>
      </c>
      <c r="J82" s="616" t="s">
        <v>239</v>
      </c>
      <c r="K82" s="375">
        <f t="shared" si="9"/>
        <v>0</v>
      </c>
      <c r="L82" s="376">
        <f t="shared" si="14"/>
        <v>0</v>
      </c>
      <c r="M82" s="376">
        <f t="shared" si="15"/>
        <v>0</v>
      </c>
      <c r="N82" s="376">
        <f t="shared" si="10"/>
        <v>0</v>
      </c>
      <c r="O82" s="376">
        <f t="shared" si="11"/>
        <v>0</v>
      </c>
      <c r="P82" s="772">
        <v>1</v>
      </c>
      <c r="Q82" s="377">
        <f t="shared" si="12"/>
        <v>0</v>
      </c>
      <c r="R82" s="378"/>
      <c r="S82" s="378"/>
      <c r="T82" s="773">
        <f t="shared" si="13"/>
        <v>0</v>
      </c>
    </row>
    <row r="83" spans="1:20" ht="14.1" customHeight="1">
      <c r="A83" s="564">
        <v>83</v>
      </c>
      <c r="B83" s="374" t="s">
        <v>537</v>
      </c>
      <c r="C83" s="553" t="s">
        <v>538</v>
      </c>
      <c r="D83" s="380">
        <v>1</v>
      </c>
      <c r="E83" s="560" t="s">
        <v>398</v>
      </c>
      <c r="F83" s="560" t="s">
        <v>382</v>
      </c>
      <c r="G83" s="373" t="str">
        <f t="shared" si="8"/>
        <v>Sanitaire ruimten</v>
      </c>
      <c r="H83" s="374" t="s">
        <v>784</v>
      </c>
      <c r="I83" s="566">
        <v>5</v>
      </c>
      <c r="J83" s="616">
        <v>2200</v>
      </c>
      <c r="K83" s="375">
        <f t="shared" si="9"/>
        <v>200</v>
      </c>
      <c r="L83" s="376">
        <f t="shared" si="14"/>
        <v>0</v>
      </c>
      <c r="M83" s="376">
        <f t="shared" si="15"/>
        <v>0</v>
      </c>
      <c r="N83" s="376">
        <f t="shared" si="10"/>
        <v>0</v>
      </c>
      <c r="O83" s="376">
        <f t="shared" si="11"/>
        <v>0</v>
      </c>
      <c r="P83" s="772">
        <v>1</v>
      </c>
      <c r="Q83" s="377" t="str">
        <f t="shared" si="12"/>
        <v>S</v>
      </c>
      <c r="R83" s="378"/>
      <c r="S83" s="378"/>
      <c r="T83" s="773">
        <f t="shared" si="13"/>
        <v>1000</v>
      </c>
    </row>
    <row r="84" spans="1:20" ht="14.1" customHeight="1">
      <c r="A84" s="564">
        <v>84</v>
      </c>
      <c r="B84" s="374" t="s">
        <v>537</v>
      </c>
      <c r="C84" s="553" t="s">
        <v>538</v>
      </c>
      <c r="D84" s="380">
        <v>1</v>
      </c>
      <c r="E84" s="560" t="s">
        <v>399</v>
      </c>
      <c r="F84" s="560" t="s">
        <v>382</v>
      </c>
      <c r="G84" s="373" t="str">
        <f t="shared" si="8"/>
        <v>Sanitaire ruimten</v>
      </c>
      <c r="H84" s="374" t="s">
        <v>784</v>
      </c>
      <c r="I84" s="566">
        <v>5</v>
      </c>
      <c r="J84" s="616">
        <v>2200</v>
      </c>
      <c r="K84" s="375">
        <f t="shared" si="9"/>
        <v>200</v>
      </c>
      <c r="L84" s="376">
        <f t="shared" si="14"/>
        <v>0</v>
      </c>
      <c r="M84" s="376">
        <f t="shared" si="15"/>
        <v>0</v>
      </c>
      <c r="N84" s="376">
        <f t="shared" si="10"/>
        <v>0</v>
      </c>
      <c r="O84" s="376">
        <f t="shared" si="11"/>
        <v>0</v>
      </c>
      <c r="P84" s="772">
        <v>1</v>
      </c>
      <c r="Q84" s="377" t="str">
        <f t="shared" si="12"/>
        <v>S</v>
      </c>
      <c r="R84" s="378"/>
      <c r="S84" s="378"/>
      <c r="T84" s="773">
        <f t="shared" si="13"/>
        <v>1000</v>
      </c>
    </row>
    <row r="85" spans="1:20" ht="14.1" customHeight="1">
      <c r="A85" s="564">
        <v>85</v>
      </c>
      <c r="B85" s="374" t="s">
        <v>537</v>
      </c>
      <c r="C85" s="553" t="s">
        <v>538</v>
      </c>
      <c r="D85" s="380">
        <v>1</v>
      </c>
      <c r="E85" s="560" t="s">
        <v>400</v>
      </c>
      <c r="F85" s="560" t="s">
        <v>325</v>
      </c>
      <c r="G85" s="373" t="str">
        <f t="shared" si="8"/>
        <v>Niet van toepassing</v>
      </c>
      <c r="H85" s="379" t="s">
        <v>784</v>
      </c>
      <c r="I85" s="566">
        <v>18</v>
      </c>
      <c r="J85" s="616" t="s">
        <v>239</v>
      </c>
      <c r="K85" s="375">
        <f t="shared" si="9"/>
        <v>0</v>
      </c>
      <c r="L85" s="376">
        <f t="shared" si="14"/>
        <v>0</v>
      </c>
      <c r="M85" s="376">
        <f t="shared" si="15"/>
        <v>0</v>
      </c>
      <c r="N85" s="376">
        <f t="shared" si="10"/>
        <v>0</v>
      </c>
      <c r="O85" s="376">
        <f t="shared" si="11"/>
        <v>0</v>
      </c>
      <c r="P85" s="772">
        <v>1</v>
      </c>
      <c r="Q85" s="377">
        <f t="shared" si="12"/>
        <v>0</v>
      </c>
      <c r="R85" s="378"/>
      <c r="S85" s="378"/>
      <c r="T85" s="773">
        <f t="shared" si="13"/>
        <v>0</v>
      </c>
    </row>
    <row r="86" spans="1:20" ht="14.1" customHeight="1">
      <c r="A86" s="564">
        <v>86</v>
      </c>
      <c r="B86" s="374" t="s">
        <v>537</v>
      </c>
      <c r="C86" s="553" t="s">
        <v>538</v>
      </c>
      <c r="D86" s="380">
        <v>1</v>
      </c>
      <c r="E86" s="560" t="s">
        <v>401</v>
      </c>
      <c r="F86" s="560" t="s">
        <v>383</v>
      </c>
      <c r="G86" s="373" t="str">
        <f t="shared" si="8"/>
        <v>Leslokaal regulier</v>
      </c>
      <c r="H86" s="379" t="s">
        <v>779</v>
      </c>
      <c r="I86" s="566">
        <v>60</v>
      </c>
      <c r="J86" s="616">
        <v>8040</v>
      </c>
      <c r="K86" s="375">
        <f t="shared" si="9"/>
        <v>40</v>
      </c>
      <c r="L86" s="376">
        <f t="shared" si="14"/>
        <v>0</v>
      </c>
      <c r="M86" s="376">
        <f t="shared" si="15"/>
        <v>0</v>
      </c>
      <c r="N86" s="376">
        <f t="shared" si="10"/>
        <v>0</v>
      </c>
      <c r="O86" s="376">
        <f t="shared" si="11"/>
        <v>0</v>
      </c>
      <c r="P86" s="772">
        <v>1</v>
      </c>
      <c r="Q86" s="377" t="str">
        <f t="shared" si="12"/>
        <v>L</v>
      </c>
      <c r="R86" s="378"/>
      <c r="S86" s="378"/>
      <c r="T86" s="773">
        <f t="shared" si="13"/>
        <v>2400</v>
      </c>
    </row>
    <row r="87" spans="1:20" ht="14.1" customHeight="1">
      <c r="A87" s="564">
        <v>87</v>
      </c>
      <c r="B87" s="374" t="s">
        <v>537</v>
      </c>
      <c r="C87" s="553" t="s">
        <v>538</v>
      </c>
      <c r="D87" s="380">
        <v>1</v>
      </c>
      <c r="E87" s="560" t="s">
        <v>402</v>
      </c>
      <c r="F87" s="560" t="s">
        <v>383</v>
      </c>
      <c r="G87" s="373" t="str">
        <f t="shared" si="8"/>
        <v>Leslokaal regulier</v>
      </c>
      <c r="H87" s="374" t="s">
        <v>779</v>
      </c>
      <c r="I87" s="566">
        <v>60</v>
      </c>
      <c r="J87" s="616">
        <v>8040</v>
      </c>
      <c r="K87" s="375">
        <f t="shared" si="9"/>
        <v>40</v>
      </c>
      <c r="L87" s="376">
        <f t="shared" si="14"/>
        <v>0</v>
      </c>
      <c r="M87" s="376">
        <f t="shared" si="15"/>
        <v>0</v>
      </c>
      <c r="N87" s="376">
        <f t="shared" si="10"/>
        <v>0</v>
      </c>
      <c r="O87" s="376">
        <f t="shared" si="11"/>
        <v>0</v>
      </c>
      <c r="P87" s="772">
        <v>1</v>
      </c>
      <c r="Q87" s="377" t="str">
        <f t="shared" si="12"/>
        <v>L</v>
      </c>
      <c r="R87" s="378"/>
      <c r="S87" s="378"/>
      <c r="T87" s="773">
        <f t="shared" si="13"/>
        <v>2400</v>
      </c>
    </row>
    <row r="88" spans="1:20" ht="14.1" customHeight="1">
      <c r="A88" s="564">
        <v>88</v>
      </c>
      <c r="B88" s="374" t="s">
        <v>537</v>
      </c>
      <c r="C88" s="553" t="s">
        <v>538</v>
      </c>
      <c r="D88" s="380">
        <v>1</v>
      </c>
      <c r="E88" s="560" t="s">
        <v>403</v>
      </c>
      <c r="F88" s="560" t="s">
        <v>383</v>
      </c>
      <c r="G88" s="373" t="str">
        <f t="shared" si="8"/>
        <v>Leslokaal regulier</v>
      </c>
      <c r="H88" s="374" t="s">
        <v>779</v>
      </c>
      <c r="I88" s="566">
        <v>75</v>
      </c>
      <c r="J88" s="616">
        <v>8040</v>
      </c>
      <c r="K88" s="375">
        <f t="shared" si="9"/>
        <v>40</v>
      </c>
      <c r="L88" s="376">
        <f t="shared" si="14"/>
        <v>0</v>
      </c>
      <c r="M88" s="376">
        <f t="shared" si="15"/>
        <v>0</v>
      </c>
      <c r="N88" s="376">
        <f t="shared" si="10"/>
        <v>0</v>
      </c>
      <c r="O88" s="376">
        <f t="shared" si="11"/>
        <v>0</v>
      </c>
      <c r="P88" s="772">
        <v>1</v>
      </c>
      <c r="Q88" s="377" t="str">
        <f t="shared" si="12"/>
        <v>L</v>
      </c>
      <c r="R88" s="378"/>
      <c r="S88" s="378"/>
      <c r="T88" s="773">
        <f t="shared" si="13"/>
        <v>3000</v>
      </c>
    </row>
    <row r="89" spans="1:20" ht="14.1" customHeight="1">
      <c r="A89" s="564">
        <v>89</v>
      </c>
      <c r="B89" s="374" t="s">
        <v>537</v>
      </c>
      <c r="C89" s="553" t="s">
        <v>538</v>
      </c>
      <c r="D89" s="380">
        <v>1</v>
      </c>
      <c r="E89" s="560" t="s">
        <v>404</v>
      </c>
      <c r="F89" s="560" t="s">
        <v>383</v>
      </c>
      <c r="G89" s="373" t="str">
        <f t="shared" si="8"/>
        <v>Leslokaal regulier</v>
      </c>
      <c r="H89" s="374" t="s">
        <v>779</v>
      </c>
      <c r="I89" s="566">
        <v>48</v>
      </c>
      <c r="J89" s="616">
        <v>8040</v>
      </c>
      <c r="K89" s="375">
        <f t="shared" si="9"/>
        <v>40</v>
      </c>
      <c r="L89" s="376">
        <f t="shared" si="14"/>
        <v>0</v>
      </c>
      <c r="M89" s="376">
        <f t="shared" si="15"/>
        <v>0</v>
      </c>
      <c r="N89" s="376">
        <f t="shared" si="10"/>
        <v>0</v>
      </c>
      <c r="O89" s="376">
        <f t="shared" si="11"/>
        <v>0</v>
      </c>
      <c r="P89" s="772">
        <v>1</v>
      </c>
      <c r="Q89" s="377" t="str">
        <f t="shared" si="12"/>
        <v>L</v>
      </c>
      <c r="R89" s="378"/>
      <c r="S89" s="378"/>
      <c r="T89" s="773">
        <f t="shared" si="13"/>
        <v>1920</v>
      </c>
    </row>
    <row r="90" spans="1:20" ht="14.1" customHeight="1">
      <c r="A90" s="564">
        <v>90</v>
      </c>
      <c r="B90" s="374" t="s">
        <v>537</v>
      </c>
      <c r="C90" s="553" t="s">
        <v>538</v>
      </c>
      <c r="D90" s="380">
        <v>1</v>
      </c>
      <c r="E90" s="560" t="s">
        <v>405</v>
      </c>
      <c r="F90" s="560" t="s">
        <v>325</v>
      </c>
      <c r="G90" s="373" t="str">
        <f t="shared" si="8"/>
        <v>Niet van toepassing</v>
      </c>
      <c r="H90" s="374" t="s">
        <v>779</v>
      </c>
      <c r="I90" s="566">
        <v>9</v>
      </c>
      <c r="J90" s="616" t="s">
        <v>239</v>
      </c>
      <c r="K90" s="375">
        <f t="shared" si="9"/>
        <v>0</v>
      </c>
      <c r="L90" s="376">
        <f t="shared" si="14"/>
        <v>0</v>
      </c>
      <c r="M90" s="376">
        <f t="shared" si="15"/>
        <v>0</v>
      </c>
      <c r="N90" s="376">
        <f t="shared" si="10"/>
        <v>0</v>
      </c>
      <c r="O90" s="376">
        <f t="shared" si="11"/>
        <v>0</v>
      </c>
      <c r="P90" s="772">
        <v>1</v>
      </c>
      <c r="Q90" s="377">
        <f t="shared" si="12"/>
        <v>0</v>
      </c>
      <c r="R90" s="378"/>
      <c r="S90" s="378"/>
      <c r="T90" s="773">
        <f t="shared" si="13"/>
        <v>0</v>
      </c>
    </row>
    <row r="91" spans="1:20" ht="14.1" customHeight="1">
      <c r="A91" s="564">
        <v>91</v>
      </c>
      <c r="B91" s="374" t="s">
        <v>537</v>
      </c>
      <c r="C91" s="553" t="s">
        <v>538</v>
      </c>
      <c r="D91" s="380">
        <v>1</v>
      </c>
      <c r="E91" s="560" t="s">
        <v>406</v>
      </c>
      <c r="F91" s="560" t="s">
        <v>325</v>
      </c>
      <c r="G91" s="373" t="str">
        <f t="shared" si="8"/>
        <v>Niet van toepassing</v>
      </c>
      <c r="H91" s="374" t="s">
        <v>779</v>
      </c>
      <c r="I91" s="566">
        <v>7</v>
      </c>
      <c r="J91" s="616" t="s">
        <v>239</v>
      </c>
      <c r="K91" s="375">
        <f t="shared" si="9"/>
        <v>0</v>
      </c>
      <c r="L91" s="376">
        <f t="shared" si="14"/>
        <v>0</v>
      </c>
      <c r="M91" s="376">
        <f t="shared" si="15"/>
        <v>0</v>
      </c>
      <c r="N91" s="376">
        <f t="shared" si="10"/>
        <v>0</v>
      </c>
      <c r="O91" s="376">
        <f t="shared" si="11"/>
        <v>0</v>
      </c>
      <c r="P91" s="772">
        <v>1</v>
      </c>
      <c r="Q91" s="377">
        <f t="shared" si="12"/>
        <v>0</v>
      </c>
      <c r="R91" s="378"/>
      <c r="S91" s="378"/>
      <c r="T91" s="773">
        <f t="shared" si="13"/>
        <v>0</v>
      </c>
    </row>
    <row r="92" spans="1:20" ht="14.1" customHeight="1">
      <c r="A92" s="564">
        <v>92</v>
      </c>
      <c r="B92" s="374" t="s">
        <v>537</v>
      </c>
      <c r="C92" s="553" t="s">
        <v>538</v>
      </c>
      <c r="D92" s="380">
        <v>1</v>
      </c>
      <c r="E92" s="560" t="s">
        <v>407</v>
      </c>
      <c r="F92" s="560" t="s">
        <v>519</v>
      </c>
      <c r="G92" s="373" t="str">
        <f t="shared" si="8"/>
        <v>Liften</v>
      </c>
      <c r="H92" s="374" t="s">
        <v>779</v>
      </c>
      <c r="I92" s="566">
        <v>4</v>
      </c>
      <c r="J92" s="616">
        <v>4200</v>
      </c>
      <c r="K92" s="375">
        <f t="shared" si="9"/>
        <v>200</v>
      </c>
      <c r="L92" s="376">
        <f t="shared" si="14"/>
        <v>0</v>
      </c>
      <c r="M92" s="376">
        <f t="shared" si="15"/>
        <v>0</v>
      </c>
      <c r="N92" s="376">
        <f t="shared" si="10"/>
        <v>0</v>
      </c>
      <c r="O92" s="376">
        <f t="shared" si="11"/>
        <v>0</v>
      </c>
      <c r="P92" s="772">
        <v>1</v>
      </c>
      <c r="Q92" s="377" t="str">
        <f t="shared" si="12"/>
        <v>V</v>
      </c>
      <c r="R92" s="378"/>
      <c r="S92" s="378"/>
      <c r="T92" s="773">
        <f t="shared" si="13"/>
        <v>800</v>
      </c>
    </row>
    <row r="93" spans="1:20" ht="14.1" customHeight="1">
      <c r="A93" s="564">
        <v>93</v>
      </c>
      <c r="B93" s="374" t="s">
        <v>537</v>
      </c>
      <c r="C93" s="553" t="s">
        <v>538</v>
      </c>
      <c r="D93" s="380">
        <v>1</v>
      </c>
      <c r="E93" s="560" t="s">
        <v>408</v>
      </c>
      <c r="F93" s="560" t="s">
        <v>381</v>
      </c>
      <c r="G93" s="373" t="str">
        <f t="shared" si="8"/>
        <v>Mediatheek/Bibliotheek/Computerlokaal</v>
      </c>
      <c r="H93" s="374" t="s">
        <v>779</v>
      </c>
      <c r="I93" s="566">
        <v>72</v>
      </c>
      <c r="J93" s="616">
        <v>14080</v>
      </c>
      <c r="K93" s="375">
        <f t="shared" si="9"/>
        <v>80</v>
      </c>
      <c r="L93" s="376">
        <f t="shared" si="14"/>
        <v>0</v>
      </c>
      <c r="M93" s="376">
        <f t="shared" si="15"/>
        <v>0</v>
      </c>
      <c r="N93" s="376">
        <f t="shared" si="10"/>
        <v>0</v>
      </c>
      <c r="O93" s="376">
        <f t="shared" si="11"/>
        <v>0</v>
      </c>
      <c r="P93" s="772">
        <v>1</v>
      </c>
      <c r="Q93" s="377" t="str">
        <f t="shared" si="12"/>
        <v>V</v>
      </c>
      <c r="R93" s="378"/>
      <c r="S93" s="378"/>
      <c r="T93" s="773">
        <f t="shared" si="13"/>
        <v>5760</v>
      </c>
    </row>
    <row r="94" spans="1:20" ht="14.1" customHeight="1">
      <c r="A94" s="564">
        <v>94</v>
      </c>
      <c r="B94" s="374" t="s">
        <v>537</v>
      </c>
      <c r="C94" s="553" t="s">
        <v>538</v>
      </c>
      <c r="D94" s="380">
        <v>1</v>
      </c>
      <c r="E94" s="560" t="s">
        <v>409</v>
      </c>
      <c r="F94" s="560" t="s">
        <v>383</v>
      </c>
      <c r="G94" s="373" t="str">
        <f t="shared" si="8"/>
        <v>Leslokaal regulier</v>
      </c>
      <c r="H94" s="374" t="s">
        <v>779</v>
      </c>
      <c r="I94" s="566">
        <v>48</v>
      </c>
      <c r="J94" s="616">
        <v>8040</v>
      </c>
      <c r="K94" s="375">
        <f t="shared" si="9"/>
        <v>40</v>
      </c>
      <c r="L94" s="376">
        <f t="shared" si="14"/>
        <v>0</v>
      </c>
      <c r="M94" s="376">
        <f t="shared" si="15"/>
        <v>0</v>
      </c>
      <c r="N94" s="376">
        <f t="shared" si="10"/>
        <v>0</v>
      </c>
      <c r="O94" s="376">
        <f t="shared" si="11"/>
        <v>0</v>
      </c>
      <c r="P94" s="772">
        <v>1</v>
      </c>
      <c r="Q94" s="377" t="str">
        <f t="shared" si="12"/>
        <v>L</v>
      </c>
      <c r="R94" s="378"/>
      <c r="S94" s="378"/>
      <c r="T94" s="773">
        <f t="shared" si="13"/>
        <v>1920</v>
      </c>
    </row>
    <row r="95" spans="1:20" ht="14.1" customHeight="1">
      <c r="A95" s="564">
        <v>95</v>
      </c>
      <c r="B95" s="374" t="s">
        <v>537</v>
      </c>
      <c r="C95" s="553" t="s">
        <v>538</v>
      </c>
      <c r="D95" s="380">
        <v>1</v>
      </c>
      <c r="E95" s="560" t="s">
        <v>410</v>
      </c>
      <c r="F95" s="560" t="s">
        <v>383</v>
      </c>
      <c r="G95" s="373" t="str">
        <f t="shared" si="8"/>
        <v>Leslokaal regulier</v>
      </c>
      <c r="H95" s="374" t="s">
        <v>779</v>
      </c>
      <c r="I95" s="566">
        <v>48</v>
      </c>
      <c r="J95" s="616">
        <v>8040</v>
      </c>
      <c r="K95" s="375">
        <f t="shared" si="9"/>
        <v>40</v>
      </c>
      <c r="L95" s="376">
        <f t="shared" si="14"/>
        <v>0</v>
      </c>
      <c r="M95" s="376">
        <f t="shared" si="15"/>
        <v>0</v>
      </c>
      <c r="N95" s="376">
        <f t="shared" si="10"/>
        <v>0</v>
      </c>
      <c r="O95" s="376">
        <f t="shared" si="11"/>
        <v>0</v>
      </c>
      <c r="P95" s="772">
        <v>1</v>
      </c>
      <c r="Q95" s="377" t="str">
        <f t="shared" si="12"/>
        <v>L</v>
      </c>
      <c r="R95" s="378"/>
      <c r="S95" s="378"/>
      <c r="T95" s="773">
        <f t="shared" si="13"/>
        <v>1920</v>
      </c>
    </row>
    <row r="96" spans="1:20" ht="14.1" customHeight="1">
      <c r="A96" s="564">
        <v>96</v>
      </c>
      <c r="B96" s="374" t="s">
        <v>537</v>
      </c>
      <c r="C96" s="553" t="s">
        <v>538</v>
      </c>
      <c r="D96" s="380">
        <v>1</v>
      </c>
      <c r="E96" s="560" t="s">
        <v>411</v>
      </c>
      <c r="F96" s="560" t="s">
        <v>383</v>
      </c>
      <c r="G96" s="373" t="str">
        <f t="shared" si="8"/>
        <v>Leslokaal regulier</v>
      </c>
      <c r="H96" s="374" t="s">
        <v>779</v>
      </c>
      <c r="I96" s="566">
        <v>72</v>
      </c>
      <c r="J96" s="616">
        <v>8040</v>
      </c>
      <c r="K96" s="375">
        <f t="shared" si="9"/>
        <v>40</v>
      </c>
      <c r="L96" s="376">
        <f t="shared" si="14"/>
        <v>0</v>
      </c>
      <c r="M96" s="376">
        <f t="shared" si="15"/>
        <v>0</v>
      </c>
      <c r="N96" s="376">
        <f t="shared" si="10"/>
        <v>0</v>
      </c>
      <c r="O96" s="376">
        <f t="shared" si="11"/>
        <v>0</v>
      </c>
      <c r="P96" s="772">
        <v>1</v>
      </c>
      <c r="Q96" s="377" t="str">
        <f t="shared" si="12"/>
        <v>L</v>
      </c>
      <c r="R96" s="378"/>
      <c r="S96" s="378"/>
      <c r="T96" s="773">
        <f t="shared" si="13"/>
        <v>2880</v>
      </c>
    </row>
    <row r="97" spans="1:20" ht="14.1" customHeight="1">
      <c r="A97" s="564">
        <v>97</v>
      </c>
      <c r="B97" s="374" t="s">
        <v>537</v>
      </c>
      <c r="C97" s="553" t="s">
        <v>538</v>
      </c>
      <c r="D97" s="380">
        <v>1</v>
      </c>
      <c r="E97" s="560" t="s">
        <v>412</v>
      </c>
      <c r="F97" s="560" t="s">
        <v>325</v>
      </c>
      <c r="G97" s="373" t="str">
        <f t="shared" si="8"/>
        <v>Niet van toepassing</v>
      </c>
      <c r="H97" s="374" t="s">
        <v>779</v>
      </c>
      <c r="I97" s="566">
        <v>9</v>
      </c>
      <c r="J97" s="616" t="s">
        <v>239</v>
      </c>
      <c r="K97" s="375">
        <f t="shared" si="9"/>
        <v>0</v>
      </c>
      <c r="L97" s="376">
        <f t="shared" si="14"/>
        <v>0</v>
      </c>
      <c r="M97" s="376">
        <f t="shared" si="15"/>
        <v>0</v>
      </c>
      <c r="N97" s="376">
        <f t="shared" si="10"/>
        <v>0</v>
      </c>
      <c r="O97" s="376">
        <f t="shared" si="11"/>
        <v>0</v>
      </c>
      <c r="P97" s="772">
        <v>1</v>
      </c>
      <c r="Q97" s="377">
        <f t="shared" si="12"/>
        <v>0</v>
      </c>
      <c r="R97" s="378"/>
      <c r="S97" s="378"/>
      <c r="T97" s="773">
        <f t="shared" si="13"/>
        <v>0</v>
      </c>
    </row>
    <row r="98" spans="1:20" ht="14.1" customHeight="1">
      <c r="A98" s="564">
        <v>98</v>
      </c>
      <c r="B98" s="374" t="s">
        <v>537</v>
      </c>
      <c r="C98" s="553" t="s">
        <v>538</v>
      </c>
      <c r="D98" s="380">
        <v>1</v>
      </c>
      <c r="E98" s="560" t="s">
        <v>413</v>
      </c>
      <c r="F98" s="560" t="s">
        <v>325</v>
      </c>
      <c r="G98" s="373" t="str">
        <f t="shared" si="8"/>
        <v>Niet van toepassing</v>
      </c>
      <c r="H98" s="374" t="s">
        <v>779</v>
      </c>
      <c r="I98" s="566">
        <v>9</v>
      </c>
      <c r="J98" s="616" t="s">
        <v>239</v>
      </c>
      <c r="K98" s="375">
        <f t="shared" si="9"/>
        <v>0</v>
      </c>
      <c r="L98" s="376">
        <f t="shared" si="14"/>
        <v>0</v>
      </c>
      <c r="M98" s="376">
        <f t="shared" si="15"/>
        <v>0</v>
      </c>
      <c r="N98" s="376">
        <f t="shared" si="10"/>
        <v>0</v>
      </c>
      <c r="O98" s="376">
        <f t="shared" si="11"/>
        <v>0</v>
      </c>
      <c r="P98" s="772">
        <v>1</v>
      </c>
      <c r="Q98" s="377">
        <f t="shared" si="12"/>
        <v>0</v>
      </c>
      <c r="R98" s="378"/>
      <c r="S98" s="378"/>
      <c r="T98" s="773">
        <f t="shared" si="13"/>
        <v>0</v>
      </c>
    </row>
    <row r="99" spans="1:20" ht="14.1" customHeight="1">
      <c r="A99" s="564">
        <v>99</v>
      </c>
      <c r="B99" s="374" t="s">
        <v>537</v>
      </c>
      <c r="C99" s="553" t="s">
        <v>538</v>
      </c>
      <c r="D99" s="380">
        <v>1</v>
      </c>
      <c r="E99" s="560" t="s">
        <v>414</v>
      </c>
      <c r="F99" s="560" t="s">
        <v>325</v>
      </c>
      <c r="G99" s="373" t="str">
        <f t="shared" si="8"/>
        <v>Niet van toepassing</v>
      </c>
      <c r="H99" s="374" t="s">
        <v>784</v>
      </c>
      <c r="I99" s="566">
        <v>5</v>
      </c>
      <c r="J99" s="616" t="s">
        <v>239</v>
      </c>
      <c r="K99" s="375">
        <f t="shared" si="9"/>
        <v>0</v>
      </c>
      <c r="L99" s="376">
        <f t="shared" si="14"/>
        <v>0</v>
      </c>
      <c r="M99" s="376">
        <f t="shared" si="15"/>
        <v>0</v>
      </c>
      <c r="N99" s="376">
        <f t="shared" si="10"/>
        <v>0</v>
      </c>
      <c r="O99" s="376">
        <f t="shared" si="11"/>
        <v>0</v>
      </c>
      <c r="P99" s="772">
        <v>1</v>
      </c>
      <c r="Q99" s="377">
        <f t="shared" si="12"/>
        <v>0</v>
      </c>
      <c r="R99" s="378"/>
      <c r="S99" s="378"/>
      <c r="T99" s="773">
        <f t="shared" si="13"/>
        <v>0</v>
      </c>
    </row>
    <row r="100" spans="1:20" ht="14.1" customHeight="1">
      <c r="A100" s="564">
        <v>100</v>
      </c>
      <c r="B100" s="374" t="s">
        <v>537</v>
      </c>
      <c r="C100" s="553" t="s">
        <v>538</v>
      </c>
      <c r="D100" s="380">
        <v>1</v>
      </c>
      <c r="E100" s="560" t="s">
        <v>415</v>
      </c>
      <c r="F100" s="560" t="s">
        <v>384</v>
      </c>
      <c r="G100" s="373" t="str">
        <f t="shared" si="8"/>
        <v>Administratieve ruimten</v>
      </c>
      <c r="H100" s="374" t="s">
        <v>779</v>
      </c>
      <c r="I100" s="566">
        <v>18</v>
      </c>
      <c r="J100" s="616">
        <v>1040</v>
      </c>
      <c r="K100" s="375">
        <f t="shared" si="9"/>
        <v>40</v>
      </c>
      <c r="L100" s="376">
        <f t="shared" si="14"/>
        <v>0</v>
      </c>
      <c r="M100" s="376">
        <f t="shared" si="15"/>
        <v>0</v>
      </c>
      <c r="N100" s="376">
        <f t="shared" si="10"/>
        <v>0</v>
      </c>
      <c r="O100" s="376">
        <f t="shared" si="11"/>
        <v>0</v>
      </c>
      <c r="P100" s="772">
        <v>1</v>
      </c>
      <c r="Q100" s="377" t="str">
        <f t="shared" si="12"/>
        <v>B</v>
      </c>
      <c r="R100" s="378"/>
      <c r="S100" s="378"/>
      <c r="T100" s="773">
        <f t="shared" si="13"/>
        <v>720</v>
      </c>
    </row>
    <row r="101" spans="1:20" ht="14.1" customHeight="1">
      <c r="A101" s="564">
        <v>101</v>
      </c>
      <c r="B101" s="374" t="s">
        <v>537</v>
      </c>
      <c r="C101" s="553" t="s">
        <v>538</v>
      </c>
      <c r="D101" s="380">
        <v>1</v>
      </c>
      <c r="E101" s="560" t="s">
        <v>417</v>
      </c>
      <c r="F101" s="560" t="s">
        <v>384</v>
      </c>
      <c r="G101" s="373" t="str">
        <f t="shared" si="8"/>
        <v>Administratieve ruimten</v>
      </c>
      <c r="H101" s="374" t="s">
        <v>779</v>
      </c>
      <c r="I101" s="566">
        <v>8</v>
      </c>
      <c r="J101" s="616">
        <v>1040</v>
      </c>
      <c r="K101" s="375">
        <f t="shared" si="9"/>
        <v>40</v>
      </c>
      <c r="L101" s="376">
        <f t="shared" si="14"/>
        <v>0</v>
      </c>
      <c r="M101" s="376">
        <f t="shared" si="15"/>
        <v>0</v>
      </c>
      <c r="N101" s="376">
        <f t="shared" si="10"/>
        <v>0</v>
      </c>
      <c r="O101" s="376">
        <f t="shared" si="11"/>
        <v>0</v>
      </c>
      <c r="P101" s="772">
        <v>1</v>
      </c>
      <c r="Q101" s="377" t="str">
        <f t="shared" si="12"/>
        <v>B</v>
      </c>
      <c r="R101" s="378"/>
      <c r="S101" s="378"/>
      <c r="T101" s="773">
        <f t="shared" si="13"/>
        <v>320</v>
      </c>
    </row>
    <row r="102" spans="1:20" ht="14.1" customHeight="1">
      <c r="A102" s="564">
        <v>102</v>
      </c>
      <c r="B102" s="374" t="s">
        <v>537</v>
      </c>
      <c r="C102" s="553" t="s">
        <v>538</v>
      </c>
      <c r="D102" s="380">
        <v>1</v>
      </c>
      <c r="E102" s="560" t="s">
        <v>418</v>
      </c>
      <c r="F102" s="560" t="s">
        <v>384</v>
      </c>
      <c r="G102" s="373" t="str">
        <f t="shared" si="8"/>
        <v>Administratieve ruimten</v>
      </c>
      <c r="H102" s="374" t="s">
        <v>779</v>
      </c>
      <c r="I102" s="566">
        <v>8</v>
      </c>
      <c r="J102" s="616">
        <v>1040</v>
      </c>
      <c r="K102" s="375">
        <f t="shared" si="9"/>
        <v>40</v>
      </c>
      <c r="L102" s="376">
        <f t="shared" si="14"/>
        <v>0</v>
      </c>
      <c r="M102" s="376">
        <f t="shared" si="15"/>
        <v>0</v>
      </c>
      <c r="N102" s="376">
        <f t="shared" si="10"/>
        <v>0</v>
      </c>
      <c r="O102" s="376">
        <f t="shared" si="11"/>
        <v>0</v>
      </c>
      <c r="P102" s="772">
        <v>1</v>
      </c>
      <c r="Q102" s="377" t="str">
        <f t="shared" si="12"/>
        <v>B</v>
      </c>
      <c r="R102" s="378"/>
      <c r="S102" s="378"/>
      <c r="T102" s="773">
        <f t="shared" si="13"/>
        <v>320</v>
      </c>
    </row>
    <row r="103" spans="1:20" ht="14.1" customHeight="1">
      <c r="A103" s="564">
        <v>103</v>
      </c>
      <c r="B103" s="374" t="s">
        <v>537</v>
      </c>
      <c r="C103" s="553" t="s">
        <v>538</v>
      </c>
      <c r="D103" s="380">
        <v>1</v>
      </c>
      <c r="E103" s="560" t="s">
        <v>419</v>
      </c>
      <c r="F103" s="560" t="s">
        <v>380</v>
      </c>
      <c r="G103" s="373" t="str">
        <f t="shared" si="8"/>
        <v>Gangen en hallen</v>
      </c>
      <c r="H103" s="374" t="s">
        <v>779</v>
      </c>
      <c r="I103" s="566">
        <v>13</v>
      </c>
      <c r="J103" s="616">
        <v>3200</v>
      </c>
      <c r="K103" s="375">
        <f t="shared" si="9"/>
        <v>200</v>
      </c>
      <c r="L103" s="376">
        <f t="shared" si="14"/>
        <v>0</v>
      </c>
      <c r="M103" s="376">
        <f t="shared" si="15"/>
        <v>0</v>
      </c>
      <c r="N103" s="376">
        <f t="shared" si="10"/>
        <v>0</v>
      </c>
      <c r="O103" s="376">
        <f t="shared" si="11"/>
        <v>0</v>
      </c>
      <c r="P103" s="772">
        <v>1</v>
      </c>
      <c r="Q103" s="377" t="str">
        <f t="shared" si="12"/>
        <v>V</v>
      </c>
      <c r="R103" s="378"/>
      <c r="S103" s="378"/>
      <c r="T103" s="773">
        <f t="shared" si="13"/>
        <v>2600</v>
      </c>
    </row>
    <row r="104" spans="1:20" ht="14.1" customHeight="1">
      <c r="A104" s="564">
        <v>104</v>
      </c>
      <c r="B104" s="374" t="s">
        <v>537</v>
      </c>
      <c r="C104" s="553" t="s">
        <v>538</v>
      </c>
      <c r="D104" s="380">
        <v>1</v>
      </c>
      <c r="E104" s="560" t="s">
        <v>420</v>
      </c>
      <c r="F104" s="560" t="s">
        <v>686</v>
      </c>
      <c r="G104" s="373" t="str">
        <f t="shared" si="8"/>
        <v>Trappenhuizen</v>
      </c>
      <c r="H104" s="374" t="s">
        <v>779</v>
      </c>
      <c r="I104" s="566">
        <v>31</v>
      </c>
      <c r="J104" s="616">
        <v>5200</v>
      </c>
      <c r="K104" s="375">
        <f t="shared" si="9"/>
        <v>200</v>
      </c>
      <c r="L104" s="376">
        <f t="shared" si="14"/>
        <v>0</v>
      </c>
      <c r="M104" s="376">
        <f t="shared" si="15"/>
        <v>0</v>
      </c>
      <c r="N104" s="376">
        <f t="shared" si="10"/>
        <v>0</v>
      </c>
      <c r="O104" s="376">
        <f t="shared" si="11"/>
        <v>0</v>
      </c>
      <c r="P104" s="772">
        <v>1</v>
      </c>
      <c r="Q104" s="377" t="str">
        <f t="shared" si="12"/>
        <v>V</v>
      </c>
      <c r="R104" s="378"/>
      <c r="S104" s="378"/>
      <c r="T104" s="773">
        <f t="shared" si="13"/>
        <v>6200</v>
      </c>
    </row>
    <row r="105" spans="1:20" ht="14.1" customHeight="1">
      <c r="A105" s="564">
        <v>105</v>
      </c>
      <c r="B105" s="374" t="s">
        <v>537</v>
      </c>
      <c r="C105" s="553" t="s">
        <v>538</v>
      </c>
      <c r="D105" s="380">
        <v>1</v>
      </c>
      <c r="E105" s="560" t="s">
        <v>421</v>
      </c>
      <c r="F105" s="560" t="s">
        <v>382</v>
      </c>
      <c r="G105" s="373" t="str">
        <f t="shared" si="8"/>
        <v>Sanitaire ruimten</v>
      </c>
      <c r="H105" s="374" t="s">
        <v>784</v>
      </c>
      <c r="I105" s="566">
        <v>17</v>
      </c>
      <c r="J105" s="616">
        <v>2200</v>
      </c>
      <c r="K105" s="375">
        <f t="shared" si="9"/>
        <v>200</v>
      </c>
      <c r="L105" s="376">
        <f t="shared" si="14"/>
        <v>0</v>
      </c>
      <c r="M105" s="376">
        <f t="shared" si="15"/>
        <v>0</v>
      </c>
      <c r="N105" s="376">
        <f t="shared" si="10"/>
        <v>0</v>
      </c>
      <c r="O105" s="376">
        <f t="shared" si="11"/>
        <v>0</v>
      </c>
      <c r="P105" s="772">
        <v>1</v>
      </c>
      <c r="Q105" s="377" t="str">
        <f t="shared" si="12"/>
        <v>S</v>
      </c>
      <c r="R105" s="378"/>
      <c r="S105" s="378"/>
      <c r="T105" s="773">
        <f t="shared" si="13"/>
        <v>3400</v>
      </c>
    </row>
    <row r="106" spans="1:20" ht="14.1" customHeight="1">
      <c r="A106" s="564">
        <v>106</v>
      </c>
      <c r="B106" s="374" t="s">
        <v>537</v>
      </c>
      <c r="C106" s="553" t="s">
        <v>538</v>
      </c>
      <c r="D106" s="380">
        <v>1</v>
      </c>
      <c r="E106" s="560" t="s">
        <v>422</v>
      </c>
      <c r="F106" s="560" t="s">
        <v>380</v>
      </c>
      <c r="G106" s="373" t="str">
        <f t="shared" si="8"/>
        <v>Gangen en hallen</v>
      </c>
      <c r="H106" s="374" t="s">
        <v>779</v>
      </c>
      <c r="I106" s="566">
        <v>112</v>
      </c>
      <c r="J106" s="616">
        <v>3200</v>
      </c>
      <c r="K106" s="375">
        <f t="shared" si="9"/>
        <v>200</v>
      </c>
      <c r="L106" s="376">
        <f t="shared" si="14"/>
        <v>0</v>
      </c>
      <c r="M106" s="376">
        <f t="shared" si="15"/>
        <v>0</v>
      </c>
      <c r="N106" s="376">
        <f t="shared" si="10"/>
        <v>0</v>
      </c>
      <c r="O106" s="376">
        <f t="shared" si="11"/>
        <v>0</v>
      </c>
      <c r="P106" s="772">
        <v>1</v>
      </c>
      <c r="Q106" s="377" t="str">
        <f t="shared" si="12"/>
        <v>V</v>
      </c>
      <c r="R106" s="378"/>
      <c r="S106" s="378"/>
      <c r="T106" s="773">
        <f t="shared" si="13"/>
        <v>22400</v>
      </c>
    </row>
    <row r="107" spans="1:20" ht="14.1" customHeight="1">
      <c r="A107" s="564">
        <v>107</v>
      </c>
      <c r="B107" s="374" t="s">
        <v>537</v>
      </c>
      <c r="C107" s="553" t="s">
        <v>538</v>
      </c>
      <c r="D107" s="380">
        <v>1</v>
      </c>
      <c r="E107" s="560" t="s">
        <v>423</v>
      </c>
      <c r="F107" s="560" t="s">
        <v>388</v>
      </c>
      <c r="G107" s="373" t="str">
        <f t="shared" si="8"/>
        <v>Niet van toepassing</v>
      </c>
      <c r="H107" s="374" t="s">
        <v>781</v>
      </c>
      <c r="I107" s="566">
        <v>35</v>
      </c>
      <c r="J107" s="616" t="s">
        <v>239</v>
      </c>
      <c r="K107" s="375">
        <f t="shared" si="9"/>
        <v>0</v>
      </c>
      <c r="L107" s="376">
        <f t="shared" si="14"/>
        <v>0</v>
      </c>
      <c r="M107" s="376">
        <f t="shared" si="15"/>
        <v>0</v>
      </c>
      <c r="N107" s="376">
        <f t="shared" si="10"/>
        <v>0</v>
      </c>
      <c r="O107" s="376">
        <f t="shared" si="11"/>
        <v>0</v>
      </c>
      <c r="P107" s="772">
        <v>1</v>
      </c>
      <c r="Q107" s="377">
        <f t="shared" si="12"/>
        <v>0</v>
      </c>
      <c r="R107" s="378"/>
      <c r="S107" s="378"/>
      <c r="T107" s="773">
        <f t="shared" si="13"/>
        <v>0</v>
      </c>
    </row>
    <row r="108" spans="1:20" ht="14.1" customHeight="1">
      <c r="A108" s="564">
        <v>108</v>
      </c>
      <c r="B108" s="374" t="s">
        <v>537</v>
      </c>
      <c r="C108" s="553" t="s">
        <v>538</v>
      </c>
      <c r="D108" s="380">
        <v>1</v>
      </c>
      <c r="E108" s="560" t="s">
        <v>424</v>
      </c>
      <c r="F108" s="560" t="s">
        <v>325</v>
      </c>
      <c r="G108" s="373" t="str">
        <f t="shared" si="8"/>
        <v>Niet van toepassing</v>
      </c>
      <c r="H108" s="374" t="s">
        <v>784</v>
      </c>
      <c r="I108" s="566">
        <v>11</v>
      </c>
      <c r="J108" s="616" t="s">
        <v>239</v>
      </c>
      <c r="K108" s="375">
        <f t="shared" si="9"/>
        <v>0</v>
      </c>
      <c r="L108" s="376">
        <f t="shared" si="14"/>
        <v>0</v>
      </c>
      <c r="M108" s="376">
        <f t="shared" si="15"/>
        <v>0</v>
      </c>
      <c r="N108" s="376">
        <f t="shared" si="10"/>
        <v>0</v>
      </c>
      <c r="O108" s="376">
        <f t="shared" si="11"/>
        <v>0</v>
      </c>
      <c r="P108" s="772">
        <v>1</v>
      </c>
      <c r="Q108" s="377">
        <f t="shared" si="12"/>
        <v>0</v>
      </c>
      <c r="R108" s="378"/>
      <c r="S108" s="378"/>
      <c r="T108" s="773">
        <f t="shared" si="13"/>
        <v>0</v>
      </c>
    </row>
    <row r="109" spans="1:20" ht="14.1" customHeight="1">
      <c r="A109" s="564">
        <v>109</v>
      </c>
      <c r="B109" s="374" t="s">
        <v>537</v>
      </c>
      <c r="C109" s="553" t="s">
        <v>538</v>
      </c>
      <c r="D109" s="380">
        <v>1</v>
      </c>
      <c r="E109" s="560" t="s">
        <v>425</v>
      </c>
      <c r="F109" s="560" t="s">
        <v>381</v>
      </c>
      <c r="G109" s="373" t="str">
        <f t="shared" si="8"/>
        <v>Mediatheek/Bibliotheek/Computerlokaal</v>
      </c>
      <c r="H109" s="374" t="s">
        <v>779</v>
      </c>
      <c r="I109" s="566">
        <v>128</v>
      </c>
      <c r="J109" s="616">
        <v>14080</v>
      </c>
      <c r="K109" s="375">
        <f t="shared" si="9"/>
        <v>80</v>
      </c>
      <c r="L109" s="376">
        <f t="shared" si="14"/>
        <v>0</v>
      </c>
      <c r="M109" s="376">
        <f t="shared" si="15"/>
        <v>0</v>
      </c>
      <c r="N109" s="376">
        <f t="shared" si="10"/>
        <v>0</v>
      </c>
      <c r="O109" s="376">
        <f t="shared" si="11"/>
        <v>0</v>
      </c>
      <c r="P109" s="772">
        <v>1</v>
      </c>
      <c r="Q109" s="377" t="str">
        <f t="shared" si="12"/>
        <v>V</v>
      </c>
      <c r="R109" s="378"/>
      <c r="S109" s="378"/>
      <c r="T109" s="773">
        <f t="shared" si="13"/>
        <v>10240</v>
      </c>
    </row>
    <row r="110" spans="1:20" ht="14.1" customHeight="1">
      <c r="A110" s="564">
        <v>110</v>
      </c>
      <c r="B110" s="374" t="s">
        <v>537</v>
      </c>
      <c r="C110" s="553" t="s">
        <v>538</v>
      </c>
      <c r="D110" s="380">
        <v>1</v>
      </c>
      <c r="E110" s="560" t="s">
        <v>426</v>
      </c>
      <c r="F110" s="560" t="s">
        <v>389</v>
      </c>
      <c r="G110" s="373" t="str">
        <f t="shared" si="8"/>
        <v>Aula/kantine</v>
      </c>
      <c r="H110" s="374" t="s">
        <v>781</v>
      </c>
      <c r="I110" s="566">
        <v>480</v>
      </c>
      <c r="J110" s="616">
        <v>7200</v>
      </c>
      <c r="K110" s="375">
        <f t="shared" si="9"/>
        <v>200</v>
      </c>
      <c r="L110" s="376">
        <f t="shared" si="14"/>
        <v>0</v>
      </c>
      <c r="M110" s="376">
        <f t="shared" si="15"/>
        <v>0</v>
      </c>
      <c r="N110" s="376">
        <f t="shared" si="10"/>
        <v>0</v>
      </c>
      <c r="O110" s="376">
        <f t="shared" si="11"/>
        <v>0</v>
      </c>
      <c r="P110" s="772">
        <v>1</v>
      </c>
      <c r="Q110" s="377" t="str">
        <f t="shared" si="12"/>
        <v>V</v>
      </c>
      <c r="R110" s="378"/>
      <c r="S110" s="378"/>
      <c r="T110" s="773">
        <f t="shared" si="13"/>
        <v>96000</v>
      </c>
    </row>
    <row r="111" spans="1:20" ht="14.1" customHeight="1">
      <c r="A111" s="564">
        <v>111</v>
      </c>
      <c r="B111" s="374" t="s">
        <v>537</v>
      </c>
      <c r="C111" s="553" t="s">
        <v>538</v>
      </c>
      <c r="D111" s="380">
        <v>1</v>
      </c>
      <c r="E111" s="560" t="s">
        <v>700</v>
      </c>
      <c r="F111" s="560" t="s">
        <v>686</v>
      </c>
      <c r="G111" s="373" t="str">
        <f t="shared" si="8"/>
        <v>Trappenhuizen</v>
      </c>
      <c r="H111" s="374" t="s">
        <v>779</v>
      </c>
      <c r="I111" s="566">
        <v>25</v>
      </c>
      <c r="J111" s="616">
        <v>5200</v>
      </c>
      <c r="K111" s="375">
        <f t="shared" si="9"/>
        <v>200</v>
      </c>
      <c r="L111" s="376">
        <f t="shared" si="14"/>
        <v>0</v>
      </c>
      <c r="M111" s="376">
        <f t="shared" si="15"/>
        <v>0</v>
      </c>
      <c r="N111" s="376">
        <f t="shared" si="10"/>
        <v>0</v>
      </c>
      <c r="O111" s="376">
        <f t="shared" si="11"/>
        <v>0</v>
      </c>
      <c r="P111" s="772">
        <v>1</v>
      </c>
      <c r="Q111" s="377" t="str">
        <f t="shared" si="12"/>
        <v>V</v>
      </c>
      <c r="R111" s="378"/>
      <c r="S111" s="378"/>
      <c r="T111" s="773">
        <f t="shared" si="13"/>
        <v>5000</v>
      </c>
    </row>
    <row r="112" spans="1:20" ht="14.1" customHeight="1">
      <c r="A112" s="564">
        <v>112</v>
      </c>
      <c r="B112" s="374" t="s">
        <v>537</v>
      </c>
      <c r="C112" s="553" t="s">
        <v>538</v>
      </c>
      <c r="D112" s="380">
        <v>1</v>
      </c>
      <c r="E112" s="560" t="s">
        <v>427</v>
      </c>
      <c r="F112" s="560" t="s">
        <v>380</v>
      </c>
      <c r="G112" s="373" t="str">
        <f t="shared" si="8"/>
        <v>Gangen en hallen</v>
      </c>
      <c r="H112" s="317" t="s">
        <v>779</v>
      </c>
      <c r="I112" s="566">
        <v>28</v>
      </c>
      <c r="J112" s="616">
        <v>3200</v>
      </c>
      <c r="K112" s="375">
        <f t="shared" si="9"/>
        <v>200</v>
      </c>
      <c r="L112" s="376">
        <f t="shared" si="14"/>
        <v>0</v>
      </c>
      <c r="M112" s="376">
        <f t="shared" si="15"/>
        <v>0</v>
      </c>
      <c r="N112" s="376">
        <f t="shared" si="10"/>
        <v>0</v>
      </c>
      <c r="O112" s="376">
        <f t="shared" si="11"/>
        <v>0</v>
      </c>
      <c r="P112" s="772">
        <v>1</v>
      </c>
      <c r="Q112" s="377" t="str">
        <f t="shared" si="12"/>
        <v>V</v>
      </c>
      <c r="R112" s="378"/>
      <c r="S112" s="378"/>
      <c r="T112" s="773">
        <f t="shared" si="13"/>
        <v>5600</v>
      </c>
    </row>
    <row r="113" spans="1:20" ht="14.1" customHeight="1">
      <c r="A113" s="564">
        <v>113</v>
      </c>
      <c r="B113" s="374" t="s">
        <v>537</v>
      </c>
      <c r="C113" s="553" t="s">
        <v>538</v>
      </c>
      <c r="D113" s="380">
        <v>1</v>
      </c>
      <c r="E113" s="560" t="s">
        <v>428</v>
      </c>
      <c r="F113" s="560" t="s">
        <v>325</v>
      </c>
      <c r="G113" s="373" t="str">
        <f t="shared" si="8"/>
        <v>Niet van toepassing</v>
      </c>
      <c r="H113" s="374" t="s">
        <v>779</v>
      </c>
      <c r="I113" s="566">
        <v>11</v>
      </c>
      <c r="J113" s="616" t="s">
        <v>239</v>
      </c>
      <c r="K113" s="375">
        <f t="shared" si="9"/>
        <v>0</v>
      </c>
      <c r="L113" s="376">
        <f t="shared" si="14"/>
        <v>0</v>
      </c>
      <c r="M113" s="376">
        <f t="shared" si="15"/>
        <v>0</v>
      </c>
      <c r="N113" s="376">
        <f t="shared" si="10"/>
        <v>0</v>
      </c>
      <c r="O113" s="376">
        <f t="shared" si="11"/>
        <v>0</v>
      </c>
      <c r="P113" s="772">
        <v>1</v>
      </c>
      <c r="Q113" s="377">
        <f t="shared" si="12"/>
        <v>0</v>
      </c>
      <c r="R113" s="378"/>
      <c r="S113" s="378"/>
      <c r="T113" s="773">
        <f t="shared" si="13"/>
        <v>0</v>
      </c>
    </row>
    <row r="114" spans="1:20" ht="14.1" customHeight="1">
      <c r="A114" s="564">
        <v>114</v>
      </c>
      <c r="B114" s="374" t="s">
        <v>537</v>
      </c>
      <c r="C114" s="553" t="s">
        <v>538</v>
      </c>
      <c r="D114" s="380">
        <v>1</v>
      </c>
      <c r="E114" s="560" t="s">
        <v>429</v>
      </c>
      <c r="F114" s="560" t="s">
        <v>380</v>
      </c>
      <c r="G114" s="373" t="str">
        <f t="shared" si="8"/>
        <v>Gangen en hallen</v>
      </c>
      <c r="H114" s="374" t="s">
        <v>779</v>
      </c>
      <c r="I114" s="566">
        <v>18</v>
      </c>
      <c r="J114" s="616">
        <v>3200</v>
      </c>
      <c r="K114" s="375">
        <f t="shared" si="9"/>
        <v>200</v>
      </c>
      <c r="L114" s="376">
        <f t="shared" si="14"/>
        <v>0</v>
      </c>
      <c r="M114" s="376">
        <f t="shared" si="15"/>
        <v>0</v>
      </c>
      <c r="N114" s="376">
        <f t="shared" si="10"/>
        <v>0</v>
      </c>
      <c r="O114" s="376">
        <f t="shared" si="11"/>
        <v>0</v>
      </c>
      <c r="P114" s="772">
        <v>1</v>
      </c>
      <c r="Q114" s="377" t="str">
        <f t="shared" si="12"/>
        <v>V</v>
      </c>
      <c r="R114" s="378"/>
      <c r="S114" s="378"/>
      <c r="T114" s="773">
        <f t="shared" si="13"/>
        <v>3600</v>
      </c>
    </row>
    <row r="115" spans="1:20" ht="14.1" customHeight="1">
      <c r="A115" s="564">
        <v>115</v>
      </c>
      <c r="B115" s="374" t="s">
        <v>537</v>
      </c>
      <c r="C115" s="553" t="s">
        <v>538</v>
      </c>
      <c r="D115" s="380">
        <v>1</v>
      </c>
      <c r="E115" s="560" t="s">
        <v>430</v>
      </c>
      <c r="F115" s="560" t="s">
        <v>325</v>
      </c>
      <c r="G115" s="373" t="str">
        <f t="shared" si="8"/>
        <v>Niet van toepassing</v>
      </c>
      <c r="H115" s="374" t="s">
        <v>779</v>
      </c>
      <c r="I115" s="566">
        <v>9</v>
      </c>
      <c r="J115" s="616" t="s">
        <v>239</v>
      </c>
      <c r="K115" s="375">
        <f t="shared" si="9"/>
        <v>0</v>
      </c>
      <c r="L115" s="376">
        <f t="shared" si="14"/>
        <v>0</v>
      </c>
      <c r="M115" s="376">
        <f t="shared" si="15"/>
        <v>0</v>
      </c>
      <c r="N115" s="376">
        <f t="shared" si="10"/>
        <v>0</v>
      </c>
      <c r="O115" s="376">
        <f t="shared" si="11"/>
        <v>0</v>
      </c>
      <c r="P115" s="772">
        <v>1</v>
      </c>
      <c r="Q115" s="377">
        <f t="shared" si="12"/>
        <v>0</v>
      </c>
      <c r="R115" s="378"/>
      <c r="S115" s="378"/>
      <c r="T115" s="773">
        <f t="shared" si="13"/>
        <v>0</v>
      </c>
    </row>
    <row r="116" spans="1:20" ht="14.1" customHeight="1">
      <c r="A116" s="564">
        <v>116</v>
      </c>
      <c r="B116" s="374" t="s">
        <v>537</v>
      </c>
      <c r="C116" s="553" t="s">
        <v>538</v>
      </c>
      <c r="D116" s="380">
        <v>1</v>
      </c>
      <c r="E116" s="560" t="s">
        <v>431</v>
      </c>
      <c r="F116" s="560" t="s">
        <v>325</v>
      </c>
      <c r="G116" s="373" t="str">
        <f t="shared" si="8"/>
        <v>Niet van toepassing</v>
      </c>
      <c r="H116" s="374" t="s">
        <v>779</v>
      </c>
      <c r="I116" s="566">
        <v>1</v>
      </c>
      <c r="J116" s="616" t="s">
        <v>239</v>
      </c>
      <c r="K116" s="375">
        <f t="shared" si="9"/>
        <v>0</v>
      </c>
      <c r="L116" s="376">
        <f t="shared" si="14"/>
        <v>0</v>
      </c>
      <c r="M116" s="376">
        <f t="shared" si="15"/>
        <v>0</v>
      </c>
      <c r="N116" s="376">
        <f t="shared" si="10"/>
        <v>0</v>
      </c>
      <c r="O116" s="376">
        <f t="shared" si="11"/>
        <v>0</v>
      </c>
      <c r="P116" s="772">
        <v>1</v>
      </c>
      <c r="Q116" s="377">
        <f t="shared" si="12"/>
        <v>0</v>
      </c>
      <c r="R116" s="378"/>
      <c r="S116" s="378"/>
      <c r="T116" s="773">
        <f t="shared" si="13"/>
        <v>0</v>
      </c>
    </row>
    <row r="117" spans="1:20" ht="14.1" customHeight="1">
      <c r="A117" s="564">
        <v>117</v>
      </c>
      <c r="B117" s="374" t="s">
        <v>537</v>
      </c>
      <c r="C117" s="553" t="s">
        <v>538</v>
      </c>
      <c r="D117" s="380">
        <v>1</v>
      </c>
      <c r="E117" s="560" t="s">
        <v>432</v>
      </c>
      <c r="F117" s="560" t="s">
        <v>382</v>
      </c>
      <c r="G117" s="373" t="str">
        <f t="shared" si="8"/>
        <v>Sanitaire ruimten</v>
      </c>
      <c r="H117" s="374" t="s">
        <v>784</v>
      </c>
      <c r="I117" s="566">
        <v>17</v>
      </c>
      <c r="J117" s="616">
        <v>2200</v>
      </c>
      <c r="K117" s="375">
        <f t="shared" si="9"/>
        <v>200</v>
      </c>
      <c r="L117" s="376">
        <f t="shared" si="14"/>
        <v>0</v>
      </c>
      <c r="M117" s="376">
        <f t="shared" si="15"/>
        <v>0</v>
      </c>
      <c r="N117" s="376">
        <f t="shared" si="10"/>
        <v>0</v>
      </c>
      <c r="O117" s="376">
        <f t="shared" si="11"/>
        <v>0</v>
      </c>
      <c r="P117" s="772">
        <v>1</v>
      </c>
      <c r="Q117" s="377" t="str">
        <f t="shared" si="12"/>
        <v>S</v>
      </c>
      <c r="R117" s="378"/>
      <c r="S117" s="378"/>
      <c r="T117" s="773">
        <f t="shared" si="13"/>
        <v>3400</v>
      </c>
    </row>
    <row r="118" spans="1:20" ht="14.1" customHeight="1">
      <c r="A118" s="564">
        <v>118</v>
      </c>
      <c r="B118" s="374" t="s">
        <v>537</v>
      </c>
      <c r="C118" s="553" t="s">
        <v>538</v>
      </c>
      <c r="D118" s="380">
        <v>1</v>
      </c>
      <c r="E118" s="560" t="s">
        <v>433</v>
      </c>
      <c r="F118" s="560" t="s">
        <v>325</v>
      </c>
      <c r="G118" s="373" t="str">
        <f t="shared" si="8"/>
        <v>Niet van toepassing</v>
      </c>
      <c r="H118" s="374" t="s">
        <v>784</v>
      </c>
      <c r="I118" s="566">
        <v>5</v>
      </c>
      <c r="J118" s="616" t="s">
        <v>239</v>
      </c>
      <c r="K118" s="375">
        <f t="shared" si="9"/>
        <v>0</v>
      </c>
      <c r="L118" s="376">
        <f t="shared" si="14"/>
        <v>0</v>
      </c>
      <c r="M118" s="376">
        <f t="shared" si="15"/>
        <v>0</v>
      </c>
      <c r="N118" s="376">
        <f t="shared" si="10"/>
        <v>0</v>
      </c>
      <c r="O118" s="376">
        <f t="shared" si="11"/>
        <v>0</v>
      </c>
      <c r="P118" s="772">
        <v>1</v>
      </c>
      <c r="Q118" s="377">
        <f t="shared" si="12"/>
        <v>0</v>
      </c>
      <c r="R118" s="378"/>
      <c r="S118" s="378"/>
      <c r="T118" s="773">
        <f t="shared" si="13"/>
        <v>0</v>
      </c>
    </row>
    <row r="119" spans="1:20" ht="14.1" customHeight="1">
      <c r="A119" s="564">
        <v>119</v>
      </c>
      <c r="B119" s="374" t="s">
        <v>537</v>
      </c>
      <c r="C119" s="553" t="s">
        <v>538</v>
      </c>
      <c r="D119" s="380">
        <v>1</v>
      </c>
      <c r="E119" s="560" t="s">
        <v>434</v>
      </c>
      <c r="F119" s="560" t="s">
        <v>686</v>
      </c>
      <c r="G119" s="373" t="str">
        <f t="shared" si="8"/>
        <v>Trappenhuizen</v>
      </c>
      <c r="H119" s="374" t="s">
        <v>786</v>
      </c>
      <c r="I119" s="566">
        <v>31</v>
      </c>
      <c r="J119" s="616">
        <v>5200</v>
      </c>
      <c r="K119" s="375">
        <f t="shared" si="9"/>
        <v>200</v>
      </c>
      <c r="L119" s="376">
        <f t="shared" si="14"/>
        <v>0</v>
      </c>
      <c r="M119" s="376">
        <f t="shared" si="15"/>
        <v>0</v>
      </c>
      <c r="N119" s="376">
        <f t="shared" si="10"/>
        <v>0</v>
      </c>
      <c r="O119" s="376">
        <f t="shared" si="11"/>
        <v>0</v>
      </c>
      <c r="P119" s="772">
        <v>1</v>
      </c>
      <c r="Q119" s="377" t="str">
        <f t="shared" si="12"/>
        <v>V</v>
      </c>
      <c r="R119" s="378"/>
      <c r="S119" s="378"/>
      <c r="T119" s="773">
        <f t="shared" si="13"/>
        <v>6200</v>
      </c>
    </row>
    <row r="120" spans="1:20" ht="14.1" customHeight="1">
      <c r="A120" s="564">
        <v>120</v>
      </c>
      <c r="B120" s="374" t="s">
        <v>537</v>
      </c>
      <c r="C120" s="553" t="s">
        <v>538</v>
      </c>
      <c r="D120" s="380">
        <v>1</v>
      </c>
      <c r="E120" s="560" t="s">
        <v>435</v>
      </c>
      <c r="F120" s="560" t="s">
        <v>325</v>
      </c>
      <c r="G120" s="373" t="str">
        <f t="shared" si="8"/>
        <v>Niet van toepassing</v>
      </c>
      <c r="H120" s="374" t="s">
        <v>779</v>
      </c>
      <c r="I120" s="566">
        <v>9</v>
      </c>
      <c r="J120" s="616" t="s">
        <v>239</v>
      </c>
      <c r="K120" s="375">
        <f t="shared" si="9"/>
        <v>0</v>
      </c>
      <c r="L120" s="376">
        <f t="shared" si="14"/>
        <v>0</v>
      </c>
      <c r="M120" s="376">
        <f t="shared" si="15"/>
        <v>0</v>
      </c>
      <c r="N120" s="376">
        <f t="shared" si="10"/>
        <v>0</v>
      </c>
      <c r="O120" s="376">
        <f t="shared" si="11"/>
        <v>0</v>
      </c>
      <c r="P120" s="772">
        <v>1</v>
      </c>
      <c r="Q120" s="377">
        <f t="shared" si="12"/>
        <v>0</v>
      </c>
      <c r="R120" s="378"/>
      <c r="S120" s="378"/>
      <c r="T120" s="773">
        <f t="shared" si="13"/>
        <v>0</v>
      </c>
    </row>
    <row r="121" spans="1:20" ht="14.1" customHeight="1">
      <c r="A121" s="564">
        <v>121</v>
      </c>
      <c r="B121" s="374" t="s">
        <v>537</v>
      </c>
      <c r="C121" s="553" t="s">
        <v>538</v>
      </c>
      <c r="D121" s="380">
        <v>1</v>
      </c>
      <c r="E121" s="560" t="s">
        <v>436</v>
      </c>
      <c r="F121" s="560" t="s">
        <v>325</v>
      </c>
      <c r="G121" s="373" t="str">
        <f t="shared" si="8"/>
        <v>Niet van toepassing</v>
      </c>
      <c r="H121" s="374" t="s">
        <v>779</v>
      </c>
      <c r="I121" s="566">
        <v>9</v>
      </c>
      <c r="J121" s="616" t="s">
        <v>239</v>
      </c>
      <c r="K121" s="375">
        <f t="shared" si="9"/>
        <v>0</v>
      </c>
      <c r="L121" s="376">
        <f t="shared" si="14"/>
        <v>0</v>
      </c>
      <c r="M121" s="376">
        <f t="shared" si="15"/>
        <v>0</v>
      </c>
      <c r="N121" s="376">
        <f t="shared" si="10"/>
        <v>0</v>
      </c>
      <c r="O121" s="376">
        <f t="shared" si="11"/>
        <v>0</v>
      </c>
      <c r="P121" s="772">
        <v>1</v>
      </c>
      <c r="Q121" s="377">
        <f t="shared" si="12"/>
        <v>0</v>
      </c>
      <c r="R121" s="378"/>
      <c r="S121" s="378"/>
      <c r="T121" s="773">
        <f t="shared" si="13"/>
        <v>0</v>
      </c>
    </row>
    <row r="122" spans="1:20" ht="14.1" customHeight="1">
      <c r="A122" s="564">
        <v>122</v>
      </c>
      <c r="B122" s="374" t="s">
        <v>537</v>
      </c>
      <c r="C122" s="553" t="s">
        <v>538</v>
      </c>
      <c r="D122" s="380">
        <v>1</v>
      </c>
      <c r="E122" s="560" t="s">
        <v>437</v>
      </c>
      <c r="F122" s="560" t="s">
        <v>383</v>
      </c>
      <c r="G122" s="373" t="str">
        <f t="shared" si="8"/>
        <v>Leslokaal regulier</v>
      </c>
      <c r="H122" s="374" t="s">
        <v>779</v>
      </c>
      <c r="I122" s="566">
        <v>60</v>
      </c>
      <c r="J122" s="616">
        <v>8040</v>
      </c>
      <c r="K122" s="375">
        <f t="shared" si="9"/>
        <v>40</v>
      </c>
      <c r="L122" s="376">
        <f t="shared" si="14"/>
        <v>0</v>
      </c>
      <c r="M122" s="376">
        <f t="shared" si="15"/>
        <v>0</v>
      </c>
      <c r="N122" s="376">
        <f t="shared" si="10"/>
        <v>0</v>
      </c>
      <c r="O122" s="376">
        <f t="shared" si="11"/>
        <v>0</v>
      </c>
      <c r="P122" s="772">
        <v>1</v>
      </c>
      <c r="Q122" s="377" t="str">
        <f t="shared" si="12"/>
        <v>L</v>
      </c>
      <c r="R122" s="378"/>
      <c r="S122" s="378"/>
      <c r="T122" s="773">
        <f t="shared" si="13"/>
        <v>2400</v>
      </c>
    </row>
    <row r="123" spans="1:20" ht="14.1" customHeight="1">
      <c r="A123" s="564">
        <v>123</v>
      </c>
      <c r="B123" s="374" t="s">
        <v>537</v>
      </c>
      <c r="C123" s="553" t="s">
        <v>538</v>
      </c>
      <c r="D123" s="380">
        <v>1</v>
      </c>
      <c r="E123" s="560" t="s">
        <v>438</v>
      </c>
      <c r="F123" s="560" t="s">
        <v>383</v>
      </c>
      <c r="G123" s="373" t="str">
        <f t="shared" si="8"/>
        <v>Leslokaal regulier</v>
      </c>
      <c r="H123" s="374" t="s">
        <v>779</v>
      </c>
      <c r="I123" s="566">
        <v>60</v>
      </c>
      <c r="J123" s="616">
        <v>8040</v>
      </c>
      <c r="K123" s="375">
        <f t="shared" si="9"/>
        <v>40</v>
      </c>
      <c r="L123" s="376">
        <f t="shared" si="14"/>
        <v>0</v>
      </c>
      <c r="M123" s="376">
        <f t="shared" si="15"/>
        <v>0</v>
      </c>
      <c r="N123" s="376">
        <f t="shared" si="10"/>
        <v>0</v>
      </c>
      <c r="O123" s="376">
        <f t="shared" si="11"/>
        <v>0</v>
      </c>
      <c r="P123" s="772">
        <v>1</v>
      </c>
      <c r="Q123" s="377" t="str">
        <f t="shared" si="12"/>
        <v>L</v>
      </c>
      <c r="R123" s="378"/>
      <c r="S123" s="378"/>
      <c r="T123" s="773">
        <f t="shared" si="13"/>
        <v>2400</v>
      </c>
    </row>
    <row r="124" spans="1:20" ht="14.1" customHeight="1">
      <c r="A124" s="564">
        <v>124</v>
      </c>
      <c r="B124" s="374" t="s">
        <v>537</v>
      </c>
      <c r="C124" s="553" t="s">
        <v>538</v>
      </c>
      <c r="D124" s="380">
        <v>1</v>
      </c>
      <c r="E124" s="560" t="s">
        <v>439</v>
      </c>
      <c r="F124" s="560" t="s">
        <v>380</v>
      </c>
      <c r="G124" s="373" t="str">
        <f t="shared" si="8"/>
        <v>Gangen en hallen</v>
      </c>
      <c r="H124" s="374" t="s">
        <v>779</v>
      </c>
      <c r="I124" s="566">
        <v>103</v>
      </c>
      <c r="J124" s="616">
        <v>3200</v>
      </c>
      <c r="K124" s="375">
        <f t="shared" si="9"/>
        <v>200</v>
      </c>
      <c r="L124" s="376">
        <f t="shared" si="14"/>
        <v>0</v>
      </c>
      <c r="M124" s="376">
        <f t="shared" si="15"/>
        <v>0</v>
      </c>
      <c r="N124" s="376">
        <f t="shared" si="10"/>
        <v>0</v>
      </c>
      <c r="O124" s="376">
        <f t="shared" si="11"/>
        <v>0</v>
      </c>
      <c r="P124" s="772">
        <v>1</v>
      </c>
      <c r="Q124" s="377" t="str">
        <f t="shared" si="12"/>
        <v>V</v>
      </c>
      <c r="R124" s="378"/>
      <c r="S124" s="378"/>
      <c r="T124" s="773">
        <f t="shared" si="13"/>
        <v>20600</v>
      </c>
    </row>
    <row r="125" spans="1:20" ht="14.1" customHeight="1">
      <c r="A125" s="564">
        <v>125</v>
      </c>
      <c r="B125" s="374" t="s">
        <v>537</v>
      </c>
      <c r="C125" s="553" t="s">
        <v>538</v>
      </c>
      <c r="D125" s="380">
        <v>1</v>
      </c>
      <c r="E125" s="560" t="s">
        <v>440</v>
      </c>
      <c r="F125" s="560" t="s">
        <v>383</v>
      </c>
      <c r="G125" s="373" t="str">
        <f t="shared" si="8"/>
        <v>Leslokaal regulier</v>
      </c>
      <c r="H125" s="374" t="s">
        <v>779</v>
      </c>
      <c r="I125" s="566">
        <v>122</v>
      </c>
      <c r="J125" s="616">
        <v>8040</v>
      </c>
      <c r="K125" s="375">
        <f t="shared" si="9"/>
        <v>40</v>
      </c>
      <c r="L125" s="376">
        <f t="shared" si="14"/>
        <v>0</v>
      </c>
      <c r="M125" s="376">
        <f t="shared" si="15"/>
        <v>0</v>
      </c>
      <c r="N125" s="376">
        <f t="shared" si="10"/>
        <v>0</v>
      </c>
      <c r="O125" s="376">
        <f t="shared" si="11"/>
        <v>0</v>
      </c>
      <c r="P125" s="772">
        <v>1</v>
      </c>
      <c r="Q125" s="377" t="str">
        <f t="shared" si="12"/>
        <v>L</v>
      </c>
      <c r="R125" s="378"/>
      <c r="S125" s="378"/>
      <c r="T125" s="773">
        <f t="shared" si="13"/>
        <v>4880</v>
      </c>
    </row>
    <row r="126" spans="1:20" ht="14.1" customHeight="1">
      <c r="A126" s="564">
        <v>126</v>
      </c>
      <c r="B126" s="374" t="s">
        <v>537</v>
      </c>
      <c r="C126" s="553" t="s">
        <v>538</v>
      </c>
      <c r="D126" s="380">
        <v>1</v>
      </c>
      <c r="E126" s="560" t="s">
        <v>441</v>
      </c>
      <c r="F126" s="560" t="s">
        <v>385</v>
      </c>
      <c r="G126" s="373" t="str">
        <f t="shared" si="8"/>
        <v>Personeelsruimten</v>
      </c>
      <c r="H126" s="374" t="s">
        <v>779</v>
      </c>
      <c r="I126" s="566">
        <v>86</v>
      </c>
      <c r="J126" s="616">
        <v>12200</v>
      </c>
      <c r="K126" s="375">
        <f t="shared" si="9"/>
        <v>200</v>
      </c>
      <c r="L126" s="376">
        <f t="shared" si="14"/>
        <v>0</v>
      </c>
      <c r="M126" s="376">
        <f t="shared" si="15"/>
        <v>0</v>
      </c>
      <c r="N126" s="376">
        <f t="shared" si="10"/>
        <v>0</v>
      </c>
      <c r="O126" s="376">
        <f t="shared" si="11"/>
        <v>0</v>
      </c>
      <c r="P126" s="772">
        <v>1</v>
      </c>
      <c r="Q126" s="377" t="str">
        <f t="shared" si="12"/>
        <v>V</v>
      </c>
      <c r="R126" s="378"/>
      <c r="S126" s="378"/>
      <c r="T126" s="773">
        <f t="shared" si="13"/>
        <v>17200</v>
      </c>
    </row>
    <row r="127" spans="1:20" ht="14.1" customHeight="1">
      <c r="A127" s="564">
        <v>127</v>
      </c>
      <c r="B127" s="374" t="s">
        <v>537</v>
      </c>
      <c r="C127" s="553" t="s">
        <v>538</v>
      </c>
      <c r="D127" s="380">
        <v>1</v>
      </c>
      <c r="E127" s="560" t="s">
        <v>442</v>
      </c>
      <c r="F127" s="560" t="s">
        <v>325</v>
      </c>
      <c r="G127" s="373" t="str">
        <f t="shared" si="8"/>
        <v>Niet van toepassing</v>
      </c>
      <c r="H127" s="374" t="s">
        <v>779</v>
      </c>
      <c r="I127" s="566">
        <v>4</v>
      </c>
      <c r="J127" s="616" t="s">
        <v>239</v>
      </c>
      <c r="K127" s="375">
        <f t="shared" si="9"/>
        <v>0</v>
      </c>
      <c r="L127" s="376">
        <f t="shared" si="14"/>
        <v>0</v>
      </c>
      <c r="M127" s="376">
        <f t="shared" si="15"/>
        <v>0</v>
      </c>
      <c r="N127" s="376">
        <f t="shared" si="10"/>
        <v>0</v>
      </c>
      <c r="O127" s="376">
        <f t="shared" si="11"/>
        <v>0</v>
      </c>
      <c r="P127" s="772">
        <v>1</v>
      </c>
      <c r="Q127" s="377">
        <f t="shared" si="12"/>
        <v>0</v>
      </c>
      <c r="R127" s="378"/>
      <c r="S127" s="378"/>
      <c r="T127" s="773">
        <f t="shared" si="13"/>
        <v>0</v>
      </c>
    </row>
    <row r="128" spans="1:20" ht="14.1" customHeight="1">
      <c r="A128" s="564">
        <v>128</v>
      </c>
      <c r="B128" s="374" t="s">
        <v>537</v>
      </c>
      <c r="C128" s="553" t="s">
        <v>538</v>
      </c>
      <c r="D128" s="380">
        <v>1</v>
      </c>
      <c r="E128" s="560" t="s">
        <v>443</v>
      </c>
      <c r="F128" s="560" t="s">
        <v>325</v>
      </c>
      <c r="G128" s="373" t="str">
        <f t="shared" si="8"/>
        <v>Niet van toepassing</v>
      </c>
      <c r="H128" s="374" t="s">
        <v>781</v>
      </c>
      <c r="I128" s="566">
        <v>9</v>
      </c>
      <c r="J128" s="616" t="s">
        <v>239</v>
      </c>
      <c r="K128" s="375">
        <f t="shared" si="9"/>
        <v>0</v>
      </c>
      <c r="L128" s="376">
        <f t="shared" si="14"/>
        <v>0</v>
      </c>
      <c r="M128" s="376">
        <f t="shared" si="15"/>
        <v>0</v>
      </c>
      <c r="N128" s="376">
        <f t="shared" si="10"/>
        <v>0</v>
      </c>
      <c r="O128" s="376">
        <f t="shared" si="11"/>
        <v>0</v>
      </c>
      <c r="P128" s="772">
        <v>1</v>
      </c>
      <c r="Q128" s="377">
        <f t="shared" si="12"/>
        <v>0</v>
      </c>
      <c r="R128" s="378"/>
      <c r="S128" s="378"/>
      <c r="T128" s="773">
        <f t="shared" si="13"/>
        <v>0</v>
      </c>
    </row>
    <row r="129" spans="1:20" ht="14.1" customHeight="1">
      <c r="A129" s="564">
        <v>129</v>
      </c>
      <c r="B129" s="374" t="s">
        <v>537</v>
      </c>
      <c r="C129" s="553" t="s">
        <v>538</v>
      </c>
      <c r="D129" s="380">
        <v>1</v>
      </c>
      <c r="E129" s="560" t="s">
        <v>444</v>
      </c>
      <c r="F129" s="560" t="s">
        <v>325</v>
      </c>
      <c r="G129" s="373" t="str">
        <f t="shared" si="8"/>
        <v>Niet van toepassing</v>
      </c>
      <c r="H129" s="374" t="s">
        <v>779</v>
      </c>
      <c r="I129" s="566">
        <v>4</v>
      </c>
      <c r="J129" s="616" t="s">
        <v>239</v>
      </c>
      <c r="K129" s="375">
        <f t="shared" si="9"/>
        <v>0</v>
      </c>
      <c r="L129" s="376">
        <f t="shared" si="14"/>
        <v>0</v>
      </c>
      <c r="M129" s="376">
        <f t="shared" si="15"/>
        <v>0</v>
      </c>
      <c r="N129" s="376">
        <f t="shared" si="10"/>
        <v>0</v>
      </c>
      <c r="O129" s="376">
        <f t="shared" si="11"/>
        <v>0</v>
      </c>
      <c r="P129" s="772">
        <v>1</v>
      </c>
      <c r="Q129" s="377">
        <f t="shared" si="12"/>
        <v>0</v>
      </c>
      <c r="R129" s="378"/>
      <c r="S129" s="378"/>
      <c r="T129" s="773">
        <f t="shared" si="13"/>
        <v>0</v>
      </c>
    </row>
    <row r="130" spans="1:20" ht="14.1" customHeight="1">
      <c r="A130" s="564">
        <v>130</v>
      </c>
      <c r="B130" s="374" t="s">
        <v>537</v>
      </c>
      <c r="C130" s="553" t="s">
        <v>538</v>
      </c>
      <c r="D130" s="380">
        <v>1</v>
      </c>
      <c r="E130" s="560" t="s">
        <v>445</v>
      </c>
      <c r="F130" s="560" t="s">
        <v>383</v>
      </c>
      <c r="G130" s="373" t="str">
        <f t="shared" si="8"/>
        <v>Leslokaal regulier</v>
      </c>
      <c r="H130" s="374" t="s">
        <v>782</v>
      </c>
      <c r="I130" s="566">
        <v>122</v>
      </c>
      <c r="J130" s="616">
        <v>8040</v>
      </c>
      <c r="K130" s="375">
        <f t="shared" si="9"/>
        <v>40</v>
      </c>
      <c r="L130" s="376">
        <f t="shared" si="14"/>
        <v>0</v>
      </c>
      <c r="M130" s="376">
        <f t="shared" si="15"/>
        <v>0</v>
      </c>
      <c r="N130" s="376">
        <f t="shared" si="10"/>
        <v>0</v>
      </c>
      <c r="O130" s="376">
        <f t="shared" si="11"/>
        <v>0</v>
      </c>
      <c r="P130" s="772">
        <v>1</v>
      </c>
      <c r="Q130" s="377" t="str">
        <f t="shared" si="12"/>
        <v>L</v>
      </c>
      <c r="R130" s="378"/>
      <c r="S130" s="378"/>
      <c r="T130" s="773">
        <f t="shared" si="13"/>
        <v>4880</v>
      </c>
    </row>
    <row r="131" spans="1:20" ht="14.1" customHeight="1">
      <c r="A131" s="564">
        <v>131</v>
      </c>
      <c r="B131" s="374" t="s">
        <v>537</v>
      </c>
      <c r="C131" s="553" t="s">
        <v>538</v>
      </c>
      <c r="D131" s="380">
        <v>1</v>
      </c>
      <c r="E131" s="560" t="s">
        <v>689</v>
      </c>
      <c r="F131" s="560" t="s">
        <v>383</v>
      </c>
      <c r="G131" s="373" t="str">
        <f t="shared" si="8"/>
        <v>Leslokaal regulier</v>
      </c>
      <c r="H131" s="374" t="s">
        <v>779</v>
      </c>
      <c r="I131" s="566">
        <v>60</v>
      </c>
      <c r="J131" s="616">
        <v>8040</v>
      </c>
      <c r="K131" s="375">
        <f t="shared" si="9"/>
        <v>40</v>
      </c>
      <c r="L131" s="376">
        <f t="shared" si="14"/>
        <v>0</v>
      </c>
      <c r="M131" s="376">
        <f t="shared" si="15"/>
        <v>0</v>
      </c>
      <c r="N131" s="376">
        <f t="shared" si="10"/>
        <v>0</v>
      </c>
      <c r="O131" s="376">
        <f t="shared" si="11"/>
        <v>0</v>
      </c>
      <c r="P131" s="772">
        <v>1</v>
      </c>
      <c r="Q131" s="377" t="str">
        <f t="shared" si="12"/>
        <v>L</v>
      </c>
      <c r="R131" s="378"/>
      <c r="S131" s="378"/>
      <c r="T131" s="773">
        <f t="shared" si="13"/>
        <v>2400</v>
      </c>
    </row>
    <row r="132" spans="1:20" ht="14.1" customHeight="1">
      <c r="A132" s="564">
        <v>132</v>
      </c>
      <c r="B132" s="374" t="s">
        <v>537</v>
      </c>
      <c r="C132" s="553" t="s">
        <v>538</v>
      </c>
      <c r="D132" s="380">
        <v>1</v>
      </c>
      <c r="E132" s="560" t="s">
        <v>690</v>
      </c>
      <c r="F132" s="560" t="s">
        <v>383</v>
      </c>
      <c r="G132" s="373" t="str">
        <f t="shared" si="8"/>
        <v>Leslokaal regulier</v>
      </c>
      <c r="H132" s="374" t="s">
        <v>779</v>
      </c>
      <c r="I132" s="566">
        <v>68</v>
      </c>
      <c r="J132" s="616">
        <v>8040</v>
      </c>
      <c r="K132" s="375">
        <f t="shared" si="9"/>
        <v>40</v>
      </c>
      <c r="L132" s="376">
        <f t="shared" si="14"/>
        <v>0</v>
      </c>
      <c r="M132" s="376">
        <f t="shared" si="15"/>
        <v>0</v>
      </c>
      <c r="N132" s="376">
        <f t="shared" si="10"/>
        <v>0</v>
      </c>
      <c r="O132" s="376">
        <f t="shared" si="11"/>
        <v>0</v>
      </c>
      <c r="P132" s="772">
        <v>1</v>
      </c>
      <c r="Q132" s="377" t="str">
        <f t="shared" si="12"/>
        <v>L</v>
      </c>
      <c r="R132" s="378"/>
      <c r="S132" s="378"/>
      <c r="T132" s="773">
        <f t="shared" si="13"/>
        <v>2720</v>
      </c>
    </row>
    <row r="133" spans="1:20" ht="14.1" customHeight="1">
      <c r="A133" s="564">
        <v>133</v>
      </c>
      <c r="B133" s="374" t="s">
        <v>537</v>
      </c>
      <c r="C133" s="553" t="s">
        <v>538</v>
      </c>
      <c r="D133" s="380">
        <v>1</v>
      </c>
      <c r="E133" s="560" t="s">
        <v>691</v>
      </c>
      <c r="F133" s="560" t="s">
        <v>380</v>
      </c>
      <c r="G133" s="373" t="str">
        <f t="shared" si="8"/>
        <v>Gangen en hallen</v>
      </c>
      <c r="H133" s="374" t="s">
        <v>779</v>
      </c>
      <c r="I133" s="566">
        <v>88</v>
      </c>
      <c r="J133" s="616">
        <v>3200</v>
      </c>
      <c r="K133" s="375">
        <f t="shared" si="9"/>
        <v>200</v>
      </c>
      <c r="L133" s="376">
        <f t="shared" si="14"/>
        <v>0</v>
      </c>
      <c r="M133" s="376">
        <f t="shared" si="15"/>
        <v>0</v>
      </c>
      <c r="N133" s="376">
        <f t="shared" si="10"/>
        <v>0</v>
      </c>
      <c r="O133" s="376">
        <f t="shared" si="11"/>
        <v>0</v>
      </c>
      <c r="P133" s="772">
        <v>1</v>
      </c>
      <c r="Q133" s="377" t="str">
        <f t="shared" si="12"/>
        <v>V</v>
      </c>
      <c r="R133" s="378"/>
      <c r="S133" s="378"/>
      <c r="T133" s="773">
        <f t="shared" si="13"/>
        <v>17600</v>
      </c>
    </row>
    <row r="134" spans="1:20" ht="14.1" customHeight="1">
      <c r="A134" s="564">
        <v>134</v>
      </c>
      <c r="B134" s="374" t="s">
        <v>537</v>
      </c>
      <c r="C134" s="553" t="s">
        <v>538</v>
      </c>
      <c r="D134" s="380">
        <v>1</v>
      </c>
      <c r="E134" s="560" t="s">
        <v>692</v>
      </c>
      <c r="F134" s="560" t="s">
        <v>383</v>
      </c>
      <c r="G134" s="373" t="str">
        <f t="shared" si="8"/>
        <v>Leslokaal regulier</v>
      </c>
      <c r="H134" s="374" t="s">
        <v>779</v>
      </c>
      <c r="I134" s="566">
        <v>60</v>
      </c>
      <c r="J134" s="616">
        <v>8040</v>
      </c>
      <c r="K134" s="375">
        <f t="shared" si="9"/>
        <v>40</v>
      </c>
      <c r="L134" s="376">
        <f t="shared" si="14"/>
        <v>0</v>
      </c>
      <c r="M134" s="376">
        <f t="shared" si="15"/>
        <v>0</v>
      </c>
      <c r="N134" s="376">
        <f t="shared" si="10"/>
        <v>0</v>
      </c>
      <c r="O134" s="376">
        <f t="shared" si="11"/>
        <v>0</v>
      </c>
      <c r="P134" s="772">
        <v>1</v>
      </c>
      <c r="Q134" s="377" t="str">
        <f t="shared" si="12"/>
        <v>L</v>
      </c>
      <c r="R134" s="378"/>
      <c r="S134" s="378"/>
      <c r="T134" s="773">
        <f t="shared" si="13"/>
        <v>2400</v>
      </c>
    </row>
    <row r="135" spans="1:20" ht="14.1" customHeight="1">
      <c r="A135" s="564">
        <v>135</v>
      </c>
      <c r="B135" s="374" t="s">
        <v>537</v>
      </c>
      <c r="C135" s="553" t="s">
        <v>538</v>
      </c>
      <c r="D135" s="380">
        <v>1</v>
      </c>
      <c r="E135" s="560" t="s">
        <v>693</v>
      </c>
      <c r="F135" s="560" t="s">
        <v>325</v>
      </c>
      <c r="G135" s="373" t="str">
        <f t="shared" si="8"/>
        <v>Niet van toepassing</v>
      </c>
      <c r="H135" s="374" t="s">
        <v>779</v>
      </c>
      <c r="I135" s="566">
        <v>9</v>
      </c>
      <c r="J135" s="616" t="s">
        <v>239</v>
      </c>
      <c r="K135" s="375">
        <f t="shared" si="9"/>
        <v>0</v>
      </c>
      <c r="L135" s="376">
        <f t="shared" si="14"/>
        <v>0</v>
      </c>
      <c r="M135" s="376">
        <f t="shared" si="15"/>
        <v>0</v>
      </c>
      <c r="N135" s="376">
        <f t="shared" si="10"/>
        <v>0</v>
      </c>
      <c r="O135" s="376">
        <f t="shared" si="11"/>
        <v>0</v>
      </c>
      <c r="P135" s="772">
        <v>1</v>
      </c>
      <c r="Q135" s="377">
        <f t="shared" si="12"/>
        <v>0</v>
      </c>
      <c r="R135" s="378"/>
      <c r="S135" s="378"/>
      <c r="T135" s="773">
        <f t="shared" si="13"/>
        <v>0</v>
      </c>
    </row>
    <row r="136" spans="1:20" ht="14.1" customHeight="1">
      <c r="A136" s="564">
        <v>136</v>
      </c>
      <c r="B136" s="374" t="s">
        <v>537</v>
      </c>
      <c r="C136" s="553" t="s">
        <v>538</v>
      </c>
      <c r="D136" s="380">
        <v>1</v>
      </c>
      <c r="E136" s="560" t="s">
        <v>694</v>
      </c>
      <c r="F136" s="560" t="s">
        <v>325</v>
      </c>
      <c r="G136" s="373" t="str">
        <f t="shared" si="8"/>
        <v>Niet van toepassing</v>
      </c>
      <c r="H136" s="374" t="s">
        <v>779</v>
      </c>
      <c r="I136" s="566">
        <v>9</v>
      </c>
      <c r="J136" s="616" t="s">
        <v>239</v>
      </c>
      <c r="K136" s="375">
        <f t="shared" si="9"/>
        <v>0</v>
      </c>
      <c r="L136" s="376">
        <f t="shared" si="14"/>
        <v>0</v>
      </c>
      <c r="M136" s="376">
        <f t="shared" si="15"/>
        <v>0</v>
      </c>
      <c r="N136" s="376">
        <f t="shared" si="10"/>
        <v>0</v>
      </c>
      <c r="O136" s="376">
        <f t="shared" si="11"/>
        <v>0</v>
      </c>
      <c r="P136" s="772">
        <v>1</v>
      </c>
      <c r="Q136" s="377">
        <f t="shared" si="12"/>
        <v>0</v>
      </c>
      <c r="R136" s="378"/>
      <c r="S136" s="378"/>
      <c r="T136" s="773">
        <f t="shared" si="13"/>
        <v>0</v>
      </c>
    </row>
    <row r="137" spans="1:20" ht="14.1" customHeight="1">
      <c r="A137" s="564">
        <v>137</v>
      </c>
      <c r="B137" s="374" t="s">
        <v>537</v>
      </c>
      <c r="C137" s="553" t="s">
        <v>538</v>
      </c>
      <c r="D137" s="380">
        <v>1</v>
      </c>
      <c r="E137" s="560" t="s">
        <v>695</v>
      </c>
      <c r="F137" s="560" t="s">
        <v>384</v>
      </c>
      <c r="G137" s="373" t="str">
        <f t="shared" si="8"/>
        <v>Administratieve ruimten</v>
      </c>
      <c r="H137" s="374" t="s">
        <v>779</v>
      </c>
      <c r="I137" s="566">
        <v>14</v>
      </c>
      <c r="J137" s="616">
        <v>1040</v>
      </c>
      <c r="K137" s="375">
        <f t="shared" si="9"/>
        <v>40</v>
      </c>
      <c r="L137" s="376">
        <f t="shared" si="14"/>
        <v>0</v>
      </c>
      <c r="M137" s="376">
        <f t="shared" si="15"/>
        <v>0</v>
      </c>
      <c r="N137" s="376">
        <f t="shared" si="10"/>
        <v>0</v>
      </c>
      <c r="O137" s="376">
        <f t="shared" si="11"/>
        <v>0</v>
      </c>
      <c r="P137" s="772">
        <v>1</v>
      </c>
      <c r="Q137" s="377" t="str">
        <f t="shared" si="12"/>
        <v>B</v>
      </c>
      <c r="R137" s="378"/>
      <c r="S137" s="378"/>
      <c r="T137" s="773">
        <f t="shared" si="13"/>
        <v>560</v>
      </c>
    </row>
    <row r="138" spans="1:20" ht="14.1" customHeight="1">
      <c r="A138" s="564">
        <v>138</v>
      </c>
      <c r="B138" s="374" t="s">
        <v>537</v>
      </c>
      <c r="C138" s="553" t="s">
        <v>538</v>
      </c>
      <c r="D138" s="380">
        <v>1</v>
      </c>
      <c r="E138" s="560" t="s">
        <v>696</v>
      </c>
      <c r="F138" s="560" t="s">
        <v>383</v>
      </c>
      <c r="G138" s="373" t="str">
        <f t="shared" ref="G138:G169" si="16">IF($J138="",0,VLOOKUP($J138,Kengetal,3,FALSE))</f>
        <v>Leslokaal regulier</v>
      </c>
      <c r="H138" s="374" t="s">
        <v>779</v>
      </c>
      <c r="I138" s="566">
        <v>48</v>
      </c>
      <c r="J138" s="616">
        <v>8040</v>
      </c>
      <c r="K138" s="375">
        <f t="shared" ref="K138:K199" si="17">SUM(IF(J138="",0,VLOOKUP(J138,Kengetal,2)))</f>
        <v>40</v>
      </c>
      <c r="L138" s="376">
        <f t="shared" si="14"/>
        <v>0</v>
      </c>
      <c r="M138" s="376">
        <f t="shared" si="15"/>
        <v>0</v>
      </c>
      <c r="N138" s="376">
        <f t="shared" ref="N138:N169" si="18">IF($J138="",0,VLOOKUP($J138,Kengetal,5,FALSE))</f>
        <v>0</v>
      </c>
      <c r="O138" s="376">
        <f t="shared" ref="O138:O169" si="19">IF($J138="",0,VLOOKUP($J138,Kengetal,6,FALSE))</f>
        <v>0</v>
      </c>
      <c r="P138" s="772">
        <v>1</v>
      </c>
      <c r="Q138" s="377" t="str">
        <f t="shared" ref="Q138:Q199" si="20">IF(J138="","",VLOOKUP(J138,Kengetal,11,FALSE))</f>
        <v>L</v>
      </c>
      <c r="R138" s="378"/>
      <c r="S138" s="378"/>
      <c r="T138" s="773">
        <f t="shared" ref="T138:T199" si="21">I138*K138</f>
        <v>1920</v>
      </c>
    </row>
    <row r="139" spans="1:20" ht="14.1" customHeight="1">
      <c r="A139" s="564">
        <v>139</v>
      </c>
      <c r="B139" s="374" t="s">
        <v>537</v>
      </c>
      <c r="C139" s="553" t="s">
        <v>538</v>
      </c>
      <c r="D139" s="380">
        <v>1</v>
      </c>
      <c r="E139" s="560" t="s">
        <v>697</v>
      </c>
      <c r="F139" s="560" t="s">
        <v>384</v>
      </c>
      <c r="G139" s="373" t="str">
        <f t="shared" si="16"/>
        <v>Administratieve ruimten</v>
      </c>
      <c r="H139" s="374" t="s">
        <v>779</v>
      </c>
      <c r="I139" s="566">
        <v>18</v>
      </c>
      <c r="J139" s="616">
        <v>1040</v>
      </c>
      <c r="K139" s="375">
        <f t="shared" si="17"/>
        <v>40</v>
      </c>
      <c r="L139" s="376">
        <f t="shared" ref="L139:L202" si="22">N139*I139*P139</f>
        <v>0</v>
      </c>
      <c r="M139" s="376">
        <f t="shared" ref="M139:M202" si="23">O139*I139*P139</f>
        <v>0</v>
      </c>
      <c r="N139" s="376">
        <f t="shared" si="18"/>
        <v>0</v>
      </c>
      <c r="O139" s="376">
        <f t="shared" si="19"/>
        <v>0</v>
      </c>
      <c r="P139" s="772">
        <v>1</v>
      </c>
      <c r="Q139" s="377" t="str">
        <f t="shared" si="20"/>
        <v>B</v>
      </c>
      <c r="R139" s="378"/>
      <c r="S139" s="378"/>
      <c r="T139" s="773">
        <f t="shared" si="21"/>
        <v>720</v>
      </c>
    </row>
    <row r="140" spans="1:20" ht="14.1" customHeight="1">
      <c r="A140" s="564">
        <v>140</v>
      </c>
      <c r="B140" s="374" t="s">
        <v>537</v>
      </c>
      <c r="C140" s="553" t="s">
        <v>538</v>
      </c>
      <c r="D140" s="380">
        <v>1</v>
      </c>
      <c r="E140" s="560" t="s">
        <v>698</v>
      </c>
      <c r="F140" s="560" t="s">
        <v>384</v>
      </c>
      <c r="G140" s="373" t="str">
        <f t="shared" si="16"/>
        <v>Administratieve ruimten</v>
      </c>
      <c r="H140" s="374" t="s">
        <v>779</v>
      </c>
      <c r="I140" s="566">
        <v>23</v>
      </c>
      <c r="J140" s="616">
        <v>1040</v>
      </c>
      <c r="K140" s="375">
        <f t="shared" si="17"/>
        <v>40</v>
      </c>
      <c r="L140" s="376">
        <f t="shared" si="22"/>
        <v>0</v>
      </c>
      <c r="M140" s="376">
        <f t="shared" si="23"/>
        <v>0</v>
      </c>
      <c r="N140" s="376">
        <f t="shared" si="18"/>
        <v>0</v>
      </c>
      <c r="O140" s="376">
        <f t="shared" si="19"/>
        <v>0</v>
      </c>
      <c r="P140" s="772">
        <v>1</v>
      </c>
      <c r="Q140" s="377" t="str">
        <f t="shared" si="20"/>
        <v>B</v>
      </c>
      <c r="R140" s="378"/>
      <c r="S140" s="378"/>
      <c r="T140" s="773">
        <f t="shared" si="21"/>
        <v>920</v>
      </c>
    </row>
    <row r="141" spans="1:20" ht="14.1" customHeight="1">
      <c r="A141" s="564">
        <v>141</v>
      </c>
      <c r="B141" s="374" t="s">
        <v>537</v>
      </c>
      <c r="C141" s="553" t="s">
        <v>538</v>
      </c>
      <c r="D141" s="380">
        <v>1</v>
      </c>
      <c r="E141" s="560" t="s">
        <v>699</v>
      </c>
      <c r="F141" s="560" t="s">
        <v>384</v>
      </c>
      <c r="G141" s="373" t="str">
        <f t="shared" si="16"/>
        <v>Administratieve ruimten</v>
      </c>
      <c r="H141" s="374" t="s">
        <v>779</v>
      </c>
      <c r="I141" s="566">
        <v>23</v>
      </c>
      <c r="J141" s="616">
        <v>1040</v>
      </c>
      <c r="K141" s="375">
        <f t="shared" si="17"/>
        <v>40</v>
      </c>
      <c r="L141" s="376">
        <f t="shared" si="22"/>
        <v>0</v>
      </c>
      <c r="M141" s="376">
        <f t="shared" si="23"/>
        <v>0</v>
      </c>
      <c r="N141" s="376">
        <f t="shared" si="18"/>
        <v>0</v>
      </c>
      <c r="O141" s="376">
        <f t="shared" si="19"/>
        <v>0</v>
      </c>
      <c r="P141" s="772">
        <v>1</v>
      </c>
      <c r="Q141" s="377" t="str">
        <f t="shared" si="20"/>
        <v>B</v>
      </c>
      <c r="R141" s="378"/>
      <c r="S141" s="378"/>
      <c r="T141" s="773">
        <f t="shared" si="21"/>
        <v>920</v>
      </c>
    </row>
    <row r="142" spans="1:20" ht="14.1" customHeight="1">
      <c r="A142" s="564">
        <v>142</v>
      </c>
      <c r="B142" s="374" t="s">
        <v>537</v>
      </c>
      <c r="C142" s="553" t="s">
        <v>538</v>
      </c>
      <c r="D142" s="380">
        <v>2</v>
      </c>
      <c r="E142" s="560" t="s">
        <v>446</v>
      </c>
      <c r="F142" s="560" t="s">
        <v>380</v>
      </c>
      <c r="G142" s="373" t="str">
        <f t="shared" si="16"/>
        <v>Gangen en hallen</v>
      </c>
      <c r="H142" s="374" t="s">
        <v>779</v>
      </c>
      <c r="I142" s="566">
        <v>80</v>
      </c>
      <c r="J142" s="616">
        <v>3200</v>
      </c>
      <c r="K142" s="375">
        <f t="shared" si="17"/>
        <v>200</v>
      </c>
      <c r="L142" s="376">
        <f t="shared" si="22"/>
        <v>0</v>
      </c>
      <c r="M142" s="376">
        <f t="shared" si="23"/>
        <v>0</v>
      </c>
      <c r="N142" s="376">
        <f t="shared" si="18"/>
        <v>0</v>
      </c>
      <c r="O142" s="376">
        <f t="shared" si="19"/>
        <v>0</v>
      </c>
      <c r="P142" s="772">
        <v>1</v>
      </c>
      <c r="Q142" s="377" t="str">
        <f t="shared" si="20"/>
        <v>V</v>
      </c>
      <c r="R142" s="378"/>
      <c r="S142" s="378"/>
      <c r="T142" s="773">
        <f t="shared" si="21"/>
        <v>16000</v>
      </c>
    </row>
    <row r="143" spans="1:20" ht="14.1" customHeight="1">
      <c r="A143" s="564">
        <v>143</v>
      </c>
      <c r="B143" s="374" t="s">
        <v>537</v>
      </c>
      <c r="C143" s="553" t="s">
        <v>538</v>
      </c>
      <c r="D143" s="380">
        <v>2</v>
      </c>
      <c r="E143" s="560" t="s">
        <v>447</v>
      </c>
      <c r="F143" s="560" t="s">
        <v>384</v>
      </c>
      <c r="G143" s="373" t="str">
        <f t="shared" si="16"/>
        <v>Administratieve ruimten</v>
      </c>
      <c r="H143" s="374" t="s">
        <v>780</v>
      </c>
      <c r="I143" s="566">
        <v>46</v>
      </c>
      <c r="J143" s="616">
        <v>1040</v>
      </c>
      <c r="K143" s="375">
        <f t="shared" si="17"/>
        <v>40</v>
      </c>
      <c r="L143" s="376">
        <f t="shared" si="22"/>
        <v>0</v>
      </c>
      <c r="M143" s="376">
        <f t="shared" si="23"/>
        <v>0</v>
      </c>
      <c r="N143" s="376">
        <f t="shared" si="18"/>
        <v>0</v>
      </c>
      <c r="O143" s="376">
        <f t="shared" si="19"/>
        <v>0</v>
      </c>
      <c r="P143" s="772">
        <v>1</v>
      </c>
      <c r="Q143" s="377" t="str">
        <f t="shared" si="20"/>
        <v>B</v>
      </c>
      <c r="R143" s="378"/>
      <c r="S143" s="378"/>
      <c r="T143" s="773">
        <f t="shared" si="21"/>
        <v>1840</v>
      </c>
    </row>
    <row r="144" spans="1:20" ht="14.1" customHeight="1">
      <c r="A144" s="564">
        <v>144</v>
      </c>
      <c r="B144" s="374" t="s">
        <v>537</v>
      </c>
      <c r="C144" s="553" t="s">
        <v>538</v>
      </c>
      <c r="D144" s="608">
        <v>2</v>
      </c>
      <c r="E144" s="560" t="s">
        <v>448</v>
      </c>
      <c r="F144" s="560" t="s">
        <v>387</v>
      </c>
      <c r="G144" s="373" t="str">
        <f t="shared" si="16"/>
        <v>Niet van toepassing</v>
      </c>
      <c r="H144" s="374" t="s">
        <v>784</v>
      </c>
      <c r="I144" s="566">
        <v>18</v>
      </c>
      <c r="J144" s="616" t="s">
        <v>239</v>
      </c>
      <c r="K144" s="375">
        <f t="shared" si="17"/>
        <v>0</v>
      </c>
      <c r="L144" s="376">
        <f t="shared" si="22"/>
        <v>0</v>
      </c>
      <c r="M144" s="376">
        <f t="shared" si="23"/>
        <v>0</v>
      </c>
      <c r="N144" s="376">
        <f t="shared" si="18"/>
        <v>0</v>
      </c>
      <c r="O144" s="376">
        <f t="shared" si="19"/>
        <v>0</v>
      </c>
      <c r="P144" s="772">
        <v>1</v>
      </c>
      <c r="Q144" s="377">
        <f t="shared" si="20"/>
        <v>0</v>
      </c>
      <c r="R144" s="378"/>
      <c r="S144" s="378"/>
      <c r="T144" s="773">
        <f t="shared" si="21"/>
        <v>0</v>
      </c>
    </row>
    <row r="145" spans="1:20" ht="14.1" customHeight="1">
      <c r="A145" s="564">
        <v>145</v>
      </c>
      <c r="B145" s="374" t="s">
        <v>537</v>
      </c>
      <c r="C145" s="553" t="s">
        <v>538</v>
      </c>
      <c r="D145" s="380">
        <v>2</v>
      </c>
      <c r="E145" s="560" t="s">
        <v>449</v>
      </c>
      <c r="F145" s="560" t="s">
        <v>383</v>
      </c>
      <c r="G145" s="373" t="str">
        <f t="shared" si="16"/>
        <v>Leslokaal regulier</v>
      </c>
      <c r="H145" s="374" t="s">
        <v>779</v>
      </c>
      <c r="I145" s="566">
        <v>48</v>
      </c>
      <c r="J145" s="616">
        <v>8040</v>
      </c>
      <c r="K145" s="375">
        <f t="shared" si="17"/>
        <v>40</v>
      </c>
      <c r="L145" s="376">
        <f t="shared" si="22"/>
        <v>0</v>
      </c>
      <c r="M145" s="376">
        <f t="shared" si="23"/>
        <v>0</v>
      </c>
      <c r="N145" s="376">
        <f t="shared" si="18"/>
        <v>0</v>
      </c>
      <c r="O145" s="376">
        <f t="shared" si="19"/>
        <v>0</v>
      </c>
      <c r="P145" s="772">
        <v>1</v>
      </c>
      <c r="Q145" s="377" t="str">
        <f t="shared" si="20"/>
        <v>L</v>
      </c>
      <c r="R145" s="378"/>
      <c r="S145" s="378"/>
      <c r="T145" s="773">
        <f t="shared" si="21"/>
        <v>1920</v>
      </c>
    </row>
    <row r="146" spans="1:20" ht="14.1" customHeight="1">
      <c r="A146" s="564">
        <v>146</v>
      </c>
      <c r="B146" s="374" t="s">
        <v>537</v>
      </c>
      <c r="C146" s="553" t="s">
        <v>538</v>
      </c>
      <c r="D146" s="380">
        <v>2</v>
      </c>
      <c r="E146" s="560" t="s">
        <v>450</v>
      </c>
      <c r="F146" s="560" t="s">
        <v>380</v>
      </c>
      <c r="G146" s="373" t="str">
        <f t="shared" si="16"/>
        <v>Gangen en hallen</v>
      </c>
      <c r="H146" s="374" t="s">
        <v>779</v>
      </c>
      <c r="I146" s="566">
        <v>88</v>
      </c>
      <c r="J146" s="616">
        <v>3200</v>
      </c>
      <c r="K146" s="375">
        <f t="shared" si="17"/>
        <v>200</v>
      </c>
      <c r="L146" s="376">
        <f t="shared" si="22"/>
        <v>0</v>
      </c>
      <c r="M146" s="376">
        <f t="shared" si="23"/>
        <v>0</v>
      </c>
      <c r="N146" s="376">
        <f t="shared" si="18"/>
        <v>0</v>
      </c>
      <c r="O146" s="376">
        <f t="shared" si="19"/>
        <v>0</v>
      </c>
      <c r="P146" s="772">
        <v>1</v>
      </c>
      <c r="Q146" s="377" t="str">
        <f t="shared" si="20"/>
        <v>V</v>
      </c>
      <c r="R146" s="378"/>
      <c r="S146" s="378"/>
      <c r="T146" s="773">
        <f t="shared" si="21"/>
        <v>17600</v>
      </c>
    </row>
    <row r="147" spans="1:20" ht="14.1" customHeight="1">
      <c r="A147" s="564">
        <v>147</v>
      </c>
      <c r="B147" s="374" t="s">
        <v>537</v>
      </c>
      <c r="C147" s="553" t="s">
        <v>538</v>
      </c>
      <c r="D147" s="380">
        <v>2</v>
      </c>
      <c r="E147" s="560" t="s">
        <v>451</v>
      </c>
      <c r="F147" s="560" t="s">
        <v>382</v>
      </c>
      <c r="G147" s="373" t="str">
        <f t="shared" si="16"/>
        <v>Sanitaire ruimten</v>
      </c>
      <c r="H147" s="374" t="s">
        <v>784</v>
      </c>
      <c r="I147" s="566">
        <v>6.2</v>
      </c>
      <c r="J147" s="616">
        <v>2200</v>
      </c>
      <c r="K147" s="375">
        <f t="shared" si="17"/>
        <v>200</v>
      </c>
      <c r="L147" s="376">
        <f t="shared" si="22"/>
        <v>0</v>
      </c>
      <c r="M147" s="376">
        <f t="shared" si="23"/>
        <v>0</v>
      </c>
      <c r="N147" s="376">
        <f t="shared" si="18"/>
        <v>0</v>
      </c>
      <c r="O147" s="376">
        <f t="shared" si="19"/>
        <v>0</v>
      </c>
      <c r="P147" s="772">
        <v>1</v>
      </c>
      <c r="Q147" s="377" t="str">
        <f t="shared" si="20"/>
        <v>S</v>
      </c>
      <c r="R147" s="378"/>
      <c r="S147" s="378"/>
      <c r="T147" s="773">
        <f t="shared" si="21"/>
        <v>1240</v>
      </c>
    </row>
    <row r="148" spans="1:20" ht="14.1" customHeight="1">
      <c r="A148" s="564">
        <v>148</v>
      </c>
      <c r="B148" s="374" t="s">
        <v>537</v>
      </c>
      <c r="C148" s="553" t="s">
        <v>538</v>
      </c>
      <c r="D148" s="380">
        <v>2</v>
      </c>
      <c r="E148" s="560" t="s">
        <v>452</v>
      </c>
      <c r="F148" s="560" t="s">
        <v>325</v>
      </c>
      <c r="G148" s="373" t="str">
        <f t="shared" si="16"/>
        <v>Niet van toepassing</v>
      </c>
      <c r="H148" s="374" t="s">
        <v>779</v>
      </c>
      <c r="I148" s="566">
        <v>2</v>
      </c>
      <c r="J148" s="616" t="s">
        <v>239</v>
      </c>
      <c r="K148" s="375">
        <f t="shared" si="17"/>
        <v>0</v>
      </c>
      <c r="L148" s="376">
        <f t="shared" si="22"/>
        <v>0</v>
      </c>
      <c r="M148" s="376">
        <f t="shared" si="23"/>
        <v>0</v>
      </c>
      <c r="N148" s="376">
        <f t="shared" si="18"/>
        <v>0</v>
      </c>
      <c r="O148" s="376">
        <f t="shared" si="19"/>
        <v>0</v>
      </c>
      <c r="P148" s="772">
        <v>1</v>
      </c>
      <c r="Q148" s="377">
        <f t="shared" si="20"/>
        <v>0</v>
      </c>
      <c r="R148" s="378"/>
      <c r="S148" s="378"/>
      <c r="T148" s="773">
        <f t="shared" si="21"/>
        <v>0</v>
      </c>
    </row>
    <row r="149" spans="1:20" ht="14.1" customHeight="1">
      <c r="A149" s="564">
        <v>149</v>
      </c>
      <c r="B149" s="374" t="s">
        <v>537</v>
      </c>
      <c r="C149" s="553" t="s">
        <v>538</v>
      </c>
      <c r="D149" s="380">
        <v>2</v>
      </c>
      <c r="E149" s="560" t="s">
        <v>453</v>
      </c>
      <c r="F149" s="560" t="s">
        <v>325</v>
      </c>
      <c r="G149" s="373" t="str">
        <f t="shared" si="16"/>
        <v>Niet van toepassing</v>
      </c>
      <c r="H149" s="374" t="s">
        <v>779</v>
      </c>
      <c r="I149" s="566">
        <v>18</v>
      </c>
      <c r="J149" s="616" t="s">
        <v>239</v>
      </c>
      <c r="K149" s="375">
        <f t="shared" si="17"/>
        <v>0</v>
      </c>
      <c r="L149" s="376">
        <f t="shared" si="22"/>
        <v>0</v>
      </c>
      <c r="M149" s="376">
        <f t="shared" si="23"/>
        <v>0</v>
      </c>
      <c r="N149" s="376">
        <f t="shared" si="18"/>
        <v>0</v>
      </c>
      <c r="O149" s="376">
        <f t="shared" si="19"/>
        <v>0</v>
      </c>
      <c r="P149" s="772">
        <v>1</v>
      </c>
      <c r="Q149" s="377">
        <f t="shared" si="20"/>
        <v>0</v>
      </c>
      <c r="R149" s="378"/>
      <c r="S149" s="378"/>
      <c r="T149" s="773">
        <f t="shared" si="21"/>
        <v>0</v>
      </c>
    </row>
    <row r="150" spans="1:20" ht="14.1" customHeight="1">
      <c r="A150" s="564">
        <v>150</v>
      </c>
      <c r="B150" s="374" t="s">
        <v>537</v>
      </c>
      <c r="C150" s="553" t="s">
        <v>538</v>
      </c>
      <c r="D150" s="380">
        <v>2</v>
      </c>
      <c r="E150" s="560" t="s">
        <v>454</v>
      </c>
      <c r="F150" s="560" t="s">
        <v>383</v>
      </c>
      <c r="G150" s="373" t="str">
        <f t="shared" si="16"/>
        <v>Leslokaal regulier</v>
      </c>
      <c r="H150" s="374" t="s">
        <v>779</v>
      </c>
      <c r="I150" s="566">
        <v>96</v>
      </c>
      <c r="J150" s="616">
        <v>8040</v>
      </c>
      <c r="K150" s="375">
        <f t="shared" si="17"/>
        <v>40</v>
      </c>
      <c r="L150" s="376">
        <f t="shared" si="22"/>
        <v>0</v>
      </c>
      <c r="M150" s="376">
        <f t="shared" si="23"/>
        <v>0</v>
      </c>
      <c r="N150" s="376">
        <f t="shared" si="18"/>
        <v>0</v>
      </c>
      <c r="O150" s="376">
        <f t="shared" si="19"/>
        <v>0</v>
      </c>
      <c r="P150" s="772">
        <v>1</v>
      </c>
      <c r="Q150" s="377" t="str">
        <f t="shared" si="20"/>
        <v>L</v>
      </c>
      <c r="R150" s="378"/>
      <c r="S150" s="378"/>
      <c r="T150" s="773">
        <f t="shared" si="21"/>
        <v>3840</v>
      </c>
    </row>
    <row r="151" spans="1:20" ht="14.1" customHeight="1">
      <c r="A151" s="564">
        <v>151</v>
      </c>
      <c r="B151" s="374" t="s">
        <v>537</v>
      </c>
      <c r="C151" s="553" t="s">
        <v>538</v>
      </c>
      <c r="D151" s="380">
        <v>2</v>
      </c>
      <c r="E151" s="560" t="s">
        <v>455</v>
      </c>
      <c r="F151" s="560" t="s">
        <v>325</v>
      </c>
      <c r="G151" s="373" t="str">
        <f t="shared" si="16"/>
        <v>Niet van toepassing</v>
      </c>
      <c r="H151" s="374" t="s">
        <v>779</v>
      </c>
      <c r="I151" s="566">
        <v>20</v>
      </c>
      <c r="J151" s="616" t="s">
        <v>239</v>
      </c>
      <c r="K151" s="375">
        <f t="shared" si="17"/>
        <v>0</v>
      </c>
      <c r="L151" s="376">
        <f t="shared" si="22"/>
        <v>0</v>
      </c>
      <c r="M151" s="376">
        <f t="shared" si="23"/>
        <v>0</v>
      </c>
      <c r="N151" s="376">
        <f t="shared" si="18"/>
        <v>0</v>
      </c>
      <c r="O151" s="376">
        <f t="shared" si="19"/>
        <v>0</v>
      </c>
      <c r="P151" s="772">
        <v>1</v>
      </c>
      <c r="Q151" s="377">
        <f t="shared" si="20"/>
        <v>0</v>
      </c>
      <c r="R151" s="378"/>
      <c r="S151" s="378"/>
      <c r="T151" s="773">
        <f t="shared" si="21"/>
        <v>0</v>
      </c>
    </row>
    <row r="152" spans="1:20" ht="14.1" customHeight="1">
      <c r="A152" s="564">
        <v>152</v>
      </c>
      <c r="B152" s="374" t="s">
        <v>537</v>
      </c>
      <c r="C152" s="553" t="s">
        <v>538</v>
      </c>
      <c r="D152" s="380">
        <v>2</v>
      </c>
      <c r="E152" s="560" t="s">
        <v>456</v>
      </c>
      <c r="F152" s="560" t="s">
        <v>383</v>
      </c>
      <c r="G152" s="373" t="str">
        <f t="shared" si="16"/>
        <v>Leslokaal regulier</v>
      </c>
      <c r="H152" s="374" t="s">
        <v>779</v>
      </c>
      <c r="I152" s="566">
        <v>60</v>
      </c>
      <c r="J152" s="616">
        <v>8040</v>
      </c>
      <c r="K152" s="375">
        <f t="shared" si="17"/>
        <v>40</v>
      </c>
      <c r="L152" s="376">
        <f t="shared" si="22"/>
        <v>0</v>
      </c>
      <c r="M152" s="376">
        <f t="shared" si="23"/>
        <v>0</v>
      </c>
      <c r="N152" s="376">
        <f t="shared" si="18"/>
        <v>0</v>
      </c>
      <c r="O152" s="376">
        <f t="shared" si="19"/>
        <v>0</v>
      </c>
      <c r="P152" s="772">
        <v>1</v>
      </c>
      <c r="Q152" s="377" t="str">
        <f t="shared" si="20"/>
        <v>L</v>
      </c>
      <c r="R152" s="378"/>
      <c r="S152" s="378"/>
      <c r="T152" s="773">
        <f t="shared" si="21"/>
        <v>2400</v>
      </c>
    </row>
    <row r="153" spans="1:20" ht="14.1" customHeight="1">
      <c r="A153" s="564">
        <v>153</v>
      </c>
      <c r="B153" s="374" t="s">
        <v>537</v>
      </c>
      <c r="C153" s="553" t="s">
        <v>538</v>
      </c>
      <c r="D153" s="380">
        <v>2</v>
      </c>
      <c r="E153" s="560" t="s">
        <v>457</v>
      </c>
      <c r="F153" s="560" t="s">
        <v>383</v>
      </c>
      <c r="G153" s="373" t="str">
        <f t="shared" si="16"/>
        <v>Leslokaal regulier</v>
      </c>
      <c r="H153" s="374" t="s">
        <v>779</v>
      </c>
      <c r="I153" s="566">
        <v>60</v>
      </c>
      <c r="J153" s="616">
        <v>8040</v>
      </c>
      <c r="K153" s="375">
        <f t="shared" si="17"/>
        <v>40</v>
      </c>
      <c r="L153" s="376">
        <f t="shared" si="22"/>
        <v>0</v>
      </c>
      <c r="M153" s="376">
        <f t="shared" si="23"/>
        <v>0</v>
      </c>
      <c r="N153" s="376">
        <f t="shared" si="18"/>
        <v>0</v>
      </c>
      <c r="O153" s="376">
        <f t="shared" si="19"/>
        <v>0</v>
      </c>
      <c r="P153" s="772">
        <v>1</v>
      </c>
      <c r="Q153" s="377" t="str">
        <f t="shared" si="20"/>
        <v>L</v>
      </c>
      <c r="R153" s="378"/>
      <c r="S153" s="378"/>
      <c r="T153" s="773">
        <f t="shared" si="21"/>
        <v>2400</v>
      </c>
    </row>
    <row r="154" spans="1:20" ht="14.1" customHeight="1">
      <c r="A154" s="564">
        <v>154</v>
      </c>
      <c r="B154" s="374" t="s">
        <v>537</v>
      </c>
      <c r="C154" s="553" t="s">
        <v>538</v>
      </c>
      <c r="D154" s="380">
        <v>2</v>
      </c>
      <c r="E154" s="560" t="s">
        <v>458</v>
      </c>
      <c r="F154" s="560" t="s">
        <v>325</v>
      </c>
      <c r="G154" s="373" t="str">
        <f t="shared" si="16"/>
        <v>Niet van toepassing</v>
      </c>
      <c r="H154" s="374" t="s">
        <v>779</v>
      </c>
      <c r="I154" s="566">
        <v>16</v>
      </c>
      <c r="J154" s="616" t="s">
        <v>239</v>
      </c>
      <c r="K154" s="375">
        <f t="shared" si="17"/>
        <v>0</v>
      </c>
      <c r="L154" s="376">
        <f t="shared" si="22"/>
        <v>0</v>
      </c>
      <c r="M154" s="376">
        <f t="shared" si="23"/>
        <v>0</v>
      </c>
      <c r="N154" s="376">
        <f t="shared" si="18"/>
        <v>0</v>
      </c>
      <c r="O154" s="376">
        <f t="shared" si="19"/>
        <v>0</v>
      </c>
      <c r="P154" s="772">
        <v>1</v>
      </c>
      <c r="Q154" s="377">
        <f t="shared" si="20"/>
        <v>0</v>
      </c>
      <c r="R154" s="378"/>
      <c r="S154" s="378"/>
      <c r="T154" s="773">
        <f t="shared" si="21"/>
        <v>0</v>
      </c>
    </row>
    <row r="155" spans="1:20" ht="14.1" customHeight="1">
      <c r="A155" s="564">
        <v>155</v>
      </c>
      <c r="B155" s="374" t="s">
        <v>537</v>
      </c>
      <c r="C155" s="553" t="s">
        <v>538</v>
      </c>
      <c r="D155" s="380">
        <v>2</v>
      </c>
      <c r="E155" s="560" t="s">
        <v>459</v>
      </c>
      <c r="F155" s="551" t="s">
        <v>675</v>
      </c>
      <c r="G155" s="373" t="str">
        <f t="shared" si="16"/>
        <v>Niet van toepassing</v>
      </c>
      <c r="H155" s="374" t="s">
        <v>779</v>
      </c>
      <c r="I155" s="566">
        <v>4</v>
      </c>
      <c r="J155" s="616" t="s">
        <v>239</v>
      </c>
      <c r="K155" s="375">
        <f t="shared" si="17"/>
        <v>0</v>
      </c>
      <c r="L155" s="376">
        <f t="shared" si="22"/>
        <v>0</v>
      </c>
      <c r="M155" s="376">
        <f t="shared" si="23"/>
        <v>0</v>
      </c>
      <c r="N155" s="376">
        <f t="shared" si="18"/>
        <v>0</v>
      </c>
      <c r="O155" s="376">
        <f t="shared" si="19"/>
        <v>0</v>
      </c>
      <c r="P155" s="772">
        <v>1</v>
      </c>
      <c r="Q155" s="377">
        <f t="shared" si="20"/>
        <v>0</v>
      </c>
      <c r="R155" s="378"/>
      <c r="S155" s="378"/>
      <c r="T155" s="773">
        <f t="shared" si="21"/>
        <v>0</v>
      </c>
    </row>
    <row r="156" spans="1:20" ht="14.1" customHeight="1">
      <c r="A156" s="564">
        <v>156</v>
      </c>
      <c r="B156" s="374" t="s">
        <v>537</v>
      </c>
      <c r="C156" s="553" t="s">
        <v>538</v>
      </c>
      <c r="D156" s="380">
        <v>2</v>
      </c>
      <c r="E156" s="560" t="s">
        <v>460</v>
      </c>
      <c r="F156" s="560" t="s">
        <v>383</v>
      </c>
      <c r="G156" s="373" t="str">
        <f t="shared" si="16"/>
        <v>Leslokaal regulier</v>
      </c>
      <c r="H156" s="374" t="s">
        <v>779</v>
      </c>
      <c r="I156" s="566">
        <v>122</v>
      </c>
      <c r="J156" s="616">
        <v>8040</v>
      </c>
      <c r="K156" s="375">
        <f t="shared" si="17"/>
        <v>40</v>
      </c>
      <c r="L156" s="376">
        <f t="shared" si="22"/>
        <v>0</v>
      </c>
      <c r="M156" s="376">
        <f t="shared" si="23"/>
        <v>0</v>
      </c>
      <c r="N156" s="376">
        <f t="shared" si="18"/>
        <v>0</v>
      </c>
      <c r="O156" s="376">
        <f t="shared" si="19"/>
        <v>0</v>
      </c>
      <c r="P156" s="772">
        <v>1</v>
      </c>
      <c r="Q156" s="377" t="str">
        <f t="shared" si="20"/>
        <v>L</v>
      </c>
      <c r="R156" s="378"/>
      <c r="S156" s="378"/>
      <c r="T156" s="773">
        <f t="shared" si="21"/>
        <v>4880</v>
      </c>
    </row>
    <row r="157" spans="1:20" ht="14.1" customHeight="1">
      <c r="A157" s="564">
        <v>157</v>
      </c>
      <c r="B157" s="374" t="s">
        <v>537</v>
      </c>
      <c r="C157" s="553" t="s">
        <v>538</v>
      </c>
      <c r="D157" s="380">
        <v>2</v>
      </c>
      <c r="E157" s="560" t="s">
        <v>461</v>
      </c>
      <c r="F157" s="560" t="s">
        <v>380</v>
      </c>
      <c r="G157" s="373" t="str">
        <f t="shared" si="16"/>
        <v>Gangen en hallen</v>
      </c>
      <c r="H157" s="374" t="s">
        <v>779</v>
      </c>
      <c r="I157" s="566">
        <v>100</v>
      </c>
      <c r="J157" s="616">
        <v>3200</v>
      </c>
      <c r="K157" s="375">
        <f t="shared" si="17"/>
        <v>200</v>
      </c>
      <c r="L157" s="376">
        <f t="shared" si="22"/>
        <v>0</v>
      </c>
      <c r="M157" s="376">
        <f t="shared" si="23"/>
        <v>0</v>
      </c>
      <c r="N157" s="376">
        <f t="shared" si="18"/>
        <v>0</v>
      </c>
      <c r="O157" s="376">
        <f t="shared" si="19"/>
        <v>0</v>
      </c>
      <c r="P157" s="772">
        <v>1</v>
      </c>
      <c r="Q157" s="377" t="str">
        <f t="shared" si="20"/>
        <v>V</v>
      </c>
      <c r="R157" s="378"/>
      <c r="S157" s="378"/>
      <c r="T157" s="773">
        <f t="shared" si="21"/>
        <v>20000</v>
      </c>
    </row>
    <row r="158" spans="1:20" ht="14.1" customHeight="1">
      <c r="A158" s="564">
        <v>158</v>
      </c>
      <c r="B158" s="374" t="s">
        <v>537</v>
      </c>
      <c r="C158" s="553" t="s">
        <v>538</v>
      </c>
      <c r="D158" s="380">
        <v>2</v>
      </c>
      <c r="E158" s="560" t="s">
        <v>462</v>
      </c>
      <c r="F158" s="560" t="s">
        <v>383</v>
      </c>
      <c r="G158" s="373" t="str">
        <f t="shared" si="16"/>
        <v>Leslokaal regulier</v>
      </c>
      <c r="H158" s="374" t="s">
        <v>779</v>
      </c>
      <c r="I158" s="566">
        <v>122</v>
      </c>
      <c r="J158" s="616">
        <v>8040</v>
      </c>
      <c r="K158" s="375">
        <f t="shared" si="17"/>
        <v>40</v>
      </c>
      <c r="L158" s="376">
        <f t="shared" si="22"/>
        <v>0</v>
      </c>
      <c r="M158" s="376">
        <f t="shared" si="23"/>
        <v>0</v>
      </c>
      <c r="N158" s="376">
        <f t="shared" si="18"/>
        <v>0</v>
      </c>
      <c r="O158" s="376">
        <f t="shared" si="19"/>
        <v>0</v>
      </c>
      <c r="P158" s="772">
        <v>1</v>
      </c>
      <c r="Q158" s="377" t="str">
        <f t="shared" si="20"/>
        <v>L</v>
      </c>
      <c r="R158" s="378"/>
      <c r="S158" s="378"/>
      <c r="T158" s="773">
        <f t="shared" si="21"/>
        <v>4880</v>
      </c>
    </row>
    <row r="159" spans="1:20" ht="14.1" customHeight="1">
      <c r="A159" s="564">
        <v>159</v>
      </c>
      <c r="B159" s="374" t="s">
        <v>537</v>
      </c>
      <c r="C159" s="553" t="s">
        <v>538</v>
      </c>
      <c r="D159" s="380">
        <v>2</v>
      </c>
      <c r="E159" s="560" t="s">
        <v>463</v>
      </c>
      <c r="F159" s="560" t="s">
        <v>325</v>
      </c>
      <c r="G159" s="373" t="str">
        <f t="shared" si="16"/>
        <v>Niet van toepassing</v>
      </c>
      <c r="H159" s="374" t="s">
        <v>779</v>
      </c>
      <c r="I159" s="566">
        <v>11</v>
      </c>
      <c r="J159" s="616" t="s">
        <v>239</v>
      </c>
      <c r="K159" s="375">
        <f t="shared" si="17"/>
        <v>0</v>
      </c>
      <c r="L159" s="376">
        <f t="shared" si="22"/>
        <v>0</v>
      </c>
      <c r="M159" s="376">
        <f t="shared" si="23"/>
        <v>0</v>
      </c>
      <c r="N159" s="376">
        <f t="shared" si="18"/>
        <v>0</v>
      </c>
      <c r="O159" s="376">
        <f t="shared" si="19"/>
        <v>0</v>
      </c>
      <c r="P159" s="772">
        <v>1</v>
      </c>
      <c r="Q159" s="377">
        <f t="shared" si="20"/>
        <v>0</v>
      </c>
      <c r="R159" s="378"/>
      <c r="S159" s="378"/>
      <c r="T159" s="773">
        <f t="shared" si="21"/>
        <v>0</v>
      </c>
    </row>
    <row r="160" spans="1:20" ht="14.1" customHeight="1">
      <c r="A160" s="564">
        <v>160</v>
      </c>
      <c r="B160" s="374" t="s">
        <v>537</v>
      </c>
      <c r="C160" s="553" t="s">
        <v>538</v>
      </c>
      <c r="D160" s="380">
        <v>2</v>
      </c>
      <c r="E160" s="560" t="s">
        <v>464</v>
      </c>
      <c r="F160" s="560" t="s">
        <v>325</v>
      </c>
      <c r="G160" s="373" t="str">
        <f t="shared" si="16"/>
        <v>Niet van toepassing</v>
      </c>
      <c r="H160" s="374" t="s">
        <v>779</v>
      </c>
      <c r="I160" s="566">
        <v>7</v>
      </c>
      <c r="J160" s="616" t="s">
        <v>239</v>
      </c>
      <c r="K160" s="375">
        <f t="shared" si="17"/>
        <v>0</v>
      </c>
      <c r="L160" s="376">
        <f t="shared" si="22"/>
        <v>0</v>
      </c>
      <c r="M160" s="376">
        <f t="shared" si="23"/>
        <v>0</v>
      </c>
      <c r="N160" s="376">
        <f t="shared" si="18"/>
        <v>0</v>
      </c>
      <c r="O160" s="376">
        <f t="shared" si="19"/>
        <v>0</v>
      </c>
      <c r="P160" s="772">
        <v>1</v>
      </c>
      <c r="Q160" s="377">
        <f t="shared" si="20"/>
        <v>0</v>
      </c>
      <c r="R160" s="378"/>
      <c r="S160" s="378"/>
      <c r="T160" s="773">
        <f t="shared" si="21"/>
        <v>0</v>
      </c>
    </row>
    <row r="161" spans="1:20" ht="14.1" customHeight="1">
      <c r="A161" s="564">
        <v>161</v>
      </c>
      <c r="B161" s="374" t="s">
        <v>537</v>
      </c>
      <c r="C161" s="553" t="s">
        <v>538</v>
      </c>
      <c r="D161" s="380">
        <v>2</v>
      </c>
      <c r="E161" s="560" t="s">
        <v>465</v>
      </c>
      <c r="F161" s="560" t="s">
        <v>380</v>
      </c>
      <c r="G161" s="373" t="str">
        <f t="shared" si="16"/>
        <v>Gangen en hallen</v>
      </c>
      <c r="H161" s="374" t="s">
        <v>786</v>
      </c>
      <c r="I161" s="566">
        <v>31</v>
      </c>
      <c r="J161" s="616">
        <v>3200</v>
      </c>
      <c r="K161" s="375">
        <f t="shared" si="17"/>
        <v>200</v>
      </c>
      <c r="L161" s="376">
        <f t="shared" si="22"/>
        <v>0</v>
      </c>
      <c r="M161" s="376">
        <f t="shared" si="23"/>
        <v>0</v>
      </c>
      <c r="N161" s="376">
        <f t="shared" si="18"/>
        <v>0</v>
      </c>
      <c r="O161" s="376">
        <f t="shared" si="19"/>
        <v>0</v>
      </c>
      <c r="P161" s="772">
        <v>1</v>
      </c>
      <c r="Q161" s="377" t="str">
        <f t="shared" si="20"/>
        <v>V</v>
      </c>
      <c r="R161" s="378"/>
      <c r="S161" s="378"/>
      <c r="T161" s="773">
        <f t="shared" si="21"/>
        <v>6200</v>
      </c>
    </row>
    <row r="162" spans="1:20" ht="14.1" customHeight="1">
      <c r="A162" s="564">
        <v>162</v>
      </c>
      <c r="B162" s="374" t="s">
        <v>537</v>
      </c>
      <c r="C162" s="553" t="s">
        <v>538</v>
      </c>
      <c r="D162" s="380">
        <v>2</v>
      </c>
      <c r="E162" s="560" t="s">
        <v>466</v>
      </c>
      <c r="F162" s="560" t="s">
        <v>541</v>
      </c>
      <c r="G162" s="373" t="str">
        <f t="shared" si="16"/>
        <v>Kleedruimten</v>
      </c>
      <c r="H162" s="374" t="s">
        <v>779</v>
      </c>
      <c r="I162" s="566">
        <v>36</v>
      </c>
      <c r="J162" s="616">
        <v>11200</v>
      </c>
      <c r="K162" s="375">
        <f t="shared" si="17"/>
        <v>200</v>
      </c>
      <c r="L162" s="376">
        <f t="shared" si="22"/>
        <v>0</v>
      </c>
      <c r="M162" s="376">
        <f t="shared" si="23"/>
        <v>0</v>
      </c>
      <c r="N162" s="376">
        <f t="shared" si="18"/>
        <v>0</v>
      </c>
      <c r="O162" s="376">
        <f t="shared" si="19"/>
        <v>0</v>
      </c>
      <c r="P162" s="772">
        <v>1</v>
      </c>
      <c r="Q162" s="377" t="str">
        <f t="shared" si="20"/>
        <v>V</v>
      </c>
      <c r="R162" s="378"/>
      <c r="S162" s="378"/>
      <c r="T162" s="773">
        <f t="shared" si="21"/>
        <v>7200</v>
      </c>
    </row>
    <row r="163" spans="1:20" ht="14.1" customHeight="1">
      <c r="A163" s="564">
        <v>163</v>
      </c>
      <c r="B163" s="374" t="s">
        <v>537</v>
      </c>
      <c r="C163" s="553" t="s">
        <v>538</v>
      </c>
      <c r="D163" s="380">
        <v>2</v>
      </c>
      <c r="E163" s="560" t="s">
        <v>467</v>
      </c>
      <c r="F163" s="560" t="s">
        <v>382</v>
      </c>
      <c r="G163" s="373" t="str">
        <f t="shared" si="16"/>
        <v>Sanitaire ruimten</v>
      </c>
      <c r="H163" s="374" t="s">
        <v>781</v>
      </c>
      <c r="I163" s="566">
        <v>6</v>
      </c>
      <c r="J163" s="616">
        <v>2200</v>
      </c>
      <c r="K163" s="375">
        <f t="shared" si="17"/>
        <v>200</v>
      </c>
      <c r="L163" s="376">
        <f t="shared" si="22"/>
        <v>0</v>
      </c>
      <c r="M163" s="376">
        <f t="shared" si="23"/>
        <v>0</v>
      </c>
      <c r="N163" s="376">
        <f t="shared" si="18"/>
        <v>0</v>
      </c>
      <c r="O163" s="376">
        <f t="shared" si="19"/>
        <v>0</v>
      </c>
      <c r="P163" s="772">
        <v>1</v>
      </c>
      <c r="Q163" s="377" t="str">
        <f t="shared" si="20"/>
        <v>S</v>
      </c>
      <c r="R163" s="378"/>
      <c r="S163" s="378"/>
      <c r="T163" s="773">
        <f t="shared" si="21"/>
        <v>1200</v>
      </c>
    </row>
    <row r="164" spans="1:20" ht="14.1" customHeight="1">
      <c r="A164" s="564">
        <v>164</v>
      </c>
      <c r="B164" s="374" t="s">
        <v>537</v>
      </c>
      <c r="C164" s="553" t="s">
        <v>538</v>
      </c>
      <c r="D164" s="380">
        <v>2</v>
      </c>
      <c r="E164" s="560" t="s">
        <v>468</v>
      </c>
      <c r="F164" s="560" t="s">
        <v>382</v>
      </c>
      <c r="G164" s="373" t="str">
        <f t="shared" si="16"/>
        <v>Sanitaire ruimten</v>
      </c>
      <c r="H164" s="374" t="s">
        <v>781</v>
      </c>
      <c r="I164" s="566">
        <v>17</v>
      </c>
      <c r="J164" s="616">
        <v>2200</v>
      </c>
      <c r="K164" s="375">
        <f t="shared" si="17"/>
        <v>200</v>
      </c>
      <c r="L164" s="376">
        <f t="shared" si="22"/>
        <v>0</v>
      </c>
      <c r="M164" s="376">
        <f t="shared" si="23"/>
        <v>0</v>
      </c>
      <c r="N164" s="376">
        <f t="shared" si="18"/>
        <v>0</v>
      </c>
      <c r="O164" s="376">
        <f t="shared" si="19"/>
        <v>0</v>
      </c>
      <c r="P164" s="772">
        <v>1</v>
      </c>
      <c r="Q164" s="377" t="str">
        <f t="shared" si="20"/>
        <v>S</v>
      </c>
      <c r="R164" s="378"/>
      <c r="S164" s="378"/>
      <c r="T164" s="773">
        <f t="shared" si="21"/>
        <v>3400</v>
      </c>
    </row>
    <row r="165" spans="1:20" ht="14.1" customHeight="1">
      <c r="A165" s="564">
        <v>165</v>
      </c>
      <c r="B165" s="374" t="s">
        <v>537</v>
      </c>
      <c r="C165" s="553" t="s">
        <v>538</v>
      </c>
      <c r="D165" s="380">
        <v>2</v>
      </c>
      <c r="E165" s="560" t="s">
        <v>469</v>
      </c>
      <c r="F165" s="560" t="s">
        <v>524</v>
      </c>
      <c r="G165" s="373" t="str">
        <f t="shared" si="16"/>
        <v>Gym lokaal</v>
      </c>
      <c r="H165" s="374"/>
      <c r="I165" s="566">
        <v>250</v>
      </c>
      <c r="J165" s="616">
        <v>10200</v>
      </c>
      <c r="K165" s="375">
        <f t="shared" si="17"/>
        <v>200</v>
      </c>
      <c r="L165" s="376">
        <f t="shared" si="22"/>
        <v>0</v>
      </c>
      <c r="M165" s="376">
        <f t="shared" si="23"/>
        <v>0</v>
      </c>
      <c r="N165" s="376">
        <f t="shared" si="18"/>
        <v>0</v>
      </c>
      <c r="O165" s="376">
        <f t="shared" si="19"/>
        <v>0</v>
      </c>
      <c r="P165" s="772">
        <v>1</v>
      </c>
      <c r="Q165" s="377" t="str">
        <f t="shared" si="20"/>
        <v>V</v>
      </c>
      <c r="R165" s="378"/>
      <c r="S165" s="378"/>
      <c r="T165" s="773">
        <f t="shared" si="21"/>
        <v>50000</v>
      </c>
    </row>
    <row r="166" spans="1:20" ht="14.1" customHeight="1">
      <c r="A166" s="564">
        <v>166</v>
      </c>
      <c r="B166" s="374" t="s">
        <v>537</v>
      </c>
      <c r="C166" s="553" t="s">
        <v>538</v>
      </c>
      <c r="D166" s="380">
        <v>2</v>
      </c>
      <c r="E166" s="560" t="s">
        <v>470</v>
      </c>
      <c r="F166" s="560" t="s">
        <v>325</v>
      </c>
      <c r="G166" s="373" t="str">
        <f t="shared" si="16"/>
        <v>Niet van toepassing</v>
      </c>
      <c r="H166" s="374" t="s">
        <v>781</v>
      </c>
      <c r="I166" s="566">
        <v>26</v>
      </c>
      <c r="J166" s="616" t="s">
        <v>239</v>
      </c>
      <c r="K166" s="375">
        <f t="shared" si="17"/>
        <v>0</v>
      </c>
      <c r="L166" s="376">
        <f t="shared" si="22"/>
        <v>0</v>
      </c>
      <c r="M166" s="376">
        <f t="shared" si="23"/>
        <v>0</v>
      </c>
      <c r="N166" s="376">
        <f t="shared" si="18"/>
        <v>0</v>
      </c>
      <c r="O166" s="376">
        <f t="shared" si="19"/>
        <v>0</v>
      </c>
      <c r="P166" s="772">
        <v>1</v>
      </c>
      <c r="Q166" s="377">
        <f t="shared" si="20"/>
        <v>0</v>
      </c>
      <c r="R166" s="378"/>
      <c r="S166" s="378"/>
      <c r="T166" s="773">
        <f t="shared" si="21"/>
        <v>0</v>
      </c>
    </row>
    <row r="167" spans="1:20" ht="14.1" customHeight="1">
      <c r="A167" s="564">
        <v>167</v>
      </c>
      <c r="B167" s="374" t="s">
        <v>537</v>
      </c>
      <c r="C167" s="553" t="s">
        <v>538</v>
      </c>
      <c r="D167" s="380">
        <v>2</v>
      </c>
      <c r="E167" s="560" t="s">
        <v>471</v>
      </c>
      <c r="F167" s="560" t="s">
        <v>325</v>
      </c>
      <c r="G167" s="373" t="str">
        <f t="shared" si="16"/>
        <v>Niet van toepassing</v>
      </c>
      <c r="H167" s="374" t="s">
        <v>781</v>
      </c>
      <c r="I167" s="566">
        <v>26</v>
      </c>
      <c r="J167" s="616" t="s">
        <v>239</v>
      </c>
      <c r="K167" s="375">
        <f t="shared" si="17"/>
        <v>0</v>
      </c>
      <c r="L167" s="376">
        <f t="shared" si="22"/>
        <v>0</v>
      </c>
      <c r="M167" s="376">
        <f t="shared" si="23"/>
        <v>0</v>
      </c>
      <c r="N167" s="376">
        <f t="shared" si="18"/>
        <v>0</v>
      </c>
      <c r="O167" s="376">
        <f t="shared" si="19"/>
        <v>0</v>
      </c>
      <c r="P167" s="772">
        <v>1</v>
      </c>
      <c r="Q167" s="377">
        <f t="shared" si="20"/>
        <v>0</v>
      </c>
      <c r="R167" s="378"/>
      <c r="S167" s="378"/>
      <c r="T167" s="773">
        <f t="shared" si="21"/>
        <v>0</v>
      </c>
    </row>
    <row r="168" spans="1:20" ht="14.1" customHeight="1">
      <c r="A168" s="564">
        <v>168</v>
      </c>
      <c r="B168" s="374" t="s">
        <v>537</v>
      </c>
      <c r="C168" s="553" t="s">
        <v>538</v>
      </c>
      <c r="D168" s="608">
        <v>2</v>
      </c>
      <c r="E168" s="560" t="s">
        <v>472</v>
      </c>
      <c r="F168" s="560" t="s">
        <v>387</v>
      </c>
      <c r="G168" s="373" t="str">
        <f t="shared" si="16"/>
        <v>Niet van toepassing</v>
      </c>
      <c r="H168" s="374" t="s">
        <v>784</v>
      </c>
      <c r="I168" s="566">
        <v>28</v>
      </c>
      <c r="J168" s="616" t="s">
        <v>239</v>
      </c>
      <c r="K168" s="375">
        <f t="shared" si="17"/>
        <v>0</v>
      </c>
      <c r="L168" s="376">
        <f t="shared" si="22"/>
        <v>0</v>
      </c>
      <c r="M168" s="376">
        <f t="shared" si="23"/>
        <v>0</v>
      </c>
      <c r="N168" s="376">
        <f t="shared" si="18"/>
        <v>0</v>
      </c>
      <c r="O168" s="376">
        <f t="shared" si="19"/>
        <v>0</v>
      </c>
      <c r="P168" s="772">
        <v>1</v>
      </c>
      <c r="Q168" s="377">
        <f t="shared" si="20"/>
        <v>0</v>
      </c>
      <c r="R168" s="378"/>
      <c r="S168" s="378"/>
      <c r="T168" s="773">
        <f t="shared" si="21"/>
        <v>0</v>
      </c>
    </row>
    <row r="169" spans="1:20" ht="14.1" customHeight="1">
      <c r="A169" s="564">
        <v>169</v>
      </c>
      <c r="B169" s="374" t="s">
        <v>537</v>
      </c>
      <c r="C169" s="553" t="s">
        <v>538</v>
      </c>
      <c r="D169" s="380">
        <v>2</v>
      </c>
      <c r="E169" s="560" t="s">
        <v>473</v>
      </c>
      <c r="F169" s="560" t="s">
        <v>382</v>
      </c>
      <c r="G169" s="373" t="str">
        <f t="shared" si="16"/>
        <v>Sanitaire ruimten</v>
      </c>
      <c r="H169" s="374" t="s">
        <v>781</v>
      </c>
      <c r="I169" s="566">
        <v>24</v>
      </c>
      <c r="J169" s="616">
        <v>2200</v>
      </c>
      <c r="K169" s="375">
        <f t="shared" si="17"/>
        <v>200</v>
      </c>
      <c r="L169" s="376">
        <f t="shared" si="22"/>
        <v>0</v>
      </c>
      <c r="M169" s="376">
        <f t="shared" si="23"/>
        <v>0</v>
      </c>
      <c r="N169" s="376">
        <f t="shared" si="18"/>
        <v>0</v>
      </c>
      <c r="O169" s="376">
        <f t="shared" si="19"/>
        <v>0</v>
      </c>
      <c r="P169" s="772">
        <v>1</v>
      </c>
      <c r="Q169" s="377" t="str">
        <f t="shared" si="20"/>
        <v>S</v>
      </c>
      <c r="R169" s="378"/>
      <c r="S169" s="378"/>
      <c r="T169" s="773">
        <f t="shared" si="21"/>
        <v>4800</v>
      </c>
    </row>
    <row r="170" spans="1:20" ht="14.1" customHeight="1">
      <c r="A170" s="564">
        <v>170</v>
      </c>
      <c r="B170" s="374" t="s">
        <v>537</v>
      </c>
      <c r="C170" s="553" t="s">
        <v>538</v>
      </c>
      <c r="D170" s="380">
        <v>2</v>
      </c>
      <c r="E170" s="560" t="s">
        <v>542</v>
      </c>
      <c r="F170" s="560" t="s">
        <v>382</v>
      </c>
      <c r="G170" s="373" t="str">
        <f t="shared" ref="G170:G201" si="24">IF($J170="",0,VLOOKUP($J170,Kengetal,3,FALSE))</f>
        <v>Sanitaire ruimten</v>
      </c>
      <c r="H170" s="374" t="s">
        <v>781</v>
      </c>
      <c r="I170" s="566">
        <v>13</v>
      </c>
      <c r="J170" s="616">
        <v>2200</v>
      </c>
      <c r="K170" s="375">
        <f t="shared" si="17"/>
        <v>200</v>
      </c>
      <c r="L170" s="376">
        <f t="shared" si="22"/>
        <v>0</v>
      </c>
      <c r="M170" s="376">
        <f t="shared" si="23"/>
        <v>0</v>
      </c>
      <c r="N170" s="376">
        <f t="shared" ref="N170:N201" si="25">IF($J170="",0,VLOOKUP($J170,Kengetal,5,FALSE))</f>
        <v>0</v>
      </c>
      <c r="O170" s="376">
        <f t="shared" ref="O170:O201" si="26">IF($J170="",0,VLOOKUP($J170,Kengetal,6,FALSE))</f>
        <v>0</v>
      </c>
      <c r="P170" s="772">
        <v>1</v>
      </c>
      <c r="Q170" s="377" t="str">
        <f t="shared" si="20"/>
        <v>S</v>
      </c>
      <c r="R170" s="378"/>
      <c r="S170" s="378"/>
      <c r="T170" s="773">
        <f t="shared" si="21"/>
        <v>2600</v>
      </c>
    </row>
    <row r="171" spans="1:20" ht="14.1" customHeight="1">
      <c r="A171" s="564">
        <v>171</v>
      </c>
      <c r="B171" s="374" t="s">
        <v>537</v>
      </c>
      <c r="C171" s="553" t="s">
        <v>538</v>
      </c>
      <c r="D171" s="380">
        <v>2</v>
      </c>
      <c r="E171" s="560" t="s">
        <v>474</v>
      </c>
      <c r="F171" s="560" t="s">
        <v>382</v>
      </c>
      <c r="G171" s="373" t="str">
        <f t="shared" si="24"/>
        <v>Sanitaire ruimten</v>
      </c>
      <c r="H171" s="374" t="s">
        <v>781</v>
      </c>
      <c r="I171" s="566">
        <v>24</v>
      </c>
      <c r="J171" s="616">
        <v>2200</v>
      </c>
      <c r="K171" s="375">
        <f t="shared" si="17"/>
        <v>200</v>
      </c>
      <c r="L171" s="376">
        <f t="shared" si="22"/>
        <v>0</v>
      </c>
      <c r="M171" s="376">
        <f t="shared" si="23"/>
        <v>0</v>
      </c>
      <c r="N171" s="376">
        <f t="shared" si="25"/>
        <v>0</v>
      </c>
      <c r="O171" s="376">
        <f t="shared" si="26"/>
        <v>0</v>
      </c>
      <c r="P171" s="772">
        <v>1</v>
      </c>
      <c r="Q171" s="377" t="str">
        <f t="shared" si="20"/>
        <v>S</v>
      </c>
      <c r="R171" s="378"/>
      <c r="S171" s="378"/>
      <c r="T171" s="773">
        <f t="shared" si="21"/>
        <v>4800</v>
      </c>
    </row>
    <row r="172" spans="1:20" ht="14.1" customHeight="1">
      <c r="A172" s="564">
        <v>172</v>
      </c>
      <c r="B172" s="374" t="s">
        <v>537</v>
      </c>
      <c r="C172" s="553" t="s">
        <v>538</v>
      </c>
      <c r="D172" s="380">
        <v>2</v>
      </c>
      <c r="E172" s="560" t="s">
        <v>543</v>
      </c>
      <c r="F172" s="560" t="s">
        <v>382</v>
      </c>
      <c r="G172" s="373" t="str">
        <f t="shared" si="24"/>
        <v>Sanitaire ruimten</v>
      </c>
      <c r="H172" s="374" t="s">
        <v>781</v>
      </c>
      <c r="I172" s="566">
        <v>13</v>
      </c>
      <c r="J172" s="616">
        <v>2200</v>
      </c>
      <c r="K172" s="375">
        <f t="shared" si="17"/>
        <v>200</v>
      </c>
      <c r="L172" s="376">
        <f t="shared" si="22"/>
        <v>0</v>
      </c>
      <c r="M172" s="376">
        <f t="shared" si="23"/>
        <v>0</v>
      </c>
      <c r="N172" s="376">
        <f t="shared" si="25"/>
        <v>0</v>
      </c>
      <c r="O172" s="376">
        <f t="shared" si="26"/>
        <v>0</v>
      </c>
      <c r="P172" s="772">
        <v>1</v>
      </c>
      <c r="Q172" s="377" t="str">
        <f t="shared" si="20"/>
        <v>S</v>
      </c>
      <c r="R172" s="378"/>
      <c r="S172" s="378"/>
      <c r="T172" s="773">
        <f t="shared" si="21"/>
        <v>2600</v>
      </c>
    </row>
    <row r="173" spans="1:20" ht="14.1" customHeight="1">
      <c r="A173" s="564">
        <v>173</v>
      </c>
      <c r="B173" s="374" t="s">
        <v>537</v>
      </c>
      <c r="C173" s="553" t="s">
        <v>538</v>
      </c>
      <c r="D173" s="380">
        <v>2</v>
      </c>
      <c r="E173" s="560" t="s">
        <v>475</v>
      </c>
      <c r="F173" s="560" t="s">
        <v>541</v>
      </c>
      <c r="G173" s="373" t="str">
        <f t="shared" si="24"/>
        <v>Kleedruimten</v>
      </c>
      <c r="H173" s="374" t="s">
        <v>779</v>
      </c>
      <c r="I173" s="566">
        <v>6</v>
      </c>
      <c r="J173" s="616">
        <v>11200</v>
      </c>
      <c r="K173" s="375">
        <f t="shared" si="17"/>
        <v>200</v>
      </c>
      <c r="L173" s="376">
        <f t="shared" si="22"/>
        <v>0</v>
      </c>
      <c r="M173" s="376">
        <f t="shared" si="23"/>
        <v>0</v>
      </c>
      <c r="N173" s="376">
        <f t="shared" si="25"/>
        <v>0</v>
      </c>
      <c r="O173" s="376">
        <f t="shared" si="26"/>
        <v>0</v>
      </c>
      <c r="P173" s="772">
        <v>1</v>
      </c>
      <c r="Q173" s="377" t="str">
        <f t="shared" si="20"/>
        <v>V</v>
      </c>
      <c r="R173" s="378"/>
      <c r="S173" s="378"/>
      <c r="T173" s="773">
        <f t="shared" si="21"/>
        <v>1200</v>
      </c>
    </row>
    <row r="174" spans="1:20" ht="14.1" customHeight="1">
      <c r="A174" s="564">
        <v>174</v>
      </c>
      <c r="B174" s="374" t="s">
        <v>537</v>
      </c>
      <c r="C174" s="553" t="s">
        <v>538</v>
      </c>
      <c r="D174" s="380">
        <v>2</v>
      </c>
      <c r="E174" s="560" t="s">
        <v>476</v>
      </c>
      <c r="F174" s="560" t="s">
        <v>541</v>
      </c>
      <c r="G174" s="373" t="str">
        <f t="shared" si="24"/>
        <v>Kleedruimten</v>
      </c>
      <c r="H174" s="374" t="s">
        <v>779</v>
      </c>
      <c r="I174" s="566">
        <v>6</v>
      </c>
      <c r="J174" s="616">
        <v>11200</v>
      </c>
      <c r="K174" s="375">
        <f t="shared" si="17"/>
        <v>200</v>
      </c>
      <c r="L174" s="376">
        <f t="shared" si="22"/>
        <v>0</v>
      </c>
      <c r="M174" s="376">
        <f t="shared" si="23"/>
        <v>0</v>
      </c>
      <c r="N174" s="376">
        <f t="shared" si="25"/>
        <v>0</v>
      </c>
      <c r="O174" s="376">
        <f t="shared" si="26"/>
        <v>0</v>
      </c>
      <c r="P174" s="772">
        <v>1</v>
      </c>
      <c r="Q174" s="377" t="str">
        <f t="shared" si="20"/>
        <v>V</v>
      </c>
      <c r="R174" s="378"/>
      <c r="S174" s="378"/>
      <c r="T174" s="773">
        <f t="shared" si="21"/>
        <v>1200</v>
      </c>
    </row>
    <row r="175" spans="1:20" ht="14.1" customHeight="1">
      <c r="A175" s="564">
        <v>175</v>
      </c>
      <c r="B175" s="374" t="s">
        <v>537</v>
      </c>
      <c r="C175" s="553" t="s">
        <v>538</v>
      </c>
      <c r="D175" s="380">
        <v>2</v>
      </c>
      <c r="E175" s="560" t="s">
        <v>477</v>
      </c>
      <c r="F175" s="560" t="s">
        <v>380</v>
      </c>
      <c r="G175" s="373" t="str">
        <f t="shared" si="24"/>
        <v>Gangen en hallen</v>
      </c>
      <c r="H175" s="374" t="s">
        <v>779</v>
      </c>
      <c r="I175" s="566">
        <v>50</v>
      </c>
      <c r="J175" s="616">
        <v>3200</v>
      </c>
      <c r="K175" s="375">
        <f t="shared" si="17"/>
        <v>200</v>
      </c>
      <c r="L175" s="376">
        <f t="shared" si="22"/>
        <v>0</v>
      </c>
      <c r="M175" s="376">
        <f t="shared" si="23"/>
        <v>0</v>
      </c>
      <c r="N175" s="376">
        <f t="shared" si="25"/>
        <v>0</v>
      </c>
      <c r="O175" s="376">
        <f t="shared" si="26"/>
        <v>0</v>
      </c>
      <c r="P175" s="772">
        <v>1</v>
      </c>
      <c r="Q175" s="377" t="str">
        <f t="shared" si="20"/>
        <v>V</v>
      </c>
      <c r="R175" s="378"/>
      <c r="S175" s="378"/>
      <c r="T175" s="773">
        <f t="shared" si="21"/>
        <v>10000</v>
      </c>
    </row>
    <row r="176" spans="1:20" ht="14.1" customHeight="1">
      <c r="A176" s="564">
        <v>176</v>
      </c>
      <c r="B176" s="374" t="s">
        <v>537</v>
      </c>
      <c r="C176" s="553" t="s">
        <v>538</v>
      </c>
      <c r="D176" s="380">
        <v>2</v>
      </c>
      <c r="E176" s="560" t="s">
        <v>478</v>
      </c>
      <c r="F176" s="560" t="s">
        <v>541</v>
      </c>
      <c r="G176" s="373" t="str">
        <f t="shared" si="24"/>
        <v>Kleedruimten</v>
      </c>
      <c r="H176" s="374" t="s">
        <v>779</v>
      </c>
      <c r="I176" s="566">
        <v>36</v>
      </c>
      <c r="J176" s="616">
        <v>11200</v>
      </c>
      <c r="K176" s="375">
        <f t="shared" si="17"/>
        <v>200</v>
      </c>
      <c r="L176" s="376">
        <f t="shared" si="22"/>
        <v>0</v>
      </c>
      <c r="M176" s="376">
        <f t="shared" si="23"/>
        <v>0</v>
      </c>
      <c r="N176" s="376">
        <f t="shared" si="25"/>
        <v>0</v>
      </c>
      <c r="O176" s="376">
        <f t="shared" si="26"/>
        <v>0</v>
      </c>
      <c r="P176" s="772">
        <v>1</v>
      </c>
      <c r="Q176" s="377" t="str">
        <f t="shared" si="20"/>
        <v>V</v>
      </c>
      <c r="R176" s="378"/>
      <c r="S176" s="378"/>
      <c r="T176" s="773">
        <f t="shared" si="21"/>
        <v>7200</v>
      </c>
    </row>
    <row r="177" spans="1:20" ht="14.1" customHeight="1">
      <c r="A177" s="564">
        <v>177</v>
      </c>
      <c r="B177" s="374" t="s">
        <v>537</v>
      </c>
      <c r="C177" s="553" t="s">
        <v>538</v>
      </c>
      <c r="D177" s="380">
        <v>2</v>
      </c>
      <c r="E177" s="560" t="s">
        <v>479</v>
      </c>
      <c r="F177" s="560" t="s">
        <v>382</v>
      </c>
      <c r="G177" s="373" t="str">
        <f t="shared" si="24"/>
        <v>Sanitaire ruimten</v>
      </c>
      <c r="H177" s="374"/>
      <c r="I177" s="566">
        <v>3</v>
      </c>
      <c r="J177" s="616">
        <v>2200</v>
      </c>
      <c r="K177" s="375">
        <f t="shared" si="17"/>
        <v>200</v>
      </c>
      <c r="L177" s="376">
        <f t="shared" si="22"/>
        <v>0</v>
      </c>
      <c r="M177" s="376">
        <f t="shared" si="23"/>
        <v>0</v>
      </c>
      <c r="N177" s="376">
        <f t="shared" si="25"/>
        <v>0</v>
      </c>
      <c r="O177" s="376">
        <f t="shared" si="26"/>
        <v>0</v>
      </c>
      <c r="P177" s="772">
        <v>1</v>
      </c>
      <c r="Q177" s="377" t="str">
        <f t="shared" si="20"/>
        <v>S</v>
      </c>
      <c r="R177" s="378"/>
      <c r="S177" s="378"/>
      <c r="T177" s="773">
        <f t="shared" si="21"/>
        <v>600</v>
      </c>
    </row>
    <row r="178" spans="1:20" ht="14.1" customHeight="1">
      <c r="A178" s="564">
        <v>178</v>
      </c>
      <c r="B178" s="374" t="s">
        <v>537</v>
      </c>
      <c r="C178" s="553" t="s">
        <v>538</v>
      </c>
      <c r="D178" s="380">
        <v>2</v>
      </c>
      <c r="E178" s="560" t="s">
        <v>480</v>
      </c>
      <c r="F178" s="560" t="s">
        <v>382</v>
      </c>
      <c r="G178" s="373" t="str">
        <f t="shared" si="24"/>
        <v>Sanitaire ruimten</v>
      </c>
      <c r="H178" s="374" t="s">
        <v>784</v>
      </c>
      <c r="I178" s="566">
        <v>17</v>
      </c>
      <c r="J178" s="616">
        <v>2200</v>
      </c>
      <c r="K178" s="375">
        <f t="shared" si="17"/>
        <v>200</v>
      </c>
      <c r="L178" s="376">
        <f t="shared" si="22"/>
        <v>0</v>
      </c>
      <c r="M178" s="376">
        <f t="shared" si="23"/>
        <v>0</v>
      </c>
      <c r="N178" s="376">
        <f t="shared" si="25"/>
        <v>0</v>
      </c>
      <c r="O178" s="376">
        <f t="shared" si="26"/>
        <v>0</v>
      </c>
      <c r="P178" s="772">
        <v>1</v>
      </c>
      <c r="Q178" s="377" t="str">
        <f t="shared" si="20"/>
        <v>S</v>
      </c>
      <c r="R178" s="378"/>
      <c r="S178" s="378"/>
      <c r="T178" s="773">
        <f t="shared" si="21"/>
        <v>3400</v>
      </c>
    </row>
    <row r="179" spans="1:20" ht="14.1" customHeight="1">
      <c r="A179" s="564">
        <v>179</v>
      </c>
      <c r="B179" s="374" t="s">
        <v>537</v>
      </c>
      <c r="C179" s="553" t="s">
        <v>538</v>
      </c>
      <c r="D179" s="380">
        <v>2</v>
      </c>
      <c r="E179" s="560" t="s">
        <v>481</v>
      </c>
      <c r="F179" s="560" t="s">
        <v>524</v>
      </c>
      <c r="G179" s="373" t="str">
        <f t="shared" si="24"/>
        <v>Gym lokaal</v>
      </c>
      <c r="H179" s="374"/>
      <c r="I179" s="566">
        <v>250</v>
      </c>
      <c r="J179" s="616">
        <v>10200</v>
      </c>
      <c r="K179" s="375">
        <f t="shared" si="17"/>
        <v>200</v>
      </c>
      <c r="L179" s="376">
        <f t="shared" si="22"/>
        <v>0</v>
      </c>
      <c r="M179" s="376">
        <f t="shared" si="23"/>
        <v>0</v>
      </c>
      <c r="N179" s="376">
        <f t="shared" si="25"/>
        <v>0</v>
      </c>
      <c r="O179" s="376">
        <f t="shared" si="26"/>
        <v>0</v>
      </c>
      <c r="P179" s="772">
        <v>1</v>
      </c>
      <c r="Q179" s="377" t="str">
        <f t="shared" si="20"/>
        <v>V</v>
      </c>
      <c r="R179" s="378"/>
      <c r="S179" s="378"/>
      <c r="T179" s="773">
        <f t="shared" si="21"/>
        <v>50000</v>
      </c>
    </row>
    <row r="180" spans="1:20" ht="14.1" customHeight="1">
      <c r="A180" s="564">
        <v>180</v>
      </c>
      <c r="B180" s="374" t="s">
        <v>537</v>
      </c>
      <c r="C180" s="553" t="s">
        <v>538</v>
      </c>
      <c r="D180" s="380">
        <v>2</v>
      </c>
      <c r="E180" s="560" t="s">
        <v>482</v>
      </c>
      <c r="F180" s="560" t="s">
        <v>380</v>
      </c>
      <c r="G180" s="373" t="str">
        <f t="shared" si="24"/>
        <v>Gangen en hallen</v>
      </c>
      <c r="H180" s="374" t="s">
        <v>779</v>
      </c>
      <c r="I180" s="566">
        <v>31</v>
      </c>
      <c r="J180" s="616">
        <v>3200</v>
      </c>
      <c r="K180" s="375">
        <f t="shared" si="17"/>
        <v>200</v>
      </c>
      <c r="L180" s="376">
        <f t="shared" si="22"/>
        <v>0</v>
      </c>
      <c r="M180" s="376">
        <f t="shared" si="23"/>
        <v>0</v>
      </c>
      <c r="N180" s="376">
        <f t="shared" si="25"/>
        <v>0</v>
      </c>
      <c r="O180" s="376">
        <f t="shared" si="26"/>
        <v>0</v>
      </c>
      <c r="P180" s="772">
        <v>1</v>
      </c>
      <c r="Q180" s="377" t="str">
        <f t="shared" si="20"/>
        <v>V</v>
      </c>
      <c r="R180" s="378"/>
      <c r="S180" s="378"/>
      <c r="T180" s="773">
        <f t="shared" si="21"/>
        <v>6200</v>
      </c>
    </row>
    <row r="181" spans="1:20" ht="14.1" customHeight="1">
      <c r="A181" s="564">
        <v>181</v>
      </c>
      <c r="B181" s="374" t="s">
        <v>537</v>
      </c>
      <c r="C181" s="553" t="s">
        <v>538</v>
      </c>
      <c r="D181" s="380">
        <v>2</v>
      </c>
      <c r="E181" s="560" t="s">
        <v>483</v>
      </c>
      <c r="F181" s="560" t="s">
        <v>325</v>
      </c>
      <c r="G181" s="373" t="str">
        <f t="shared" si="24"/>
        <v>Niet van toepassing</v>
      </c>
      <c r="H181" s="374" t="s">
        <v>779</v>
      </c>
      <c r="I181" s="566">
        <v>18</v>
      </c>
      <c r="J181" s="616" t="s">
        <v>239</v>
      </c>
      <c r="K181" s="375">
        <f t="shared" si="17"/>
        <v>0</v>
      </c>
      <c r="L181" s="376">
        <f t="shared" si="22"/>
        <v>0</v>
      </c>
      <c r="M181" s="376">
        <f t="shared" si="23"/>
        <v>0</v>
      </c>
      <c r="N181" s="376">
        <f t="shared" si="25"/>
        <v>0</v>
      </c>
      <c r="O181" s="376">
        <f t="shared" si="26"/>
        <v>0</v>
      </c>
      <c r="P181" s="772">
        <v>1</v>
      </c>
      <c r="Q181" s="377">
        <f t="shared" si="20"/>
        <v>0</v>
      </c>
      <c r="R181" s="378"/>
      <c r="S181" s="378"/>
      <c r="T181" s="773">
        <f t="shared" si="21"/>
        <v>0</v>
      </c>
    </row>
    <row r="182" spans="1:20" ht="14.1" customHeight="1">
      <c r="A182" s="564">
        <v>182</v>
      </c>
      <c r="B182" s="374" t="s">
        <v>537</v>
      </c>
      <c r="C182" s="553" t="s">
        <v>538</v>
      </c>
      <c r="D182" s="380">
        <v>2</v>
      </c>
      <c r="E182" s="560" t="s">
        <v>484</v>
      </c>
      <c r="F182" s="560" t="s">
        <v>383</v>
      </c>
      <c r="G182" s="373" t="str">
        <f t="shared" si="24"/>
        <v>Leslokaal regulier</v>
      </c>
      <c r="H182" s="374" t="s">
        <v>779</v>
      </c>
      <c r="I182" s="566">
        <v>122</v>
      </c>
      <c r="J182" s="616">
        <v>8040</v>
      </c>
      <c r="K182" s="375">
        <f t="shared" si="17"/>
        <v>40</v>
      </c>
      <c r="L182" s="376">
        <f t="shared" si="22"/>
        <v>0</v>
      </c>
      <c r="M182" s="376">
        <f t="shared" si="23"/>
        <v>0</v>
      </c>
      <c r="N182" s="376">
        <f t="shared" si="25"/>
        <v>0</v>
      </c>
      <c r="O182" s="376">
        <f t="shared" si="26"/>
        <v>0</v>
      </c>
      <c r="P182" s="772">
        <v>1</v>
      </c>
      <c r="Q182" s="377" t="str">
        <f t="shared" si="20"/>
        <v>L</v>
      </c>
      <c r="R182" s="378"/>
      <c r="S182" s="378"/>
      <c r="T182" s="773">
        <f t="shared" si="21"/>
        <v>4880</v>
      </c>
    </row>
    <row r="183" spans="1:20" ht="14.1" customHeight="1">
      <c r="A183" s="564">
        <v>183</v>
      </c>
      <c r="B183" s="374" t="s">
        <v>537</v>
      </c>
      <c r="C183" s="553" t="s">
        <v>538</v>
      </c>
      <c r="D183" s="380">
        <v>2</v>
      </c>
      <c r="E183" s="560" t="s">
        <v>485</v>
      </c>
      <c r="F183" s="560" t="s">
        <v>383</v>
      </c>
      <c r="G183" s="373" t="str">
        <f t="shared" si="24"/>
        <v>Leslokaal regulier</v>
      </c>
      <c r="H183" s="374" t="s">
        <v>779</v>
      </c>
      <c r="I183" s="566">
        <v>60</v>
      </c>
      <c r="J183" s="616">
        <v>8040</v>
      </c>
      <c r="K183" s="375">
        <f t="shared" si="17"/>
        <v>40</v>
      </c>
      <c r="L183" s="376">
        <f t="shared" si="22"/>
        <v>0</v>
      </c>
      <c r="M183" s="376">
        <f t="shared" si="23"/>
        <v>0</v>
      </c>
      <c r="N183" s="376">
        <f t="shared" si="25"/>
        <v>0</v>
      </c>
      <c r="O183" s="376">
        <f t="shared" si="26"/>
        <v>0</v>
      </c>
      <c r="P183" s="772">
        <v>1</v>
      </c>
      <c r="Q183" s="377" t="str">
        <f t="shared" si="20"/>
        <v>L</v>
      </c>
      <c r="R183" s="378"/>
      <c r="S183" s="378"/>
      <c r="T183" s="773">
        <f t="shared" si="21"/>
        <v>2400</v>
      </c>
    </row>
    <row r="184" spans="1:20" ht="14.1" customHeight="1">
      <c r="A184" s="564">
        <v>184</v>
      </c>
      <c r="B184" s="374" t="s">
        <v>537</v>
      </c>
      <c r="C184" s="553" t="s">
        <v>538</v>
      </c>
      <c r="D184" s="380">
        <v>2</v>
      </c>
      <c r="E184" s="560" t="s">
        <v>486</v>
      </c>
      <c r="F184" s="560" t="s">
        <v>383</v>
      </c>
      <c r="G184" s="373" t="str">
        <f t="shared" si="24"/>
        <v>Leslokaal regulier</v>
      </c>
      <c r="H184" s="374" t="s">
        <v>779</v>
      </c>
      <c r="I184" s="566">
        <v>60</v>
      </c>
      <c r="J184" s="616">
        <v>8040</v>
      </c>
      <c r="K184" s="375">
        <f t="shared" si="17"/>
        <v>40</v>
      </c>
      <c r="L184" s="376">
        <f t="shared" si="22"/>
        <v>0</v>
      </c>
      <c r="M184" s="376">
        <f t="shared" si="23"/>
        <v>0</v>
      </c>
      <c r="N184" s="376">
        <f t="shared" si="25"/>
        <v>0</v>
      </c>
      <c r="O184" s="376">
        <f t="shared" si="26"/>
        <v>0</v>
      </c>
      <c r="P184" s="772">
        <v>1</v>
      </c>
      <c r="Q184" s="377" t="str">
        <f t="shared" si="20"/>
        <v>L</v>
      </c>
      <c r="R184" s="378"/>
      <c r="S184" s="378"/>
      <c r="T184" s="773">
        <f t="shared" si="21"/>
        <v>2400</v>
      </c>
    </row>
    <row r="185" spans="1:20" ht="14.1" customHeight="1">
      <c r="A185" s="564">
        <v>185</v>
      </c>
      <c r="B185" s="374" t="s">
        <v>537</v>
      </c>
      <c r="C185" s="553" t="s">
        <v>538</v>
      </c>
      <c r="D185" s="380">
        <v>2</v>
      </c>
      <c r="E185" s="560" t="s">
        <v>487</v>
      </c>
      <c r="F185" s="560" t="s">
        <v>380</v>
      </c>
      <c r="G185" s="373" t="str">
        <f t="shared" si="24"/>
        <v>Gangen en hallen</v>
      </c>
      <c r="H185" s="374" t="s">
        <v>779</v>
      </c>
      <c r="I185" s="566">
        <v>100</v>
      </c>
      <c r="J185" s="616">
        <v>3200</v>
      </c>
      <c r="K185" s="375">
        <f t="shared" si="17"/>
        <v>200</v>
      </c>
      <c r="L185" s="376">
        <f t="shared" si="22"/>
        <v>0</v>
      </c>
      <c r="M185" s="376">
        <f t="shared" si="23"/>
        <v>0</v>
      </c>
      <c r="N185" s="376">
        <f t="shared" si="25"/>
        <v>0</v>
      </c>
      <c r="O185" s="376">
        <f t="shared" si="26"/>
        <v>0</v>
      </c>
      <c r="P185" s="772">
        <v>1</v>
      </c>
      <c r="Q185" s="377" t="str">
        <f t="shared" si="20"/>
        <v>V</v>
      </c>
      <c r="R185" s="378"/>
      <c r="S185" s="378"/>
      <c r="T185" s="773">
        <f t="shared" si="21"/>
        <v>20000</v>
      </c>
    </row>
    <row r="186" spans="1:20" ht="14.1" customHeight="1">
      <c r="A186" s="564">
        <v>186</v>
      </c>
      <c r="B186" s="374" t="s">
        <v>537</v>
      </c>
      <c r="C186" s="553" t="s">
        <v>538</v>
      </c>
      <c r="D186" s="380">
        <v>2</v>
      </c>
      <c r="E186" s="560" t="s">
        <v>488</v>
      </c>
      <c r="F186" s="560" t="s">
        <v>325</v>
      </c>
      <c r="G186" s="373" t="str">
        <f t="shared" si="24"/>
        <v>Niet van toepassing</v>
      </c>
      <c r="H186" s="374" t="s">
        <v>779</v>
      </c>
      <c r="I186" s="566">
        <v>11</v>
      </c>
      <c r="J186" s="616" t="s">
        <v>239</v>
      </c>
      <c r="K186" s="375">
        <f t="shared" si="17"/>
        <v>0</v>
      </c>
      <c r="L186" s="376">
        <f t="shared" si="22"/>
        <v>0</v>
      </c>
      <c r="M186" s="376">
        <f t="shared" si="23"/>
        <v>0</v>
      </c>
      <c r="N186" s="376">
        <f t="shared" si="25"/>
        <v>0</v>
      </c>
      <c r="O186" s="376">
        <f t="shared" si="26"/>
        <v>0</v>
      </c>
      <c r="P186" s="772">
        <v>1</v>
      </c>
      <c r="Q186" s="377">
        <f t="shared" si="20"/>
        <v>0</v>
      </c>
      <c r="R186" s="378"/>
      <c r="S186" s="378"/>
      <c r="T186" s="773">
        <f t="shared" si="21"/>
        <v>0</v>
      </c>
    </row>
    <row r="187" spans="1:20" ht="14.1" customHeight="1">
      <c r="A187" s="564">
        <v>187</v>
      </c>
      <c r="B187" s="374" t="s">
        <v>537</v>
      </c>
      <c r="C187" s="553" t="s">
        <v>538</v>
      </c>
      <c r="D187" s="380">
        <v>2</v>
      </c>
      <c r="E187" s="560" t="s">
        <v>489</v>
      </c>
      <c r="F187" s="560" t="s">
        <v>325</v>
      </c>
      <c r="G187" s="373" t="str">
        <f t="shared" si="24"/>
        <v>Niet van toepassing</v>
      </c>
      <c r="H187" s="374" t="s">
        <v>779</v>
      </c>
      <c r="I187" s="566">
        <v>11</v>
      </c>
      <c r="J187" s="616" t="s">
        <v>239</v>
      </c>
      <c r="K187" s="375">
        <f t="shared" si="17"/>
        <v>0</v>
      </c>
      <c r="L187" s="376">
        <f t="shared" si="22"/>
        <v>0</v>
      </c>
      <c r="M187" s="376">
        <f t="shared" si="23"/>
        <v>0</v>
      </c>
      <c r="N187" s="376">
        <f t="shared" si="25"/>
        <v>0</v>
      </c>
      <c r="O187" s="376">
        <f t="shared" si="26"/>
        <v>0</v>
      </c>
      <c r="P187" s="772">
        <v>1</v>
      </c>
      <c r="Q187" s="377">
        <f t="shared" si="20"/>
        <v>0</v>
      </c>
      <c r="R187" s="378"/>
      <c r="S187" s="378"/>
      <c r="T187" s="773">
        <f t="shared" si="21"/>
        <v>0</v>
      </c>
    </row>
    <row r="188" spans="1:20" ht="14.1" customHeight="1">
      <c r="A188" s="564">
        <v>188</v>
      </c>
      <c r="B188" s="374" t="s">
        <v>537</v>
      </c>
      <c r="C188" s="553" t="s">
        <v>538</v>
      </c>
      <c r="D188" s="380">
        <v>2</v>
      </c>
      <c r="E188" s="560" t="s">
        <v>490</v>
      </c>
      <c r="F188" s="560" t="s">
        <v>383</v>
      </c>
      <c r="G188" s="373" t="str">
        <f t="shared" si="24"/>
        <v>Leslokaal regulier</v>
      </c>
      <c r="H188" s="374" t="s">
        <v>779</v>
      </c>
      <c r="I188" s="566">
        <v>60</v>
      </c>
      <c r="J188" s="616">
        <v>8040</v>
      </c>
      <c r="K188" s="375">
        <f t="shared" si="17"/>
        <v>40</v>
      </c>
      <c r="L188" s="376">
        <f t="shared" si="22"/>
        <v>0</v>
      </c>
      <c r="M188" s="376">
        <f t="shared" si="23"/>
        <v>0</v>
      </c>
      <c r="N188" s="376">
        <f t="shared" si="25"/>
        <v>0</v>
      </c>
      <c r="O188" s="376">
        <f t="shared" si="26"/>
        <v>0</v>
      </c>
      <c r="P188" s="772">
        <v>1</v>
      </c>
      <c r="Q188" s="377" t="str">
        <f t="shared" si="20"/>
        <v>L</v>
      </c>
      <c r="R188" s="378"/>
      <c r="S188" s="378"/>
      <c r="T188" s="773">
        <f t="shared" si="21"/>
        <v>2400</v>
      </c>
    </row>
    <row r="189" spans="1:20" ht="14.1" customHeight="1">
      <c r="A189" s="564">
        <v>189</v>
      </c>
      <c r="B189" s="374" t="s">
        <v>537</v>
      </c>
      <c r="C189" s="553" t="s">
        <v>538</v>
      </c>
      <c r="D189" s="380">
        <v>2</v>
      </c>
      <c r="E189" s="560" t="s">
        <v>491</v>
      </c>
      <c r="F189" s="560" t="s">
        <v>383</v>
      </c>
      <c r="G189" s="373" t="str">
        <f t="shared" si="24"/>
        <v>Leslokaal regulier</v>
      </c>
      <c r="H189" s="374" t="s">
        <v>779</v>
      </c>
      <c r="I189" s="566">
        <v>60</v>
      </c>
      <c r="J189" s="616">
        <v>8040</v>
      </c>
      <c r="K189" s="375">
        <f t="shared" si="17"/>
        <v>40</v>
      </c>
      <c r="L189" s="376">
        <f t="shared" si="22"/>
        <v>0</v>
      </c>
      <c r="M189" s="376">
        <f t="shared" si="23"/>
        <v>0</v>
      </c>
      <c r="N189" s="376">
        <f t="shared" si="25"/>
        <v>0</v>
      </c>
      <c r="O189" s="376">
        <f t="shared" si="26"/>
        <v>0</v>
      </c>
      <c r="P189" s="772">
        <v>1</v>
      </c>
      <c r="Q189" s="377" t="str">
        <f t="shared" si="20"/>
        <v>L</v>
      </c>
      <c r="R189" s="378"/>
      <c r="S189" s="378"/>
      <c r="T189" s="773">
        <f t="shared" si="21"/>
        <v>2400</v>
      </c>
    </row>
    <row r="190" spans="1:20" ht="14.1" customHeight="1">
      <c r="A190" s="564">
        <v>190</v>
      </c>
      <c r="B190" s="374" t="s">
        <v>537</v>
      </c>
      <c r="C190" s="553" t="s">
        <v>538</v>
      </c>
      <c r="D190" s="380">
        <v>2</v>
      </c>
      <c r="E190" s="560" t="s">
        <v>492</v>
      </c>
      <c r="F190" s="560" t="s">
        <v>383</v>
      </c>
      <c r="G190" s="373" t="str">
        <f t="shared" si="24"/>
        <v>Leslokaal regulier</v>
      </c>
      <c r="H190" s="374" t="s">
        <v>779</v>
      </c>
      <c r="I190" s="566">
        <v>60</v>
      </c>
      <c r="J190" s="616">
        <v>8040</v>
      </c>
      <c r="K190" s="375">
        <f t="shared" si="17"/>
        <v>40</v>
      </c>
      <c r="L190" s="376">
        <f t="shared" si="22"/>
        <v>0</v>
      </c>
      <c r="M190" s="376">
        <f t="shared" si="23"/>
        <v>0</v>
      </c>
      <c r="N190" s="376">
        <f t="shared" si="25"/>
        <v>0</v>
      </c>
      <c r="O190" s="376">
        <f t="shared" si="26"/>
        <v>0</v>
      </c>
      <c r="P190" s="772">
        <v>1</v>
      </c>
      <c r="Q190" s="377" t="str">
        <f t="shared" si="20"/>
        <v>L</v>
      </c>
      <c r="R190" s="378"/>
      <c r="S190" s="378"/>
      <c r="T190" s="773">
        <f t="shared" si="21"/>
        <v>2400</v>
      </c>
    </row>
    <row r="191" spans="1:20" ht="14.1" customHeight="1">
      <c r="A191" s="564">
        <v>191</v>
      </c>
      <c r="B191" s="374" t="s">
        <v>537</v>
      </c>
      <c r="C191" s="553" t="s">
        <v>538</v>
      </c>
      <c r="D191" s="380">
        <v>2</v>
      </c>
      <c r="E191" s="560" t="s">
        <v>493</v>
      </c>
      <c r="F191" s="560" t="s">
        <v>383</v>
      </c>
      <c r="G191" s="373" t="str">
        <f t="shared" si="24"/>
        <v>Leslokaal regulier</v>
      </c>
      <c r="H191" s="374" t="s">
        <v>779</v>
      </c>
      <c r="I191" s="566">
        <v>60</v>
      </c>
      <c r="J191" s="616">
        <v>8040</v>
      </c>
      <c r="K191" s="375">
        <f t="shared" si="17"/>
        <v>40</v>
      </c>
      <c r="L191" s="376">
        <f t="shared" si="22"/>
        <v>0</v>
      </c>
      <c r="M191" s="376">
        <f t="shared" si="23"/>
        <v>0</v>
      </c>
      <c r="N191" s="376">
        <f t="shared" si="25"/>
        <v>0</v>
      </c>
      <c r="O191" s="376">
        <f t="shared" si="26"/>
        <v>0</v>
      </c>
      <c r="P191" s="772">
        <v>1</v>
      </c>
      <c r="Q191" s="377" t="str">
        <f t="shared" si="20"/>
        <v>L</v>
      </c>
      <c r="R191" s="378"/>
      <c r="S191" s="378"/>
      <c r="T191" s="773">
        <f t="shared" si="21"/>
        <v>2400</v>
      </c>
    </row>
    <row r="192" spans="1:20" ht="14.1" customHeight="1">
      <c r="A192" s="564">
        <v>192</v>
      </c>
      <c r="B192" s="374" t="s">
        <v>537</v>
      </c>
      <c r="C192" s="553" t="s">
        <v>538</v>
      </c>
      <c r="D192" s="380">
        <v>2</v>
      </c>
      <c r="E192" s="560" t="s">
        <v>494</v>
      </c>
      <c r="F192" s="560" t="s">
        <v>325</v>
      </c>
      <c r="G192" s="373" t="str">
        <f t="shared" si="24"/>
        <v>Niet van toepassing</v>
      </c>
      <c r="H192" s="374" t="s">
        <v>779</v>
      </c>
      <c r="I192" s="566">
        <v>7</v>
      </c>
      <c r="J192" s="616" t="s">
        <v>239</v>
      </c>
      <c r="K192" s="375">
        <f t="shared" si="17"/>
        <v>0</v>
      </c>
      <c r="L192" s="376">
        <f t="shared" si="22"/>
        <v>0</v>
      </c>
      <c r="M192" s="376">
        <f t="shared" si="23"/>
        <v>0</v>
      </c>
      <c r="N192" s="376">
        <f t="shared" si="25"/>
        <v>0</v>
      </c>
      <c r="O192" s="376">
        <f t="shared" si="26"/>
        <v>0</v>
      </c>
      <c r="P192" s="772">
        <v>1</v>
      </c>
      <c r="Q192" s="377">
        <f t="shared" si="20"/>
        <v>0</v>
      </c>
      <c r="R192" s="378"/>
      <c r="S192" s="378"/>
      <c r="T192" s="773">
        <f t="shared" si="21"/>
        <v>0</v>
      </c>
    </row>
    <row r="193" spans="1:20" ht="14.1" customHeight="1">
      <c r="A193" s="564">
        <v>193</v>
      </c>
      <c r="B193" s="374" t="s">
        <v>537</v>
      </c>
      <c r="C193" s="553" t="s">
        <v>538</v>
      </c>
      <c r="D193" s="380">
        <v>2</v>
      </c>
      <c r="E193" s="560" t="s">
        <v>495</v>
      </c>
      <c r="F193" s="560" t="s">
        <v>325</v>
      </c>
      <c r="G193" s="373" t="str">
        <f t="shared" si="24"/>
        <v>Niet van toepassing</v>
      </c>
      <c r="H193" s="374" t="s">
        <v>779</v>
      </c>
      <c r="I193" s="566">
        <v>11</v>
      </c>
      <c r="J193" s="616" t="s">
        <v>239</v>
      </c>
      <c r="K193" s="375">
        <f t="shared" si="17"/>
        <v>0</v>
      </c>
      <c r="L193" s="376">
        <f t="shared" si="22"/>
        <v>0</v>
      </c>
      <c r="M193" s="376">
        <f t="shared" si="23"/>
        <v>0</v>
      </c>
      <c r="N193" s="376">
        <f t="shared" si="25"/>
        <v>0</v>
      </c>
      <c r="O193" s="376">
        <f t="shared" si="26"/>
        <v>0</v>
      </c>
      <c r="P193" s="772">
        <v>1</v>
      </c>
      <c r="Q193" s="377">
        <f t="shared" si="20"/>
        <v>0</v>
      </c>
      <c r="R193" s="378"/>
      <c r="S193" s="378"/>
      <c r="T193" s="773">
        <f t="shared" si="21"/>
        <v>0</v>
      </c>
    </row>
    <row r="194" spans="1:20" ht="14.1" customHeight="1">
      <c r="A194" s="564">
        <v>194</v>
      </c>
      <c r="B194" s="374" t="s">
        <v>537</v>
      </c>
      <c r="C194" s="553" t="s">
        <v>538</v>
      </c>
      <c r="D194" s="380">
        <v>2</v>
      </c>
      <c r="E194" s="560" t="s">
        <v>496</v>
      </c>
      <c r="F194" s="560" t="s">
        <v>325</v>
      </c>
      <c r="G194" s="373" t="str">
        <f t="shared" si="24"/>
        <v>Niet van toepassing</v>
      </c>
      <c r="H194" s="374" t="s">
        <v>779</v>
      </c>
      <c r="I194" s="566">
        <v>14</v>
      </c>
      <c r="J194" s="616" t="s">
        <v>239</v>
      </c>
      <c r="K194" s="375">
        <f t="shared" si="17"/>
        <v>0</v>
      </c>
      <c r="L194" s="376">
        <f t="shared" si="22"/>
        <v>0</v>
      </c>
      <c r="M194" s="376">
        <f t="shared" si="23"/>
        <v>0</v>
      </c>
      <c r="N194" s="376">
        <f t="shared" si="25"/>
        <v>0</v>
      </c>
      <c r="O194" s="376">
        <f t="shared" si="26"/>
        <v>0</v>
      </c>
      <c r="P194" s="772">
        <v>1</v>
      </c>
      <c r="Q194" s="377">
        <f t="shared" si="20"/>
        <v>0</v>
      </c>
      <c r="R194" s="378"/>
      <c r="S194" s="378"/>
      <c r="T194" s="773">
        <f t="shared" si="21"/>
        <v>0</v>
      </c>
    </row>
    <row r="195" spans="1:20" ht="14.1" customHeight="1">
      <c r="A195" s="564">
        <v>195</v>
      </c>
      <c r="B195" s="374" t="s">
        <v>537</v>
      </c>
      <c r="C195" s="553" t="s">
        <v>538</v>
      </c>
      <c r="D195" s="380">
        <v>2</v>
      </c>
      <c r="E195" s="560" t="s">
        <v>497</v>
      </c>
      <c r="F195" s="560" t="s">
        <v>384</v>
      </c>
      <c r="G195" s="373" t="str">
        <f t="shared" si="24"/>
        <v>Administratieve ruimten</v>
      </c>
      <c r="H195" s="374" t="s">
        <v>779</v>
      </c>
      <c r="I195" s="566">
        <v>30</v>
      </c>
      <c r="J195" s="616">
        <v>1040</v>
      </c>
      <c r="K195" s="375">
        <f t="shared" si="17"/>
        <v>40</v>
      </c>
      <c r="L195" s="376">
        <f t="shared" si="22"/>
        <v>0</v>
      </c>
      <c r="M195" s="376">
        <f t="shared" si="23"/>
        <v>0</v>
      </c>
      <c r="N195" s="376">
        <f t="shared" si="25"/>
        <v>0</v>
      </c>
      <c r="O195" s="376">
        <f t="shared" si="26"/>
        <v>0</v>
      </c>
      <c r="P195" s="772">
        <v>1</v>
      </c>
      <c r="Q195" s="377" t="str">
        <f t="shared" si="20"/>
        <v>B</v>
      </c>
      <c r="R195" s="378"/>
      <c r="S195" s="378"/>
      <c r="T195" s="773">
        <f t="shared" si="21"/>
        <v>1200</v>
      </c>
    </row>
    <row r="196" spans="1:20" ht="14.1" customHeight="1">
      <c r="A196" s="564">
        <v>196</v>
      </c>
      <c r="B196" s="374" t="s">
        <v>537</v>
      </c>
      <c r="C196" s="553" t="s">
        <v>538</v>
      </c>
      <c r="D196" s="380">
        <v>2</v>
      </c>
      <c r="E196" s="560" t="s">
        <v>498</v>
      </c>
      <c r="F196" s="560" t="s">
        <v>384</v>
      </c>
      <c r="G196" s="373" t="str">
        <f t="shared" si="24"/>
        <v>Administratieve ruimten</v>
      </c>
      <c r="H196" s="374" t="s">
        <v>779</v>
      </c>
      <c r="I196" s="566">
        <v>30</v>
      </c>
      <c r="J196" s="616">
        <v>1040</v>
      </c>
      <c r="K196" s="375">
        <f t="shared" si="17"/>
        <v>40</v>
      </c>
      <c r="L196" s="376">
        <f t="shared" si="22"/>
        <v>0</v>
      </c>
      <c r="M196" s="376">
        <f t="shared" si="23"/>
        <v>0</v>
      </c>
      <c r="N196" s="376">
        <f t="shared" si="25"/>
        <v>0</v>
      </c>
      <c r="O196" s="376">
        <f t="shared" si="26"/>
        <v>0</v>
      </c>
      <c r="P196" s="772">
        <v>1</v>
      </c>
      <c r="Q196" s="377" t="str">
        <f t="shared" si="20"/>
        <v>B</v>
      </c>
      <c r="R196" s="378"/>
      <c r="S196" s="378"/>
      <c r="T196" s="773">
        <f t="shared" si="21"/>
        <v>1200</v>
      </c>
    </row>
    <row r="197" spans="1:20" ht="14.1" customHeight="1">
      <c r="A197" s="564">
        <v>197</v>
      </c>
      <c r="B197" s="374" t="s">
        <v>537</v>
      </c>
      <c r="C197" s="553" t="s">
        <v>538</v>
      </c>
      <c r="D197" s="380">
        <v>2</v>
      </c>
      <c r="E197" s="560" t="s">
        <v>499</v>
      </c>
      <c r="F197" s="560" t="s">
        <v>384</v>
      </c>
      <c r="G197" s="373" t="str">
        <f t="shared" si="24"/>
        <v>Administratieve ruimten</v>
      </c>
      <c r="H197" s="374" t="s">
        <v>779</v>
      </c>
      <c r="I197" s="566">
        <v>18</v>
      </c>
      <c r="J197" s="616">
        <v>1040</v>
      </c>
      <c r="K197" s="375">
        <f t="shared" si="17"/>
        <v>40</v>
      </c>
      <c r="L197" s="376">
        <f t="shared" si="22"/>
        <v>0</v>
      </c>
      <c r="M197" s="376">
        <f t="shared" si="23"/>
        <v>0</v>
      </c>
      <c r="N197" s="376">
        <f t="shared" si="25"/>
        <v>0</v>
      </c>
      <c r="O197" s="376">
        <f t="shared" si="26"/>
        <v>0</v>
      </c>
      <c r="P197" s="772">
        <v>1</v>
      </c>
      <c r="Q197" s="377" t="str">
        <f t="shared" si="20"/>
        <v>B</v>
      </c>
      <c r="R197" s="378"/>
      <c r="S197" s="378"/>
      <c r="T197" s="773">
        <f t="shared" si="21"/>
        <v>720</v>
      </c>
    </row>
    <row r="198" spans="1:20" ht="14.1" customHeight="1">
      <c r="A198" s="564">
        <v>198</v>
      </c>
      <c r="B198" s="374" t="s">
        <v>537</v>
      </c>
      <c r="C198" s="553" t="s">
        <v>538</v>
      </c>
      <c r="D198" s="380">
        <v>2</v>
      </c>
      <c r="E198" s="560" t="s">
        <v>701</v>
      </c>
      <c r="F198" s="560" t="s">
        <v>380</v>
      </c>
      <c r="G198" s="373" t="str">
        <f t="shared" si="24"/>
        <v>Gangen en hallen</v>
      </c>
      <c r="H198" s="374" t="s">
        <v>779</v>
      </c>
      <c r="I198" s="566">
        <v>88</v>
      </c>
      <c r="J198" s="616">
        <v>3200</v>
      </c>
      <c r="K198" s="375">
        <f t="shared" si="17"/>
        <v>200</v>
      </c>
      <c r="L198" s="376">
        <f t="shared" si="22"/>
        <v>0</v>
      </c>
      <c r="M198" s="376">
        <f t="shared" si="23"/>
        <v>0</v>
      </c>
      <c r="N198" s="376">
        <f t="shared" si="25"/>
        <v>0</v>
      </c>
      <c r="O198" s="376">
        <f t="shared" si="26"/>
        <v>0</v>
      </c>
      <c r="P198" s="772">
        <v>1</v>
      </c>
      <c r="Q198" s="377" t="str">
        <f t="shared" si="20"/>
        <v>V</v>
      </c>
      <c r="R198" s="378"/>
      <c r="S198" s="378"/>
      <c r="T198" s="773">
        <f t="shared" si="21"/>
        <v>17600</v>
      </c>
    </row>
    <row r="199" spans="1:20" ht="14.1" customHeight="1">
      <c r="A199" s="564">
        <v>199</v>
      </c>
      <c r="B199" s="374" t="s">
        <v>537</v>
      </c>
      <c r="C199" s="553" t="s">
        <v>538</v>
      </c>
      <c r="D199" s="380">
        <v>2</v>
      </c>
      <c r="E199" s="560" t="s">
        <v>702</v>
      </c>
      <c r="F199" s="560" t="s">
        <v>384</v>
      </c>
      <c r="G199" s="373" t="str">
        <f t="shared" si="24"/>
        <v>Administratieve ruimten</v>
      </c>
      <c r="H199" s="374" t="s">
        <v>779</v>
      </c>
      <c r="I199" s="566">
        <v>18</v>
      </c>
      <c r="J199" s="616">
        <v>1040</v>
      </c>
      <c r="K199" s="375">
        <f t="shared" si="17"/>
        <v>40</v>
      </c>
      <c r="L199" s="376">
        <f t="shared" si="22"/>
        <v>0</v>
      </c>
      <c r="M199" s="376">
        <f t="shared" si="23"/>
        <v>0</v>
      </c>
      <c r="N199" s="376">
        <f t="shared" si="25"/>
        <v>0</v>
      </c>
      <c r="O199" s="376">
        <f t="shared" si="26"/>
        <v>0</v>
      </c>
      <c r="P199" s="772">
        <v>1</v>
      </c>
      <c r="Q199" s="377" t="str">
        <f t="shared" si="20"/>
        <v>B</v>
      </c>
      <c r="R199" s="378"/>
      <c r="S199" s="378"/>
      <c r="T199" s="773">
        <f t="shared" si="21"/>
        <v>720</v>
      </c>
    </row>
    <row r="200" spans="1:20" ht="14.1" customHeight="1">
      <c r="A200" s="564">
        <v>200</v>
      </c>
      <c r="B200" s="380" t="s">
        <v>775</v>
      </c>
      <c r="C200" s="553" t="s">
        <v>567</v>
      </c>
      <c r="D200" s="380">
        <v>-1</v>
      </c>
      <c r="E200" s="560" t="s">
        <v>323</v>
      </c>
      <c r="F200" s="560" t="s">
        <v>380</v>
      </c>
      <c r="G200" s="373" t="str">
        <f t="shared" si="24"/>
        <v>Gangen en hallen</v>
      </c>
      <c r="H200" s="374" t="s">
        <v>779</v>
      </c>
      <c r="I200" s="566">
        <v>29.9</v>
      </c>
      <c r="J200" s="616">
        <v>3200</v>
      </c>
      <c r="K200" s="375">
        <f t="shared" ref="K200:K255" si="27">SUM(IF(J200="",0,VLOOKUP(J200,Kengetal,2)))</f>
        <v>200</v>
      </c>
      <c r="L200" s="376">
        <f t="shared" si="22"/>
        <v>0</v>
      </c>
      <c r="M200" s="376">
        <f t="shared" si="23"/>
        <v>0</v>
      </c>
      <c r="N200" s="376">
        <f t="shared" si="25"/>
        <v>0</v>
      </c>
      <c r="O200" s="376">
        <f t="shared" si="26"/>
        <v>0</v>
      </c>
      <c r="P200" s="772">
        <v>1</v>
      </c>
      <c r="Q200" s="377" t="str">
        <f t="shared" ref="Q200:Q255" si="28">IF(J200="","",VLOOKUP(J200,Kengetal,11,FALSE))</f>
        <v>V</v>
      </c>
      <c r="R200" s="378"/>
      <c r="S200" s="378"/>
      <c r="T200" s="773">
        <f t="shared" ref="T200:T255" si="29">I200*K200</f>
        <v>5980</v>
      </c>
    </row>
    <row r="201" spans="1:20" ht="14.1" customHeight="1">
      <c r="A201" s="564">
        <v>201</v>
      </c>
      <c r="B201" s="380" t="s">
        <v>775</v>
      </c>
      <c r="C201" s="553" t="s">
        <v>567</v>
      </c>
      <c r="D201" s="380">
        <v>-1</v>
      </c>
      <c r="E201" s="560" t="s">
        <v>703</v>
      </c>
      <c r="F201" s="560" t="s">
        <v>686</v>
      </c>
      <c r="G201" s="373" t="str">
        <f t="shared" si="24"/>
        <v>Trappenhuizen</v>
      </c>
      <c r="H201" s="374" t="s">
        <v>786</v>
      </c>
      <c r="I201" s="566">
        <v>14.966666666666667</v>
      </c>
      <c r="J201" s="616">
        <v>5200</v>
      </c>
      <c r="K201" s="375">
        <f t="shared" si="27"/>
        <v>200</v>
      </c>
      <c r="L201" s="376">
        <f t="shared" si="22"/>
        <v>0</v>
      </c>
      <c r="M201" s="376">
        <f t="shared" si="23"/>
        <v>0</v>
      </c>
      <c r="N201" s="376">
        <f t="shared" si="25"/>
        <v>0</v>
      </c>
      <c r="O201" s="376">
        <f t="shared" si="26"/>
        <v>0</v>
      </c>
      <c r="P201" s="772">
        <v>1</v>
      </c>
      <c r="Q201" s="377" t="str">
        <f t="shared" si="28"/>
        <v>V</v>
      </c>
      <c r="R201" s="378"/>
      <c r="S201" s="378"/>
      <c r="T201" s="773">
        <f t="shared" si="29"/>
        <v>2993.3333333333335</v>
      </c>
    </row>
    <row r="202" spans="1:20" ht="14.1" customHeight="1">
      <c r="A202" s="564">
        <v>202</v>
      </c>
      <c r="B202" s="380" t="s">
        <v>775</v>
      </c>
      <c r="C202" s="553" t="s">
        <v>567</v>
      </c>
      <c r="D202" s="380">
        <v>-1</v>
      </c>
      <c r="E202" s="560" t="s">
        <v>324</v>
      </c>
      <c r="F202" s="560" t="s">
        <v>380</v>
      </c>
      <c r="G202" s="373" t="str">
        <f t="shared" ref="G202:G233" si="30">IF($J202="",0,VLOOKUP($J202,Kengetal,3,FALSE))</f>
        <v>Gangen en hallen</v>
      </c>
      <c r="H202" s="374" t="s">
        <v>786</v>
      </c>
      <c r="I202" s="566">
        <v>50.3</v>
      </c>
      <c r="J202" s="616">
        <v>3200</v>
      </c>
      <c r="K202" s="375">
        <f t="shared" si="27"/>
        <v>200</v>
      </c>
      <c r="L202" s="376">
        <f t="shared" si="22"/>
        <v>0</v>
      </c>
      <c r="M202" s="376">
        <f t="shared" si="23"/>
        <v>0</v>
      </c>
      <c r="N202" s="376">
        <f t="shared" ref="N202:N233" si="31">IF($J202="",0,VLOOKUP($J202,Kengetal,5,FALSE))</f>
        <v>0</v>
      </c>
      <c r="O202" s="376">
        <f t="shared" ref="O202:O233" si="32">IF($J202="",0,VLOOKUP($J202,Kengetal,6,FALSE))</f>
        <v>0</v>
      </c>
      <c r="P202" s="772">
        <v>1</v>
      </c>
      <c r="Q202" s="377" t="str">
        <f t="shared" si="28"/>
        <v>V</v>
      </c>
      <c r="R202" s="378"/>
      <c r="S202" s="378"/>
      <c r="T202" s="773">
        <f t="shared" si="29"/>
        <v>10060</v>
      </c>
    </row>
    <row r="203" spans="1:20" ht="14.1" customHeight="1">
      <c r="A203" s="564">
        <v>203</v>
      </c>
      <c r="B203" s="380" t="s">
        <v>775</v>
      </c>
      <c r="C203" s="553" t="s">
        <v>567</v>
      </c>
      <c r="D203" s="380">
        <v>-1</v>
      </c>
      <c r="E203" s="560" t="s">
        <v>544</v>
      </c>
      <c r="F203" s="560" t="s">
        <v>325</v>
      </c>
      <c r="G203" s="373" t="str">
        <f t="shared" si="30"/>
        <v>Niet van toepassing</v>
      </c>
      <c r="H203" s="374" t="s">
        <v>786</v>
      </c>
      <c r="I203" s="566">
        <v>21.4</v>
      </c>
      <c r="J203" s="616" t="s">
        <v>239</v>
      </c>
      <c r="K203" s="375">
        <f t="shared" si="27"/>
        <v>0</v>
      </c>
      <c r="L203" s="376">
        <f t="shared" ref="L203:L266" si="33">N203*I203*P203</f>
        <v>0</v>
      </c>
      <c r="M203" s="376">
        <f t="shared" ref="M203:M266" si="34">O203*I203*P203</f>
        <v>0</v>
      </c>
      <c r="N203" s="376">
        <f t="shared" si="31"/>
        <v>0</v>
      </c>
      <c r="O203" s="376">
        <f t="shared" si="32"/>
        <v>0</v>
      </c>
      <c r="P203" s="772">
        <v>1</v>
      </c>
      <c r="Q203" s="377">
        <f t="shared" si="28"/>
        <v>0</v>
      </c>
      <c r="R203" s="378"/>
      <c r="S203" s="378"/>
      <c r="T203" s="773">
        <f t="shared" si="29"/>
        <v>0</v>
      </c>
    </row>
    <row r="204" spans="1:20" ht="14.1" customHeight="1">
      <c r="A204" s="564">
        <v>204</v>
      </c>
      <c r="B204" s="380" t="s">
        <v>775</v>
      </c>
      <c r="C204" s="553" t="s">
        <v>567</v>
      </c>
      <c r="D204" s="380">
        <v>-1</v>
      </c>
      <c r="E204" s="560" t="s">
        <v>545</v>
      </c>
      <c r="F204" s="560" t="s">
        <v>546</v>
      </c>
      <c r="G204" s="373" t="str">
        <f t="shared" si="30"/>
        <v>Gangen en hallen</v>
      </c>
      <c r="H204" s="374" t="s">
        <v>791</v>
      </c>
      <c r="I204" s="566">
        <v>170</v>
      </c>
      <c r="J204" s="616">
        <v>3200</v>
      </c>
      <c r="K204" s="375">
        <f t="shared" si="27"/>
        <v>200</v>
      </c>
      <c r="L204" s="376">
        <f t="shared" si="33"/>
        <v>0</v>
      </c>
      <c r="M204" s="376">
        <f t="shared" si="34"/>
        <v>0</v>
      </c>
      <c r="N204" s="376">
        <f t="shared" si="31"/>
        <v>0</v>
      </c>
      <c r="O204" s="376">
        <f t="shared" si="32"/>
        <v>0</v>
      </c>
      <c r="P204" s="772">
        <v>1</v>
      </c>
      <c r="Q204" s="377" t="str">
        <f t="shared" si="28"/>
        <v>V</v>
      </c>
      <c r="R204" s="378"/>
      <c r="S204" s="378"/>
      <c r="T204" s="773">
        <f t="shared" si="29"/>
        <v>34000</v>
      </c>
    </row>
    <row r="205" spans="1:20" ht="14.1" customHeight="1">
      <c r="A205" s="564">
        <v>205</v>
      </c>
      <c r="B205" s="380" t="s">
        <v>775</v>
      </c>
      <c r="C205" s="553" t="s">
        <v>567</v>
      </c>
      <c r="D205" s="380">
        <v>-1</v>
      </c>
      <c r="E205" s="560" t="s">
        <v>547</v>
      </c>
      <c r="F205" s="560" t="s">
        <v>380</v>
      </c>
      <c r="G205" s="373" t="str">
        <f t="shared" si="30"/>
        <v>Gangen en hallen</v>
      </c>
      <c r="H205" s="374" t="s">
        <v>791</v>
      </c>
      <c r="I205" s="566">
        <v>40.200000000000003</v>
      </c>
      <c r="J205" s="616">
        <v>3200</v>
      </c>
      <c r="K205" s="375">
        <f t="shared" si="27"/>
        <v>200</v>
      </c>
      <c r="L205" s="376">
        <f t="shared" si="33"/>
        <v>0</v>
      </c>
      <c r="M205" s="376">
        <f t="shared" si="34"/>
        <v>0</v>
      </c>
      <c r="N205" s="376">
        <f t="shared" si="31"/>
        <v>0</v>
      </c>
      <c r="O205" s="376">
        <f t="shared" si="32"/>
        <v>0</v>
      </c>
      <c r="P205" s="772">
        <v>1</v>
      </c>
      <c r="Q205" s="377" t="str">
        <f t="shared" si="28"/>
        <v>V</v>
      </c>
      <c r="R205" s="378"/>
      <c r="S205" s="378"/>
      <c r="T205" s="773">
        <f t="shared" si="29"/>
        <v>8040.0000000000009</v>
      </c>
    </row>
    <row r="206" spans="1:20" ht="14.1" customHeight="1">
      <c r="A206" s="564">
        <v>206</v>
      </c>
      <c r="B206" s="380" t="s">
        <v>775</v>
      </c>
      <c r="C206" s="553" t="s">
        <v>567</v>
      </c>
      <c r="D206" s="380">
        <v>-1</v>
      </c>
      <c r="E206" s="560" t="s">
        <v>548</v>
      </c>
      <c r="F206" s="560" t="s">
        <v>325</v>
      </c>
      <c r="G206" s="373" t="str">
        <f t="shared" si="30"/>
        <v>Niet van toepassing</v>
      </c>
      <c r="H206" s="374" t="s">
        <v>791</v>
      </c>
      <c r="I206" s="566">
        <v>96.2</v>
      </c>
      <c r="J206" s="616" t="s">
        <v>239</v>
      </c>
      <c r="K206" s="375">
        <f t="shared" si="27"/>
        <v>0</v>
      </c>
      <c r="L206" s="376">
        <f t="shared" si="33"/>
        <v>0</v>
      </c>
      <c r="M206" s="376">
        <f t="shared" si="34"/>
        <v>0</v>
      </c>
      <c r="N206" s="376">
        <f t="shared" si="31"/>
        <v>0</v>
      </c>
      <c r="O206" s="376">
        <f t="shared" si="32"/>
        <v>0</v>
      </c>
      <c r="P206" s="772">
        <v>1</v>
      </c>
      <c r="Q206" s="377">
        <f t="shared" si="28"/>
        <v>0</v>
      </c>
      <c r="R206" s="378"/>
      <c r="S206" s="378"/>
      <c r="T206" s="773">
        <f t="shared" si="29"/>
        <v>0</v>
      </c>
    </row>
    <row r="207" spans="1:20" ht="14.1" customHeight="1">
      <c r="A207" s="564">
        <v>207</v>
      </c>
      <c r="B207" s="380" t="s">
        <v>775</v>
      </c>
      <c r="C207" s="553" t="s">
        <v>567</v>
      </c>
      <c r="D207" s="380">
        <v>-1</v>
      </c>
      <c r="E207" s="560" t="s">
        <v>549</v>
      </c>
      <c r="F207" s="560" t="s">
        <v>325</v>
      </c>
      <c r="G207" s="373" t="str">
        <f t="shared" si="30"/>
        <v>Niet van toepassing</v>
      </c>
      <c r="H207" s="374" t="s">
        <v>791</v>
      </c>
      <c r="I207" s="566">
        <v>12.6</v>
      </c>
      <c r="J207" s="616" t="s">
        <v>239</v>
      </c>
      <c r="K207" s="375">
        <f t="shared" si="27"/>
        <v>0</v>
      </c>
      <c r="L207" s="376">
        <f t="shared" si="33"/>
        <v>0</v>
      </c>
      <c r="M207" s="376">
        <f t="shared" si="34"/>
        <v>0</v>
      </c>
      <c r="N207" s="376">
        <f t="shared" si="31"/>
        <v>0</v>
      </c>
      <c r="O207" s="376">
        <f t="shared" si="32"/>
        <v>0</v>
      </c>
      <c r="P207" s="772">
        <v>1</v>
      </c>
      <c r="Q207" s="377">
        <f t="shared" si="28"/>
        <v>0</v>
      </c>
      <c r="R207" s="378"/>
      <c r="S207" s="378"/>
      <c r="T207" s="773">
        <f t="shared" si="29"/>
        <v>0</v>
      </c>
    </row>
    <row r="208" spans="1:20" ht="14.1" customHeight="1">
      <c r="A208" s="564">
        <v>208</v>
      </c>
      <c r="B208" s="380" t="s">
        <v>775</v>
      </c>
      <c r="C208" s="553" t="s">
        <v>567</v>
      </c>
      <c r="D208" s="380">
        <v>-1</v>
      </c>
      <c r="E208" s="560" t="s">
        <v>550</v>
      </c>
      <c r="F208" s="560" t="s">
        <v>383</v>
      </c>
      <c r="G208" s="373" t="str">
        <f t="shared" si="30"/>
        <v>Leslokaal regulier</v>
      </c>
      <c r="H208" s="374" t="s">
        <v>790</v>
      </c>
      <c r="I208" s="566">
        <v>38.799999999999997</v>
      </c>
      <c r="J208" s="616">
        <v>8040</v>
      </c>
      <c r="K208" s="375">
        <f t="shared" si="27"/>
        <v>40</v>
      </c>
      <c r="L208" s="376">
        <f t="shared" si="33"/>
        <v>0</v>
      </c>
      <c r="M208" s="376">
        <f t="shared" si="34"/>
        <v>0</v>
      </c>
      <c r="N208" s="376">
        <f t="shared" si="31"/>
        <v>0</v>
      </c>
      <c r="O208" s="376">
        <f t="shared" si="32"/>
        <v>0</v>
      </c>
      <c r="P208" s="772">
        <v>1</v>
      </c>
      <c r="Q208" s="377" t="str">
        <f t="shared" si="28"/>
        <v>L</v>
      </c>
      <c r="R208" s="378"/>
      <c r="S208" s="378"/>
      <c r="T208" s="773">
        <f t="shared" si="29"/>
        <v>1552</v>
      </c>
    </row>
    <row r="209" spans="1:20" ht="14.1" customHeight="1">
      <c r="A209" s="564">
        <v>209</v>
      </c>
      <c r="B209" s="380" t="s">
        <v>775</v>
      </c>
      <c r="C209" s="553" t="s">
        <v>567</v>
      </c>
      <c r="D209" s="380">
        <v>-1</v>
      </c>
      <c r="E209" s="560" t="s">
        <v>551</v>
      </c>
      <c r="F209" s="560" t="s">
        <v>384</v>
      </c>
      <c r="G209" s="373" t="str">
        <f t="shared" si="30"/>
        <v>Administratieve ruimten</v>
      </c>
      <c r="H209" s="374" t="s">
        <v>789</v>
      </c>
      <c r="I209" s="566">
        <v>15.7</v>
      </c>
      <c r="J209" s="616">
        <v>1040</v>
      </c>
      <c r="K209" s="375">
        <f t="shared" si="27"/>
        <v>40</v>
      </c>
      <c r="L209" s="376">
        <f t="shared" si="33"/>
        <v>0</v>
      </c>
      <c r="M209" s="376">
        <f t="shared" si="34"/>
        <v>0</v>
      </c>
      <c r="N209" s="376">
        <f t="shared" si="31"/>
        <v>0</v>
      </c>
      <c r="O209" s="376">
        <f t="shared" si="32"/>
        <v>0</v>
      </c>
      <c r="P209" s="772">
        <v>1</v>
      </c>
      <c r="Q209" s="377" t="str">
        <f t="shared" si="28"/>
        <v>B</v>
      </c>
      <c r="R209" s="378"/>
      <c r="S209" s="378"/>
      <c r="T209" s="773">
        <f t="shared" si="29"/>
        <v>628</v>
      </c>
    </row>
    <row r="210" spans="1:20" ht="14.1" customHeight="1">
      <c r="A210" s="564">
        <v>210</v>
      </c>
      <c r="B210" s="380" t="s">
        <v>775</v>
      </c>
      <c r="C210" s="553" t="s">
        <v>567</v>
      </c>
      <c r="D210" s="380">
        <v>-1</v>
      </c>
      <c r="E210" s="560" t="s">
        <v>552</v>
      </c>
      <c r="F210" s="560" t="s">
        <v>325</v>
      </c>
      <c r="G210" s="373" t="str">
        <f t="shared" si="30"/>
        <v>Niet van toepassing</v>
      </c>
      <c r="H210" s="374" t="s">
        <v>789</v>
      </c>
      <c r="I210" s="566">
        <v>8.5</v>
      </c>
      <c r="J210" s="616" t="s">
        <v>239</v>
      </c>
      <c r="K210" s="375">
        <f t="shared" si="27"/>
        <v>0</v>
      </c>
      <c r="L210" s="376">
        <f t="shared" si="33"/>
        <v>0</v>
      </c>
      <c r="M210" s="376">
        <f t="shared" si="34"/>
        <v>0</v>
      </c>
      <c r="N210" s="376">
        <f t="shared" si="31"/>
        <v>0</v>
      </c>
      <c r="O210" s="376">
        <f t="shared" si="32"/>
        <v>0</v>
      </c>
      <c r="P210" s="772">
        <v>1</v>
      </c>
      <c r="Q210" s="377">
        <f t="shared" si="28"/>
        <v>0</v>
      </c>
      <c r="R210" s="378"/>
      <c r="S210" s="378"/>
      <c r="T210" s="773">
        <f t="shared" si="29"/>
        <v>0</v>
      </c>
    </row>
    <row r="211" spans="1:20" ht="14.1" customHeight="1">
      <c r="A211" s="564">
        <v>211</v>
      </c>
      <c r="B211" s="380" t="s">
        <v>775</v>
      </c>
      <c r="C211" s="553" t="s">
        <v>567</v>
      </c>
      <c r="D211" s="380">
        <v>-1</v>
      </c>
      <c r="E211" s="560" t="s">
        <v>553</v>
      </c>
      <c r="F211" s="560" t="s">
        <v>686</v>
      </c>
      <c r="G211" s="373" t="str">
        <f t="shared" si="30"/>
        <v>Trappenhuizen</v>
      </c>
      <c r="H211" s="374" t="s">
        <v>786</v>
      </c>
      <c r="I211" s="566">
        <v>13.8</v>
      </c>
      <c r="J211" s="616">
        <v>5200</v>
      </c>
      <c r="K211" s="375">
        <f t="shared" si="27"/>
        <v>200</v>
      </c>
      <c r="L211" s="376">
        <f t="shared" si="33"/>
        <v>0</v>
      </c>
      <c r="M211" s="376">
        <f t="shared" si="34"/>
        <v>0</v>
      </c>
      <c r="N211" s="376">
        <f t="shared" si="31"/>
        <v>0</v>
      </c>
      <c r="O211" s="376">
        <f t="shared" si="32"/>
        <v>0</v>
      </c>
      <c r="P211" s="772">
        <v>1</v>
      </c>
      <c r="Q211" s="377" t="str">
        <f t="shared" si="28"/>
        <v>V</v>
      </c>
      <c r="R211" s="378"/>
      <c r="S211" s="378"/>
      <c r="T211" s="773">
        <f t="shared" si="29"/>
        <v>2760</v>
      </c>
    </row>
    <row r="212" spans="1:20" ht="14.1" customHeight="1">
      <c r="A212" s="564">
        <v>212</v>
      </c>
      <c r="B212" s="380" t="s">
        <v>775</v>
      </c>
      <c r="C212" s="553" t="s">
        <v>567</v>
      </c>
      <c r="D212" s="380">
        <v>-1</v>
      </c>
      <c r="E212" s="560" t="s">
        <v>554</v>
      </c>
      <c r="F212" s="560" t="s">
        <v>727</v>
      </c>
      <c r="G212" s="373" t="str">
        <f t="shared" si="30"/>
        <v>Administratieve ruimten</v>
      </c>
      <c r="H212" s="374" t="s">
        <v>786</v>
      </c>
      <c r="I212" s="566">
        <v>52.9</v>
      </c>
      <c r="J212" s="616">
        <v>1040</v>
      </c>
      <c r="K212" s="375">
        <f t="shared" si="27"/>
        <v>40</v>
      </c>
      <c r="L212" s="376">
        <f t="shared" si="33"/>
        <v>0</v>
      </c>
      <c r="M212" s="376">
        <f t="shared" si="34"/>
        <v>0</v>
      </c>
      <c r="N212" s="376">
        <f t="shared" si="31"/>
        <v>0</v>
      </c>
      <c r="O212" s="376">
        <f t="shared" si="32"/>
        <v>0</v>
      </c>
      <c r="P212" s="772">
        <v>1</v>
      </c>
      <c r="Q212" s="377" t="str">
        <f t="shared" si="28"/>
        <v>B</v>
      </c>
      <c r="R212" s="378"/>
      <c r="S212" s="378"/>
      <c r="T212" s="773">
        <f t="shared" si="29"/>
        <v>2116</v>
      </c>
    </row>
    <row r="213" spans="1:20" ht="14.1" customHeight="1">
      <c r="A213" s="564">
        <v>213</v>
      </c>
      <c r="B213" s="380" t="s">
        <v>775</v>
      </c>
      <c r="C213" s="650" t="s">
        <v>567</v>
      </c>
      <c r="D213" s="380">
        <v>-1</v>
      </c>
      <c r="E213" s="560" t="s">
        <v>555</v>
      </c>
      <c r="F213" s="560" t="s">
        <v>686</v>
      </c>
      <c r="G213" s="373" t="str">
        <f t="shared" si="30"/>
        <v>Trappenhuizen</v>
      </c>
      <c r="H213" s="374" t="s">
        <v>786</v>
      </c>
      <c r="I213" s="566">
        <v>19.399999999999999</v>
      </c>
      <c r="J213" s="616">
        <v>5200</v>
      </c>
      <c r="K213" s="375">
        <f t="shared" si="27"/>
        <v>200</v>
      </c>
      <c r="L213" s="376">
        <f t="shared" si="33"/>
        <v>0</v>
      </c>
      <c r="M213" s="376">
        <f t="shared" si="34"/>
        <v>0</v>
      </c>
      <c r="N213" s="376">
        <f t="shared" si="31"/>
        <v>0</v>
      </c>
      <c r="O213" s="376">
        <f t="shared" si="32"/>
        <v>0</v>
      </c>
      <c r="P213" s="772">
        <v>1</v>
      </c>
      <c r="Q213" s="377" t="str">
        <f t="shared" si="28"/>
        <v>V</v>
      </c>
      <c r="R213" s="378"/>
      <c r="S213" s="378"/>
      <c r="T213" s="773">
        <f t="shared" si="29"/>
        <v>3879.9999999999995</v>
      </c>
    </row>
    <row r="214" spans="1:20" ht="14.1" customHeight="1">
      <c r="A214" s="564">
        <v>214</v>
      </c>
      <c r="B214" s="380" t="s">
        <v>775</v>
      </c>
      <c r="C214" s="650" t="s">
        <v>567</v>
      </c>
      <c r="D214" s="380">
        <v>-1</v>
      </c>
      <c r="E214" s="560" t="s">
        <v>556</v>
      </c>
      <c r="F214" s="560" t="s">
        <v>686</v>
      </c>
      <c r="G214" s="373" t="str">
        <f t="shared" si="30"/>
        <v>Trappenhuizen</v>
      </c>
      <c r="H214" s="374" t="s">
        <v>791</v>
      </c>
      <c r="I214" s="566">
        <v>11.9</v>
      </c>
      <c r="J214" s="616">
        <v>5200</v>
      </c>
      <c r="K214" s="375">
        <f t="shared" si="27"/>
        <v>200</v>
      </c>
      <c r="L214" s="376">
        <f t="shared" si="33"/>
        <v>0</v>
      </c>
      <c r="M214" s="376">
        <f t="shared" si="34"/>
        <v>0</v>
      </c>
      <c r="N214" s="376">
        <f t="shared" si="31"/>
        <v>0</v>
      </c>
      <c r="O214" s="376">
        <f t="shared" si="32"/>
        <v>0</v>
      </c>
      <c r="P214" s="772">
        <v>1</v>
      </c>
      <c r="Q214" s="377" t="str">
        <f t="shared" si="28"/>
        <v>V</v>
      </c>
      <c r="R214" s="378"/>
      <c r="S214" s="378"/>
      <c r="T214" s="773">
        <f t="shared" si="29"/>
        <v>2380</v>
      </c>
    </row>
    <row r="215" spans="1:20" ht="14.1" customHeight="1">
      <c r="A215" s="564">
        <v>215</v>
      </c>
      <c r="B215" s="380" t="s">
        <v>775</v>
      </c>
      <c r="C215" s="650" t="s">
        <v>567</v>
      </c>
      <c r="D215" s="380">
        <v>-1</v>
      </c>
      <c r="E215" s="560" t="s">
        <v>557</v>
      </c>
      <c r="F215" s="560" t="s">
        <v>325</v>
      </c>
      <c r="G215" s="373" t="str">
        <f t="shared" si="30"/>
        <v>Niet van toepassing</v>
      </c>
      <c r="H215" s="374" t="s">
        <v>786</v>
      </c>
      <c r="I215" s="566">
        <v>8.3000000000000007</v>
      </c>
      <c r="J215" s="616" t="s">
        <v>239</v>
      </c>
      <c r="K215" s="375">
        <f t="shared" si="27"/>
        <v>0</v>
      </c>
      <c r="L215" s="376">
        <f t="shared" si="33"/>
        <v>0</v>
      </c>
      <c r="M215" s="376">
        <f t="shared" si="34"/>
        <v>0</v>
      </c>
      <c r="N215" s="376">
        <f t="shared" si="31"/>
        <v>0</v>
      </c>
      <c r="O215" s="376">
        <f t="shared" si="32"/>
        <v>0</v>
      </c>
      <c r="P215" s="772">
        <v>1</v>
      </c>
      <c r="Q215" s="377">
        <f t="shared" si="28"/>
        <v>0</v>
      </c>
      <c r="R215" s="378"/>
      <c r="S215" s="378"/>
      <c r="T215" s="773">
        <f t="shared" si="29"/>
        <v>0</v>
      </c>
    </row>
    <row r="216" spans="1:20" ht="14.1" customHeight="1">
      <c r="A216" s="564">
        <v>216</v>
      </c>
      <c r="B216" s="380" t="s">
        <v>775</v>
      </c>
      <c r="C216" s="650" t="s">
        <v>567</v>
      </c>
      <c r="D216" s="380">
        <v>-1</v>
      </c>
      <c r="E216" s="560" t="s">
        <v>558</v>
      </c>
      <c r="F216" s="560" t="s">
        <v>380</v>
      </c>
      <c r="G216" s="373" t="str">
        <f t="shared" si="30"/>
        <v>Gangen en hallen</v>
      </c>
      <c r="H216" s="374" t="s">
        <v>791</v>
      </c>
      <c r="I216" s="566">
        <v>5</v>
      </c>
      <c r="J216" s="616">
        <v>3200</v>
      </c>
      <c r="K216" s="375">
        <f t="shared" si="27"/>
        <v>200</v>
      </c>
      <c r="L216" s="376">
        <f t="shared" si="33"/>
        <v>0</v>
      </c>
      <c r="M216" s="376">
        <f t="shared" si="34"/>
        <v>0</v>
      </c>
      <c r="N216" s="376">
        <f t="shared" si="31"/>
        <v>0</v>
      </c>
      <c r="O216" s="376">
        <f t="shared" si="32"/>
        <v>0</v>
      </c>
      <c r="P216" s="772">
        <v>1</v>
      </c>
      <c r="Q216" s="377" t="str">
        <f t="shared" si="28"/>
        <v>V</v>
      </c>
      <c r="R216" s="378"/>
      <c r="S216" s="378"/>
      <c r="T216" s="773">
        <f t="shared" si="29"/>
        <v>1000</v>
      </c>
    </row>
    <row r="217" spans="1:20" ht="14.1" customHeight="1">
      <c r="A217" s="564">
        <v>217</v>
      </c>
      <c r="B217" s="380" t="s">
        <v>775</v>
      </c>
      <c r="C217" s="650" t="s">
        <v>567</v>
      </c>
      <c r="D217" s="380">
        <v>-1</v>
      </c>
      <c r="E217" s="560" t="s">
        <v>559</v>
      </c>
      <c r="F217" s="560" t="s">
        <v>686</v>
      </c>
      <c r="G217" s="373" t="str">
        <f t="shared" si="30"/>
        <v>Trappenhuizen</v>
      </c>
      <c r="H217" s="374" t="s">
        <v>786</v>
      </c>
      <c r="I217" s="566">
        <v>10.3</v>
      </c>
      <c r="J217" s="616">
        <v>5200</v>
      </c>
      <c r="K217" s="375">
        <f t="shared" si="27"/>
        <v>200</v>
      </c>
      <c r="L217" s="376">
        <f t="shared" si="33"/>
        <v>0</v>
      </c>
      <c r="M217" s="376">
        <f t="shared" si="34"/>
        <v>0</v>
      </c>
      <c r="N217" s="376">
        <f t="shared" si="31"/>
        <v>0</v>
      </c>
      <c r="O217" s="376">
        <f t="shared" si="32"/>
        <v>0</v>
      </c>
      <c r="P217" s="772">
        <v>1</v>
      </c>
      <c r="Q217" s="377" t="str">
        <f t="shared" si="28"/>
        <v>V</v>
      </c>
      <c r="R217" s="378"/>
      <c r="S217" s="378"/>
      <c r="T217" s="773">
        <f t="shared" si="29"/>
        <v>2060</v>
      </c>
    </row>
    <row r="218" spans="1:20" ht="14.1" customHeight="1">
      <c r="A218" s="564">
        <v>218</v>
      </c>
      <c r="B218" s="380" t="s">
        <v>775</v>
      </c>
      <c r="C218" s="650" t="s">
        <v>567</v>
      </c>
      <c r="D218" s="380">
        <v>-1</v>
      </c>
      <c r="E218" s="560" t="s">
        <v>560</v>
      </c>
      <c r="F218" s="560" t="s">
        <v>325</v>
      </c>
      <c r="G218" s="373" t="str">
        <f t="shared" si="30"/>
        <v>Niet van toepassing</v>
      </c>
      <c r="H218" s="374" t="s">
        <v>779</v>
      </c>
      <c r="I218" s="566">
        <v>29.83</v>
      </c>
      <c r="J218" s="616" t="s">
        <v>239</v>
      </c>
      <c r="K218" s="375">
        <f t="shared" si="27"/>
        <v>0</v>
      </c>
      <c r="L218" s="376">
        <f t="shared" si="33"/>
        <v>0</v>
      </c>
      <c r="M218" s="376">
        <f t="shared" si="34"/>
        <v>0</v>
      </c>
      <c r="N218" s="376">
        <f t="shared" si="31"/>
        <v>0</v>
      </c>
      <c r="O218" s="376">
        <f t="shared" si="32"/>
        <v>0</v>
      </c>
      <c r="P218" s="772">
        <v>1</v>
      </c>
      <c r="Q218" s="377">
        <f t="shared" si="28"/>
        <v>0</v>
      </c>
      <c r="R218" s="378"/>
      <c r="S218" s="378"/>
      <c r="T218" s="773">
        <f t="shared" si="29"/>
        <v>0</v>
      </c>
    </row>
    <row r="219" spans="1:20" ht="14.1" customHeight="1">
      <c r="A219" s="564">
        <v>219</v>
      </c>
      <c r="B219" s="380" t="s">
        <v>775</v>
      </c>
      <c r="C219" s="650" t="s">
        <v>567</v>
      </c>
      <c r="D219" s="380">
        <v>-1</v>
      </c>
      <c r="E219" s="560" t="s">
        <v>704</v>
      </c>
      <c r="F219" s="560" t="s">
        <v>686</v>
      </c>
      <c r="G219" s="373" t="str">
        <f t="shared" si="30"/>
        <v>Trappenhuizen</v>
      </c>
      <c r="H219" s="374"/>
      <c r="I219" s="566">
        <v>4.9714285714285706</v>
      </c>
      <c r="J219" s="616">
        <v>5200</v>
      </c>
      <c r="K219" s="375">
        <f t="shared" si="27"/>
        <v>200</v>
      </c>
      <c r="L219" s="376">
        <f t="shared" si="33"/>
        <v>0</v>
      </c>
      <c r="M219" s="376">
        <f t="shared" si="34"/>
        <v>0</v>
      </c>
      <c r="N219" s="376">
        <f t="shared" si="31"/>
        <v>0</v>
      </c>
      <c r="O219" s="376">
        <f t="shared" si="32"/>
        <v>0</v>
      </c>
      <c r="P219" s="772">
        <v>1</v>
      </c>
      <c r="Q219" s="377" t="str">
        <f t="shared" si="28"/>
        <v>V</v>
      </c>
      <c r="R219" s="378"/>
      <c r="S219" s="378"/>
      <c r="T219" s="773">
        <f t="shared" si="29"/>
        <v>994.28571428571411</v>
      </c>
    </row>
    <row r="220" spans="1:20" ht="14.1" customHeight="1">
      <c r="A220" s="564">
        <v>220</v>
      </c>
      <c r="B220" s="380" t="s">
        <v>775</v>
      </c>
      <c r="C220" s="650" t="s">
        <v>567</v>
      </c>
      <c r="D220" s="608">
        <v>-1</v>
      </c>
      <c r="E220" s="560" t="s">
        <v>561</v>
      </c>
      <c r="F220" s="560" t="s">
        <v>387</v>
      </c>
      <c r="G220" s="373" t="str">
        <f t="shared" si="30"/>
        <v>Niet van toepassing</v>
      </c>
      <c r="H220" s="374" t="s">
        <v>788</v>
      </c>
      <c r="I220" s="566">
        <v>62.9</v>
      </c>
      <c r="J220" s="616" t="s">
        <v>239</v>
      </c>
      <c r="K220" s="375">
        <f t="shared" si="27"/>
        <v>0</v>
      </c>
      <c r="L220" s="376">
        <f t="shared" si="33"/>
        <v>0</v>
      </c>
      <c r="M220" s="376">
        <f t="shared" si="34"/>
        <v>0</v>
      </c>
      <c r="N220" s="376">
        <f t="shared" si="31"/>
        <v>0</v>
      </c>
      <c r="O220" s="376">
        <f t="shared" si="32"/>
        <v>0</v>
      </c>
      <c r="P220" s="772">
        <v>1</v>
      </c>
      <c r="Q220" s="377">
        <f t="shared" si="28"/>
        <v>0</v>
      </c>
      <c r="R220" s="378"/>
      <c r="S220" s="378"/>
      <c r="T220" s="773">
        <f t="shared" si="29"/>
        <v>0</v>
      </c>
    </row>
    <row r="221" spans="1:20" ht="14.1" customHeight="1">
      <c r="A221" s="564">
        <v>221</v>
      </c>
      <c r="B221" s="380" t="s">
        <v>775</v>
      </c>
      <c r="C221" s="650" t="s">
        <v>567</v>
      </c>
      <c r="D221" s="380">
        <v>-1</v>
      </c>
      <c r="E221" s="560" t="s">
        <v>562</v>
      </c>
      <c r="F221" s="560" t="s">
        <v>380</v>
      </c>
      <c r="G221" s="373" t="str">
        <f t="shared" si="30"/>
        <v>Gangen en hallen</v>
      </c>
      <c r="H221" s="374" t="s">
        <v>786</v>
      </c>
      <c r="I221" s="566">
        <v>9.4499999999999993</v>
      </c>
      <c r="J221" s="616">
        <v>3200</v>
      </c>
      <c r="K221" s="375">
        <f t="shared" si="27"/>
        <v>200</v>
      </c>
      <c r="L221" s="376">
        <f t="shared" si="33"/>
        <v>0</v>
      </c>
      <c r="M221" s="376">
        <f t="shared" si="34"/>
        <v>0</v>
      </c>
      <c r="N221" s="376">
        <f t="shared" si="31"/>
        <v>0</v>
      </c>
      <c r="O221" s="376">
        <f t="shared" si="32"/>
        <v>0</v>
      </c>
      <c r="P221" s="772">
        <v>1</v>
      </c>
      <c r="Q221" s="377" t="str">
        <f t="shared" si="28"/>
        <v>V</v>
      </c>
      <c r="R221" s="378"/>
      <c r="S221" s="378"/>
      <c r="T221" s="773">
        <f t="shared" si="29"/>
        <v>1889.9999999999998</v>
      </c>
    </row>
    <row r="222" spans="1:20" ht="14.1" customHeight="1">
      <c r="A222" s="564">
        <v>222</v>
      </c>
      <c r="B222" s="380" t="s">
        <v>775</v>
      </c>
      <c r="C222" s="650" t="s">
        <v>567</v>
      </c>
      <c r="D222" s="380">
        <v>-1</v>
      </c>
      <c r="E222" s="560" t="s">
        <v>705</v>
      </c>
      <c r="F222" s="560" t="s">
        <v>686</v>
      </c>
      <c r="G222" s="373" t="str">
        <f t="shared" si="30"/>
        <v>Trappenhuizen</v>
      </c>
      <c r="H222" s="374" t="s">
        <v>788</v>
      </c>
      <c r="I222" s="566">
        <v>9.4499999999999993</v>
      </c>
      <c r="J222" s="616">
        <v>5200</v>
      </c>
      <c r="K222" s="375">
        <f t="shared" si="27"/>
        <v>200</v>
      </c>
      <c r="L222" s="376">
        <f t="shared" si="33"/>
        <v>0</v>
      </c>
      <c r="M222" s="376">
        <f t="shared" si="34"/>
        <v>0</v>
      </c>
      <c r="N222" s="376">
        <f t="shared" si="31"/>
        <v>0</v>
      </c>
      <c r="O222" s="376">
        <f t="shared" si="32"/>
        <v>0</v>
      </c>
      <c r="P222" s="772">
        <v>1</v>
      </c>
      <c r="Q222" s="377" t="str">
        <f t="shared" si="28"/>
        <v>V</v>
      </c>
      <c r="R222" s="378"/>
      <c r="S222" s="378"/>
      <c r="T222" s="773">
        <f t="shared" si="29"/>
        <v>1889.9999999999998</v>
      </c>
    </row>
    <row r="223" spans="1:20" ht="14.1" customHeight="1">
      <c r="A223" s="564">
        <v>223</v>
      </c>
      <c r="B223" s="380" t="s">
        <v>775</v>
      </c>
      <c r="C223" s="650" t="s">
        <v>567</v>
      </c>
      <c r="D223" s="380">
        <v>-1</v>
      </c>
      <c r="E223" s="560" t="s">
        <v>563</v>
      </c>
      <c r="F223" s="560" t="s">
        <v>325</v>
      </c>
      <c r="G223" s="373" t="str">
        <f t="shared" si="30"/>
        <v>Niet van toepassing</v>
      </c>
      <c r="H223" s="374" t="s">
        <v>788</v>
      </c>
      <c r="I223" s="566">
        <v>18</v>
      </c>
      <c r="J223" s="616" t="s">
        <v>239</v>
      </c>
      <c r="K223" s="375">
        <f t="shared" si="27"/>
        <v>0</v>
      </c>
      <c r="L223" s="376">
        <f t="shared" si="33"/>
        <v>0</v>
      </c>
      <c r="M223" s="376">
        <f t="shared" si="34"/>
        <v>0</v>
      </c>
      <c r="N223" s="376">
        <f t="shared" si="31"/>
        <v>0</v>
      </c>
      <c r="O223" s="376">
        <f t="shared" si="32"/>
        <v>0</v>
      </c>
      <c r="P223" s="772">
        <v>1</v>
      </c>
      <c r="Q223" s="377">
        <f t="shared" si="28"/>
        <v>0</v>
      </c>
      <c r="R223" s="378"/>
      <c r="S223" s="378"/>
      <c r="T223" s="773">
        <f t="shared" si="29"/>
        <v>0</v>
      </c>
    </row>
    <row r="224" spans="1:20" ht="14.1" customHeight="1">
      <c r="A224" s="564">
        <v>224</v>
      </c>
      <c r="B224" s="380" t="s">
        <v>775</v>
      </c>
      <c r="C224" s="650" t="s">
        <v>567</v>
      </c>
      <c r="D224" s="380">
        <v>-1</v>
      </c>
      <c r="E224" s="560" t="s">
        <v>564</v>
      </c>
      <c r="F224" s="560" t="s">
        <v>325</v>
      </c>
      <c r="G224" s="373" t="str">
        <f t="shared" si="30"/>
        <v>Niet van toepassing</v>
      </c>
      <c r="H224" s="374" t="s">
        <v>788</v>
      </c>
      <c r="I224" s="566">
        <v>24.5</v>
      </c>
      <c r="J224" s="616" t="s">
        <v>239</v>
      </c>
      <c r="K224" s="375">
        <f t="shared" si="27"/>
        <v>0</v>
      </c>
      <c r="L224" s="376">
        <f t="shared" si="33"/>
        <v>0</v>
      </c>
      <c r="M224" s="376">
        <f t="shared" si="34"/>
        <v>0</v>
      </c>
      <c r="N224" s="376">
        <f t="shared" si="31"/>
        <v>0</v>
      </c>
      <c r="O224" s="376">
        <f t="shared" si="32"/>
        <v>0</v>
      </c>
      <c r="P224" s="772">
        <v>1</v>
      </c>
      <c r="Q224" s="377">
        <f t="shared" si="28"/>
        <v>0</v>
      </c>
      <c r="R224" s="378"/>
      <c r="S224" s="378"/>
      <c r="T224" s="773">
        <f t="shared" si="29"/>
        <v>0</v>
      </c>
    </row>
    <row r="225" spans="1:20" ht="14.1" customHeight="1">
      <c r="A225" s="564">
        <v>225</v>
      </c>
      <c r="B225" s="380" t="s">
        <v>775</v>
      </c>
      <c r="C225" s="650" t="s">
        <v>567</v>
      </c>
      <c r="D225" s="380">
        <v>-1</v>
      </c>
      <c r="E225" s="560" t="s">
        <v>565</v>
      </c>
      <c r="F225" s="560" t="s">
        <v>325</v>
      </c>
      <c r="G225" s="373" t="str">
        <f t="shared" si="30"/>
        <v>Niet van toepassing</v>
      </c>
      <c r="H225" s="374" t="s">
        <v>788</v>
      </c>
      <c r="I225" s="566">
        <v>15.8</v>
      </c>
      <c r="J225" s="616" t="s">
        <v>239</v>
      </c>
      <c r="K225" s="375">
        <f t="shared" si="27"/>
        <v>0</v>
      </c>
      <c r="L225" s="376">
        <f t="shared" si="33"/>
        <v>0</v>
      </c>
      <c r="M225" s="376">
        <f t="shared" si="34"/>
        <v>0</v>
      </c>
      <c r="N225" s="376">
        <f t="shared" si="31"/>
        <v>0</v>
      </c>
      <c r="O225" s="376">
        <f t="shared" si="32"/>
        <v>0</v>
      </c>
      <c r="P225" s="772">
        <v>1</v>
      </c>
      <c r="Q225" s="377">
        <f t="shared" si="28"/>
        <v>0</v>
      </c>
      <c r="R225" s="378"/>
      <c r="S225" s="378"/>
      <c r="T225" s="773">
        <f t="shared" si="29"/>
        <v>0</v>
      </c>
    </row>
    <row r="226" spans="1:20" ht="14.1" customHeight="1">
      <c r="A226" s="564">
        <v>226</v>
      </c>
      <c r="B226" s="380" t="s">
        <v>775</v>
      </c>
      <c r="C226" s="553" t="s">
        <v>567</v>
      </c>
      <c r="D226" s="380">
        <v>-1</v>
      </c>
      <c r="E226" s="560" t="s">
        <v>566</v>
      </c>
      <c r="F226" s="560" t="s">
        <v>325</v>
      </c>
      <c r="G226" s="373" t="str">
        <f t="shared" si="30"/>
        <v>Niet van toepassing</v>
      </c>
      <c r="H226" s="374" t="s">
        <v>788</v>
      </c>
      <c r="I226" s="566">
        <v>17.7</v>
      </c>
      <c r="J226" s="616" t="s">
        <v>239</v>
      </c>
      <c r="K226" s="375">
        <f t="shared" si="27"/>
        <v>0</v>
      </c>
      <c r="L226" s="376">
        <f t="shared" si="33"/>
        <v>0</v>
      </c>
      <c r="M226" s="376">
        <f t="shared" si="34"/>
        <v>0</v>
      </c>
      <c r="N226" s="376">
        <f t="shared" si="31"/>
        <v>0</v>
      </c>
      <c r="O226" s="376">
        <f t="shared" si="32"/>
        <v>0</v>
      </c>
      <c r="P226" s="772">
        <v>1</v>
      </c>
      <c r="Q226" s="377">
        <f t="shared" si="28"/>
        <v>0</v>
      </c>
      <c r="R226" s="378"/>
      <c r="S226" s="378"/>
      <c r="T226" s="773">
        <f t="shared" si="29"/>
        <v>0</v>
      </c>
    </row>
    <row r="227" spans="1:20" ht="14.1" customHeight="1">
      <c r="A227" s="564">
        <v>227</v>
      </c>
      <c r="B227" s="380" t="s">
        <v>775</v>
      </c>
      <c r="C227" s="553" t="s">
        <v>567</v>
      </c>
      <c r="D227" s="380">
        <v>0</v>
      </c>
      <c r="E227" s="560" t="s">
        <v>326</v>
      </c>
      <c r="F227" s="560" t="s">
        <v>380</v>
      </c>
      <c r="G227" s="373" t="str">
        <f t="shared" si="30"/>
        <v>Gangen en hallen</v>
      </c>
      <c r="H227" s="374" t="s">
        <v>786</v>
      </c>
      <c r="I227" s="566">
        <v>17.399999999999999</v>
      </c>
      <c r="J227" s="616">
        <v>3200</v>
      </c>
      <c r="K227" s="375">
        <f t="shared" si="27"/>
        <v>200</v>
      </c>
      <c r="L227" s="376">
        <f t="shared" si="33"/>
        <v>0</v>
      </c>
      <c r="M227" s="376">
        <f t="shared" si="34"/>
        <v>0</v>
      </c>
      <c r="N227" s="376">
        <f t="shared" si="31"/>
        <v>0</v>
      </c>
      <c r="O227" s="376">
        <f t="shared" si="32"/>
        <v>0</v>
      </c>
      <c r="P227" s="772">
        <v>1</v>
      </c>
      <c r="Q227" s="377" t="str">
        <f t="shared" si="28"/>
        <v>V</v>
      </c>
      <c r="R227" s="378"/>
      <c r="S227" s="378"/>
      <c r="T227" s="773">
        <f t="shared" si="29"/>
        <v>3479.9999999999995</v>
      </c>
    </row>
    <row r="228" spans="1:20" ht="14.1" customHeight="1">
      <c r="A228" s="564">
        <v>228</v>
      </c>
      <c r="B228" s="380" t="s">
        <v>775</v>
      </c>
      <c r="C228" s="553" t="s">
        <v>567</v>
      </c>
      <c r="D228" s="380">
        <v>0</v>
      </c>
      <c r="E228" s="560" t="s">
        <v>327</v>
      </c>
      <c r="F228" s="560" t="s">
        <v>384</v>
      </c>
      <c r="G228" s="373" t="str">
        <f t="shared" si="30"/>
        <v>Administratieve ruimten</v>
      </c>
      <c r="H228" s="374" t="s">
        <v>779</v>
      </c>
      <c r="I228" s="566">
        <v>17.899999999999999</v>
      </c>
      <c r="J228" s="616">
        <v>1040</v>
      </c>
      <c r="K228" s="375">
        <f t="shared" si="27"/>
        <v>40</v>
      </c>
      <c r="L228" s="376">
        <f t="shared" si="33"/>
        <v>0</v>
      </c>
      <c r="M228" s="376">
        <f t="shared" si="34"/>
        <v>0</v>
      </c>
      <c r="N228" s="376">
        <f t="shared" si="31"/>
        <v>0</v>
      </c>
      <c r="O228" s="376">
        <f t="shared" si="32"/>
        <v>0</v>
      </c>
      <c r="P228" s="772">
        <v>1</v>
      </c>
      <c r="Q228" s="377" t="str">
        <f t="shared" si="28"/>
        <v>B</v>
      </c>
      <c r="R228" s="378"/>
      <c r="S228" s="378"/>
      <c r="T228" s="773">
        <f t="shared" si="29"/>
        <v>716</v>
      </c>
    </row>
    <row r="229" spans="1:20" ht="14.1" customHeight="1">
      <c r="A229" s="564">
        <v>229</v>
      </c>
      <c r="B229" s="380" t="s">
        <v>775</v>
      </c>
      <c r="C229" s="553" t="s">
        <v>567</v>
      </c>
      <c r="D229" s="380">
        <v>0</v>
      </c>
      <c r="E229" s="560" t="s">
        <v>328</v>
      </c>
      <c r="F229" s="560" t="s">
        <v>384</v>
      </c>
      <c r="G229" s="373" t="str">
        <f t="shared" si="30"/>
        <v>Administratieve ruimten</v>
      </c>
      <c r="H229" s="374" t="s">
        <v>782</v>
      </c>
      <c r="I229" s="566">
        <v>29.1</v>
      </c>
      <c r="J229" s="616">
        <v>1040</v>
      </c>
      <c r="K229" s="375">
        <f t="shared" si="27"/>
        <v>40</v>
      </c>
      <c r="L229" s="376">
        <f t="shared" si="33"/>
        <v>0</v>
      </c>
      <c r="M229" s="376">
        <f t="shared" si="34"/>
        <v>0</v>
      </c>
      <c r="N229" s="376">
        <f t="shared" si="31"/>
        <v>0</v>
      </c>
      <c r="O229" s="376">
        <f t="shared" si="32"/>
        <v>0</v>
      </c>
      <c r="P229" s="772">
        <v>1</v>
      </c>
      <c r="Q229" s="377" t="str">
        <f t="shared" si="28"/>
        <v>B</v>
      </c>
      <c r="R229" s="378"/>
      <c r="S229" s="378"/>
      <c r="T229" s="773">
        <f t="shared" si="29"/>
        <v>1164</v>
      </c>
    </row>
    <row r="230" spans="1:20" ht="14.1" customHeight="1">
      <c r="A230" s="564">
        <v>230</v>
      </c>
      <c r="B230" s="380" t="s">
        <v>775</v>
      </c>
      <c r="C230" s="553" t="s">
        <v>567</v>
      </c>
      <c r="D230" s="380">
        <v>0</v>
      </c>
      <c r="E230" s="560" t="s">
        <v>329</v>
      </c>
      <c r="F230" s="560" t="s">
        <v>384</v>
      </c>
      <c r="G230" s="373" t="str">
        <f t="shared" si="30"/>
        <v>Administratieve ruimten</v>
      </c>
      <c r="H230" s="374" t="s">
        <v>779</v>
      </c>
      <c r="I230" s="566">
        <v>31.7</v>
      </c>
      <c r="J230" s="616">
        <v>1040</v>
      </c>
      <c r="K230" s="375">
        <f t="shared" si="27"/>
        <v>40</v>
      </c>
      <c r="L230" s="376">
        <f t="shared" si="33"/>
        <v>0</v>
      </c>
      <c r="M230" s="376">
        <f t="shared" si="34"/>
        <v>0</v>
      </c>
      <c r="N230" s="376">
        <f t="shared" si="31"/>
        <v>0</v>
      </c>
      <c r="O230" s="376">
        <f t="shared" si="32"/>
        <v>0</v>
      </c>
      <c r="P230" s="772">
        <v>1</v>
      </c>
      <c r="Q230" s="377" t="str">
        <f t="shared" si="28"/>
        <v>B</v>
      </c>
      <c r="R230" s="378"/>
      <c r="S230" s="378"/>
      <c r="T230" s="773">
        <f t="shared" si="29"/>
        <v>1268</v>
      </c>
    </row>
    <row r="231" spans="1:20" ht="14.1" customHeight="1">
      <c r="A231" s="564">
        <v>231</v>
      </c>
      <c r="B231" s="380" t="s">
        <v>775</v>
      </c>
      <c r="C231" s="553" t="s">
        <v>567</v>
      </c>
      <c r="D231" s="380">
        <v>0</v>
      </c>
      <c r="E231" s="560" t="s">
        <v>330</v>
      </c>
      <c r="F231" s="560" t="s">
        <v>383</v>
      </c>
      <c r="G231" s="373" t="str">
        <f t="shared" si="30"/>
        <v>Leslokaal regulier</v>
      </c>
      <c r="H231" s="374" t="s">
        <v>790</v>
      </c>
      <c r="I231" s="566">
        <v>38.1</v>
      </c>
      <c r="J231" s="616">
        <v>8040</v>
      </c>
      <c r="K231" s="375">
        <f t="shared" si="27"/>
        <v>40</v>
      </c>
      <c r="L231" s="376">
        <f t="shared" si="33"/>
        <v>0</v>
      </c>
      <c r="M231" s="376">
        <f t="shared" si="34"/>
        <v>0</v>
      </c>
      <c r="N231" s="376">
        <f t="shared" si="31"/>
        <v>0</v>
      </c>
      <c r="O231" s="376">
        <f t="shared" si="32"/>
        <v>0</v>
      </c>
      <c r="P231" s="772">
        <v>1</v>
      </c>
      <c r="Q231" s="377" t="str">
        <f t="shared" si="28"/>
        <v>L</v>
      </c>
      <c r="R231" s="378"/>
      <c r="S231" s="378"/>
      <c r="T231" s="773">
        <f t="shared" si="29"/>
        <v>1524</v>
      </c>
    </row>
    <row r="232" spans="1:20" ht="14.1" customHeight="1">
      <c r="A232" s="564">
        <v>232</v>
      </c>
      <c r="B232" s="380" t="s">
        <v>775</v>
      </c>
      <c r="C232" s="553" t="s">
        <v>567</v>
      </c>
      <c r="D232" s="380">
        <v>0</v>
      </c>
      <c r="E232" s="560" t="s">
        <v>331</v>
      </c>
      <c r="F232" s="560" t="s">
        <v>383</v>
      </c>
      <c r="G232" s="373" t="str">
        <f t="shared" si="30"/>
        <v>Leslokaal regulier</v>
      </c>
      <c r="H232" s="374" t="s">
        <v>779</v>
      </c>
      <c r="I232" s="566">
        <v>38.67</v>
      </c>
      <c r="J232" s="616">
        <v>8040</v>
      </c>
      <c r="K232" s="375">
        <f t="shared" si="27"/>
        <v>40</v>
      </c>
      <c r="L232" s="376">
        <f t="shared" si="33"/>
        <v>0</v>
      </c>
      <c r="M232" s="376">
        <f t="shared" si="34"/>
        <v>0</v>
      </c>
      <c r="N232" s="376">
        <f t="shared" si="31"/>
        <v>0</v>
      </c>
      <c r="O232" s="376">
        <f t="shared" si="32"/>
        <v>0</v>
      </c>
      <c r="P232" s="772">
        <v>1</v>
      </c>
      <c r="Q232" s="377" t="str">
        <f t="shared" si="28"/>
        <v>L</v>
      </c>
      <c r="R232" s="378"/>
      <c r="S232" s="378"/>
      <c r="T232" s="773">
        <f t="shared" si="29"/>
        <v>1546.8000000000002</v>
      </c>
    </row>
    <row r="233" spans="1:20" ht="14.1" customHeight="1">
      <c r="A233" s="564">
        <v>233</v>
      </c>
      <c r="B233" s="380" t="s">
        <v>775</v>
      </c>
      <c r="C233" s="553" t="s">
        <v>567</v>
      </c>
      <c r="D233" s="380"/>
      <c r="E233" s="560" t="s">
        <v>706</v>
      </c>
      <c r="F233" s="560" t="s">
        <v>686</v>
      </c>
      <c r="G233" s="373" t="str">
        <f t="shared" si="30"/>
        <v>Trappenhuizen</v>
      </c>
      <c r="H233" s="374" t="s">
        <v>782</v>
      </c>
      <c r="I233" s="566">
        <v>4.833333333333333</v>
      </c>
      <c r="J233" s="616">
        <v>5200</v>
      </c>
      <c r="K233" s="375">
        <f t="shared" si="27"/>
        <v>200</v>
      </c>
      <c r="L233" s="376">
        <f t="shared" si="33"/>
        <v>0</v>
      </c>
      <c r="M233" s="376">
        <f t="shared" si="34"/>
        <v>0</v>
      </c>
      <c r="N233" s="376">
        <f t="shared" si="31"/>
        <v>0</v>
      </c>
      <c r="O233" s="376">
        <f t="shared" si="32"/>
        <v>0</v>
      </c>
      <c r="P233" s="772">
        <v>1</v>
      </c>
      <c r="Q233" s="377" t="str">
        <f t="shared" si="28"/>
        <v>V</v>
      </c>
      <c r="R233" s="378"/>
      <c r="S233" s="378"/>
      <c r="T233" s="773">
        <f t="shared" si="29"/>
        <v>966.66666666666663</v>
      </c>
    </row>
    <row r="234" spans="1:20" ht="14.1" customHeight="1">
      <c r="A234" s="564">
        <v>234</v>
      </c>
      <c r="B234" s="380" t="s">
        <v>775</v>
      </c>
      <c r="C234" s="553" t="s">
        <v>567</v>
      </c>
      <c r="D234" s="380">
        <v>0</v>
      </c>
      <c r="E234" s="560" t="s">
        <v>332</v>
      </c>
      <c r="F234" s="560" t="s">
        <v>383</v>
      </c>
      <c r="G234" s="373" t="str">
        <f t="shared" ref="G234:G255" si="35">IF($J234="",0,VLOOKUP($J234,Kengetal,3,FALSE))</f>
        <v>Leslokaal regulier</v>
      </c>
      <c r="H234" s="374" t="s">
        <v>779</v>
      </c>
      <c r="I234" s="566">
        <v>55.18</v>
      </c>
      <c r="J234" s="616">
        <v>8040</v>
      </c>
      <c r="K234" s="375">
        <f t="shared" si="27"/>
        <v>40</v>
      </c>
      <c r="L234" s="376">
        <f t="shared" si="33"/>
        <v>0</v>
      </c>
      <c r="M234" s="376">
        <f t="shared" si="34"/>
        <v>0</v>
      </c>
      <c r="N234" s="376">
        <f t="shared" ref="N234:N255" si="36">IF($J234="",0,VLOOKUP($J234,Kengetal,5,FALSE))</f>
        <v>0</v>
      </c>
      <c r="O234" s="376">
        <f t="shared" ref="O234:O255" si="37">IF($J234="",0,VLOOKUP($J234,Kengetal,6,FALSE))</f>
        <v>0</v>
      </c>
      <c r="P234" s="772">
        <v>1</v>
      </c>
      <c r="Q234" s="377" t="str">
        <f t="shared" si="28"/>
        <v>L</v>
      </c>
      <c r="R234" s="378"/>
      <c r="S234" s="378"/>
      <c r="T234" s="773">
        <f t="shared" si="29"/>
        <v>2207.1999999999998</v>
      </c>
    </row>
    <row r="235" spans="1:20" ht="14.1" customHeight="1">
      <c r="A235" s="564">
        <v>235</v>
      </c>
      <c r="B235" s="380" t="s">
        <v>775</v>
      </c>
      <c r="C235" s="553" t="s">
        <v>567</v>
      </c>
      <c r="D235" s="380"/>
      <c r="E235" s="560" t="s">
        <v>707</v>
      </c>
      <c r="F235" s="560" t="s">
        <v>686</v>
      </c>
      <c r="G235" s="373" t="str">
        <f t="shared" si="35"/>
        <v>Trappenhuizen</v>
      </c>
      <c r="H235" s="374"/>
      <c r="I235" s="566">
        <v>2.0437037037037036</v>
      </c>
      <c r="J235" s="616">
        <v>5200</v>
      </c>
      <c r="K235" s="375">
        <f t="shared" si="27"/>
        <v>200</v>
      </c>
      <c r="L235" s="376">
        <f t="shared" si="33"/>
        <v>0</v>
      </c>
      <c r="M235" s="376">
        <f t="shared" si="34"/>
        <v>0</v>
      </c>
      <c r="N235" s="376">
        <f t="shared" si="36"/>
        <v>0</v>
      </c>
      <c r="O235" s="376">
        <f t="shared" si="37"/>
        <v>0</v>
      </c>
      <c r="P235" s="772">
        <v>1</v>
      </c>
      <c r="Q235" s="377" t="str">
        <f t="shared" si="28"/>
        <v>V</v>
      </c>
      <c r="R235" s="378"/>
      <c r="S235" s="378"/>
      <c r="T235" s="773">
        <f t="shared" si="29"/>
        <v>408.7407407407407</v>
      </c>
    </row>
    <row r="236" spans="1:20" ht="14.1" customHeight="1">
      <c r="A236" s="564">
        <v>236</v>
      </c>
      <c r="B236" s="380" t="s">
        <v>775</v>
      </c>
      <c r="C236" s="553" t="s">
        <v>567</v>
      </c>
      <c r="D236" s="380">
        <v>0</v>
      </c>
      <c r="E236" s="560" t="s">
        <v>333</v>
      </c>
      <c r="F236" s="560" t="s">
        <v>383</v>
      </c>
      <c r="G236" s="373" t="str">
        <f t="shared" si="35"/>
        <v>Leslokaal regulier</v>
      </c>
      <c r="H236" s="374" t="s">
        <v>790</v>
      </c>
      <c r="I236" s="566">
        <v>84.5</v>
      </c>
      <c r="J236" s="616">
        <v>8040</v>
      </c>
      <c r="K236" s="375">
        <f t="shared" si="27"/>
        <v>40</v>
      </c>
      <c r="L236" s="376">
        <f t="shared" si="33"/>
        <v>0</v>
      </c>
      <c r="M236" s="376">
        <f t="shared" si="34"/>
        <v>0</v>
      </c>
      <c r="N236" s="376">
        <f t="shared" si="36"/>
        <v>0</v>
      </c>
      <c r="O236" s="376">
        <f t="shared" si="37"/>
        <v>0</v>
      </c>
      <c r="P236" s="772">
        <v>1</v>
      </c>
      <c r="Q236" s="377" t="str">
        <f t="shared" si="28"/>
        <v>L</v>
      </c>
      <c r="R236" s="378"/>
      <c r="S236" s="378"/>
      <c r="T236" s="773">
        <f t="shared" si="29"/>
        <v>3380</v>
      </c>
    </row>
    <row r="237" spans="1:20" ht="14.1" customHeight="1">
      <c r="A237" s="564">
        <v>237</v>
      </c>
      <c r="B237" s="380" t="s">
        <v>775</v>
      </c>
      <c r="C237" s="553" t="s">
        <v>567</v>
      </c>
      <c r="D237" s="380">
        <v>0</v>
      </c>
      <c r="E237" s="560" t="s">
        <v>334</v>
      </c>
      <c r="F237" s="560" t="s">
        <v>380</v>
      </c>
      <c r="G237" s="373" t="str">
        <f t="shared" si="35"/>
        <v>Gangen en hallen</v>
      </c>
      <c r="H237" s="374" t="s">
        <v>786</v>
      </c>
      <c r="I237" s="566">
        <v>18.149999999999999</v>
      </c>
      <c r="J237" s="616">
        <v>3200</v>
      </c>
      <c r="K237" s="375">
        <f t="shared" si="27"/>
        <v>200</v>
      </c>
      <c r="L237" s="376">
        <f t="shared" si="33"/>
        <v>0</v>
      </c>
      <c r="M237" s="376">
        <f t="shared" si="34"/>
        <v>0</v>
      </c>
      <c r="N237" s="376">
        <f t="shared" si="36"/>
        <v>0</v>
      </c>
      <c r="O237" s="376">
        <f t="shared" si="37"/>
        <v>0</v>
      </c>
      <c r="P237" s="772">
        <v>1</v>
      </c>
      <c r="Q237" s="377" t="str">
        <f t="shared" si="28"/>
        <v>V</v>
      </c>
      <c r="R237" s="378"/>
      <c r="S237" s="378"/>
      <c r="T237" s="773">
        <f t="shared" si="29"/>
        <v>3629.9999999999995</v>
      </c>
    </row>
    <row r="238" spans="1:20" ht="14.1" customHeight="1">
      <c r="A238" s="564">
        <v>238</v>
      </c>
      <c r="B238" s="380" t="s">
        <v>775</v>
      </c>
      <c r="C238" s="553" t="s">
        <v>567</v>
      </c>
      <c r="D238" s="380"/>
      <c r="E238" s="560" t="s">
        <v>708</v>
      </c>
      <c r="F238" s="560" t="s">
        <v>686</v>
      </c>
      <c r="G238" s="373" t="str">
        <f t="shared" si="35"/>
        <v>Trappenhuizen</v>
      </c>
      <c r="H238" s="374" t="s">
        <v>786</v>
      </c>
      <c r="I238" s="566">
        <v>6.05</v>
      </c>
      <c r="J238" s="616">
        <v>5200</v>
      </c>
      <c r="K238" s="375">
        <f t="shared" si="27"/>
        <v>200</v>
      </c>
      <c r="L238" s="376">
        <f t="shared" si="33"/>
        <v>0</v>
      </c>
      <c r="M238" s="376">
        <f t="shared" si="34"/>
        <v>0</v>
      </c>
      <c r="N238" s="376">
        <f t="shared" si="36"/>
        <v>0</v>
      </c>
      <c r="O238" s="376">
        <f t="shared" si="37"/>
        <v>0</v>
      </c>
      <c r="P238" s="772">
        <v>1</v>
      </c>
      <c r="Q238" s="377" t="str">
        <f t="shared" si="28"/>
        <v>V</v>
      </c>
      <c r="R238" s="378"/>
      <c r="S238" s="378"/>
      <c r="T238" s="773">
        <f t="shared" si="29"/>
        <v>1210</v>
      </c>
    </row>
    <row r="239" spans="1:20" ht="14.1" customHeight="1">
      <c r="A239" s="564">
        <v>239</v>
      </c>
      <c r="B239" s="380" t="s">
        <v>775</v>
      </c>
      <c r="C239" s="553" t="s">
        <v>567</v>
      </c>
      <c r="D239" s="380">
        <v>0</v>
      </c>
      <c r="E239" s="560" t="s">
        <v>335</v>
      </c>
      <c r="F239" s="560" t="s">
        <v>728</v>
      </c>
      <c r="G239" s="373" t="str">
        <f t="shared" si="35"/>
        <v>Leslokaal praktijk</v>
      </c>
      <c r="H239" s="374" t="s">
        <v>786</v>
      </c>
      <c r="I239" s="566">
        <v>121</v>
      </c>
      <c r="J239" s="616">
        <v>9040</v>
      </c>
      <c r="K239" s="375">
        <f t="shared" si="27"/>
        <v>40</v>
      </c>
      <c r="L239" s="376">
        <f t="shared" si="33"/>
        <v>0</v>
      </c>
      <c r="M239" s="376">
        <f t="shared" si="34"/>
        <v>0</v>
      </c>
      <c r="N239" s="376">
        <f t="shared" si="36"/>
        <v>0</v>
      </c>
      <c r="O239" s="376">
        <f t="shared" si="37"/>
        <v>0</v>
      </c>
      <c r="P239" s="772">
        <v>1</v>
      </c>
      <c r="Q239" s="377" t="str">
        <f t="shared" si="28"/>
        <v>L</v>
      </c>
      <c r="R239" s="378"/>
      <c r="S239" s="378"/>
      <c r="T239" s="773">
        <f t="shared" si="29"/>
        <v>4840</v>
      </c>
    </row>
    <row r="240" spans="1:20" ht="14.1" customHeight="1">
      <c r="A240" s="564">
        <v>240</v>
      </c>
      <c r="B240" s="380" t="s">
        <v>775</v>
      </c>
      <c r="C240" s="553" t="s">
        <v>567</v>
      </c>
      <c r="D240" s="380">
        <v>0</v>
      </c>
      <c r="E240" s="560" t="s">
        <v>336</v>
      </c>
      <c r="F240" s="560" t="s">
        <v>325</v>
      </c>
      <c r="G240" s="373" t="str">
        <f t="shared" si="35"/>
        <v>Niet van toepassing</v>
      </c>
      <c r="H240" s="374" t="s">
        <v>789</v>
      </c>
      <c r="I240" s="566">
        <v>20.5</v>
      </c>
      <c r="J240" s="616" t="s">
        <v>239</v>
      </c>
      <c r="K240" s="375">
        <f t="shared" si="27"/>
        <v>0</v>
      </c>
      <c r="L240" s="376">
        <f t="shared" si="33"/>
        <v>0</v>
      </c>
      <c r="M240" s="376">
        <f t="shared" si="34"/>
        <v>0</v>
      </c>
      <c r="N240" s="376">
        <f t="shared" si="36"/>
        <v>0</v>
      </c>
      <c r="O240" s="376">
        <f t="shared" si="37"/>
        <v>0</v>
      </c>
      <c r="P240" s="772">
        <v>1</v>
      </c>
      <c r="Q240" s="377">
        <f t="shared" si="28"/>
        <v>0</v>
      </c>
      <c r="R240" s="378"/>
      <c r="S240" s="378"/>
      <c r="T240" s="773">
        <f t="shared" si="29"/>
        <v>0</v>
      </c>
    </row>
    <row r="241" spans="1:20" ht="14.1" customHeight="1">
      <c r="A241" s="564">
        <v>241</v>
      </c>
      <c r="B241" s="380" t="s">
        <v>775</v>
      </c>
      <c r="C241" s="553" t="s">
        <v>567</v>
      </c>
      <c r="D241" s="380">
        <v>0</v>
      </c>
      <c r="E241" s="560" t="s">
        <v>337</v>
      </c>
      <c r="F241" s="560" t="s">
        <v>382</v>
      </c>
      <c r="G241" s="373" t="str">
        <f t="shared" si="35"/>
        <v>Sanitaire ruimten</v>
      </c>
      <c r="H241" s="374"/>
      <c r="I241" s="566">
        <v>4</v>
      </c>
      <c r="J241" s="616">
        <v>2200</v>
      </c>
      <c r="K241" s="375">
        <f t="shared" si="27"/>
        <v>200</v>
      </c>
      <c r="L241" s="376">
        <f t="shared" si="33"/>
        <v>0</v>
      </c>
      <c r="M241" s="376">
        <f t="shared" si="34"/>
        <v>0</v>
      </c>
      <c r="N241" s="376">
        <f t="shared" si="36"/>
        <v>0</v>
      </c>
      <c r="O241" s="376">
        <f t="shared" si="37"/>
        <v>0</v>
      </c>
      <c r="P241" s="772">
        <v>1</v>
      </c>
      <c r="Q241" s="377" t="str">
        <f t="shared" si="28"/>
        <v>S</v>
      </c>
      <c r="R241" s="378"/>
      <c r="S241" s="378"/>
      <c r="T241" s="773">
        <f t="shared" si="29"/>
        <v>800</v>
      </c>
    </row>
    <row r="242" spans="1:20" ht="14.1" customHeight="1">
      <c r="A242" s="564">
        <v>242</v>
      </c>
      <c r="B242" s="380" t="s">
        <v>775</v>
      </c>
      <c r="C242" s="553" t="s">
        <v>567</v>
      </c>
      <c r="D242" s="380">
        <v>0</v>
      </c>
      <c r="E242" s="560" t="s">
        <v>338</v>
      </c>
      <c r="F242" s="560" t="s">
        <v>380</v>
      </c>
      <c r="G242" s="373" t="str">
        <f t="shared" si="35"/>
        <v>Gangen en hallen</v>
      </c>
      <c r="H242" s="374"/>
      <c r="I242" s="566">
        <v>4</v>
      </c>
      <c r="J242" s="616">
        <v>3200</v>
      </c>
      <c r="K242" s="375">
        <f t="shared" si="27"/>
        <v>200</v>
      </c>
      <c r="L242" s="376">
        <f t="shared" si="33"/>
        <v>0</v>
      </c>
      <c r="M242" s="376">
        <f t="shared" si="34"/>
        <v>0</v>
      </c>
      <c r="N242" s="376">
        <f t="shared" si="36"/>
        <v>0</v>
      </c>
      <c r="O242" s="376">
        <f t="shared" si="37"/>
        <v>0</v>
      </c>
      <c r="P242" s="772">
        <v>1</v>
      </c>
      <c r="Q242" s="377" t="str">
        <f t="shared" si="28"/>
        <v>V</v>
      </c>
      <c r="R242" s="378"/>
      <c r="S242" s="378"/>
      <c r="T242" s="773">
        <f t="shared" si="29"/>
        <v>800</v>
      </c>
    </row>
    <row r="243" spans="1:20" ht="14.1" customHeight="1">
      <c r="A243" s="564">
        <v>243</v>
      </c>
      <c r="B243" s="380" t="s">
        <v>775</v>
      </c>
      <c r="C243" s="553" t="s">
        <v>567</v>
      </c>
      <c r="D243" s="380">
        <v>0</v>
      </c>
      <c r="E243" s="560" t="s">
        <v>339</v>
      </c>
      <c r="F243" s="560" t="s">
        <v>686</v>
      </c>
      <c r="G243" s="373" t="str">
        <f t="shared" si="35"/>
        <v>Trappenhuizen</v>
      </c>
      <c r="H243" s="374"/>
      <c r="I243" s="566">
        <v>5.2</v>
      </c>
      <c r="J243" s="616">
        <v>5200</v>
      </c>
      <c r="K243" s="375">
        <f t="shared" si="27"/>
        <v>200</v>
      </c>
      <c r="L243" s="376">
        <f t="shared" si="33"/>
        <v>0</v>
      </c>
      <c r="M243" s="376">
        <f t="shared" si="34"/>
        <v>0</v>
      </c>
      <c r="N243" s="376">
        <f t="shared" si="36"/>
        <v>0</v>
      </c>
      <c r="O243" s="376">
        <f t="shared" si="37"/>
        <v>0</v>
      </c>
      <c r="P243" s="772">
        <v>1</v>
      </c>
      <c r="Q243" s="377" t="str">
        <f t="shared" si="28"/>
        <v>V</v>
      </c>
      <c r="R243" s="378"/>
      <c r="S243" s="378"/>
      <c r="T243" s="773">
        <f t="shared" si="29"/>
        <v>1040</v>
      </c>
    </row>
    <row r="244" spans="1:20" ht="14.1" customHeight="1">
      <c r="A244" s="564">
        <v>244</v>
      </c>
      <c r="B244" s="380" t="s">
        <v>775</v>
      </c>
      <c r="C244" s="553" t="s">
        <v>567</v>
      </c>
      <c r="D244" s="380">
        <v>0</v>
      </c>
      <c r="E244" s="560" t="s">
        <v>340</v>
      </c>
      <c r="F244" s="560" t="s">
        <v>686</v>
      </c>
      <c r="G244" s="373" t="str">
        <f t="shared" si="35"/>
        <v>Trappenhuizen</v>
      </c>
      <c r="H244" s="374"/>
      <c r="I244" s="566">
        <v>13.1</v>
      </c>
      <c r="J244" s="616">
        <v>5200</v>
      </c>
      <c r="K244" s="375">
        <f t="shared" si="27"/>
        <v>200</v>
      </c>
      <c r="L244" s="376">
        <f t="shared" si="33"/>
        <v>0</v>
      </c>
      <c r="M244" s="376">
        <f t="shared" si="34"/>
        <v>0</v>
      </c>
      <c r="N244" s="376">
        <f t="shared" si="36"/>
        <v>0</v>
      </c>
      <c r="O244" s="376">
        <f t="shared" si="37"/>
        <v>0</v>
      </c>
      <c r="P244" s="772">
        <v>1</v>
      </c>
      <c r="Q244" s="377" t="str">
        <f t="shared" si="28"/>
        <v>V</v>
      </c>
      <c r="R244" s="378"/>
      <c r="S244" s="378"/>
      <c r="T244" s="773">
        <f t="shared" si="29"/>
        <v>2620</v>
      </c>
    </row>
    <row r="245" spans="1:20" ht="14.1" customHeight="1">
      <c r="A245" s="564">
        <v>245</v>
      </c>
      <c r="B245" s="380" t="s">
        <v>775</v>
      </c>
      <c r="C245" s="553" t="s">
        <v>567</v>
      </c>
      <c r="D245" s="380">
        <v>0</v>
      </c>
      <c r="E245" s="560" t="s">
        <v>341</v>
      </c>
      <c r="F245" s="560" t="s">
        <v>380</v>
      </c>
      <c r="G245" s="373" t="str">
        <f t="shared" si="35"/>
        <v>Gangen en hallen</v>
      </c>
      <c r="H245" s="374" t="s">
        <v>786</v>
      </c>
      <c r="I245" s="566">
        <v>39.9</v>
      </c>
      <c r="J245" s="616">
        <v>3200</v>
      </c>
      <c r="K245" s="375">
        <f t="shared" si="27"/>
        <v>200</v>
      </c>
      <c r="L245" s="376">
        <f t="shared" si="33"/>
        <v>0</v>
      </c>
      <c r="M245" s="376">
        <f t="shared" si="34"/>
        <v>0</v>
      </c>
      <c r="N245" s="376">
        <f t="shared" si="36"/>
        <v>0</v>
      </c>
      <c r="O245" s="376">
        <f t="shared" si="37"/>
        <v>0</v>
      </c>
      <c r="P245" s="772">
        <v>1</v>
      </c>
      <c r="Q245" s="377" t="str">
        <f t="shared" si="28"/>
        <v>V</v>
      </c>
      <c r="R245" s="378"/>
      <c r="S245" s="378"/>
      <c r="T245" s="773">
        <f t="shared" si="29"/>
        <v>7980</v>
      </c>
    </row>
    <row r="246" spans="1:20" ht="14.1" customHeight="1">
      <c r="A246" s="564">
        <v>246</v>
      </c>
      <c r="B246" s="380" t="s">
        <v>775</v>
      </c>
      <c r="C246" s="553" t="s">
        <v>567</v>
      </c>
      <c r="D246" s="380">
        <v>0</v>
      </c>
      <c r="E246" s="560" t="s">
        <v>342</v>
      </c>
      <c r="F246" s="560" t="s">
        <v>380</v>
      </c>
      <c r="G246" s="373" t="str">
        <f t="shared" si="35"/>
        <v>Gangen en hallen</v>
      </c>
      <c r="H246" s="374" t="s">
        <v>786</v>
      </c>
      <c r="I246" s="566">
        <v>45.7</v>
      </c>
      <c r="J246" s="616">
        <v>3200</v>
      </c>
      <c r="K246" s="375">
        <f t="shared" si="27"/>
        <v>200</v>
      </c>
      <c r="L246" s="376">
        <f t="shared" si="33"/>
        <v>0</v>
      </c>
      <c r="M246" s="376">
        <f t="shared" si="34"/>
        <v>0</v>
      </c>
      <c r="N246" s="376">
        <f t="shared" si="36"/>
        <v>0</v>
      </c>
      <c r="O246" s="376">
        <f t="shared" si="37"/>
        <v>0</v>
      </c>
      <c r="P246" s="772">
        <v>1</v>
      </c>
      <c r="Q246" s="377" t="str">
        <f t="shared" si="28"/>
        <v>V</v>
      </c>
      <c r="R246" s="378"/>
      <c r="S246" s="378"/>
      <c r="T246" s="773">
        <f t="shared" si="29"/>
        <v>9140</v>
      </c>
    </row>
    <row r="247" spans="1:20" ht="14.1" customHeight="1">
      <c r="A247" s="564">
        <v>247</v>
      </c>
      <c r="B247" s="380" t="s">
        <v>775</v>
      </c>
      <c r="C247" s="553" t="s">
        <v>567</v>
      </c>
      <c r="D247" s="380">
        <v>0</v>
      </c>
      <c r="E247" s="560" t="s">
        <v>343</v>
      </c>
      <c r="F247" s="560" t="s">
        <v>382</v>
      </c>
      <c r="G247" s="373" t="str">
        <f t="shared" si="35"/>
        <v>Sanitaire ruimten</v>
      </c>
      <c r="H247" s="374" t="s">
        <v>786</v>
      </c>
      <c r="I247" s="566">
        <v>4.5999999999999996</v>
      </c>
      <c r="J247" s="616">
        <v>2200</v>
      </c>
      <c r="K247" s="375">
        <f t="shared" si="27"/>
        <v>200</v>
      </c>
      <c r="L247" s="376">
        <f t="shared" si="33"/>
        <v>0</v>
      </c>
      <c r="M247" s="376">
        <f t="shared" si="34"/>
        <v>0</v>
      </c>
      <c r="N247" s="376">
        <f t="shared" si="36"/>
        <v>0</v>
      </c>
      <c r="O247" s="376">
        <f t="shared" si="37"/>
        <v>0</v>
      </c>
      <c r="P247" s="772">
        <v>1</v>
      </c>
      <c r="Q247" s="377" t="str">
        <f t="shared" si="28"/>
        <v>S</v>
      </c>
      <c r="R247" s="378"/>
      <c r="S247" s="378"/>
      <c r="T247" s="773">
        <f t="shared" si="29"/>
        <v>919.99999999999989</v>
      </c>
    </row>
    <row r="248" spans="1:20" ht="14.1" customHeight="1">
      <c r="A248" s="564">
        <v>248</v>
      </c>
      <c r="B248" s="380" t="s">
        <v>775</v>
      </c>
      <c r="C248" s="553" t="s">
        <v>567</v>
      </c>
      <c r="D248" s="380">
        <v>0</v>
      </c>
      <c r="E248" s="560" t="s">
        <v>344</v>
      </c>
      <c r="F248" s="560" t="s">
        <v>380</v>
      </c>
      <c r="G248" s="373" t="str">
        <f t="shared" si="35"/>
        <v>Gangen en hallen</v>
      </c>
      <c r="H248" s="374" t="s">
        <v>786</v>
      </c>
      <c r="I248" s="566">
        <v>4.7</v>
      </c>
      <c r="J248" s="616">
        <v>3200</v>
      </c>
      <c r="K248" s="375">
        <f t="shared" si="27"/>
        <v>200</v>
      </c>
      <c r="L248" s="376">
        <f t="shared" si="33"/>
        <v>0</v>
      </c>
      <c r="M248" s="376">
        <f t="shared" si="34"/>
        <v>0</v>
      </c>
      <c r="N248" s="376">
        <f t="shared" si="36"/>
        <v>0</v>
      </c>
      <c r="O248" s="376">
        <f t="shared" si="37"/>
        <v>0</v>
      </c>
      <c r="P248" s="772">
        <v>1</v>
      </c>
      <c r="Q248" s="377" t="str">
        <f t="shared" si="28"/>
        <v>V</v>
      </c>
      <c r="R248" s="378"/>
      <c r="S248" s="378"/>
      <c r="T248" s="773">
        <f t="shared" si="29"/>
        <v>940</v>
      </c>
    </row>
    <row r="249" spans="1:20" ht="14.1" customHeight="1">
      <c r="A249" s="564">
        <v>249</v>
      </c>
      <c r="B249" s="380" t="s">
        <v>775</v>
      </c>
      <c r="C249" s="553" t="s">
        <v>567</v>
      </c>
      <c r="D249" s="380">
        <v>0</v>
      </c>
      <c r="E249" s="560" t="s">
        <v>345</v>
      </c>
      <c r="F249" s="560" t="s">
        <v>325</v>
      </c>
      <c r="G249" s="373" t="str">
        <f t="shared" si="35"/>
        <v>Niet van toepassing</v>
      </c>
      <c r="H249" s="374" t="s">
        <v>786</v>
      </c>
      <c r="I249" s="566">
        <v>3.3</v>
      </c>
      <c r="J249" s="616" t="s">
        <v>239</v>
      </c>
      <c r="K249" s="375">
        <f t="shared" si="27"/>
        <v>0</v>
      </c>
      <c r="L249" s="376">
        <f t="shared" si="33"/>
        <v>0</v>
      </c>
      <c r="M249" s="376">
        <f t="shared" si="34"/>
        <v>0</v>
      </c>
      <c r="N249" s="376">
        <f t="shared" si="36"/>
        <v>0</v>
      </c>
      <c r="O249" s="376">
        <f t="shared" si="37"/>
        <v>0</v>
      </c>
      <c r="P249" s="772">
        <v>1</v>
      </c>
      <c r="Q249" s="377">
        <f t="shared" si="28"/>
        <v>0</v>
      </c>
      <c r="R249" s="378"/>
      <c r="S249" s="378"/>
      <c r="T249" s="773">
        <f t="shared" si="29"/>
        <v>0</v>
      </c>
    </row>
    <row r="250" spans="1:20" ht="14.1" customHeight="1">
      <c r="A250" s="564">
        <v>250</v>
      </c>
      <c r="B250" s="380" t="s">
        <v>775</v>
      </c>
      <c r="C250" s="553" t="s">
        <v>567</v>
      </c>
      <c r="D250" s="380">
        <v>0</v>
      </c>
      <c r="E250" s="560" t="s">
        <v>346</v>
      </c>
      <c r="F250" s="560" t="s">
        <v>380</v>
      </c>
      <c r="G250" s="373" t="str">
        <f t="shared" si="35"/>
        <v>Gangen en hallen</v>
      </c>
      <c r="H250" s="374" t="s">
        <v>786</v>
      </c>
      <c r="I250" s="566">
        <v>72.850000000000009</v>
      </c>
      <c r="J250" s="616">
        <v>3200</v>
      </c>
      <c r="K250" s="375">
        <f t="shared" si="27"/>
        <v>200</v>
      </c>
      <c r="L250" s="376">
        <f t="shared" si="33"/>
        <v>0</v>
      </c>
      <c r="M250" s="376">
        <f t="shared" si="34"/>
        <v>0</v>
      </c>
      <c r="N250" s="376">
        <f t="shared" si="36"/>
        <v>0</v>
      </c>
      <c r="O250" s="376">
        <f t="shared" si="37"/>
        <v>0</v>
      </c>
      <c r="P250" s="772">
        <v>1</v>
      </c>
      <c r="Q250" s="377" t="str">
        <f t="shared" si="28"/>
        <v>V</v>
      </c>
      <c r="R250" s="378"/>
      <c r="S250" s="378"/>
      <c r="T250" s="773">
        <f t="shared" si="29"/>
        <v>14570.000000000002</v>
      </c>
    </row>
    <row r="251" spans="1:20" ht="14.1" customHeight="1">
      <c r="A251" s="564">
        <v>251</v>
      </c>
      <c r="B251" s="380" t="s">
        <v>775</v>
      </c>
      <c r="C251" s="553" t="s">
        <v>567</v>
      </c>
      <c r="D251" s="380"/>
      <c r="E251" s="560" t="s">
        <v>709</v>
      </c>
      <c r="F251" s="560" t="s">
        <v>686</v>
      </c>
      <c r="G251" s="373" t="str">
        <f t="shared" si="35"/>
        <v>Trappenhuizen</v>
      </c>
      <c r="H251" s="374" t="s">
        <v>786</v>
      </c>
      <c r="I251" s="566">
        <v>4.5529411764705889</v>
      </c>
      <c r="J251" s="616">
        <v>5200</v>
      </c>
      <c r="K251" s="375">
        <f t="shared" si="27"/>
        <v>200</v>
      </c>
      <c r="L251" s="376">
        <f t="shared" si="33"/>
        <v>0</v>
      </c>
      <c r="M251" s="376">
        <f t="shared" si="34"/>
        <v>0</v>
      </c>
      <c r="N251" s="376">
        <f t="shared" si="36"/>
        <v>0</v>
      </c>
      <c r="O251" s="376">
        <f t="shared" si="37"/>
        <v>0</v>
      </c>
      <c r="P251" s="772">
        <v>1</v>
      </c>
      <c r="Q251" s="377" t="str">
        <f t="shared" si="28"/>
        <v>V</v>
      </c>
      <c r="R251" s="378"/>
      <c r="S251" s="378"/>
      <c r="T251" s="773">
        <f t="shared" si="29"/>
        <v>910.58823529411779</v>
      </c>
    </row>
    <row r="252" spans="1:20" ht="14.1" customHeight="1">
      <c r="A252" s="564">
        <v>252</v>
      </c>
      <c r="B252" s="380" t="s">
        <v>775</v>
      </c>
      <c r="C252" s="553" t="s">
        <v>567</v>
      </c>
      <c r="D252" s="380">
        <v>0</v>
      </c>
      <c r="E252" s="560" t="s">
        <v>347</v>
      </c>
      <c r="F252" s="560" t="s">
        <v>382</v>
      </c>
      <c r="G252" s="373" t="str">
        <f t="shared" si="35"/>
        <v>Sanitaire ruimten</v>
      </c>
      <c r="H252" s="374" t="s">
        <v>784</v>
      </c>
      <c r="I252" s="566">
        <v>12.7</v>
      </c>
      <c r="J252" s="616">
        <v>2200</v>
      </c>
      <c r="K252" s="375">
        <f t="shared" si="27"/>
        <v>200</v>
      </c>
      <c r="L252" s="376">
        <f t="shared" si="33"/>
        <v>0</v>
      </c>
      <c r="M252" s="376">
        <f t="shared" si="34"/>
        <v>0</v>
      </c>
      <c r="N252" s="376">
        <f t="shared" si="36"/>
        <v>0</v>
      </c>
      <c r="O252" s="376">
        <f t="shared" si="37"/>
        <v>0</v>
      </c>
      <c r="P252" s="772">
        <v>1</v>
      </c>
      <c r="Q252" s="377" t="str">
        <f t="shared" si="28"/>
        <v>S</v>
      </c>
      <c r="R252" s="378"/>
      <c r="S252" s="378"/>
      <c r="T252" s="773">
        <f t="shared" si="29"/>
        <v>2540</v>
      </c>
    </row>
    <row r="253" spans="1:20" ht="14.1" customHeight="1">
      <c r="A253" s="564">
        <v>253</v>
      </c>
      <c r="B253" s="380" t="s">
        <v>775</v>
      </c>
      <c r="C253" s="553" t="s">
        <v>567</v>
      </c>
      <c r="D253" s="380">
        <v>0</v>
      </c>
      <c r="E253" s="560" t="s">
        <v>348</v>
      </c>
      <c r="F253" s="560" t="s">
        <v>382</v>
      </c>
      <c r="G253" s="373" t="str">
        <f t="shared" si="35"/>
        <v>Sanitaire ruimten</v>
      </c>
      <c r="H253" s="374" t="s">
        <v>784</v>
      </c>
      <c r="I253" s="566">
        <v>13.2</v>
      </c>
      <c r="J253" s="616">
        <v>2200</v>
      </c>
      <c r="K253" s="375">
        <f t="shared" si="27"/>
        <v>200</v>
      </c>
      <c r="L253" s="376">
        <f t="shared" si="33"/>
        <v>0</v>
      </c>
      <c r="M253" s="376">
        <f t="shared" si="34"/>
        <v>0</v>
      </c>
      <c r="N253" s="376">
        <f t="shared" si="36"/>
        <v>0</v>
      </c>
      <c r="O253" s="376">
        <f t="shared" si="37"/>
        <v>0</v>
      </c>
      <c r="P253" s="772">
        <v>1</v>
      </c>
      <c r="Q253" s="377" t="str">
        <f t="shared" si="28"/>
        <v>S</v>
      </c>
      <c r="R253" s="378"/>
      <c r="S253" s="378"/>
      <c r="T253" s="773">
        <f t="shared" si="29"/>
        <v>2640</v>
      </c>
    </row>
    <row r="254" spans="1:20" ht="14.1" customHeight="1">
      <c r="A254" s="564">
        <v>254</v>
      </c>
      <c r="B254" s="380" t="s">
        <v>775</v>
      </c>
      <c r="C254" s="553" t="s">
        <v>567</v>
      </c>
      <c r="D254" s="380">
        <v>0</v>
      </c>
      <c r="E254" s="560" t="s">
        <v>349</v>
      </c>
      <c r="F254" s="560" t="s">
        <v>383</v>
      </c>
      <c r="G254" s="373" t="str">
        <f t="shared" si="35"/>
        <v>Leslokaal regulier</v>
      </c>
      <c r="H254" s="374" t="s">
        <v>779</v>
      </c>
      <c r="I254" s="566">
        <v>51.33</v>
      </c>
      <c r="J254" s="616">
        <v>8040</v>
      </c>
      <c r="K254" s="375">
        <f t="shared" si="27"/>
        <v>40</v>
      </c>
      <c r="L254" s="376">
        <f t="shared" si="33"/>
        <v>0</v>
      </c>
      <c r="M254" s="376">
        <f t="shared" si="34"/>
        <v>0</v>
      </c>
      <c r="N254" s="376">
        <f t="shared" si="36"/>
        <v>0</v>
      </c>
      <c r="O254" s="376">
        <f t="shared" si="37"/>
        <v>0</v>
      </c>
      <c r="P254" s="772">
        <v>1</v>
      </c>
      <c r="Q254" s="377" t="str">
        <f t="shared" si="28"/>
        <v>L</v>
      </c>
      <c r="R254" s="378"/>
      <c r="S254" s="378"/>
      <c r="T254" s="773">
        <f t="shared" si="29"/>
        <v>2053.1999999999998</v>
      </c>
    </row>
    <row r="255" spans="1:20" ht="14.1" customHeight="1">
      <c r="A255" s="564">
        <v>255</v>
      </c>
      <c r="B255" s="380" t="s">
        <v>775</v>
      </c>
      <c r="C255" s="553" t="s">
        <v>567</v>
      </c>
      <c r="D255" s="380"/>
      <c r="E255" s="560" t="s">
        <v>710</v>
      </c>
      <c r="F255" s="560" t="s">
        <v>686</v>
      </c>
      <c r="G255" s="373" t="str">
        <f t="shared" si="35"/>
        <v>Trappenhuizen</v>
      </c>
      <c r="H255" s="374"/>
      <c r="I255" s="566">
        <v>1.77</v>
      </c>
      <c r="J255" s="616">
        <v>5200</v>
      </c>
      <c r="K255" s="375">
        <f t="shared" si="27"/>
        <v>200</v>
      </c>
      <c r="L255" s="376">
        <f t="shared" si="33"/>
        <v>0</v>
      </c>
      <c r="M255" s="376">
        <f t="shared" si="34"/>
        <v>0</v>
      </c>
      <c r="N255" s="376">
        <f t="shared" si="36"/>
        <v>0</v>
      </c>
      <c r="O255" s="376">
        <f t="shared" si="37"/>
        <v>0</v>
      </c>
      <c r="P255" s="772">
        <v>1</v>
      </c>
      <c r="Q255" s="377" t="str">
        <f t="shared" si="28"/>
        <v>V</v>
      </c>
      <c r="R255" s="378"/>
      <c r="S255" s="378"/>
      <c r="T255" s="773">
        <f t="shared" si="29"/>
        <v>354</v>
      </c>
    </row>
    <row r="256" spans="1:20" ht="14.1" customHeight="1">
      <c r="A256" s="564">
        <v>256</v>
      </c>
      <c r="B256" s="380" t="s">
        <v>775</v>
      </c>
      <c r="C256" s="553" t="s">
        <v>567</v>
      </c>
      <c r="D256" s="380">
        <v>0</v>
      </c>
      <c r="E256" s="560" t="s">
        <v>350</v>
      </c>
      <c r="F256" s="560" t="s">
        <v>384</v>
      </c>
      <c r="G256" s="373" t="str">
        <f t="shared" ref="G256:G319" si="38">IF($J256="",0,VLOOKUP($J256,Kengetal,3,FALSE))</f>
        <v>Administratieve ruimten</v>
      </c>
      <c r="H256" s="374" t="s">
        <v>789</v>
      </c>
      <c r="I256" s="566">
        <v>18</v>
      </c>
      <c r="J256" s="616">
        <v>1040</v>
      </c>
      <c r="K256" s="375">
        <f t="shared" ref="K256:K319" si="39">SUM(IF(J256="",0,VLOOKUP(J256,Kengetal,2)))</f>
        <v>40</v>
      </c>
      <c r="L256" s="376">
        <f t="shared" si="33"/>
        <v>0</v>
      </c>
      <c r="M256" s="376">
        <f t="shared" si="34"/>
        <v>0</v>
      </c>
      <c r="N256" s="376">
        <f t="shared" ref="N256:N319" si="40">IF($J256="",0,VLOOKUP($J256,Kengetal,5,FALSE))</f>
        <v>0</v>
      </c>
      <c r="O256" s="376">
        <f t="shared" ref="O256:O319" si="41">IF($J256="",0,VLOOKUP($J256,Kengetal,6,FALSE))</f>
        <v>0</v>
      </c>
      <c r="P256" s="772">
        <v>1</v>
      </c>
      <c r="Q256" s="377" t="str">
        <f t="shared" ref="Q256:Q319" si="42">IF(J256="","",VLOOKUP(J256,Kengetal,11,FALSE))</f>
        <v>B</v>
      </c>
      <c r="R256" s="378"/>
      <c r="S256" s="378"/>
      <c r="T256" s="773">
        <f t="shared" ref="T256:T319" si="43">I256*K256</f>
        <v>720</v>
      </c>
    </row>
    <row r="257" spans="1:20" ht="14.1" customHeight="1">
      <c r="A257" s="564">
        <v>257</v>
      </c>
      <c r="B257" s="380" t="s">
        <v>775</v>
      </c>
      <c r="C257" s="553" t="s">
        <v>567</v>
      </c>
      <c r="D257" s="380">
        <v>0</v>
      </c>
      <c r="E257" s="560" t="s">
        <v>351</v>
      </c>
      <c r="F257" s="560" t="s">
        <v>383</v>
      </c>
      <c r="G257" s="373" t="str">
        <f t="shared" si="38"/>
        <v>Leslokaal regulier</v>
      </c>
      <c r="H257" s="374" t="s">
        <v>779</v>
      </c>
      <c r="I257" s="566">
        <v>54</v>
      </c>
      <c r="J257" s="616">
        <v>8040</v>
      </c>
      <c r="K257" s="375">
        <f t="shared" si="39"/>
        <v>40</v>
      </c>
      <c r="L257" s="376">
        <f t="shared" si="33"/>
        <v>0</v>
      </c>
      <c r="M257" s="376">
        <f t="shared" si="34"/>
        <v>0</v>
      </c>
      <c r="N257" s="376">
        <f t="shared" si="40"/>
        <v>0</v>
      </c>
      <c r="O257" s="376">
        <f t="shared" si="41"/>
        <v>0</v>
      </c>
      <c r="P257" s="772">
        <v>1</v>
      </c>
      <c r="Q257" s="377" t="str">
        <f t="shared" si="42"/>
        <v>L</v>
      </c>
      <c r="R257" s="378"/>
      <c r="S257" s="378"/>
      <c r="T257" s="773">
        <f t="shared" si="43"/>
        <v>2160</v>
      </c>
    </row>
    <row r="258" spans="1:20" ht="14.1" customHeight="1">
      <c r="A258" s="564">
        <v>258</v>
      </c>
      <c r="B258" s="380" t="s">
        <v>775</v>
      </c>
      <c r="C258" s="553" t="s">
        <v>567</v>
      </c>
      <c r="D258" s="380">
        <v>0</v>
      </c>
      <c r="E258" s="560" t="s">
        <v>352</v>
      </c>
      <c r="F258" s="560" t="s">
        <v>380</v>
      </c>
      <c r="G258" s="373" t="str">
        <f t="shared" si="38"/>
        <v>Gangen en hallen</v>
      </c>
      <c r="H258" s="374" t="s">
        <v>786</v>
      </c>
      <c r="I258" s="566">
        <v>15</v>
      </c>
      <c r="J258" s="616">
        <v>3200</v>
      </c>
      <c r="K258" s="375">
        <f t="shared" si="39"/>
        <v>200</v>
      </c>
      <c r="L258" s="376">
        <f t="shared" si="33"/>
        <v>0</v>
      </c>
      <c r="M258" s="376">
        <f t="shared" si="34"/>
        <v>0</v>
      </c>
      <c r="N258" s="376">
        <f t="shared" si="40"/>
        <v>0</v>
      </c>
      <c r="O258" s="376">
        <f t="shared" si="41"/>
        <v>0</v>
      </c>
      <c r="P258" s="772">
        <v>1</v>
      </c>
      <c r="Q258" s="377" t="str">
        <f t="shared" si="42"/>
        <v>V</v>
      </c>
      <c r="R258" s="378"/>
      <c r="S258" s="378"/>
      <c r="T258" s="773">
        <f t="shared" si="43"/>
        <v>3000</v>
      </c>
    </row>
    <row r="259" spans="1:20" ht="14.1" customHeight="1">
      <c r="A259" s="564">
        <v>259</v>
      </c>
      <c r="B259" s="380" t="s">
        <v>775</v>
      </c>
      <c r="C259" s="553" t="s">
        <v>567</v>
      </c>
      <c r="D259" s="380">
        <v>0</v>
      </c>
      <c r="E259" s="560" t="s">
        <v>353</v>
      </c>
      <c r="F259" s="560" t="s">
        <v>382</v>
      </c>
      <c r="G259" s="373" t="str">
        <f t="shared" si="38"/>
        <v>Sanitaire ruimten</v>
      </c>
      <c r="H259" s="374"/>
      <c r="I259" s="566">
        <v>6.6</v>
      </c>
      <c r="J259" s="616">
        <v>2200</v>
      </c>
      <c r="K259" s="375">
        <f t="shared" si="39"/>
        <v>200</v>
      </c>
      <c r="L259" s="376">
        <f t="shared" si="33"/>
        <v>0</v>
      </c>
      <c r="M259" s="376">
        <f t="shared" si="34"/>
        <v>0</v>
      </c>
      <c r="N259" s="376">
        <f t="shared" si="40"/>
        <v>0</v>
      </c>
      <c r="O259" s="376">
        <f t="shared" si="41"/>
        <v>0</v>
      </c>
      <c r="P259" s="772">
        <v>1</v>
      </c>
      <c r="Q259" s="377" t="str">
        <f t="shared" si="42"/>
        <v>S</v>
      </c>
      <c r="R259" s="378"/>
      <c r="S259" s="378"/>
      <c r="T259" s="773">
        <f t="shared" si="43"/>
        <v>1320</v>
      </c>
    </row>
    <row r="260" spans="1:20" ht="14.1" customHeight="1">
      <c r="A260" s="564">
        <v>260</v>
      </c>
      <c r="B260" s="380" t="s">
        <v>775</v>
      </c>
      <c r="C260" s="553" t="s">
        <v>567</v>
      </c>
      <c r="D260" s="380">
        <v>0</v>
      </c>
      <c r="E260" s="560" t="s">
        <v>354</v>
      </c>
      <c r="F260" s="560" t="s">
        <v>380</v>
      </c>
      <c r="G260" s="373" t="str">
        <f t="shared" si="38"/>
        <v>Gangen en hallen</v>
      </c>
      <c r="H260" s="374" t="s">
        <v>786</v>
      </c>
      <c r="I260" s="566">
        <v>109</v>
      </c>
      <c r="J260" s="616">
        <v>3200</v>
      </c>
      <c r="K260" s="375">
        <f t="shared" si="39"/>
        <v>200</v>
      </c>
      <c r="L260" s="376">
        <f t="shared" si="33"/>
        <v>0</v>
      </c>
      <c r="M260" s="376">
        <f t="shared" si="34"/>
        <v>0</v>
      </c>
      <c r="N260" s="376">
        <f t="shared" si="40"/>
        <v>0</v>
      </c>
      <c r="O260" s="376">
        <f t="shared" si="41"/>
        <v>0</v>
      </c>
      <c r="P260" s="772">
        <v>1</v>
      </c>
      <c r="Q260" s="377" t="str">
        <f t="shared" si="42"/>
        <v>V</v>
      </c>
      <c r="R260" s="378"/>
      <c r="S260" s="378"/>
      <c r="T260" s="773">
        <f t="shared" si="43"/>
        <v>21800</v>
      </c>
    </row>
    <row r="261" spans="1:20" ht="14.1" customHeight="1">
      <c r="A261" s="564">
        <v>261</v>
      </c>
      <c r="B261" s="380" t="s">
        <v>775</v>
      </c>
      <c r="C261" s="553" t="s">
        <v>567</v>
      </c>
      <c r="D261" s="380">
        <v>0</v>
      </c>
      <c r="E261" s="560" t="s">
        <v>355</v>
      </c>
      <c r="F261" s="560" t="s">
        <v>325</v>
      </c>
      <c r="G261" s="373" t="str">
        <f t="shared" si="38"/>
        <v>Niet van toepassing</v>
      </c>
      <c r="H261" s="374" t="s">
        <v>786</v>
      </c>
      <c r="I261" s="566">
        <v>36</v>
      </c>
      <c r="J261" s="616" t="s">
        <v>239</v>
      </c>
      <c r="K261" s="375">
        <f t="shared" si="39"/>
        <v>0</v>
      </c>
      <c r="L261" s="376">
        <f t="shared" si="33"/>
        <v>0</v>
      </c>
      <c r="M261" s="376">
        <f t="shared" si="34"/>
        <v>0</v>
      </c>
      <c r="N261" s="376">
        <f t="shared" si="40"/>
        <v>0</v>
      </c>
      <c r="O261" s="376">
        <f t="shared" si="41"/>
        <v>0</v>
      </c>
      <c r="P261" s="772">
        <v>1</v>
      </c>
      <c r="Q261" s="377">
        <f t="shared" si="42"/>
        <v>0</v>
      </c>
      <c r="R261" s="378"/>
      <c r="S261" s="378"/>
      <c r="T261" s="773">
        <f t="shared" si="43"/>
        <v>0</v>
      </c>
    </row>
    <row r="262" spans="1:20" ht="14.1" customHeight="1">
      <c r="A262" s="564">
        <v>262</v>
      </c>
      <c r="B262" s="380" t="s">
        <v>775</v>
      </c>
      <c r="C262" s="553" t="s">
        <v>567</v>
      </c>
      <c r="D262" s="380">
        <v>0</v>
      </c>
      <c r="E262" s="560" t="s">
        <v>356</v>
      </c>
      <c r="F262" s="560" t="s">
        <v>382</v>
      </c>
      <c r="G262" s="373" t="str">
        <f t="shared" si="38"/>
        <v>Sanitaire ruimten</v>
      </c>
      <c r="H262" s="374"/>
      <c r="I262" s="566">
        <v>33.4</v>
      </c>
      <c r="J262" s="616">
        <v>2200</v>
      </c>
      <c r="K262" s="375">
        <f t="shared" si="39"/>
        <v>200</v>
      </c>
      <c r="L262" s="376">
        <f t="shared" si="33"/>
        <v>0</v>
      </c>
      <c r="M262" s="376">
        <f t="shared" si="34"/>
        <v>0</v>
      </c>
      <c r="N262" s="376">
        <f t="shared" si="40"/>
        <v>0</v>
      </c>
      <c r="O262" s="376">
        <f t="shared" si="41"/>
        <v>0</v>
      </c>
      <c r="P262" s="772">
        <v>1</v>
      </c>
      <c r="Q262" s="377" t="str">
        <f t="shared" si="42"/>
        <v>S</v>
      </c>
      <c r="R262" s="378"/>
      <c r="S262" s="378"/>
      <c r="T262" s="773">
        <f t="shared" si="43"/>
        <v>6680</v>
      </c>
    </row>
    <row r="263" spans="1:20" ht="14.1" customHeight="1">
      <c r="A263" s="564">
        <v>263</v>
      </c>
      <c r="B263" s="380" t="s">
        <v>775</v>
      </c>
      <c r="C263" s="553" t="s">
        <v>567</v>
      </c>
      <c r="D263" s="380">
        <v>0</v>
      </c>
      <c r="E263" s="560" t="s">
        <v>357</v>
      </c>
      <c r="F263" s="560" t="s">
        <v>382</v>
      </c>
      <c r="G263" s="373" t="str">
        <f t="shared" si="38"/>
        <v>Sanitaire ruimten</v>
      </c>
      <c r="H263" s="374"/>
      <c r="I263" s="566">
        <v>1.1000000000000001</v>
      </c>
      <c r="J263" s="616">
        <v>2200</v>
      </c>
      <c r="K263" s="375">
        <f t="shared" si="39"/>
        <v>200</v>
      </c>
      <c r="L263" s="376">
        <f t="shared" si="33"/>
        <v>0</v>
      </c>
      <c r="M263" s="376">
        <f t="shared" si="34"/>
        <v>0</v>
      </c>
      <c r="N263" s="376">
        <f t="shared" si="40"/>
        <v>0</v>
      </c>
      <c r="O263" s="376">
        <f t="shared" si="41"/>
        <v>0</v>
      </c>
      <c r="P263" s="772">
        <v>1</v>
      </c>
      <c r="Q263" s="377" t="str">
        <f t="shared" si="42"/>
        <v>S</v>
      </c>
      <c r="R263" s="378"/>
      <c r="S263" s="378"/>
      <c r="T263" s="773">
        <f t="shared" si="43"/>
        <v>220.00000000000003</v>
      </c>
    </row>
    <row r="264" spans="1:20" ht="14.1" customHeight="1">
      <c r="A264" s="564">
        <v>264</v>
      </c>
      <c r="B264" s="380" t="s">
        <v>775</v>
      </c>
      <c r="C264" s="553" t="s">
        <v>567</v>
      </c>
      <c r="D264" s="380">
        <v>0</v>
      </c>
      <c r="E264" s="560" t="s">
        <v>358</v>
      </c>
      <c r="F264" s="560" t="s">
        <v>382</v>
      </c>
      <c r="G264" s="373" t="str">
        <f t="shared" si="38"/>
        <v>Sanitaire ruimten</v>
      </c>
      <c r="H264" s="374"/>
      <c r="I264" s="566">
        <v>1.1000000000000001</v>
      </c>
      <c r="J264" s="616">
        <v>2200</v>
      </c>
      <c r="K264" s="375">
        <f t="shared" si="39"/>
        <v>200</v>
      </c>
      <c r="L264" s="376">
        <f t="shared" si="33"/>
        <v>0</v>
      </c>
      <c r="M264" s="376">
        <f t="shared" si="34"/>
        <v>0</v>
      </c>
      <c r="N264" s="376">
        <f t="shared" si="40"/>
        <v>0</v>
      </c>
      <c r="O264" s="376">
        <f t="shared" si="41"/>
        <v>0</v>
      </c>
      <c r="P264" s="772">
        <v>1</v>
      </c>
      <c r="Q264" s="377" t="str">
        <f t="shared" si="42"/>
        <v>S</v>
      </c>
      <c r="R264" s="378"/>
      <c r="S264" s="378"/>
      <c r="T264" s="773">
        <f t="shared" si="43"/>
        <v>220.00000000000003</v>
      </c>
    </row>
    <row r="265" spans="1:20" ht="14.1" customHeight="1">
      <c r="A265" s="564">
        <v>265</v>
      </c>
      <c r="B265" s="380" t="s">
        <v>775</v>
      </c>
      <c r="C265" s="553" t="s">
        <v>567</v>
      </c>
      <c r="D265" s="380">
        <v>0</v>
      </c>
      <c r="E265" s="560" t="s">
        <v>359</v>
      </c>
      <c r="F265" s="560" t="s">
        <v>325</v>
      </c>
      <c r="G265" s="373" t="str">
        <f t="shared" si="38"/>
        <v>Niet van toepassing</v>
      </c>
      <c r="H265" s="374"/>
      <c r="I265" s="566">
        <v>2.8</v>
      </c>
      <c r="J265" s="616" t="s">
        <v>239</v>
      </c>
      <c r="K265" s="375">
        <f t="shared" si="39"/>
        <v>0</v>
      </c>
      <c r="L265" s="376">
        <f t="shared" si="33"/>
        <v>0</v>
      </c>
      <c r="M265" s="376">
        <f t="shared" si="34"/>
        <v>0</v>
      </c>
      <c r="N265" s="376">
        <f t="shared" si="40"/>
        <v>0</v>
      </c>
      <c r="O265" s="376">
        <f t="shared" si="41"/>
        <v>0</v>
      </c>
      <c r="P265" s="772">
        <v>1</v>
      </c>
      <c r="Q265" s="377">
        <f t="shared" si="42"/>
        <v>0</v>
      </c>
      <c r="R265" s="378"/>
      <c r="S265" s="378"/>
      <c r="T265" s="773">
        <f t="shared" si="43"/>
        <v>0</v>
      </c>
    </row>
    <row r="266" spans="1:20" ht="14.1" customHeight="1">
      <c r="A266" s="564">
        <v>266</v>
      </c>
      <c r="B266" s="380" t="s">
        <v>775</v>
      </c>
      <c r="C266" s="553" t="s">
        <v>567</v>
      </c>
      <c r="D266" s="380">
        <v>0</v>
      </c>
      <c r="E266" s="560" t="s">
        <v>360</v>
      </c>
      <c r="F266" s="560" t="s">
        <v>541</v>
      </c>
      <c r="G266" s="373" t="str">
        <f t="shared" si="38"/>
        <v>Kleedruimten</v>
      </c>
      <c r="H266" s="374"/>
      <c r="I266" s="566">
        <v>18.899999999999999</v>
      </c>
      <c r="J266" s="616">
        <v>11200</v>
      </c>
      <c r="K266" s="375">
        <f t="shared" si="39"/>
        <v>200</v>
      </c>
      <c r="L266" s="376">
        <f t="shared" si="33"/>
        <v>0</v>
      </c>
      <c r="M266" s="376">
        <f t="shared" si="34"/>
        <v>0</v>
      </c>
      <c r="N266" s="376">
        <f t="shared" si="40"/>
        <v>0</v>
      </c>
      <c r="O266" s="376">
        <f t="shared" si="41"/>
        <v>0</v>
      </c>
      <c r="P266" s="772">
        <v>1</v>
      </c>
      <c r="Q266" s="377" t="str">
        <f t="shared" si="42"/>
        <v>V</v>
      </c>
      <c r="R266" s="378"/>
      <c r="S266" s="378"/>
      <c r="T266" s="773">
        <f t="shared" si="43"/>
        <v>3779.9999999999995</v>
      </c>
    </row>
    <row r="267" spans="1:20" ht="14.1" customHeight="1">
      <c r="A267" s="564">
        <v>267</v>
      </c>
      <c r="B267" s="380" t="s">
        <v>775</v>
      </c>
      <c r="C267" s="553" t="s">
        <v>567</v>
      </c>
      <c r="D267" s="380">
        <v>0</v>
      </c>
      <c r="E267" s="560" t="s">
        <v>361</v>
      </c>
      <c r="F267" s="560" t="s">
        <v>384</v>
      </c>
      <c r="G267" s="373" t="str">
        <f t="shared" si="38"/>
        <v>Administratieve ruimten</v>
      </c>
      <c r="H267" s="374"/>
      <c r="I267" s="566">
        <v>9.1</v>
      </c>
      <c r="J267" s="616">
        <v>1040</v>
      </c>
      <c r="K267" s="375">
        <f t="shared" si="39"/>
        <v>40</v>
      </c>
      <c r="L267" s="376">
        <f t="shared" ref="L267:L330" si="44">N267*I267*P267</f>
        <v>0</v>
      </c>
      <c r="M267" s="376">
        <f t="shared" ref="M267:M330" si="45">O267*I267*P267</f>
        <v>0</v>
      </c>
      <c r="N267" s="376">
        <f t="shared" si="40"/>
        <v>0</v>
      </c>
      <c r="O267" s="376">
        <f t="shared" si="41"/>
        <v>0</v>
      </c>
      <c r="P267" s="772">
        <v>1</v>
      </c>
      <c r="Q267" s="377" t="str">
        <f t="shared" si="42"/>
        <v>B</v>
      </c>
      <c r="R267" s="378"/>
      <c r="S267" s="378"/>
      <c r="T267" s="773">
        <f t="shared" si="43"/>
        <v>364</v>
      </c>
    </row>
    <row r="268" spans="1:20" ht="14.1" customHeight="1">
      <c r="A268" s="564">
        <v>268</v>
      </c>
      <c r="B268" s="380" t="s">
        <v>775</v>
      </c>
      <c r="C268" s="553" t="s">
        <v>567</v>
      </c>
      <c r="D268" s="380">
        <v>0</v>
      </c>
      <c r="E268" s="560" t="s">
        <v>362</v>
      </c>
      <c r="F268" s="560" t="s">
        <v>380</v>
      </c>
      <c r="G268" s="373" t="str">
        <f t="shared" si="38"/>
        <v>Gangen en hallen</v>
      </c>
      <c r="H268" s="374" t="s">
        <v>786</v>
      </c>
      <c r="I268" s="566">
        <v>44.6</v>
      </c>
      <c r="J268" s="616">
        <v>3200</v>
      </c>
      <c r="K268" s="375">
        <f t="shared" si="39"/>
        <v>200</v>
      </c>
      <c r="L268" s="376">
        <f t="shared" si="44"/>
        <v>0</v>
      </c>
      <c r="M268" s="376">
        <f t="shared" si="45"/>
        <v>0</v>
      </c>
      <c r="N268" s="376">
        <f t="shared" si="40"/>
        <v>0</v>
      </c>
      <c r="O268" s="376">
        <f t="shared" si="41"/>
        <v>0</v>
      </c>
      <c r="P268" s="772">
        <v>1</v>
      </c>
      <c r="Q268" s="377" t="str">
        <f t="shared" si="42"/>
        <v>V</v>
      </c>
      <c r="R268" s="378"/>
      <c r="S268" s="378"/>
      <c r="T268" s="773">
        <f t="shared" si="43"/>
        <v>8920</v>
      </c>
    </row>
    <row r="269" spans="1:20" ht="14.1" customHeight="1">
      <c r="A269" s="564">
        <v>269</v>
      </c>
      <c r="B269" s="380" t="s">
        <v>775</v>
      </c>
      <c r="C269" s="553" t="s">
        <v>567</v>
      </c>
      <c r="D269" s="380"/>
      <c r="E269" s="560" t="s">
        <v>711</v>
      </c>
      <c r="F269" s="560" t="s">
        <v>686</v>
      </c>
      <c r="G269" s="373" t="str">
        <f t="shared" si="38"/>
        <v>Trappenhuizen</v>
      </c>
      <c r="H269" s="374"/>
      <c r="I269" s="566">
        <v>14.875</v>
      </c>
      <c r="J269" s="616">
        <v>5200</v>
      </c>
      <c r="K269" s="375">
        <f t="shared" si="39"/>
        <v>200</v>
      </c>
      <c r="L269" s="376">
        <f t="shared" si="44"/>
        <v>0</v>
      </c>
      <c r="M269" s="376">
        <f t="shared" si="45"/>
        <v>0</v>
      </c>
      <c r="N269" s="376">
        <f t="shared" si="40"/>
        <v>0</v>
      </c>
      <c r="O269" s="376">
        <f t="shared" si="41"/>
        <v>0</v>
      </c>
      <c r="P269" s="772">
        <v>1</v>
      </c>
      <c r="Q269" s="377" t="str">
        <f t="shared" si="42"/>
        <v>V</v>
      </c>
      <c r="R269" s="378"/>
      <c r="S269" s="378"/>
      <c r="T269" s="773">
        <f t="shared" si="43"/>
        <v>2975</v>
      </c>
    </row>
    <row r="270" spans="1:20" ht="14.1" customHeight="1">
      <c r="A270" s="564">
        <v>270</v>
      </c>
      <c r="B270" s="380" t="s">
        <v>775</v>
      </c>
      <c r="C270" s="553" t="s">
        <v>567</v>
      </c>
      <c r="D270" s="380">
        <v>0</v>
      </c>
      <c r="E270" s="560" t="s">
        <v>363</v>
      </c>
      <c r="F270" s="560" t="s">
        <v>380</v>
      </c>
      <c r="G270" s="373" t="str">
        <f t="shared" si="38"/>
        <v>Gangen en hallen</v>
      </c>
      <c r="H270" s="374"/>
      <c r="I270" s="566">
        <v>6.3</v>
      </c>
      <c r="J270" s="616">
        <v>3200</v>
      </c>
      <c r="K270" s="375">
        <f t="shared" si="39"/>
        <v>200</v>
      </c>
      <c r="L270" s="376">
        <f t="shared" si="44"/>
        <v>0</v>
      </c>
      <c r="M270" s="376">
        <f t="shared" si="45"/>
        <v>0</v>
      </c>
      <c r="N270" s="376">
        <f t="shared" si="40"/>
        <v>0</v>
      </c>
      <c r="O270" s="376">
        <f t="shared" si="41"/>
        <v>0</v>
      </c>
      <c r="P270" s="772">
        <v>1</v>
      </c>
      <c r="Q270" s="377" t="str">
        <f t="shared" si="42"/>
        <v>V</v>
      </c>
      <c r="R270" s="378"/>
      <c r="S270" s="378"/>
      <c r="T270" s="773">
        <f t="shared" si="43"/>
        <v>1260</v>
      </c>
    </row>
    <row r="271" spans="1:20" ht="14.1" customHeight="1">
      <c r="A271" s="564">
        <v>271</v>
      </c>
      <c r="B271" s="380" t="s">
        <v>775</v>
      </c>
      <c r="C271" s="553" t="s">
        <v>567</v>
      </c>
      <c r="D271" s="380">
        <v>0</v>
      </c>
      <c r="E271" s="560" t="s">
        <v>364</v>
      </c>
      <c r="F271" s="560" t="s">
        <v>325</v>
      </c>
      <c r="G271" s="373" t="str">
        <f t="shared" si="38"/>
        <v>Niet van toepassing</v>
      </c>
      <c r="H271" s="374"/>
      <c r="I271" s="566">
        <v>15</v>
      </c>
      <c r="J271" s="616" t="s">
        <v>239</v>
      </c>
      <c r="K271" s="375">
        <f t="shared" si="39"/>
        <v>0</v>
      </c>
      <c r="L271" s="376">
        <f t="shared" si="44"/>
        <v>0</v>
      </c>
      <c r="M271" s="376">
        <f t="shared" si="45"/>
        <v>0</v>
      </c>
      <c r="N271" s="376">
        <f t="shared" si="40"/>
        <v>0</v>
      </c>
      <c r="O271" s="376">
        <f t="shared" si="41"/>
        <v>0</v>
      </c>
      <c r="P271" s="772">
        <v>1</v>
      </c>
      <c r="Q271" s="377">
        <f t="shared" si="42"/>
        <v>0</v>
      </c>
      <c r="R271" s="378"/>
      <c r="S271" s="378"/>
      <c r="T271" s="773">
        <f t="shared" si="43"/>
        <v>0</v>
      </c>
    </row>
    <row r="272" spans="1:20" ht="14.1" customHeight="1">
      <c r="A272" s="564">
        <v>272</v>
      </c>
      <c r="B272" s="380" t="s">
        <v>775</v>
      </c>
      <c r="C272" s="553" t="s">
        <v>567</v>
      </c>
      <c r="D272" s="380">
        <v>0</v>
      </c>
      <c r="E272" s="560" t="s">
        <v>365</v>
      </c>
      <c r="F272" s="560" t="s">
        <v>325</v>
      </c>
      <c r="G272" s="373" t="str">
        <f t="shared" si="38"/>
        <v>Niet van toepassing</v>
      </c>
      <c r="H272" s="374" t="s">
        <v>779</v>
      </c>
      <c r="I272" s="566">
        <v>4.5999999999999996</v>
      </c>
      <c r="J272" s="616" t="s">
        <v>239</v>
      </c>
      <c r="K272" s="375">
        <f t="shared" si="39"/>
        <v>0</v>
      </c>
      <c r="L272" s="376">
        <f t="shared" si="44"/>
        <v>0</v>
      </c>
      <c r="M272" s="376">
        <f t="shared" si="45"/>
        <v>0</v>
      </c>
      <c r="N272" s="376">
        <f t="shared" si="40"/>
        <v>0</v>
      </c>
      <c r="O272" s="376">
        <f t="shared" si="41"/>
        <v>0</v>
      </c>
      <c r="P272" s="772">
        <v>1</v>
      </c>
      <c r="Q272" s="377">
        <f t="shared" si="42"/>
        <v>0</v>
      </c>
      <c r="R272" s="378"/>
      <c r="S272" s="378"/>
      <c r="T272" s="773">
        <f t="shared" si="43"/>
        <v>0</v>
      </c>
    </row>
    <row r="273" spans="1:20" ht="14.1" customHeight="1">
      <c r="A273" s="564">
        <v>273</v>
      </c>
      <c r="B273" s="380" t="s">
        <v>775</v>
      </c>
      <c r="C273" s="553" t="s">
        <v>567</v>
      </c>
      <c r="D273" s="380">
        <v>0</v>
      </c>
      <c r="E273" s="560" t="s">
        <v>366</v>
      </c>
      <c r="F273" s="560" t="s">
        <v>384</v>
      </c>
      <c r="G273" s="373" t="str">
        <f t="shared" si="38"/>
        <v>Administratieve ruimten</v>
      </c>
      <c r="H273" s="374" t="s">
        <v>779</v>
      </c>
      <c r="I273" s="566">
        <v>11.3</v>
      </c>
      <c r="J273" s="616">
        <v>1040</v>
      </c>
      <c r="K273" s="375">
        <f t="shared" si="39"/>
        <v>40</v>
      </c>
      <c r="L273" s="376">
        <f t="shared" si="44"/>
        <v>0</v>
      </c>
      <c r="M273" s="376">
        <f t="shared" si="45"/>
        <v>0</v>
      </c>
      <c r="N273" s="376">
        <f t="shared" si="40"/>
        <v>0</v>
      </c>
      <c r="O273" s="376">
        <f t="shared" si="41"/>
        <v>0</v>
      </c>
      <c r="P273" s="772">
        <v>1</v>
      </c>
      <c r="Q273" s="377" t="str">
        <f t="shared" si="42"/>
        <v>B</v>
      </c>
      <c r="R273" s="378"/>
      <c r="S273" s="378"/>
      <c r="T273" s="773">
        <f t="shared" si="43"/>
        <v>452</v>
      </c>
    </row>
    <row r="274" spans="1:20" ht="14.1" customHeight="1">
      <c r="A274" s="564">
        <v>274</v>
      </c>
      <c r="B274" s="380" t="s">
        <v>775</v>
      </c>
      <c r="C274" s="553" t="s">
        <v>567</v>
      </c>
      <c r="D274" s="380"/>
      <c r="E274" s="560" t="s">
        <v>712</v>
      </c>
      <c r="F274" s="560" t="s">
        <v>686</v>
      </c>
      <c r="G274" s="373" t="str">
        <f t="shared" si="38"/>
        <v>Trappenhuizen</v>
      </c>
      <c r="H274" s="374"/>
      <c r="I274" s="566">
        <v>2.8250000000000002</v>
      </c>
      <c r="J274" s="616">
        <v>5200</v>
      </c>
      <c r="K274" s="375">
        <f t="shared" si="39"/>
        <v>200</v>
      </c>
      <c r="L274" s="376">
        <f t="shared" si="44"/>
        <v>0</v>
      </c>
      <c r="M274" s="376">
        <f t="shared" si="45"/>
        <v>0</v>
      </c>
      <c r="N274" s="376">
        <f t="shared" si="40"/>
        <v>0</v>
      </c>
      <c r="O274" s="376">
        <f t="shared" si="41"/>
        <v>0</v>
      </c>
      <c r="P274" s="772">
        <v>1</v>
      </c>
      <c r="Q274" s="377" t="str">
        <f t="shared" si="42"/>
        <v>V</v>
      </c>
      <c r="R274" s="378"/>
      <c r="S274" s="378"/>
      <c r="T274" s="773">
        <f t="shared" si="43"/>
        <v>565</v>
      </c>
    </row>
    <row r="275" spans="1:20" ht="14.1" customHeight="1">
      <c r="A275" s="564">
        <v>275</v>
      </c>
      <c r="B275" s="380" t="s">
        <v>775</v>
      </c>
      <c r="C275" s="553" t="s">
        <v>567</v>
      </c>
      <c r="D275" s="380">
        <v>0</v>
      </c>
      <c r="E275" s="560" t="s">
        <v>367</v>
      </c>
      <c r="F275" s="560" t="s">
        <v>686</v>
      </c>
      <c r="G275" s="373" t="str">
        <f t="shared" si="38"/>
        <v>Trappenhuizen</v>
      </c>
      <c r="H275" s="374"/>
      <c r="I275" s="566">
        <v>21.1</v>
      </c>
      <c r="J275" s="616">
        <v>5200</v>
      </c>
      <c r="K275" s="375">
        <f t="shared" si="39"/>
        <v>200</v>
      </c>
      <c r="L275" s="376">
        <f t="shared" si="44"/>
        <v>0</v>
      </c>
      <c r="M275" s="376">
        <f t="shared" si="45"/>
        <v>0</v>
      </c>
      <c r="N275" s="376">
        <f t="shared" si="40"/>
        <v>0</v>
      </c>
      <c r="O275" s="376">
        <f t="shared" si="41"/>
        <v>0</v>
      </c>
      <c r="P275" s="772">
        <v>1</v>
      </c>
      <c r="Q275" s="377" t="str">
        <f t="shared" si="42"/>
        <v>V</v>
      </c>
      <c r="R275" s="378"/>
      <c r="S275" s="378"/>
      <c r="T275" s="773">
        <f t="shared" si="43"/>
        <v>4220</v>
      </c>
    </row>
    <row r="276" spans="1:20" ht="14.1" customHeight="1">
      <c r="A276" s="564">
        <v>276</v>
      </c>
      <c r="B276" s="380" t="s">
        <v>775</v>
      </c>
      <c r="C276" s="553" t="s">
        <v>567</v>
      </c>
      <c r="D276" s="380">
        <v>0</v>
      </c>
      <c r="E276" s="560" t="s">
        <v>368</v>
      </c>
      <c r="F276" s="560" t="s">
        <v>325</v>
      </c>
      <c r="G276" s="373" t="str">
        <f t="shared" si="38"/>
        <v>Niet van toepassing</v>
      </c>
      <c r="H276" s="374"/>
      <c r="I276" s="566">
        <v>77.7</v>
      </c>
      <c r="J276" s="616" t="s">
        <v>239</v>
      </c>
      <c r="K276" s="375">
        <f t="shared" si="39"/>
        <v>0</v>
      </c>
      <c r="L276" s="376">
        <f t="shared" si="44"/>
        <v>0</v>
      </c>
      <c r="M276" s="376">
        <f t="shared" si="45"/>
        <v>0</v>
      </c>
      <c r="N276" s="376">
        <f t="shared" si="40"/>
        <v>0</v>
      </c>
      <c r="O276" s="376">
        <f t="shared" si="41"/>
        <v>0</v>
      </c>
      <c r="P276" s="772">
        <v>1</v>
      </c>
      <c r="Q276" s="377">
        <f t="shared" si="42"/>
        <v>0</v>
      </c>
      <c r="R276" s="378"/>
      <c r="S276" s="378"/>
      <c r="T276" s="773">
        <f t="shared" si="43"/>
        <v>0</v>
      </c>
    </row>
    <row r="277" spans="1:20" ht="14.1" customHeight="1">
      <c r="A277" s="564">
        <v>277</v>
      </c>
      <c r="B277" s="380" t="s">
        <v>775</v>
      </c>
      <c r="C277" s="553" t="s">
        <v>567</v>
      </c>
      <c r="D277" s="380">
        <v>0</v>
      </c>
      <c r="E277" s="560" t="s">
        <v>369</v>
      </c>
      <c r="F277" s="560" t="s">
        <v>524</v>
      </c>
      <c r="G277" s="373" t="str">
        <f t="shared" si="38"/>
        <v>Gym lokaal</v>
      </c>
      <c r="H277" s="374"/>
      <c r="I277" s="566">
        <v>248</v>
      </c>
      <c r="J277" s="616">
        <v>10200</v>
      </c>
      <c r="K277" s="375">
        <f t="shared" si="39"/>
        <v>200</v>
      </c>
      <c r="L277" s="376">
        <f t="shared" si="44"/>
        <v>0</v>
      </c>
      <c r="M277" s="376">
        <f t="shared" si="45"/>
        <v>0</v>
      </c>
      <c r="N277" s="376">
        <f t="shared" si="40"/>
        <v>0</v>
      </c>
      <c r="O277" s="376">
        <f t="shared" si="41"/>
        <v>0</v>
      </c>
      <c r="P277" s="772">
        <v>1</v>
      </c>
      <c r="Q277" s="377" t="str">
        <f t="shared" si="42"/>
        <v>V</v>
      </c>
      <c r="R277" s="378"/>
      <c r="S277" s="378"/>
      <c r="T277" s="773">
        <f t="shared" si="43"/>
        <v>49600</v>
      </c>
    </row>
    <row r="278" spans="1:20" ht="14.1" customHeight="1">
      <c r="A278" s="564">
        <v>278</v>
      </c>
      <c r="B278" s="380" t="s">
        <v>775</v>
      </c>
      <c r="C278" s="553" t="s">
        <v>567</v>
      </c>
      <c r="D278" s="380">
        <v>0</v>
      </c>
      <c r="E278" s="560" t="s">
        <v>370</v>
      </c>
      <c r="F278" s="560" t="s">
        <v>325</v>
      </c>
      <c r="G278" s="373" t="str">
        <f t="shared" si="38"/>
        <v>Niet van toepassing</v>
      </c>
      <c r="H278" s="374"/>
      <c r="I278" s="566">
        <v>43</v>
      </c>
      <c r="J278" s="616" t="s">
        <v>239</v>
      </c>
      <c r="K278" s="375">
        <f t="shared" si="39"/>
        <v>0</v>
      </c>
      <c r="L278" s="376">
        <f t="shared" si="44"/>
        <v>0</v>
      </c>
      <c r="M278" s="376">
        <f t="shared" si="45"/>
        <v>0</v>
      </c>
      <c r="N278" s="376">
        <f t="shared" si="40"/>
        <v>0</v>
      </c>
      <c r="O278" s="376">
        <f t="shared" si="41"/>
        <v>0</v>
      </c>
      <c r="P278" s="772">
        <v>1</v>
      </c>
      <c r="Q278" s="377">
        <f t="shared" si="42"/>
        <v>0</v>
      </c>
      <c r="R278" s="378"/>
      <c r="S278" s="378"/>
      <c r="T278" s="773">
        <f t="shared" si="43"/>
        <v>0</v>
      </c>
    </row>
    <row r="279" spans="1:20" ht="14.1" customHeight="1">
      <c r="A279" s="564">
        <v>279</v>
      </c>
      <c r="B279" s="380" t="s">
        <v>775</v>
      </c>
      <c r="C279" s="553" t="s">
        <v>567</v>
      </c>
      <c r="D279" s="380">
        <v>0</v>
      </c>
      <c r="E279" s="560" t="s">
        <v>371</v>
      </c>
      <c r="F279" s="560" t="s">
        <v>382</v>
      </c>
      <c r="G279" s="373" t="str">
        <f t="shared" si="38"/>
        <v>Sanitaire ruimten</v>
      </c>
      <c r="H279" s="374"/>
      <c r="I279" s="566">
        <v>9.5</v>
      </c>
      <c r="J279" s="616">
        <v>2200</v>
      </c>
      <c r="K279" s="375">
        <f t="shared" si="39"/>
        <v>200</v>
      </c>
      <c r="L279" s="376">
        <f t="shared" si="44"/>
        <v>0</v>
      </c>
      <c r="M279" s="376">
        <f t="shared" si="45"/>
        <v>0</v>
      </c>
      <c r="N279" s="376">
        <f t="shared" si="40"/>
        <v>0</v>
      </c>
      <c r="O279" s="376">
        <f t="shared" si="41"/>
        <v>0</v>
      </c>
      <c r="P279" s="772">
        <v>1</v>
      </c>
      <c r="Q279" s="377" t="str">
        <f t="shared" si="42"/>
        <v>S</v>
      </c>
      <c r="R279" s="378"/>
      <c r="S279" s="378"/>
      <c r="T279" s="773">
        <f t="shared" si="43"/>
        <v>1900</v>
      </c>
    </row>
    <row r="280" spans="1:20" ht="14.1" customHeight="1">
      <c r="A280" s="564">
        <v>280</v>
      </c>
      <c r="B280" s="380" t="s">
        <v>775</v>
      </c>
      <c r="C280" s="553" t="s">
        <v>567</v>
      </c>
      <c r="D280" s="380">
        <v>0</v>
      </c>
      <c r="E280" s="560" t="s">
        <v>372</v>
      </c>
      <c r="F280" s="560" t="s">
        <v>325</v>
      </c>
      <c r="G280" s="373" t="str">
        <f t="shared" si="38"/>
        <v>Niet van toepassing</v>
      </c>
      <c r="H280" s="374"/>
      <c r="I280" s="566">
        <v>2.7</v>
      </c>
      <c r="J280" s="616" t="s">
        <v>239</v>
      </c>
      <c r="K280" s="375">
        <f t="shared" si="39"/>
        <v>0</v>
      </c>
      <c r="L280" s="376">
        <f t="shared" si="44"/>
        <v>0</v>
      </c>
      <c r="M280" s="376">
        <f t="shared" si="45"/>
        <v>0</v>
      </c>
      <c r="N280" s="376">
        <f t="shared" si="40"/>
        <v>0</v>
      </c>
      <c r="O280" s="376">
        <f t="shared" si="41"/>
        <v>0</v>
      </c>
      <c r="P280" s="772">
        <v>1</v>
      </c>
      <c r="Q280" s="377">
        <f t="shared" si="42"/>
        <v>0</v>
      </c>
      <c r="R280" s="378"/>
      <c r="S280" s="378"/>
      <c r="T280" s="773">
        <f t="shared" si="43"/>
        <v>0</v>
      </c>
    </row>
    <row r="281" spans="1:20" ht="14.1" customHeight="1">
      <c r="A281" s="564">
        <v>281</v>
      </c>
      <c r="B281" s="380" t="s">
        <v>775</v>
      </c>
      <c r="C281" s="553" t="s">
        <v>567</v>
      </c>
      <c r="D281" s="380">
        <v>0</v>
      </c>
      <c r="E281" s="560" t="s">
        <v>373</v>
      </c>
      <c r="F281" s="560" t="s">
        <v>686</v>
      </c>
      <c r="G281" s="373" t="str">
        <f t="shared" si="38"/>
        <v>Trappenhuizen</v>
      </c>
      <c r="H281" s="374"/>
      <c r="I281" s="566">
        <v>5.0999999999999996</v>
      </c>
      <c r="J281" s="616">
        <v>5200</v>
      </c>
      <c r="K281" s="375">
        <f t="shared" si="39"/>
        <v>200</v>
      </c>
      <c r="L281" s="376">
        <f t="shared" si="44"/>
        <v>0</v>
      </c>
      <c r="M281" s="376">
        <f t="shared" si="45"/>
        <v>0</v>
      </c>
      <c r="N281" s="376">
        <f t="shared" si="40"/>
        <v>0</v>
      </c>
      <c r="O281" s="376">
        <f t="shared" si="41"/>
        <v>0</v>
      </c>
      <c r="P281" s="772">
        <v>1</v>
      </c>
      <c r="Q281" s="377" t="str">
        <f t="shared" si="42"/>
        <v>V</v>
      </c>
      <c r="R281" s="378"/>
      <c r="S281" s="378"/>
      <c r="T281" s="773">
        <f t="shared" si="43"/>
        <v>1019.9999999999999</v>
      </c>
    </row>
    <row r="282" spans="1:20" ht="14.1" customHeight="1">
      <c r="A282" s="564">
        <v>282</v>
      </c>
      <c r="B282" s="380" t="s">
        <v>775</v>
      </c>
      <c r="C282" s="553" t="s">
        <v>567</v>
      </c>
      <c r="D282" s="380">
        <v>0</v>
      </c>
      <c r="E282" s="560" t="s">
        <v>374</v>
      </c>
      <c r="F282" s="560" t="s">
        <v>524</v>
      </c>
      <c r="G282" s="373" t="str">
        <f t="shared" si="38"/>
        <v>Gym lokaal</v>
      </c>
      <c r="H282" s="374"/>
      <c r="I282" s="566">
        <v>187</v>
      </c>
      <c r="J282" s="616">
        <v>10200</v>
      </c>
      <c r="K282" s="375">
        <f t="shared" si="39"/>
        <v>200</v>
      </c>
      <c r="L282" s="376">
        <f t="shared" si="44"/>
        <v>0</v>
      </c>
      <c r="M282" s="376">
        <f t="shared" si="45"/>
        <v>0</v>
      </c>
      <c r="N282" s="376">
        <f t="shared" si="40"/>
        <v>0</v>
      </c>
      <c r="O282" s="376">
        <f t="shared" si="41"/>
        <v>0</v>
      </c>
      <c r="P282" s="772">
        <v>1</v>
      </c>
      <c r="Q282" s="377" t="str">
        <f t="shared" si="42"/>
        <v>V</v>
      </c>
      <c r="R282" s="378"/>
      <c r="S282" s="378"/>
      <c r="T282" s="773">
        <f t="shared" si="43"/>
        <v>37400</v>
      </c>
    </row>
    <row r="283" spans="1:20" ht="14.1" customHeight="1">
      <c r="A283" s="564">
        <v>283</v>
      </c>
      <c r="B283" s="380" t="s">
        <v>775</v>
      </c>
      <c r="C283" s="553" t="s">
        <v>567</v>
      </c>
      <c r="D283" s="380">
        <v>0</v>
      </c>
      <c r="E283" s="560" t="s">
        <v>375</v>
      </c>
      <c r="F283" s="560" t="s">
        <v>541</v>
      </c>
      <c r="G283" s="373" t="str">
        <f t="shared" si="38"/>
        <v>Kleedruimten</v>
      </c>
      <c r="H283" s="374"/>
      <c r="I283" s="566">
        <v>41.3</v>
      </c>
      <c r="J283" s="616">
        <v>11200</v>
      </c>
      <c r="K283" s="375">
        <f t="shared" si="39"/>
        <v>200</v>
      </c>
      <c r="L283" s="376">
        <f t="shared" si="44"/>
        <v>0</v>
      </c>
      <c r="M283" s="376">
        <f t="shared" si="45"/>
        <v>0</v>
      </c>
      <c r="N283" s="376">
        <f t="shared" si="40"/>
        <v>0</v>
      </c>
      <c r="O283" s="376">
        <f t="shared" si="41"/>
        <v>0</v>
      </c>
      <c r="P283" s="772">
        <v>1</v>
      </c>
      <c r="Q283" s="377" t="str">
        <f t="shared" si="42"/>
        <v>V</v>
      </c>
      <c r="R283" s="378"/>
      <c r="S283" s="378"/>
      <c r="T283" s="773">
        <f t="shared" si="43"/>
        <v>8260</v>
      </c>
    </row>
    <row r="284" spans="1:20" ht="14.1" customHeight="1">
      <c r="A284" s="564">
        <v>284</v>
      </c>
      <c r="B284" s="380" t="s">
        <v>775</v>
      </c>
      <c r="C284" s="553" t="s">
        <v>567</v>
      </c>
      <c r="D284" s="380">
        <v>0</v>
      </c>
      <c r="E284" s="560" t="s">
        <v>376</v>
      </c>
      <c r="F284" s="560" t="s">
        <v>325</v>
      </c>
      <c r="G284" s="373" t="str">
        <f t="shared" si="38"/>
        <v>Niet van toepassing</v>
      </c>
      <c r="H284" s="374"/>
      <c r="I284" s="566">
        <v>5</v>
      </c>
      <c r="J284" s="616" t="s">
        <v>239</v>
      </c>
      <c r="K284" s="375">
        <f t="shared" si="39"/>
        <v>0</v>
      </c>
      <c r="L284" s="376">
        <f t="shared" si="44"/>
        <v>0</v>
      </c>
      <c r="M284" s="376">
        <f t="shared" si="45"/>
        <v>0</v>
      </c>
      <c r="N284" s="376">
        <f t="shared" si="40"/>
        <v>0</v>
      </c>
      <c r="O284" s="376">
        <f t="shared" si="41"/>
        <v>0</v>
      </c>
      <c r="P284" s="772">
        <v>1</v>
      </c>
      <c r="Q284" s="377">
        <f t="shared" si="42"/>
        <v>0</v>
      </c>
      <c r="R284" s="378"/>
      <c r="S284" s="378"/>
      <c r="T284" s="773">
        <f t="shared" si="43"/>
        <v>0</v>
      </c>
    </row>
    <row r="285" spans="1:20" ht="14.1" customHeight="1">
      <c r="A285" s="564">
        <v>285</v>
      </c>
      <c r="B285" s="380" t="s">
        <v>775</v>
      </c>
      <c r="C285" s="553" t="s">
        <v>567</v>
      </c>
      <c r="D285" s="380">
        <v>0</v>
      </c>
      <c r="E285" s="560" t="s">
        <v>377</v>
      </c>
      <c r="F285" s="560" t="s">
        <v>382</v>
      </c>
      <c r="G285" s="373" t="str">
        <f t="shared" si="38"/>
        <v>Sanitaire ruimten</v>
      </c>
      <c r="H285" s="374"/>
      <c r="I285" s="566">
        <v>32.5</v>
      </c>
      <c r="J285" s="616">
        <v>2200</v>
      </c>
      <c r="K285" s="375">
        <f t="shared" si="39"/>
        <v>200</v>
      </c>
      <c r="L285" s="376">
        <f t="shared" si="44"/>
        <v>0</v>
      </c>
      <c r="M285" s="376">
        <f t="shared" si="45"/>
        <v>0</v>
      </c>
      <c r="N285" s="376">
        <f t="shared" si="40"/>
        <v>0</v>
      </c>
      <c r="O285" s="376">
        <f t="shared" si="41"/>
        <v>0</v>
      </c>
      <c r="P285" s="772">
        <v>1</v>
      </c>
      <c r="Q285" s="377" t="str">
        <f t="shared" si="42"/>
        <v>S</v>
      </c>
      <c r="R285" s="378"/>
      <c r="S285" s="378"/>
      <c r="T285" s="773">
        <f t="shared" si="43"/>
        <v>6500</v>
      </c>
    </row>
    <row r="286" spans="1:20" ht="14.1" customHeight="1">
      <c r="A286" s="564">
        <v>286</v>
      </c>
      <c r="B286" s="380" t="s">
        <v>775</v>
      </c>
      <c r="C286" s="553" t="s">
        <v>567</v>
      </c>
      <c r="D286" s="380">
        <v>0</v>
      </c>
      <c r="E286" s="560" t="s">
        <v>378</v>
      </c>
      <c r="F286" s="560" t="s">
        <v>686</v>
      </c>
      <c r="G286" s="373" t="str">
        <f t="shared" si="38"/>
        <v>Trappenhuizen</v>
      </c>
      <c r="H286" s="374" t="s">
        <v>786</v>
      </c>
      <c r="I286" s="566">
        <v>8.4</v>
      </c>
      <c r="J286" s="616">
        <v>5200</v>
      </c>
      <c r="K286" s="375">
        <f t="shared" si="39"/>
        <v>200</v>
      </c>
      <c r="L286" s="376">
        <f t="shared" si="44"/>
        <v>0</v>
      </c>
      <c r="M286" s="376">
        <f t="shared" si="45"/>
        <v>0</v>
      </c>
      <c r="N286" s="376">
        <f t="shared" si="40"/>
        <v>0</v>
      </c>
      <c r="O286" s="376">
        <f t="shared" si="41"/>
        <v>0</v>
      </c>
      <c r="P286" s="772">
        <v>1</v>
      </c>
      <c r="Q286" s="377" t="str">
        <f t="shared" si="42"/>
        <v>V</v>
      </c>
      <c r="R286" s="378"/>
      <c r="S286" s="378"/>
      <c r="T286" s="773">
        <f t="shared" si="43"/>
        <v>1680</v>
      </c>
    </row>
    <row r="287" spans="1:20" ht="14.1" customHeight="1">
      <c r="A287" s="564">
        <v>287</v>
      </c>
      <c r="B287" s="380" t="s">
        <v>775</v>
      </c>
      <c r="C287" s="553" t="s">
        <v>567</v>
      </c>
      <c r="D287" s="380">
        <v>0</v>
      </c>
      <c r="E287" s="560" t="s">
        <v>379</v>
      </c>
      <c r="F287" s="560" t="s">
        <v>325</v>
      </c>
      <c r="G287" s="373" t="str">
        <f t="shared" si="38"/>
        <v>Niet van toepassing</v>
      </c>
      <c r="H287" s="374" t="s">
        <v>786</v>
      </c>
      <c r="I287" s="566">
        <v>5.8</v>
      </c>
      <c r="J287" s="616" t="s">
        <v>239</v>
      </c>
      <c r="K287" s="375">
        <f t="shared" si="39"/>
        <v>0</v>
      </c>
      <c r="L287" s="376">
        <f t="shared" si="44"/>
        <v>0</v>
      </c>
      <c r="M287" s="376">
        <f t="shared" si="45"/>
        <v>0</v>
      </c>
      <c r="N287" s="376">
        <f t="shared" si="40"/>
        <v>0</v>
      </c>
      <c r="O287" s="376">
        <f t="shared" si="41"/>
        <v>0</v>
      </c>
      <c r="P287" s="772">
        <v>1</v>
      </c>
      <c r="Q287" s="377">
        <f t="shared" si="42"/>
        <v>0</v>
      </c>
      <c r="R287" s="378"/>
      <c r="S287" s="378"/>
      <c r="T287" s="773">
        <f t="shared" si="43"/>
        <v>0</v>
      </c>
    </row>
    <row r="288" spans="1:20" ht="14.1" customHeight="1">
      <c r="A288" s="564">
        <v>288</v>
      </c>
      <c r="B288" s="380" t="s">
        <v>775</v>
      </c>
      <c r="C288" s="553" t="s">
        <v>567</v>
      </c>
      <c r="D288" s="380">
        <v>0</v>
      </c>
      <c r="E288" s="560" t="s">
        <v>525</v>
      </c>
      <c r="F288" s="560" t="s">
        <v>383</v>
      </c>
      <c r="G288" s="373" t="str">
        <f t="shared" si="38"/>
        <v>Leslokaal regulier</v>
      </c>
      <c r="H288" s="374" t="s">
        <v>779</v>
      </c>
      <c r="I288" s="566">
        <v>55</v>
      </c>
      <c r="J288" s="616">
        <v>8040</v>
      </c>
      <c r="K288" s="375">
        <f t="shared" si="39"/>
        <v>40</v>
      </c>
      <c r="L288" s="376">
        <f t="shared" si="44"/>
        <v>0</v>
      </c>
      <c r="M288" s="376">
        <f t="shared" si="45"/>
        <v>0</v>
      </c>
      <c r="N288" s="376">
        <f t="shared" si="40"/>
        <v>0</v>
      </c>
      <c r="O288" s="376">
        <f t="shared" si="41"/>
        <v>0</v>
      </c>
      <c r="P288" s="772">
        <v>1</v>
      </c>
      <c r="Q288" s="377" t="str">
        <f t="shared" si="42"/>
        <v>L</v>
      </c>
      <c r="R288" s="378"/>
      <c r="S288" s="378"/>
      <c r="T288" s="773">
        <f t="shared" si="43"/>
        <v>2200</v>
      </c>
    </row>
    <row r="289" spans="1:20" ht="14.1" customHeight="1">
      <c r="A289" s="564">
        <v>289</v>
      </c>
      <c r="B289" s="380" t="s">
        <v>775</v>
      </c>
      <c r="C289" s="553" t="s">
        <v>567</v>
      </c>
      <c r="D289" s="380">
        <v>0</v>
      </c>
      <c r="E289" s="560" t="s">
        <v>526</v>
      </c>
      <c r="F289" s="560" t="s">
        <v>384</v>
      </c>
      <c r="G289" s="373" t="str">
        <f t="shared" si="38"/>
        <v>Administratieve ruimten</v>
      </c>
      <c r="H289" s="374" t="s">
        <v>789</v>
      </c>
      <c r="I289" s="566">
        <v>17.3</v>
      </c>
      <c r="J289" s="616">
        <v>1040</v>
      </c>
      <c r="K289" s="375">
        <f t="shared" si="39"/>
        <v>40</v>
      </c>
      <c r="L289" s="376">
        <f t="shared" si="44"/>
        <v>0</v>
      </c>
      <c r="M289" s="376">
        <f t="shared" si="45"/>
        <v>0</v>
      </c>
      <c r="N289" s="376">
        <f t="shared" si="40"/>
        <v>0</v>
      </c>
      <c r="O289" s="376">
        <f t="shared" si="41"/>
        <v>0</v>
      </c>
      <c r="P289" s="772">
        <v>1</v>
      </c>
      <c r="Q289" s="377" t="str">
        <f t="shared" si="42"/>
        <v>B</v>
      </c>
      <c r="R289" s="378"/>
      <c r="S289" s="378"/>
      <c r="T289" s="773">
        <f t="shared" si="43"/>
        <v>692</v>
      </c>
    </row>
    <row r="290" spans="1:20" ht="14.1" customHeight="1">
      <c r="A290" s="564">
        <v>290</v>
      </c>
      <c r="B290" s="380" t="s">
        <v>775</v>
      </c>
      <c r="C290" s="553" t="s">
        <v>567</v>
      </c>
      <c r="D290" s="380">
        <v>0</v>
      </c>
      <c r="E290" s="560" t="s">
        <v>527</v>
      </c>
      <c r="F290" s="560" t="s">
        <v>380</v>
      </c>
      <c r="G290" s="373" t="str">
        <f t="shared" si="38"/>
        <v>Gangen en hallen</v>
      </c>
      <c r="H290" s="374" t="s">
        <v>781</v>
      </c>
      <c r="I290" s="566">
        <v>79.3</v>
      </c>
      <c r="J290" s="616">
        <v>3200</v>
      </c>
      <c r="K290" s="375">
        <f t="shared" si="39"/>
        <v>200</v>
      </c>
      <c r="L290" s="376">
        <f t="shared" si="44"/>
        <v>0</v>
      </c>
      <c r="M290" s="376">
        <f t="shared" si="45"/>
        <v>0</v>
      </c>
      <c r="N290" s="376">
        <f t="shared" si="40"/>
        <v>0</v>
      </c>
      <c r="O290" s="376">
        <f t="shared" si="41"/>
        <v>0</v>
      </c>
      <c r="P290" s="772">
        <v>1</v>
      </c>
      <c r="Q290" s="377" t="str">
        <f t="shared" si="42"/>
        <v>V</v>
      </c>
      <c r="R290" s="378"/>
      <c r="S290" s="378"/>
      <c r="T290" s="773">
        <f t="shared" si="43"/>
        <v>15860</v>
      </c>
    </row>
    <row r="291" spans="1:20" ht="14.1" customHeight="1">
      <c r="A291" s="564">
        <v>291</v>
      </c>
      <c r="B291" s="380" t="s">
        <v>775</v>
      </c>
      <c r="C291" s="553" t="s">
        <v>567</v>
      </c>
      <c r="D291" s="380">
        <v>0</v>
      </c>
      <c r="E291" s="560" t="s">
        <v>528</v>
      </c>
      <c r="F291" s="560" t="s">
        <v>384</v>
      </c>
      <c r="G291" s="373" t="str">
        <f t="shared" si="38"/>
        <v>Administratieve ruimten</v>
      </c>
      <c r="H291" s="374" t="s">
        <v>789</v>
      </c>
      <c r="I291" s="566">
        <v>17.3</v>
      </c>
      <c r="J291" s="616">
        <v>1040</v>
      </c>
      <c r="K291" s="375">
        <f t="shared" si="39"/>
        <v>40</v>
      </c>
      <c r="L291" s="376">
        <f t="shared" si="44"/>
        <v>0</v>
      </c>
      <c r="M291" s="376">
        <f t="shared" si="45"/>
        <v>0</v>
      </c>
      <c r="N291" s="376">
        <f t="shared" si="40"/>
        <v>0</v>
      </c>
      <c r="O291" s="376">
        <f t="shared" si="41"/>
        <v>0</v>
      </c>
      <c r="P291" s="772">
        <v>1</v>
      </c>
      <c r="Q291" s="377" t="str">
        <f t="shared" si="42"/>
        <v>B</v>
      </c>
      <c r="R291" s="378"/>
      <c r="S291" s="378"/>
      <c r="T291" s="773">
        <f t="shared" si="43"/>
        <v>692</v>
      </c>
    </row>
    <row r="292" spans="1:20" ht="14.1" customHeight="1">
      <c r="A292" s="564">
        <v>292</v>
      </c>
      <c r="B292" s="380" t="s">
        <v>775</v>
      </c>
      <c r="C292" s="553" t="s">
        <v>567</v>
      </c>
      <c r="D292" s="380">
        <v>0</v>
      </c>
      <c r="E292" s="560" t="s">
        <v>529</v>
      </c>
      <c r="F292" s="560" t="s">
        <v>383</v>
      </c>
      <c r="G292" s="373" t="str">
        <f t="shared" si="38"/>
        <v>Leslokaal regulier</v>
      </c>
      <c r="H292" s="374" t="s">
        <v>779</v>
      </c>
      <c r="I292" s="566">
        <v>55</v>
      </c>
      <c r="J292" s="616">
        <v>8040</v>
      </c>
      <c r="K292" s="375">
        <f t="shared" si="39"/>
        <v>40</v>
      </c>
      <c r="L292" s="376">
        <f t="shared" si="44"/>
        <v>0</v>
      </c>
      <c r="M292" s="376">
        <f t="shared" si="45"/>
        <v>0</v>
      </c>
      <c r="N292" s="376">
        <f t="shared" si="40"/>
        <v>0</v>
      </c>
      <c r="O292" s="376">
        <f t="shared" si="41"/>
        <v>0</v>
      </c>
      <c r="P292" s="772">
        <v>1</v>
      </c>
      <c r="Q292" s="377" t="str">
        <f t="shared" si="42"/>
        <v>L</v>
      </c>
      <c r="R292" s="378"/>
      <c r="S292" s="378"/>
      <c r="T292" s="773">
        <f t="shared" si="43"/>
        <v>2200</v>
      </c>
    </row>
    <row r="293" spans="1:20" ht="14.1" customHeight="1">
      <c r="A293" s="564">
        <v>293</v>
      </c>
      <c r="B293" s="380" t="s">
        <v>775</v>
      </c>
      <c r="C293" s="553" t="s">
        <v>567</v>
      </c>
      <c r="D293" s="380">
        <v>0</v>
      </c>
      <c r="E293" s="560" t="s">
        <v>530</v>
      </c>
      <c r="F293" s="560" t="s">
        <v>325</v>
      </c>
      <c r="G293" s="373" t="str">
        <f t="shared" si="38"/>
        <v>Niet van toepassing</v>
      </c>
      <c r="H293" s="374"/>
      <c r="I293" s="566">
        <v>5</v>
      </c>
      <c r="J293" s="616" t="s">
        <v>239</v>
      </c>
      <c r="K293" s="375">
        <f t="shared" si="39"/>
        <v>0</v>
      </c>
      <c r="L293" s="376">
        <f t="shared" si="44"/>
        <v>0</v>
      </c>
      <c r="M293" s="376">
        <f t="shared" si="45"/>
        <v>0</v>
      </c>
      <c r="N293" s="376">
        <f t="shared" si="40"/>
        <v>0</v>
      </c>
      <c r="O293" s="376">
        <f t="shared" si="41"/>
        <v>0</v>
      </c>
      <c r="P293" s="772">
        <v>1</v>
      </c>
      <c r="Q293" s="377">
        <f t="shared" si="42"/>
        <v>0</v>
      </c>
      <c r="R293" s="378"/>
      <c r="S293" s="378"/>
      <c r="T293" s="773">
        <f t="shared" si="43"/>
        <v>0</v>
      </c>
    </row>
    <row r="294" spans="1:20" ht="14.1" customHeight="1">
      <c r="A294" s="564">
        <v>294</v>
      </c>
      <c r="B294" s="380" t="s">
        <v>775</v>
      </c>
      <c r="C294" s="553" t="s">
        <v>567</v>
      </c>
      <c r="D294" s="380">
        <v>0</v>
      </c>
      <c r="E294" s="560" t="s">
        <v>531</v>
      </c>
      <c r="F294" s="560" t="s">
        <v>383</v>
      </c>
      <c r="G294" s="373" t="str">
        <f t="shared" si="38"/>
        <v>Leslokaal regulier</v>
      </c>
      <c r="H294" s="374" t="s">
        <v>779</v>
      </c>
      <c r="I294" s="566">
        <v>35.5</v>
      </c>
      <c r="J294" s="616">
        <v>8040</v>
      </c>
      <c r="K294" s="375">
        <f t="shared" si="39"/>
        <v>40</v>
      </c>
      <c r="L294" s="376">
        <f t="shared" si="44"/>
        <v>0</v>
      </c>
      <c r="M294" s="376">
        <f t="shared" si="45"/>
        <v>0</v>
      </c>
      <c r="N294" s="376">
        <f t="shared" si="40"/>
        <v>0</v>
      </c>
      <c r="O294" s="376">
        <f t="shared" si="41"/>
        <v>0</v>
      </c>
      <c r="P294" s="772">
        <v>1</v>
      </c>
      <c r="Q294" s="377" t="str">
        <f t="shared" si="42"/>
        <v>L</v>
      </c>
      <c r="R294" s="378"/>
      <c r="S294" s="378"/>
      <c r="T294" s="773">
        <f t="shared" si="43"/>
        <v>1420</v>
      </c>
    </row>
    <row r="295" spans="1:20" ht="14.1" customHeight="1">
      <c r="A295" s="564">
        <v>295</v>
      </c>
      <c r="B295" s="380" t="s">
        <v>775</v>
      </c>
      <c r="C295" s="553" t="s">
        <v>567</v>
      </c>
      <c r="D295" s="380">
        <v>0</v>
      </c>
      <c r="E295" s="560" t="s">
        <v>618</v>
      </c>
      <c r="F295" s="560" t="s">
        <v>519</v>
      </c>
      <c r="G295" s="373" t="str">
        <f t="shared" si="38"/>
        <v>Liften</v>
      </c>
      <c r="H295" s="374"/>
      <c r="I295" s="566">
        <v>4.5999999999999996</v>
      </c>
      <c r="J295" s="616">
        <v>4200</v>
      </c>
      <c r="K295" s="375">
        <f t="shared" si="39"/>
        <v>200</v>
      </c>
      <c r="L295" s="376">
        <f t="shared" si="44"/>
        <v>0</v>
      </c>
      <c r="M295" s="376">
        <f t="shared" si="45"/>
        <v>0</v>
      </c>
      <c r="N295" s="376">
        <f t="shared" si="40"/>
        <v>0</v>
      </c>
      <c r="O295" s="376">
        <f t="shared" si="41"/>
        <v>0</v>
      </c>
      <c r="P295" s="772">
        <v>1</v>
      </c>
      <c r="Q295" s="377" t="str">
        <f t="shared" si="42"/>
        <v>V</v>
      </c>
      <c r="R295" s="378"/>
      <c r="S295" s="378"/>
      <c r="T295" s="773">
        <f t="shared" si="43"/>
        <v>919.99999999999989</v>
      </c>
    </row>
    <row r="296" spans="1:20" ht="14.1" customHeight="1">
      <c r="A296" s="564">
        <v>296</v>
      </c>
      <c r="B296" s="380" t="s">
        <v>775</v>
      </c>
      <c r="C296" s="553" t="s">
        <v>567</v>
      </c>
      <c r="D296" s="380">
        <v>0</v>
      </c>
      <c r="E296" s="560" t="s">
        <v>619</v>
      </c>
      <c r="F296" s="560" t="s">
        <v>383</v>
      </c>
      <c r="G296" s="373" t="str">
        <f t="shared" si="38"/>
        <v>Leslokaal regulier</v>
      </c>
      <c r="H296" s="374" t="s">
        <v>779</v>
      </c>
      <c r="I296" s="566">
        <v>69.7</v>
      </c>
      <c r="J296" s="616">
        <v>8040</v>
      </c>
      <c r="K296" s="375">
        <f t="shared" si="39"/>
        <v>40</v>
      </c>
      <c r="L296" s="376">
        <f t="shared" si="44"/>
        <v>0</v>
      </c>
      <c r="M296" s="376">
        <f t="shared" si="45"/>
        <v>0</v>
      </c>
      <c r="N296" s="376">
        <f t="shared" si="40"/>
        <v>0</v>
      </c>
      <c r="O296" s="376">
        <f t="shared" si="41"/>
        <v>0</v>
      </c>
      <c r="P296" s="772">
        <v>1</v>
      </c>
      <c r="Q296" s="377" t="str">
        <f t="shared" si="42"/>
        <v>L</v>
      </c>
      <c r="R296" s="378"/>
      <c r="S296" s="378"/>
      <c r="T296" s="773">
        <f t="shared" si="43"/>
        <v>2788</v>
      </c>
    </row>
    <row r="297" spans="1:20" ht="14.1" customHeight="1">
      <c r="A297" s="564">
        <v>297</v>
      </c>
      <c r="B297" s="380" t="s">
        <v>775</v>
      </c>
      <c r="C297" s="553" t="s">
        <v>567</v>
      </c>
      <c r="D297" s="380">
        <v>0</v>
      </c>
      <c r="E297" s="560" t="s">
        <v>620</v>
      </c>
      <c r="F297" s="560" t="s">
        <v>384</v>
      </c>
      <c r="G297" s="373" t="str">
        <f t="shared" si="38"/>
        <v>Administratieve ruimten</v>
      </c>
      <c r="H297" s="374" t="s">
        <v>779</v>
      </c>
      <c r="I297" s="566">
        <v>12</v>
      </c>
      <c r="J297" s="616">
        <v>1040</v>
      </c>
      <c r="K297" s="375">
        <f t="shared" si="39"/>
        <v>40</v>
      </c>
      <c r="L297" s="376">
        <f t="shared" si="44"/>
        <v>0</v>
      </c>
      <c r="M297" s="376">
        <f t="shared" si="45"/>
        <v>0</v>
      </c>
      <c r="N297" s="376">
        <f t="shared" si="40"/>
        <v>0</v>
      </c>
      <c r="O297" s="376">
        <f t="shared" si="41"/>
        <v>0</v>
      </c>
      <c r="P297" s="772">
        <v>1</v>
      </c>
      <c r="Q297" s="377" t="str">
        <f t="shared" si="42"/>
        <v>B</v>
      </c>
      <c r="R297" s="378"/>
      <c r="S297" s="378"/>
      <c r="T297" s="773">
        <f t="shared" si="43"/>
        <v>480</v>
      </c>
    </row>
    <row r="298" spans="1:20" ht="14.1" customHeight="1">
      <c r="A298" s="564">
        <v>298</v>
      </c>
      <c r="B298" s="380" t="s">
        <v>775</v>
      </c>
      <c r="C298" s="553" t="s">
        <v>567</v>
      </c>
      <c r="D298" s="380">
        <v>1</v>
      </c>
      <c r="E298" s="560" t="s">
        <v>568</v>
      </c>
      <c r="F298" s="560" t="s">
        <v>383</v>
      </c>
      <c r="G298" s="373" t="str">
        <f t="shared" si="38"/>
        <v>Leslokaal regulier</v>
      </c>
      <c r="H298" s="374" t="s">
        <v>779</v>
      </c>
      <c r="I298" s="566">
        <v>54.6</v>
      </c>
      <c r="J298" s="616">
        <v>8040</v>
      </c>
      <c r="K298" s="375">
        <f t="shared" si="39"/>
        <v>40</v>
      </c>
      <c r="L298" s="376">
        <f t="shared" si="44"/>
        <v>0</v>
      </c>
      <c r="M298" s="376">
        <f t="shared" si="45"/>
        <v>0</v>
      </c>
      <c r="N298" s="376">
        <f t="shared" si="40"/>
        <v>0</v>
      </c>
      <c r="O298" s="376">
        <f t="shared" si="41"/>
        <v>0</v>
      </c>
      <c r="P298" s="772">
        <v>1</v>
      </c>
      <c r="Q298" s="377" t="str">
        <f t="shared" si="42"/>
        <v>L</v>
      </c>
      <c r="R298" s="378"/>
      <c r="S298" s="378"/>
      <c r="T298" s="773">
        <f t="shared" si="43"/>
        <v>2184</v>
      </c>
    </row>
    <row r="299" spans="1:20" ht="14.1" customHeight="1">
      <c r="A299" s="564">
        <v>299</v>
      </c>
      <c r="B299" s="380" t="s">
        <v>775</v>
      </c>
      <c r="C299" s="553" t="s">
        <v>567</v>
      </c>
      <c r="D299" s="380">
        <v>1</v>
      </c>
      <c r="E299" s="560" t="s">
        <v>569</v>
      </c>
      <c r="F299" s="560" t="s">
        <v>686</v>
      </c>
      <c r="G299" s="373" t="str">
        <f t="shared" si="38"/>
        <v>Trappenhuizen</v>
      </c>
      <c r="H299" s="374" t="s">
        <v>779</v>
      </c>
      <c r="I299" s="566">
        <v>18.7</v>
      </c>
      <c r="J299" s="616">
        <v>5200</v>
      </c>
      <c r="K299" s="375">
        <f t="shared" si="39"/>
        <v>200</v>
      </c>
      <c r="L299" s="376">
        <f t="shared" si="44"/>
        <v>0</v>
      </c>
      <c r="M299" s="376">
        <f t="shared" si="45"/>
        <v>0</v>
      </c>
      <c r="N299" s="376">
        <f t="shared" si="40"/>
        <v>0</v>
      </c>
      <c r="O299" s="376">
        <f t="shared" si="41"/>
        <v>0</v>
      </c>
      <c r="P299" s="772">
        <v>1</v>
      </c>
      <c r="Q299" s="377" t="str">
        <f t="shared" si="42"/>
        <v>V</v>
      </c>
      <c r="R299" s="378"/>
      <c r="S299" s="378"/>
      <c r="T299" s="773">
        <f t="shared" si="43"/>
        <v>3740</v>
      </c>
    </row>
    <row r="300" spans="1:20" ht="14.1" customHeight="1">
      <c r="A300" s="564">
        <v>300</v>
      </c>
      <c r="B300" s="380" t="s">
        <v>775</v>
      </c>
      <c r="C300" s="553" t="s">
        <v>567</v>
      </c>
      <c r="D300" s="380">
        <v>1</v>
      </c>
      <c r="E300" s="560" t="s">
        <v>570</v>
      </c>
      <c r="F300" s="560" t="s">
        <v>380</v>
      </c>
      <c r="G300" s="373" t="str">
        <f t="shared" si="38"/>
        <v>Gangen en hallen</v>
      </c>
      <c r="H300" s="374" t="s">
        <v>786</v>
      </c>
      <c r="I300" s="566">
        <v>6.1</v>
      </c>
      <c r="J300" s="616">
        <v>3200</v>
      </c>
      <c r="K300" s="375">
        <f t="shared" si="39"/>
        <v>200</v>
      </c>
      <c r="L300" s="376">
        <f t="shared" si="44"/>
        <v>0</v>
      </c>
      <c r="M300" s="376">
        <f t="shared" si="45"/>
        <v>0</v>
      </c>
      <c r="N300" s="376">
        <f t="shared" si="40"/>
        <v>0</v>
      </c>
      <c r="O300" s="376">
        <f t="shared" si="41"/>
        <v>0</v>
      </c>
      <c r="P300" s="772">
        <v>1</v>
      </c>
      <c r="Q300" s="377" t="str">
        <f t="shared" si="42"/>
        <v>V</v>
      </c>
      <c r="R300" s="378"/>
      <c r="S300" s="378"/>
      <c r="T300" s="773">
        <f t="shared" si="43"/>
        <v>1220</v>
      </c>
    </row>
    <row r="301" spans="1:20" ht="14.1" customHeight="1">
      <c r="A301" s="564">
        <v>301</v>
      </c>
      <c r="B301" s="380" t="s">
        <v>775</v>
      </c>
      <c r="C301" s="553" t="s">
        <v>567</v>
      </c>
      <c r="D301" s="380">
        <v>1</v>
      </c>
      <c r="E301" s="560" t="s">
        <v>571</v>
      </c>
      <c r="F301" s="560" t="s">
        <v>383</v>
      </c>
      <c r="G301" s="373" t="str">
        <f t="shared" si="38"/>
        <v>Leslokaal regulier</v>
      </c>
      <c r="H301" s="374" t="s">
        <v>779</v>
      </c>
      <c r="I301" s="566">
        <v>60</v>
      </c>
      <c r="J301" s="616">
        <v>8040</v>
      </c>
      <c r="K301" s="375">
        <f t="shared" si="39"/>
        <v>40</v>
      </c>
      <c r="L301" s="376">
        <f t="shared" si="44"/>
        <v>0</v>
      </c>
      <c r="M301" s="376">
        <f t="shared" si="45"/>
        <v>0</v>
      </c>
      <c r="N301" s="376">
        <f t="shared" si="40"/>
        <v>0</v>
      </c>
      <c r="O301" s="376">
        <f t="shared" si="41"/>
        <v>0</v>
      </c>
      <c r="P301" s="772">
        <v>1</v>
      </c>
      <c r="Q301" s="377" t="str">
        <f t="shared" si="42"/>
        <v>L</v>
      </c>
      <c r="R301" s="378"/>
      <c r="S301" s="378"/>
      <c r="T301" s="773">
        <f t="shared" si="43"/>
        <v>2400</v>
      </c>
    </row>
    <row r="302" spans="1:20" ht="14.1" customHeight="1">
      <c r="A302" s="564">
        <v>302</v>
      </c>
      <c r="B302" s="380" t="s">
        <v>775</v>
      </c>
      <c r="C302" s="553" t="s">
        <v>567</v>
      </c>
      <c r="D302" s="380">
        <v>1</v>
      </c>
      <c r="E302" s="560" t="s">
        <v>572</v>
      </c>
      <c r="F302" s="560" t="s">
        <v>686</v>
      </c>
      <c r="G302" s="373" t="str">
        <f t="shared" si="38"/>
        <v>Trappenhuizen</v>
      </c>
      <c r="H302" s="374" t="s">
        <v>786</v>
      </c>
      <c r="I302" s="566">
        <v>15.3</v>
      </c>
      <c r="J302" s="616">
        <v>5200</v>
      </c>
      <c r="K302" s="375">
        <f t="shared" si="39"/>
        <v>200</v>
      </c>
      <c r="L302" s="376">
        <f t="shared" si="44"/>
        <v>0</v>
      </c>
      <c r="M302" s="376">
        <f t="shared" si="45"/>
        <v>0</v>
      </c>
      <c r="N302" s="376">
        <f t="shared" si="40"/>
        <v>0</v>
      </c>
      <c r="O302" s="376">
        <f t="shared" si="41"/>
        <v>0</v>
      </c>
      <c r="P302" s="772">
        <v>1</v>
      </c>
      <c r="Q302" s="377" t="str">
        <f t="shared" si="42"/>
        <v>V</v>
      </c>
      <c r="R302" s="378"/>
      <c r="S302" s="378"/>
      <c r="T302" s="773">
        <f t="shared" si="43"/>
        <v>3060</v>
      </c>
    </row>
    <row r="303" spans="1:20" ht="14.1" customHeight="1">
      <c r="A303" s="564">
        <v>303</v>
      </c>
      <c r="B303" s="380" t="s">
        <v>775</v>
      </c>
      <c r="C303" s="553" t="s">
        <v>567</v>
      </c>
      <c r="D303" s="380">
        <v>1</v>
      </c>
      <c r="E303" s="560" t="s">
        <v>573</v>
      </c>
      <c r="F303" s="560" t="s">
        <v>686</v>
      </c>
      <c r="G303" s="373" t="str">
        <f t="shared" si="38"/>
        <v>Trappenhuizen</v>
      </c>
      <c r="H303" s="374" t="s">
        <v>779</v>
      </c>
      <c r="I303" s="566">
        <v>24</v>
      </c>
      <c r="J303" s="616">
        <v>5200</v>
      </c>
      <c r="K303" s="375">
        <f t="shared" si="39"/>
        <v>200</v>
      </c>
      <c r="L303" s="376">
        <f t="shared" si="44"/>
        <v>0</v>
      </c>
      <c r="M303" s="376">
        <f t="shared" si="45"/>
        <v>0</v>
      </c>
      <c r="N303" s="376">
        <f t="shared" si="40"/>
        <v>0</v>
      </c>
      <c r="O303" s="376">
        <f t="shared" si="41"/>
        <v>0</v>
      </c>
      <c r="P303" s="772">
        <v>1</v>
      </c>
      <c r="Q303" s="377" t="str">
        <f t="shared" si="42"/>
        <v>V</v>
      </c>
      <c r="R303" s="378"/>
      <c r="S303" s="378"/>
      <c r="T303" s="773">
        <f t="shared" si="43"/>
        <v>4800</v>
      </c>
    </row>
    <row r="304" spans="1:20" ht="14.1" customHeight="1">
      <c r="A304" s="564">
        <v>304</v>
      </c>
      <c r="B304" s="380" t="s">
        <v>775</v>
      </c>
      <c r="C304" s="553" t="s">
        <v>567</v>
      </c>
      <c r="D304" s="380">
        <v>1</v>
      </c>
      <c r="E304" s="560" t="s">
        <v>574</v>
      </c>
      <c r="F304" s="560" t="s">
        <v>383</v>
      </c>
      <c r="G304" s="373" t="str">
        <f t="shared" si="38"/>
        <v>Leslokaal praktijk</v>
      </c>
      <c r="H304" s="374" t="s">
        <v>789</v>
      </c>
      <c r="I304" s="566">
        <v>52</v>
      </c>
      <c r="J304" s="616">
        <v>9040</v>
      </c>
      <c r="K304" s="375">
        <f t="shared" si="39"/>
        <v>40</v>
      </c>
      <c r="L304" s="376">
        <f t="shared" si="44"/>
        <v>0</v>
      </c>
      <c r="M304" s="376">
        <f t="shared" si="45"/>
        <v>0</v>
      </c>
      <c r="N304" s="376">
        <f t="shared" si="40"/>
        <v>0</v>
      </c>
      <c r="O304" s="376">
        <f t="shared" si="41"/>
        <v>0</v>
      </c>
      <c r="P304" s="772">
        <v>1</v>
      </c>
      <c r="Q304" s="377" t="str">
        <f t="shared" si="42"/>
        <v>L</v>
      </c>
      <c r="R304" s="378"/>
      <c r="S304" s="378"/>
      <c r="T304" s="773">
        <f t="shared" si="43"/>
        <v>2080</v>
      </c>
    </row>
    <row r="305" spans="1:20" ht="14.1" customHeight="1">
      <c r="A305" s="564">
        <v>305</v>
      </c>
      <c r="B305" s="380" t="s">
        <v>775</v>
      </c>
      <c r="C305" s="553" t="s">
        <v>567</v>
      </c>
      <c r="D305" s="380">
        <v>1</v>
      </c>
      <c r="E305" s="560" t="s">
        <v>575</v>
      </c>
      <c r="F305" s="560" t="s">
        <v>383</v>
      </c>
      <c r="G305" s="373" t="str">
        <f t="shared" si="38"/>
        <v>Leslokaal praktijk</v>
      </c>
      <c r="H305" s="374" t="s">
        <v>789</v>
      </c>
      <c r="I305" s="566">
        <v>52</v>
      </c>
      <c r="J305" s="616">
        <v>9040</v>
      </c>
      <c r="K305" s="375">
        <f t="shared" si="39"/>
        <v>40</v>
      </c>
      <c r="L305" s="376">
        <f t="shared" si="44"/>
        <v>0</v>
      </c>
      <c r="M305" s="376">
        <f t="shared" si="45"/>
        <v>0</v>
      </c>
      <c r="N305" s="376">
        <f t="shared" si="40"/>
        <v>0</v>
      </c>
      <c r="O305" s="376">
        <f t="shared" si="41"/>
        <v>0</v>
      </c>
      <c r="P305" s="772">
        <v>1</v>
      </c>
      <c r="Q305" s="377" t="str">
        <f t="shared" si="42"/>
        <v>L</v>
      </c>
      <c r="R305" s="378"/>
      <c r="S305" s="378"/>
      <c r="T305" s="773">
        <f t="shared" si="43"/>
        <v>2080</v>
      </c>
    </row>
    <row r="306" spans="1:20" ht="14.1" customHeight="1">
      <c r="A306" s="564">
        <v>306</v>
      </c>
      <c r="B306" s="380" t="s">
        <v>775</v>
      </c>
      <c r="C306" s="553" t="s">
        <v>567</v>
      </c>
      <c r="D306" s="380">
        <v>1</v>
      </c>
      <c r="E306" s="560" t="s">
        <v>576</v>
      </c>
      <c r="F306" s="560" t="s">
        <v>380</v>
      </c>
      <c r="G306" s="373" t="str">
        <f t="shared" si="38"/>
        <v>Gangen en hallen</v>
      </c>
      <c r="H306" s="374" t="s">
        <v>789</v>
      </c>
      <c r="I306" s="566">
        <v>52.1</v>
      </c>
      <c r="J306" s="616">
        <v>3200</v>
      </c>
      <c r="K306" s="375">
        <f t="shared" si="39"/>
        <v>200</v>
      </c>
      <c r="L306" s="376">
        <f t="shared" si="44"/>
        <v>0</v>
      </c>
      <c r="M306" s="376">
        <f t="shared" si="45"/>
        <v>0</v>
      </c>
      <c r="N306" s="376">
        <f t="shared" si="40"/>
        <v>0</v>
      </c>
      <c r="O306" s="376">
        <f t="shared" si="41"/>
        <v>0</v>
      </c>
      <c r="P306" s="772">
        <v>1</v>
      </c>
      <c r="Q306" s="377" t="str">
        <f t="shared" si="42"/>
        <v>V</v>
      </c>
      <c r="R306" s="378"/>
      <c r="S306" s="378"/>
      <c r="T306" s="773">
        <f t="shared" si="43"/>
        <v>10420</v>
      </c>
    </row>
    <row r="307" spans="1:20" ht="14.1" customHeight="1">
      <c r="A307" s="564">
        <v>307</v>
      </c>
      <c r="B307" s="380" t="s">
        <v>775</v>
      </c>
      <c r="C307" s="553" t="s">
        <v>567</v>
      </c>
      <c r="D307" s="380">
        <v>1</v>
      </c>
      <c r="E307" s="560" t="s">
        <v>713</v>
      </c>
      <c r="F307" s="560" t="s">
        <v>686</v>
      </c>
      <c r="G307" s="373" t="str">
        <f t="shared" si="38"/>
        <v>Trappenhuizen</v>
      </c>
      <c r="H307" s="374" t="s">
        <v>779</v>
      </c>
      <c r="I307" s="566">
        <v>13.025</v>
      </c>
      <c r="J307" s="616">
        <v>5200</v>
      </c>
      <c r="K307" s="375">
        <f t="shared" si="39"/>
        <v>200</v>
      </c>
      <c r="L307" s="376">
        <f t="shared" si="44"/>
        <v>0</v>
      </c>
      <c r="M307" s="376">
        <f t="shared" si="45"/>
        <v>0</v>
      </c>
      <c r="N307" s="376">
        <f t="shared" si="40"/>
        <v>0</v>
      </c>
      <c r="O307" s="376">
        <f t="shared" si="41"/>
        <v>0</v>
      </c>
      <c r="P307" s="772">
        <v>1</v>
      </c>
      <c r="Q307" s="377" t="str">
        <f t="shared" si="42"/>
        <v>V</v>
      </c>
      <c r="R307" s="378"/>
      <c r="S307" s="378"/>
      <c r="T307" s="773">
        <f t="shared" si="43"/>
        <v>2605</v>
      </c>
    </row>
    <row r="308" spans="1:20" ht="14.1" customHeight="1">
      <c r="A308" s="564">
        <v>308</v>
      </c>
      <c r="B308" s="380" t="s">
        <v>775</v>
      </c>
      <c r="C308" s="553" t="s">
        <v>567</v>
      </c>
      <c r="D308" s="380">
        <v>1</v>
      </c>
      <c r="E308" s="560" t="s">
        <v>577</v>
      </c>
      <c r="F308" s="560" t="s">
        <v>686</v>
      </c>
      <c r="G308" s="373" t="str">
        <f t="shared" si="38"/>
        <v>Trappenhuizen</v>
      </c>
      <c r="H308" s="374" t="s">
        <v>779</v>
      </c>
      <c r="I308" s="566">
        <v>27</v>
      </c>
      <c r="J308" s="616">
        <v>5200</v>
      </c>
      <c r="K308" s="375">
        <f t="shared" si="39"/>
        <v>200</v>
      </c>
      <c r="L308" s="376">
        <f t="shared" si="44"/>
        <v>0</v>
      </c>
      <c r="M308" s="376">
        <f t="shared" si="45"/>
        <v>0</v>
      </c>
      <c r="N308" s="376">
        <f t="shared" si="40"/>
        <v>0</v>
      </c>
      <c r="O308" s="376">
        <f t="shared" si="41"/>
        <v>0</v>
      </c>
      <c r="P308" s="772">
        <v>1</v>
      </c>
      <c r="Q308" s="377" t="str">
        <f t="shared" si="42"/>
        <v>V</v>
      </c>
      <c r="R308" s="378"/>
      <c r="S308" s="378"/>
      <c r="T308" s="773">
        <f t="shared" si="43"/>
        <v>5400</v>
      </c>
    </row>
    <row r="309" spans="1:20" ht="14.1" customHeight="1">
      <c r="A309" s="564">
        <v>309</v>
      </c>
      <c r="B309" s="380" t="s">
        <v>775</v>
      </c>
      <c r="C309" s="553" t="s">
        <v>567</v>
      </c>
      <c r="D309" s="380">
        <v>1</v>
      </c>
      <c r="E309" s="560" t="s">
        <v>578</v>
      </c>
      <c r="F309" s="560" t="s">
        <v>686</v>
      </c>
      <c r="G309" s="373" t="str">
        <f t="shared" si="38"/>
        <v>Gangen en hallen</v>
      </c>
      <c r="H309" s="374" t="s">
        <v>779</v>
      </c>
      <c r="I309" s="566">
        <v>17</v>
      </c>
      <c r="J309" s="616">
        <v>3200</v>
      </c>
      <c r="K309" s="375">
        <f t="shared" si="39"/>
        <v>200</v>
      </c>
      <c r="L309" s="376">
        <f t="shared" si="44"/>
        <v>0</v>
      </c>
      <c r="M309" s="376">
        <f t="shared" si="45"/>
        <v>0</v>
      </c>
      <c r="N309" s="376">
        <f t="shared" si="40"/>
        <v>0</v>
      </c>
      <c r="O309" s="376">
        <f t="shared" si="41"/>
        <v>0</v>
      </c>
      <c r="P309" s="772">
        <v>1</v>
      </c>
      <c r="Q309" s="377" t="str">
        <f t="shared" si="42"/>
        <v>V</v>
      </c>
      <c r="R309" s="378"/>
      <c r="S309" s="378"/>
      <c r="T309" s="773">
        <f t="shared" si="43"/>
        <v>3400</v>
      </c>
    </row>
    <row r="310" spans="1:20" ht="14.1" customHeight="1">
      <c r="A310" s="564">
        <v>310</v>
      </c>
      <c r="B310" s="380" t="s">
        <v>775</v>
      </c>
      <c r="C310" s="553" t="s">
        <v>567</v>
      </c>
      <c r="D310" s="380">
        <v>1</v>
      </c>
      <c r="E310" s="560" t="s">
        <v>579</v>
      </c>
      <c r="F310" s="560" t="s">
        <v>383</v>
      </c>
      <c r="G310" s="373" t="str">
        <f t="shared" si="38"/>
        <v>Leslokaal regulier</v>
      </c>
      <c r="H310" s="374" t="s">
        <v>779</v>
      </c>
      <c r="I310" s="566">
        <v>38</v>
      </c>
      <c r="J310" s="616">
        <v>8040</v>
      </c>
      <c r="K310" s="375">
        <f t="shared" si="39"/>
        <v>40</v>
      </c>
      <c r="L310" s="376">
        <f t="shared" si="44"/>
        <v>0</v>
      </c>
      <c r="M310" s="376">
        <f t="shared" si="45"/>
        <v>0</v>
      </c>
      <c r="N310" s="376">
        <f t="shared" si="40"/>
        <v>0</v>
      </c>
      <c r="O310" s="376">
        <f t="shared" si="41"/>
        <v>0</v>
      </c>
      <c r="P310" s="772">
        <v>1</v>
      </c>
      <c r="Q310" s="377" t="str">
        <f t="shared" si="42"/>
        <v>L</v>
      </c>
      <c r="R310" s="378"/>
      <c r="S310" s="378"/>
      <c r="T310" s="773">
        <f t="shared" si="43"/>
        <v>1520</v>
      </c>
    </row>
    <row r="311" spans="1:20" ht="14.1" customHeight="1">
      <c r="A311" s="564">
        <v>311</v>
      </c>
      <c r="B311" s="380" t="s">
        <v>775</v>
      </c>
      <c r="C311" s="553" t="s">
        <v>567</v>
      </c>
      <c r="D311" s="380">
        <v>1</v>
      </c>
      <c r="E311" s="560" t="s">
        <v>390</v>
      </c>
      <c r="F311" s="560" t="s">
        <v>686</v>
      </c>
      <c r="G311" s="373" t="str">
        <f t="shared" si="38"/>
        <v>Trappenhuizen</v>
      </c>
      <c r="H311" s="374" t="s">
        <v>779</v>
      </c>
      <c r="I311" s="566">
        <v>13.5</v>
      </c>
      <c r="J311" s="616">
        <v>5200</v>
      </c>
      <c r="K311" s="375">
        <f t="shared" si="39"/>
        <v>200</v>
      </c>
      <c r="L311" s="376">
        <f t="shared" si="44"/>
        <v>0</v>
      </c>
      <c r="M311" s="376">
        <f t="shared" si="45"/>
        <v>0</v>
      </c>
      <c r="N311" s="376">
        <f t="shared" si="40"/>
        <v>0</v>
      </c>
      <c r="O311" s="376">
        <f t="shared" si="41"/>
        <v>0</v>
      </c>
      <c r="P311" s="772">
        <v>1</v>
      </c>
      <c r="Q311" s="377" t="str">
        <f t="shared" si="42"/>
        <v>V</v>
      </c>
      <c r="R311" s="378"/>
      <c r="S311" s="378"/>
      <c r="T311" s="773">
        <f t="shared" si="43"/>
        <v>2700</v>
      </c>
    </row>
    <row r="312" spans="1:20" ht="14.1" customHeight="1">
      <c r="A312" s="564">
        <v>312</v>
      </c>
      <c r="B312" s="380" t="s">
        <v>775</v>
      </c>
      <c r="C312" s="553" t="s">
        <v>567</v>
      </c>
      <c r="D312" s="380">
        <v>1</v>
      </c>
      <c r="E312" s="560" t="s">
        <v>391</v>
      </c>
      <c r="F312" s="560" t="s">
        <v>382</v>
      </c>
      <c r="G312" s="373" t="str">
        <f t="shared" si="38"/>
        <v>Sanitaire ruimten</v>
      </c>
      <c r="H312" s="374" t="s">
        <v>786</v>
      </c>
      <c r="I312" s="566">
        <v>9.3000000000000007</v>
      </c>
      <c r="J312" s="616">
        <v>2200</v>
      </c>
      <c r="K312" s="375">
        <f t="shared" si="39"/>
        <v>200</v>
      </c>
      <c r="L312" s="376">
        <f t="shared" si="44"/>
        <v>0</v>
      </c>
      <c r="M312" s="376">
        <f t="shared" si="45"/>
        <v>0</v>
      </c>
      <c r="N312" s="376">
        <f t="shared" si="40"/>
        <v>0</v>
      </c>
      <c r="O312" s="376">
        <f t="shared" si="41"/>
        <v>0</v>
      </c>
      <c r="P312" s="772">
        <v>1</v>
      </c>
      <c r="Q312" s="377" t="str">
        <f t="shared" si="42"/>
        <v>S</v>
      </c>
      <c r="R312" s="378"/>
      <c r="S312" s="378"/>
      <c r="T312" s="773">
        <f t="shared" si="43"/>
        <v>1860.0000000000002</v>
      </c>
    </row>
    <row r="313" spans="1:20" ht="14.1" customHeight="1">
      <c r="A313" s="564">
        <v>313</v>
      </c>
      <c r="B313" s="380" t="s">
        <v>775</v>
      </c>
      <c r="C313" s="553" t="s">
        <v>567</v>
      </c>
      <c r="D313" s="380">
        <v>1</v>
      </c>
      <c r="E313" s="560" t="s">
        <v>392</v>
      </c>
      <c r="F313" s="560" t="s">
        <v>383</v>
      </c>
      <c r="G313" s="373" t="str">
        <f t="shared" si="38"/>
        <v>Leslokaal regulier</v>
      </c>
      <c r="H313" s="374" t="s">
        <v>779</v>
      </c>
      <c r="I313" s="566">
        <v>52</v>
      </c>
      <c r="J313" s="616">
        <v>8040</v>
      </c>
      <c r="K313" s="375">
        <f t="shared" si="39"/>
        <v>40</v>
      </c>
      <c r="L313" s="376">
        <f t="shared" si="44"/>
        <v>0</v>
      </c>
      <c r="M313" s="376">
        <f t="shared" si="45"/>
        <v>0</v>
      </c>
      <c r="N313" s="376">
        <f t="shared" si="40"/>
        <v>0</v>
      </c>
      <c r="O313" s="376">
        <f t="shared" si="41"/>
        <v>0</v>
      </c>
      <c r="P313" s="772">
        <v>1</v>
      </c>
      <c r="Q313" s="377" t="str">
        <f t="shared" si="42"/>
        <v>L</v>
      </c>
      <c r="R313" s="378"/>
      <c r="S313" s="378"/>
      <c r="T313" s="773">
        <f t="shared" si="43"/>
        <v>2080</v>
      </c>
    </row>
    <row r="314" spans="1:20" ht="14.1" customHeight="1">
      <c r="A314" s="564">
        <v>314</v>
      </c>
      <c r="B314" s="380" t="s">
        <v>775</v>
      </c>
      <c r="C314" s="553" t="s">
        <v>567</v>
      </c>
      <c r="D314" s="380">
        <v>1</v>
      </c>
      <c r="E314" s="560" t="s">
        <v>393</v>
      </c>
      <c r="F314" s="560" t="s">
        <v>380</v>
      </c>
      <c r="G314" s="373" t="str">
        <f t="shared" si="38"/>
        <v>Gangen en hallen</v>
      </c>
      <c r="H314" s="374" t="s">
        <v>779</v>
      </c>
      <c r="I314" s="566">
        <v>48</v>
      </c>
      <c r="J314" s="616">
        <v>3200</v>
      </c>
      <c r="K314" s="375">
        <f t="shared" si="39"/>
        <v>200</v>
      </c>
      <c r="L314" s="376">
        <f t="shared" si="44"/>
        <v>0</v>
      </c>
      <c r="M314" s="376">
        <f t="shared" si="45"/>
        <v>0</v>
      </c>
      <c r="N314" s="376">
        <f t="shared" si="40"/>
        <v>0</v>
      </c>
      <c r="O314" s="376">
        <f t="shared" si="41"/>
        <v>0</v>
      </c>
      <c r="P314" s="772">
        <v>1</v>
      </c>
      <c r="Q314" s="377" t="str">
        <f t="shared" si="42"/>
        <v>V</v>
      </c>
      <c r="R314" s="378"/>
      <c r="S314" s="378"/>
      <c r="T314" s="773">
        <f t="shared" si="43"/>
        <v>9600</v>
      </c>
    </row>
    <row r="315" spans="1:20" ht="14.1" customHeight="1">
      <c r="A315" s="564">
        <v>315</v>
      </c>
      <c r="B315" s="380" t="s">
        <v>775</v>
      </c>
      <c r="C315" s="553" t="s">
        <v>567</v>
      </c>
      <c r="D315" s="380">
        <v>1</v>
      </c>
      <c r="E315" s="560" t="s">
        <v>394</v>
      </c>
      <c r="F315" s="560" t="s">
        <v>383</v>
      </c>
      <c r="G315" s="373" t="str">
        <f t="shared" si="38"/>
        <v>Leslokaal regulier</v>
      </c>
      <c r="H315" s="374" t="s">
        <v>779</v>
      </c>
      <c r="I315" s="566">
        <v>52</v>
      </c>
      <c r="J315" s="616">
        <v>8040</v>
      </c>
      <c r="K315" s="375">
        <f t="shared" si="39"/>
        <v>40</v>
      </c>
      <c r="L315" s="376">
        <f t="shared" si="44"/>
        <v>0</v>
      </c>
      <c r="M315" s="376">
        <f t="shared" si="45"/>
        <v>0</v>
      </c>
      <c r="N315" s="376">
        <f t="shared" si="40"/>
        <v>0</v>
      </c>
      <c r="O315" s="376">
        <f t="shared" si="41"/>
        <v>0</v>
      </c>
      <c r="P315" s="772">
        <v>1</v>
      </c>
      <c r="Q315" s="377" t="str">
        <f t="shared" si="42"/>
        <v>L</v>
      </c>
      <c r="R315" s="378"/>
      <c r="S315" s="378"/>
      <c r="T315" s="773">
        <f t="shared" si="43"/>
        <v>2080</v>
      </c>
    </row>
    <row r="316" spans="1:20" ht="14.1" customHeight="1">
      <c r="A316" s="564">
        <v>316</v>
      </c>
      <c r="B316" s="380" t="s">
        <v>775</v>
      </c>
      <c r="C316" s="553" t="s">
        <v>567</v>
      </c>
      <c r="D316" s="380">
        <v>1</v>
      </c>
      <c r="E316" s="560" t="s">
        <v>395</v>
      </c>
      <c r="F316" s="560" t="s">
        <v>686</v>
      </c>
      <c r="G316" s="373" t="str">
        <f t="shared" si="38"/>
        <v>Trappenhuizen</v>
      </c>
      <c r="H316" s="374" t="s">
        <v>779</v>
      </c>
      <c r="I316" s="566">
        <v>13.5</v>
      </c>
      <c r="J316" s="616">
        <v>5200</v>
      </c>
      <c r="K316" s="375">
        <f t="shared" si="39"/>
        <v>200</v>
      </c>
      <c r="L316" s="376">
        <f t="shared" si="44"/>
        <v>0</v>
      </c>
      <c r="M316" s="376">
        <f t="shared" si="45"/>
        <v>0</v>
      </c>
      <c r="N316" s="376">
        <f t="shared" si="40"/>
        <v>0</v>
      </c>
      <c r="O316" s="376">
        <f t="shared" si="41"/>
        <v>0</v>
      </c>
      <c r="P316" s="772">
        <v>1</v>
      </c>
      <c r="Q316" s="377" t="str">
        <f t="shared" si="42"/>
        <v>V</v>
      </c>
      <c r="R316" s="378"/>
      <c r="S316" s="378"/>
      <c r="T316" s="773">
        <f t="shared" si="43"/>
        <v>2700</v>
      </c>
    </row>
    <row r="317" spans="1:20" ht="14.1" customHeight="1">
      <c r="A317" s="564">
        <v>317</v>
      </c>
      <c r="B317" s="380" t="s">
        <v>775</v>
      </c>
      <c r="C317" s="553" t="s">
        <v>567</v>
      </c>
      <c r="D317" s="380">
        <v>1</v>
      </c>
      <c r="E317" s="560" t="s">
        <v>396</v>
      </c>
      <c r="F317" s="560" t="s">
        <v>380</v>
      </c>
      <c r="G317" s="373" t="str">
        <f t="shared" si="38"/>
        <v>Gangen en hallen</v>
      </c>
      <c r="H317" s="374" t="s">
        <v>786</v>
      </c>
      <c r="I317" s="566">
        <v>20</v>
      </c>
      <c r="J317" s="616">
        <v>3200</v>
      </c>
      <c r="K317" s="375">
        <f t="shared" si="39"/>
        <v>200</v>
      </c>
      <c r="L317" s="376">
        <f t="shared" si="44"/>
        <v>0</v>
      </c>
      <c r="M317" s="376">
        <f t="shared" si="45"/>
        <v>0</v>
      </c>
      <c r="N317" s="376">
        <f t="shared" si="40"/>
        <v>0</v>
      </c>
      <c r="O317" s="376">
        <f t="shared" si="41"/>
        <v>0</v>
      </c>
      <c r="P317" s="772">
        <v>1</v>
      </c>
      <c r="Q317" s="377" t="str">
        <f t="shared" si="42"/>
        <v>V</v>
      </c>
      <c r="R317" s="378"/>
      <c r="S317" s="378"/>
      <c r="T317" s="773">
        <f t="shared" si="43"/>
        <v>4000</v>
      </c>
    </row>
    <row r="318" spans="1:20" ht="14.1" customHeight="1">
      <c r="A318" s="564">
        <v>318</v>
      </c>
      <c r="B318" s="380" t="s">
        <v>775</v>
      </c>
      <c r="C318" s="553" t="s">
        <v>567</v>
      </c>
      <c r="D318" s="380">
        <v>1</v>
      </c>
      <c r="E318" s="560" t="s">
        <v>397</v>
      </c>
      <c r="F318" s="560" t="s">
        <v>383</v>
      </c>
      <c r="G318" s="373" t="str">
        <f t="shared" si="38"/>
        <v>Leslokaal regulier</v>
      </c>
      <c r="H318" s="374" t="s">
        <v>779</v>
      </c>
      <c r="I318" s="566">
        <v>170</v>
      </c>
      <c r="J318" s="616">
        <v>8040</v>
      </c>
      <c r="K318" s="375">
        <f t="shared" si="39"/>
        <v>40</v>
      </c>
      <c r="L318" s="376">
        <f t="shared" si="44"/>
        <v>0</v>
      </c>
      <c r="M318" s="376">
        <f t="shared" si="45"/>
        <v>0</v>
      </c>
      <c r="N318" s="376">
        <f t="shared" si="40"/>
        <v>0</v>
      </c>
      <c r="O318" s="376">
        <f t="shared" si="41"/>
        <v>0</v>
      </c>
      <c r="P318" s="772">
        <v>1</v>
      </c>
      <c r="Q318" s="377" t="str">
        <f t="shared" si="42"/>
        <v>L</v>
      </c>
      <c r="R318" s="378"/>
      <c r="S318" s="378"/>
      <c r="T318" s="773">
        <f t="shared" si="43"/>
        <v>6800</v>
      </c>
    </row>
    <row r="319" spans="1:20" ht="14.1" customHeight="1">
      <c r="A319" s="564">
        <v>319</v>
      </c>
      <c r="B319" s="380" t="s">
        <v>775</v>
      </c>
      <c r="C319" s="553" t="s">
        <v>567</v>
      </c>
      <c r="D319" s="380">
        <v>1</v>
      </c>
      <c r="E319" s="560" t="s">
        <v>398</v>
      </c>
      <c r="F319" s="560" t="s">
        <v>325</v>
      </c>
      <c r="G319" s="373" t="str">
        <f t="shared" si="38"/>
        <v>Niet van toepassing</v>
      </c>
      <c r="H319" s="374" t="s">
        <v>779</v>
      </c>
      <c r="I319" s="566">
        <v>44</v>
      </c>
      <c r="J319" s="616" t="s">
        <v>239</v>
      </c>
      <c r="K319" s="375">
        <f t="shared" si="39"/>
        <v>0</v>
      </c>
      <c r="L319" s="376">
        <f t="shared" si="44"/>
        <v>0</v>
      </c>
      <c r="M319" s="376">
        <f t="shared" si="45"/>
        <v>0</v>
      </c>
      <c r="N319" s="376">
        <f t="shared" si="40"/>
        <v>0</v>
      </c>
      <c r="O319" s="376">
        <f t="shared" si="41"/>
        <v>0</v>
      </c>
      <c r="P319" s="772">
        <v>1</v>
      </c>
      <c r="Q319" s="377">
        <f t="shared" si="42"/>
        <v>0</v>
      </c>
      <c r="R319" s="378"/>
      <c r="S319" s="378"/>
      <c r="T319" s="773">
        <f t="shared" si="43"/>
        <v>0</v>
      </c>
    </row>
    <row r="320" spans="1:20" ht="14.1" customHeight="1">
      <c r="A320" s="564">
        <v>320</v>
      </c>
      <c r="B320" s="380" t="s">
        <v>775</v>
      </c>
      <c r="C320" s="553" t="s">
        <v>567</v>
      </c>
      <c r="D320" s="380">
        <v>1</v>
      </c>
      <c r="E320" s="560" t="s">
        <v>399</v>
      </c>
      <c r="F320" s="560" t="s">
        <v>384</v>
      </c>
      <c r="G320" s="373" t="str">
        <f t="shared" ref="G320:G351" si="46">IF($J320="",0,VLOOKUP($J320,Kengetal,3,FALSE))</f>
        <v>Administratieve ruimten</v>
      </c>
      <c r="H320" s="374" t="s">
        <v>782</v>
      </c>
      <c r="I320" s="566">
        <v>17.899999999999999</v>
      </c>
      <c r="J320" s="616">
        <v>1040</v>
      </c>
      <c r="K320" s="375">
        <f t="shared" ref="K320:K382" si="47">SUM(IF(J320="",0,VLOOKUP(J320,Kengetal,2)))</f>
        <v>40</v>
      </c>
      <c r="L320" s="376">
        <f t="shared" si="44"/>
        <v>0</v>
      </c>
      <c r="M320" s="376">
        <f t="shared" si="45"/>
        <v>0</v>
      </c>
      <c r="N320" s="376">
        <f t="shared" ref="N320:N351" si="48">IF($J320="",0,VLOOKUP($J320,Kengetal,5,FALSE))</f>
        <v>0</v>
      </c>
      <c r="O320" s="376">
        <f t="shared" ref="O320:O351" si="49">IF($J320="",0,VLOOKUP($J320,Kengetal,6,FALSE))</f>
        <v>0</v>
      </c>
      <c r="P320" s="772">
        <v>1</v>
      </c>
      <c r="Q320" s="377" t="str">
        <f t="shared" ref="Q320:Q382" si="50">IF(J320="","",VLOOKUP(J320,Kengetal,11,FALSE))</f>
        <v>B</v>
      </c>
      <c r="R320" s="378"/>
      <c r="S320" s="378"/>
      <c r="T320" s="773">
        <f t="shared" ref="T320:T382" si="51">I320*K320</f>
        <v>716</v>
      </c>
    </row>
    <row r="321" spans="1:20" ht="14.1" customHeight="1">
      <c r="A321" s="564">
        <v>321</v>
      </c>
      <c r="B321" s="380" t="s">
        <v>775</v>
      </c>
      <c r="C321" s="553" t="s">
        <v>567</v>
      </c>
      <c r="D321" s="380">
        <v>1</v>
      </c>
      <c r="E321" s="560" t="s">
        <v>400</v>
      </c>
      <c r="F321" s="560" t="s">
        <v>380</v>
      </c>
      <c r="G321" s="373" t="str">
        <f t="shared" si="46"/>
        <v>Gangen en hallen</v>
      </c>
      <c r="H321" s="374" t="s">
        <v>786</v>
      </c>
      <c r="I321" s="566">
        <v>36</v>
      </c>
      <c r="J321" s="616">
        <v>3200</v>
      </c>
      <c r="K321" s="375">
        <f t="shared" si="47"/>
        <v>200</v>
      </c>
      <c r="L321" s="376">
        <f t="shared" si="44"/>
        <v>0</v>
      </c>
      <c r="M321" s="376">
        <f t="shared" si="45"/>
        <v>0</v>
      </c>
      <c r="N321" s="376">
        <f t="shared" si="48"/>
        <v>0</v>
      </c>
      <c r="O321" s="376">
        <f t="shared" si="49"/>
        <v>0</v>
      </c>
      <c r="P321" s="772">
        <v>1</v>
      </c>
      <c r="Q321" s="377" t="str">
        <f t="shared" si="50"/>
        <v>V</v>
      </c>
      <c r="R321" s="378"/>
      <c r="S321" s="378"/>
      <c r="T321" s="773">
        <f t="shared" si="51"/>
        <v>7200</v>
      </c>
    </row>
    <row r="322" spans="1:20" ht="14.1" customHeight="1">
      <c r="A322" s="564">
        <v>322</v>
      </c>
      <c r="B322" s="380" t="s">
        <v>775</v>
      </c>
      <c r="C322" s="553" t="s">
        <v>567</v>
      </c>
      <c r="D322" s="380">
        <v>1</v>
      </c>
      <c r="E322" s="560" t="s">
        <v>401</v>
      </c>
      <c r="F322" s="560" t="s">
        <v>384</v>
      </c>
      <c r="G322" s="373" t="str">
        <f t="shared" si="46"/>
        <v>Administratieve ruimten</v>
      </c>
      <c r="H322" s="374" t="s">
        <v>782</v>
      </c>
      <c r="I322" s="566">
        <v>14.3</v>
      </c>
      <c r="J322" s="616">
        <v>1040</v>
      </c>
      <c r="K322" s="375">
        <f t="shared" si="47"/>
        <v>40</v>
      </c>
      <c r="L322" s="376">
        <f t="shared" si="44"/>
        <v>0</v>
      </c>
      <c r="M322" s="376">
        <f t="shared" si="45"/>
        <v>0</v>
      </c>
      <c r="N322" s="376">
        <f t="shared" si="48"/>
        <v>0</v>
      </c>
      <c r="O322" s="376">
        <f t="shared" si="49"/>
        <v>0</v>
      </c>
      <c r="P322" s="772">
        <v>1</v>
      </c>
      <c r="Q322" s="377" t="str">
        <f t="shared" si="50"/>
        <v>B</v>
      </c>
      <c r="R322" s="378"/>
      <c r="S322" s="378"/>
      <c r="T322" s="773">
        <f t="shared" si="51"/>
        <v>572</v>
      </c>
    </row>
    <row r="323" spans="1:20" ht="14.1" customHeight="1">
      <c r="A323" s="564">
        <v>323</v>
      </c>
      <c r="B323" s="380" t="s">
        <v>775</v>
      </c>
      <c r="C323" s="553" t="s">
        <v>567</v>
      </c>
      <c r="D323" s="380">
        <v>1</v>
      </c>
      <c r="E323" s="560" t="s">
        <v>402</v>
      </c>
      <c r="F323" s="560" t="s">
        <v>385</v>
      </c>
      <c r="G323" s="373" t="str">
        <f t="shared" si="46"/>
        <v>Personeelsruimten</v>
      </c>
      <c r="H323" s="374" t="s">
        <v>779</v>
      </c>
      <c r="I323" s="566">
        <v>63</v>
      </c>
      <c r="J323" s="616">
        <v>12200</v>
      </c>
      <c r="K323" s="375">
        <f t="shared" si="47"/>
        <v>200</v>
      </c>
      <c r="L323" s="376">
        <f t="shared" si="44"/>
        <v>0</v>
      </c>
      <c r="M323" s="376">
        <f t="shared" si="45"/>
        <v>0</v>
      </c>
      <c r="N323" s="376">
        <f t="shared" si="48"/>
        <v>0</v>
      </c>
      <c r="O323" s="376">
        <f t="shared" si="49"/>
        <v>0</v>
      </c>
      <c r="P323" s="772">
        <v>1</v>
      </c>
      <c r="Q323" s="377" t="str">
        <f t="shared" si="50"/>
        <v>V</v>
      </c>
      <c r="R323" s="378"/>
      <c r="S323" s="378"/>
      <c r="T323" s="773">
        <f t="shared" si="51"/>
        <v>12600</v>
      </c>
    </row>
    <row r="324" spans="1:20" ht="14.1" customHeight="1">
      <c r="A324" s="564">
        <v>324</v>
      </c>
      <c r="B324" s="380" t="s">
        <v>775</v>
      </c>
      <c r="C324" s="553" t="s">
        <v>567</v>
      </c>
      <c r="D324" s="380">
        <v>1</v>
      </c>
      <c r="E324" s="560" t="s">
        <v>403</v>
      </c>
      <c r="F324" s="551" t="s">
        <v>675</v>
      </c>
      <c r="G324" s="373" t="str">
        <f t="shared" si="46"/>
        <v>Niet van toepassing</v>
      </c>
      <c r="H324" s="374"/>
      <c r="I324" s="566">
        <v>4.5999999999999996</v>
      </c>
      <c r="J324" s="616" t="s">
        <v>239</v>
      </c>
      <c r="K324" s="375">
        <f t="shared" si="47"/>
        <v>0</v>
      </c>
      <c r="L324" s="376">
        <f t="shared" si="44"/>
        <v>0</v>
      </c>
      <c r="M324" s="376">
        <f t="shared" si="45"/>
        <v>0</v>
      </c>
      <c r="N324" s="376">
        <f t="shared" si="48"/>
        <v>0</v>
      </c>
      <c r="O324" s="376">
        <f t="shared" si="49"/>
        <v>0</v>
      </c>
      <c r="P324" s="772">
        <v>1</v>
      </c>
      <c r="Q324" s="377">
        <f t="shared" si="50"/>
        <v>0</v>
      </c>
      <c r="R324" s="378"/>
      <c r="S324" s="378"/>
      <c r="T324" s="773">
        <f t="shared" si="51"/>
        <v>0</v>
      </c>
    </row>
    <row r="325" spans="1:20" ht="14.1" customHeight="1">
      <c r="A325" s="564">
        <v>325</v>
      </c>
      <c r="B325" s="380" t="s">
        <v>775</v>
      </c>
      <c r="C325" s="553" t="s">
        <v>567</v>
      </c>
      <c r="D325" s="380">
        <v>1</v>
      </c>
      <c r="E325" s="560" t="s">
        <v>404</v>
      </c>
      <c r="F325" s="560" t="s">
        <v>384</v>
      </c>
      <c r="G325" s="373" t="str">
        <f t="shared" si="46"/>
        <v>Administratieve ruimten</v>
      </c>
      <c r="H325" s="374" t="s">
        <v>789</v>
      </c>
      <c r="I325" s="566">
        <v>22.2</v>
      </c>
      <c r="J325" s="616">
        <v>1040</v>
      </c>
      <c r="K325" s="375">
        <f t="shared" si="47"/>
        <v>40</v>
      </c>
      <c r="L325" s="376">
        <f t="shared" si="44"/>
        <v>0</v>
      </c>
      <c r="M325" s="376">
        <f t="shared" si="45"/>
        <v>0</v>
      </c>
      <c r="N325" s="376">
        <f t="shared" si="48"/>
        <v>0</v>
      </c>
      <c r="O325" s="376">
        <f t="shared" si="49"/>
        <v>0</v>
      </c>
      <c r="P325" s="772">
        <v>1</v>
      </c>
      <c r="Q325" s="377" t="str">
        <f t="shared" si="50"/>
        <v>B</v>
      </c>
      <c r="R325" s="378"/>
      <c r="S325" s="378"/>
      <c r="T325" s="773">
        <f t="shared" si="51"/>
        <v>888</v>
      </c>
    </row>
    <row r="326" spans="1:20" ht="14.1" customHeight="1">
      <c r="A326" s="564">
        <v>326</v>
      </c>
      <c r="B326" s="380" t="s">
        <v>775</v>
      </c>
      <c r="C326" s="553" t="s">
        <v>567</v>
      </c>
      <c r="D326" s="380">
        <v>1</v>
      </c>
      <c r="E326" s="560" t="s">
        <v>405</v>
      </c>
      <c r="F326" s="560" t="s">
        <v>380</v>
      </c>
      <c r="G326" s="373" t="str">
        <f t="shared" si="46"/>
        <v>Gangen en hallen</v>
      </c>
      <c r="H326" s="374" t="s">
        <v>786</v>
      </c>
      <c r="I326" s="566">
        <v>31.699999999999996</v>
      </c>
      <c r="J326" s="616">
        <v>3200</v>
      </c>
      <c r="K326" s="375">
        <f t="shared" si="47"/>
        <v>200</v>
      </c>
      <c r="L326" s="376">
        <f t="shared" si="44"/>
        <v>0</v>
      </c>
      <c r="M326" s="376">
        <f t="shared" si="45"/>
        <v>0</v>
      </c>
      <c r="N326" s="376">
        <f t="shared" si="48"/>
        <v>0</v>
      </c>
      <c r="O326" s="376">
        <f t="shared" si="49"/>
        <v>0</v>
      </c>
      <c r="P326" s="772">
        <v>1</v>
      </c>
      <c r="Q326" s="377" t="str">
        <f t="shared" si="50"/>
        <v>V</v>
      </c>
      <c r="R326" s="378"/>
      <c r="S326" s="378"/>
      <c r="T326" s="773">
        <f t="shared" si="51"/>
        <v>6339.9999999999991</v>
      </c>
    </row>
    <row r="327" spans="1:20" ht="14.1" customHeight="1">
      <c r="A327" s="564">
        <v>327</v>
      </c>
      <c r="B327" s="380" t="s">
        <v>775</v>
      </c>
      <c r="C327" s="553" t="s">
        <v>567</v>
      </c>
      <c r="D327" s="380">
        <v>1</v>
      </c>
      <c r="E327" s="560" t="s">
        <v>714</v>
      </c>
      <c r="F327" s="560" t="s">
        <v>686</v>
      </c>
      <c r="G327" s="373" t="str">
        <f t="shared" si="46"/>
        <v>Trappenhuizen</v>
      </c>
      <c r="H327" s="374" t="s">
        <v>786</v>
      </c>
      <c r="I327" s="566">
        <v>21.119999999999997</v>
      </c>
      <c r="J327" s="616">
        <v>5200</v>
      </c>
      <c r="K327" s="375">
        <f t="shared" si="47"/>
        <v>200</v>
      </c>
      <c r="L327" s="376">
        <f t="shared" si="44"/>
        <v>0</v>
      </c>
      <c r="M327" s="376">
        <f t="shared" si="45"/>
        <v>0</v>
      </c>
      <c r="N327" s="376">
        <f t="shared" si="48"/>
        <v>0</v>
      </c>
      <c r="O327" s="376">
        <f t="shared" si="49"/>
        <v>0</v>
      </c>
      <c r="P327" s="772">
        <v>1</v>
      </c>
      <c r="Q327" s="377" t="str">
        <f t="shared" si="50"/>
        <v>V</v>
      </c>
      <c r="R327" s="378"/>
      <c r="S327" s="378"/>
      <c r="T327" s="773">
        <f t="shared" si="51"/>
        <v>4223.9999999999991</v>
      </c>
    </row>
    <row r="328" spans="1:20" ht="14.1" customHeight="1">
      <c r="A328" s="564">
        <v>328</v>
      </c>
      <c r="B328" s="380" t="s">
        <v>775</v>
      </c>
      <c r="C328" s="553" t="s">
        <v>567</v>
      </c>
      <c r="D328" s="380">
        <v>1</v>
      </c>
      <c r="E328" s="560" t="s">
        <v>406</v>
      </c>
      <c r="F328" s="560" t="s">
        <v>382</v>
      </c>
      <c r="G328" s="373" t="str">
        <f t="shared" si="46"/>
        <v>Sanitaire ruimten</v>
      </c>
      <c r="H328" s="374" t="s">
        <v>784</v>
      </c>
      <c r="I328" s="566">
        <v>12.7</v>
      </c>
      <c r="J328" s="616">
        <v>2200</v>
      </c>
      <c r="K328" s="375">
        <f t="shared" si="47"/>
        <v>200</v>
      </c>
      <c r="L328" s="376">
        <f t="shared" si="44"/>
        <v>0</v>
      </c>
      <c r="M328" s="376">
        <f t="shared" si="45"/>
        <v>0</v>
      </c>
      <c r="N328" s="376">
        <f t="shared" si="48"/>
        <v>0</v>
      </c>
      <c r="O328" s="376">
        <f t="shared" si="49"/>
        <v>0</v>
      </c>
      <c r="P328" s="772">
        <v>1</v>
      </c>
      <c r="Q328" s="377" t="str">
        <f t="shared" si="50"/>
        <v>S</v>
      </c>
      <c r="R328" s="378"/>
      <c r="S328" s="378"/>
      <c r="T328" s="773">
        <f t="shared" si="51"/>
        <v>2540</v>
      </c>
    </row>
    <row r="329" spans="1:20" ht="14.1" customHeight="1">
      <c r="A329" s="564">
        <v>329</v>
      </c>
      <c r="B329" s="380" t="s">
        <v>775</v>
      </c>
      <c r="C329" s="553" t="s">
        <v>567</v>
      </c>
      <c r="D329" s="380">
        <v>1</v>
      </c>
      <c r="E329" s="560" t="s">
        <v>407</v>
      </c>
      <c r="F329" s="560" t="s">
        <v>382</v>
      </c>
      <c r="G329" s="373" t="str">
        <f t="shared" si="46"/>
        <v>Sanitaire ruimten</v>
      </c>
      <c r="H329" s="374" t="s">
        <v>784</v>
      </c>
      <c r="I329" s="566">
        <v>13.2</v>
      </c>
      <c r="J329" s="616">
        <v>2200</v>
      </c>
      <c r="K329" s="375">
        <f t="shared" si="47"/>
        <v>200</v>
      </c>
      <c r="L329" s="376">
        <f t="shared" si="44"/>
        <v>0</v>
      </c>
      <c r="M329" s="376">
        <f t="shared" si="45"/>
        <v>0</v>
      </c>
      <c r="N329" s="376">
        <f t="shared" si="48"/>
        <v>0</v>
      </c>
      <c r="O329" s="376">
        <f t="shared" si="49"/>
        <v>0</v>
      </c>
      <c r="P329" s="772">
        <v>1</v>
      </c>
      <c r="Q329" s="377" t="str">
        <f t="shared" si="50"/>
        <v>S</v>
      </c>
      <c r="R329" s="378"/>
      <c r="S329" s="378"/>
      <c r="T329" s="773">
        <f t="shared" si="51"/>
        <v>2640</v>
      </c>
    </row>
    <row r="330" spans="1:20" ht="14.1" customHeight="1">
      <c r="A330" s="564">
        <v>330</v>
      </c>
      <c r="B330" s="380" t="s">
        <v>775</v>
      </c>
      <c r="C330" s="553" t="s">
        <v>567</v>
      </c>
      <c r="D330" s="380">
        <v>1</v>
      </c>
      <c r="E330" s="560" t="s">
        <v>408</v>
      </c>
      <c r="F330" s="560" t="s">
        <v>383</v>
      </c>
      <c r="G330" s="373" t="str">
        <f t="shared" si="46"/>
        <v>Leslokaal regulier</v>
      </c>
      <c r="H330" s="374" t="s">
        <v>789</v>
      </c>
      <c r="I330" s="566">
        <v>53</v>
      </c>
      <c r="J330" s="616">
        <v>8040</v>
      </c>
      <c r="K330" s="375">
        <f t="shared" si="47"/>
        <v>40</v>
      </c>
      <c r="L330" s="376">
        <f t="shared" si="44"/>
        <v>0</v>
      </c>
      <c r="M330" s="376">
        <f t="shared" si="45"/>
        <v>0</v>
      </c>
      <c r="N330" s="376">
        <f t="shared" si="48"/>
        <v>0</v>
      </c>
      <c r="O330" s="376">
        <f t="shared" si="49"/>
        <v>0</v>
      </c>
      <c r="P330" s="772">
        <v>1</v>
      </c>
      <c r="Q330" s="377" t="str">
        <f t="shared" si="50"/>
        <v>L</v>
      </c>
      <c r="R330" s="378"/>
      <c r="S330" s="378"/>
      <c r="T330" s="773">
        <f t="shared" si="51"/>
        <v>2120</v>
      </c>
    </row>
    <row r="331" spans="1:20" ht="14.1" customHeight="1">
      <c r="A331" s="564">
        <v>331</v>
      </c>
      <c r="B331" s="380" t="s">
        <v>775</v>
      </c>
      <c r="C331" s="553" t="s">
        <v>567</v>
      </c>
      <c r="D331" s="380">
        <v>1</v>
      </c>
      <c r="E331" s="560" t="s">
        <v>409</v>
      </c>
      <c r="F331" s="560" t="s">
        <v>381</v>
      </c>
      <c r="G331" s="373" t="str">
        <f t="shared" si="46"/>
        <v>Mediatheek/Bibliotheek/Computerlokaal</v>
      </c>
      <c r="H331" s="374" t="s">
        <v>782</v>
      </c>
      <c r="I331" s="566">
        <v>53.1</v>
      </c>
      <c r="J331" s="616">
        <v>14080</v>
      </c>
      <c r="K331" s="375">
        <f t="shared" si="47"/>
        <v>80</v>
      </c>
      <c r="L331" s="376">
        <f t="shared" ref="L331:L394" si="52">N331*I331*P331</f>
        <v>0</v>
      </c>
      <c r="M331" s="376">
        <f t="shared" ref="M331:M394" si="53">O331*I331*P331</f>
        <v>0</v>
      </c>
      <c r="N331" s="376">
        <f t="shared" si="48"/>
        <v>0</v>
      </c>
      <c r="O331" s="376">
        <f t="shared" si="49"/>
        <v>0</v>
      </c>
      <c r="P331" s="772">
        <v>1</v>
      </c>
      <c r="Q331" s="377" t="str">
        <f t="shared" si="50"/>
        <v>V</v>
      </c>
      <c r="R331" s="378"/>
      <c r="S331" s="378"/>
      <c r="T331" s="773">
        <f t="shared" si="51"/>
        <v>4248</v>
      </c>
    </row>
    <row r="332" spans="1:20" s="83" customFormat="1" ht="14.1" customHeight="1">
      <c r="A332" s="564">
        <v>332</v>
      </c>
      <c r="B332" s="380" t="s">
        <v>775</v>
      </c>
      <c r="C332" s="553" t="s">
        <v>567</v>
      </c>
      <c r="D332" s="380">
        <v>1</v>
      </c>
      <c r="E332" s="560" t="s">
        <v>410</v>
      </c>
      <c r="F332" s="560" t="s">
        <v>384</v>
      </c>
      <c r="G332" s="373" t="str">
        <f t="shared" si="46"/>
        <v>Administratieve ruimten</v>
      </c>
      <c r="H332" s="374" t="s">
        <v>782</v>
      </c>
      <c r="I332" s="566">
        <v>18</v>
      </c>
      <c r="J332" s="616">
        <v>1040</v>
      </c>
      <c r="K332" s="375">
        <f t="shared" si="47"/>
        <v>40</v>
      </c>
      <c r="L332" s="376">
        <f t="shared" si="52"/>
        <v>0</v>
      </c>
      <c r="M332" s="376">
        <f t="shared" si="53"/>
        <v>0</v>
      </c>
      <c r="N332" s="376">
        <f t="shared" si="48"/>
        <v>0</v>
      </c>
      <c r="O332" s="376">
        <f t="shared" si="49"/>
        <v>0</v>
      </c>
      <c r="P332" s="772">
        <v>1</v>
      </c>
      <c r="Q332" s="377" t="str">
        <f t="shared" si="50"/>
        <v>B</v>
      </c>
      <c r="R332" s="378"/>
      <c r="S332" s="378"/>
      <c r="T332" s="773">
        <f t="shared" si="51"/>
        <v>720</v>
      </c>
    </row>
    <row r="333" spans="1:20" ht="14.1" customHeight="1">
      <c r="A333" s="564">
        <v>333</v>
      </c>
      <c r="B333" s="380" t="s">
        <v>775</v>
      </c>
      <c r="C333" s="553" t="s">
        <v>567</v>
      </c>
      <c r="D333" s="380">
        <v>1</v>
      </c>
      <c r="E333" s="560" t="s">
        <v>411</v>
      </c>
      <c r="F333" s="560" t="s">
        <v>729</v>
      </c>
      <c r="G333" s="373" t="str">
        <f t="shared" si="46"/>
        <v>Leslokaal regulier</v>
      </c>
      <c r="H333" s="374" t="s">
        <v>782</v>
      </c>
      <c r="I333" s="566">
        <v>69</v>
      </c>
      <c r="J333" s="616">
        <v>8040</v>
      </c>
      <c r="K333" s="375">
        <f t="shared" si="47"/>
        <v>40</v>
      </c>
      <c r="L333" s="376">
        <f t="shared" si="52"/>
        <v>0</v>
      </c>
      <c r="M333" s="376">
        <f t="shared" si="53"/>
        <v>0</v>
      </c>
      <c r="N333" s="376">
        <f t="shared" si="48"/>
        <v>0</v>
      </c>
      <c r="O333" s="376">
        <f t="shared" si="49"/>
        <v>0</v>
      </c>
      <c r="P333" s="772">
        <v>1</v>
      </c>
      <c r="Q333" s="377" t="str">
        <f t="shared" si="50"/>
        <v>L</v>
      </c>
      <c r="R333" s="378"/>
      <c r="S333" s="378"/>
      <c r="T333" s="773">
        <f t="shared" si="51"/>
        <v>2760</v>
      </c>
    </row>
    <row r="334" spans="1:20" ht="14.1" customHeight="1">
      <c r="A334" s="564">
        <v>334</v>
      </c>
      <c r="B334" s="380" t="s">
        <v>775</v>
      </c>
      <c r="C334" s="553" t="s">
        <v>567</v>
      </c>
      <c r="D334" s="380">
        <v>1</v>
      </c>
      <c r="E334" s="560" t="s">
        <v>412</v>
      </c>
      <c r="F334" s="560" t="s">
        <v>380</v>
      </c>
      <c r="G334" s="373" t="str">
        <f t="shared" si="46"/>
        <v>Gangen en hallen</v>
      </c>
      <c r="H334" s="374" t="s">
        <v>781</v>
      </c>
      <c r="I334" s="566">
        <v>105</v>
      </c>
      <c r="J334" s="616">
        <v>3200</v>
      </c>
      <c r="K334" s="375">
        <f t="shared" si="47"/>
        <v>200</v>
      </c>
      <c r="L334" s="376">
        <f t="shared" si="52"/>
        <v>0</v>
      </c>
      <c r="M334" s="376">
        <f t="shared" si="53"/>
        <v>0</v>
      </c>
      <c r="N334" s="376">
        <f t="shared" si="48"/>
        <v>0</v>
      </c>
      <c r="O334" s="376">
        <f t="shared" si="49"/>
        <v>0</v>
      </c>
      <c r="P334" s="772">
        <v>1</v>
      </c>
      <c r="Q334" s="377" t="str">
        <f t="shared" si="50"/>
        <v>V</v>
      </c>
      <c r="R334" s="378"/>
      <c r="S334" s="378"/>
      <c r="T334" s="773">
        <f t="shared" si="51"/>
        <v>21000</v>
      </c>
    </row>
    <row r="335" spans="1:20" ht="14.1" customHeight="1">
      <c r="A335" s="564">
        <v>335</v>
      </c>
      <c r="B335" s="380" t="s">
        <v>775</v>
      </c>
      <c r="C335" s="553" t="s">
        <v>567</v>
      </c>
      <c r="D335" s="380">
        <v>1</v>
      </c>
      <c r="E335" s="560" t="s">
        <v>413</v>
      </c>
      <c r="F335" s="560" t="s">
        <v>383</v>
      </c>
      <c r="G335" s="373" t="str">
        <f t="shared" si="46"/>
        <v>Leslokaal regulier</v>
      </c>
      <c r="H335" s="374" t="s">
        <v>782</v>
      </c>
      <c r="I335" s="566">
        <v>53.1</v>
      </c>
      <c r="J335" s="616">
        <v>8040</v>
      </c>
      <c r="K335" s="375">
        <f t="shared" si="47"/>
        <v>40</v>
      </c>
      <c r="L335" s="376">
        <f t="shared" si="52"/>
        <v>0</v>
      </c>
      <c r="M335" s="376">
        <f t="shared" si="53"/>
        <v>0</v>
      </c>
      <c r="N335" s="376">
        <f t="shared" si="48"/>
        <v>0</v>
      </c>
      <c r="O335" s="376">
        <f t="shared" si="49"/>
        <v>0</v>
      </c>
      <c r="P335" s="772">
        <v>1</v>
      </c>
      <c r="Q335" s="377" t="str">
        <f t="shared" si="50"/>
        <v>L</v>
      </c>
      <c r="R335" s="378"/>
      <c r="S335" s="378"/>
      <c r="T335" s="773">
        <f t="shared" si="51"/>
        <v>2124</v>
      </c>
    </row>
    <row r="336" spans="1:20" ht="14.1" customHeight="1">
      <c r="A336" s="564">
        <v>336</v>
      </c>
      <c r="B336" s="380" t="s">
        <v>775</v>
      </c>
      <c r="C336" s="553" t="s">
        <v>567</v>
      </c>
      <c r="D336" s="380">
        <v>1</v>
      </c>
      <c r="E336" s="560" t="s">
        <v>414</v>
      </c>
      <c r="F336" s="560" t="s">
        <v>383</v>
      </c>
      <c r="G336" s="373" t="str">
        <f t="shared" si="46"/>
        <v>Leslokaal regulier</v>
      </c>
      <c r="H336" s="374" t="s">
        <v>782</v>
      </c>
      <c r="I336" s="566">
        <v>36.299999999999997</v>
      </c>
      <c r="J336" s="616">
        <v>8040</v>
      </c>
      <c r="K336" s="375">
        <f t="shared" si="47"/>
        <v>40</v>
      </c>
      <c r="L336" s="376">
        <f t="shared" si="52"/>
        <v>0</v>
      </c>
      <c r="M336" s="376">
        <f t="shared" si="53"/>
        <v>0</v>
      </c>
      <c r="N336" s="376">
        <f t="shared" si="48"/>
        <v>0</v>
      </c>
      <c r="O336" s="376">
        <f t="shared" si="49"/>
        <v>0</v>
      </c>
      <c r="P336" s="772">
        <v>1</v>
      </c>
      <c r="Q336" s="377" t="str">
        <f t="shared" si="50"/>
        <v>L</v>
      </c>
      <c r="R336" s="378"/>
      <c r="S336" s="378"/>
      <c r="T336" s="773">
        <f t="shared" si="51"/>
        <v>1452</v>
      </c>
    </row>
    <row r="337" spans="1:20" ht="14.1" customHeight="1">
      <c r="A337" s="564">
        <v>337</v>
      </c>
      <c r="B337" s="380" t="s">
        <v>775</v>
      </c>
      <c r="C337" s="553" t="s">
        <v>567</v>
      </c>
      <c r="D337" s="380">
        <v>1</v>
      </c>
      <c r="E337" s="560" t="s">
        <v>415</v>
      </c>
      <c r="F337" s="560" t="s">
        <v>384</v>
      </c>
      <c r="G337" s="373" t="str">
        <f t="shared" si="46"/>
        <v>Administratieve ruimten</v>
      </c>
      <c r="H337" s="374" t="s">
        <v>782</v>
      </c>
      <c r="I337" s="566">
        <v>18.3</v>
      </c>
      <c r="J337" s="616">
        <v>1040</v>
      </c>
      <c r="K337" s="375">
        <f t="shared" si="47"/>
        <v>40</v>
      </c>
      <c r="L337" s="376">
        <f t="shared" si="52"/>
        <v>0</v>
      </c>
      <c r="M337" s="376">
        <f t="shared" si="53"/>
        <v>0</v>
      </c>
      <c r="N337" s="376">
        <f t="shared" si="48"/>
        <v>0</v>
      </c>
      <c r="O337" s="376">
        <f t="shared" si="49"/>
        <v>0</v>
      </c>
      <c r="P337" s="772">
        <v>1</v>
      </c>
      <c r="Q337" s="377" t="str">
        <f t="shared" si="50"/>
        <v>B</v>
      </c>
      <c r="R337" s="378"/>
      <c r="S337" s="378"/>
      <c r="T337" s="773">
        <f t="shared" si="51"/>
        <v>732</v>
      </c>
    </row>
    <row r="338" spans="1:20" ht="14.1" customHeight="1">
      <c r="A338" s="564">
        <v>338</v>
      </c>
      <c r="B338" s="380" t="s">
        <v>775</v>
      </c>
      <c r="C338" s="553" t="s">
        <v>567</v>
      </c>
      <c r="D338" s="380">
        <v>1</v>
      </c>
      <c r="E338" s="560" t="s">
        <v>416</v>
      </c>
      <c r="F338" s="560" t="s">
        <v>383</v>
      </c>
      <c r="G338" s="373" t="str">
        <f t="shared" si="46"/>
        <v>Leslokaal regulier</v>
      </c>
      <c r="H338" s="374" t="s">
        <v>782</v>
      </c>
      <c r="I338" s="566">
        <v>34</v>
      </c>
      <c r="J338" s="616">
        <v>8040</v>
      </c>
      <c r="K338" s="375">
        <f t="shared" si="47"/>
        <v>40</v>
      </c>
      <c r="L338" s="376">
        <f t="shared" si="52"/>
        <v>0</v>
      </c>
      <c r="M338" s="376">
        <f t="shared" si="53"/>
        <v>0</v>
      </c>
      <c r="N338" s="376">
        <f t="shared" si="48"/>
        <v>0</v>
      </c>
      <c r="O338" s="376">
        <f t="shared" si="49"/>
        <v>0</v>
      </c>
      <c r="P338" s="772">
        <v>1</v>
      </c>
      <c r="Q338" s="377" t="str">
        <f t="shared" si="50"/>
        <v>L</v>
      </c>
      <c r="R338" s="378"/>
      <c r="S338" s="378"/>
      <c r="T338" s="773">
        <f t="shared" si="51"/>
        <v>1360</v>
      </c>
    </row>
    <row r="339" spans="1:20" ht="14.1" customHeight="1">
      <c r="A339" s="564">
        <v>339</v>
      </c>
      <c r="B339" s="380" t="s">
        <v>775</v>
      </c>
      <c r="C339" s="553" t="s">
        <v>567</v>
      </c>
      <c r="D339" s="380">
        <v>1</v>
      </c>
      <c r="E339" s="560" t="s">
        <v>417</v>
      </c>
      <c r="F339" s="560" t="s">
        <v>686</v>
      </c>
      <c r="G339" s="373" t="str">
        <f t="shared" si="46"/>
        <v>Trappenhuizen</v>
      </c>
      <c r="H339" s="374" t="s">
        <v>786</v>
      </c>
      <c r="I339" s="566">
        <v>15.3</v>
      </c>
      <c r="J339" s="616">
        <v>5200</v>
      </c>
      <c r="K339" s="375">
        <f t="shared" si="47"/>
        <v>200</v>
      </c>
      <c r="L339" s="376">
        <f t="shared" si="52"/>
        <v>0</v>
      </c>
      <c r="M339" s="376">
        <f t="shared" si="53"/>
        <v>0</v>
      </c>
      <c r="N339" s="376">
        <f t="shared" si="48"/>
        <v>0</v>
      </c>
      <c r="O339" s="376">
        <f t="shared" si="49"/>
        <v>0</v>
      </c>
      <c r="P339" s="772">
        <v>1</v>
      </c>
      <c r="Q339" s="377" t="str">
        <f t="shared" si="50"/>
        <v>V</v>
      </c>
      <c r="R339" s="378"/>
      <c r="S339" s="378"/>
      <c r="T339" s="773">
        <f t="shared" si="51"/>
        <v>3060</v>
      </c>
    </row>
    <row r="340" spans="1:20" ht="14.1" customHeight="1">
      <c r="A340" s="564">
        <v>340</v>
      </c>
      <c r="B340" s="380" t="s">
        <v>775</v>
      </c>
      <c r="C340" s="553" t="s">
        <v>567</v>
      </c>
      <c r="D340" s="380">
        <v>1</v>
      </c>
      <c r="E340" s="560" t="s">
        <v>418</v>
      </c>
      <c r="F340" s="560" t="s">
        <v>383</v>
      </c>
      <c r="G340" s="373" t="str">
        <f t="shared" si="46"/>
        <v>Leslokaal regulier</v>
      </c>
      <c r="H340" s="374" t="s">
        <v>782</v>
      </c>
      <c r="I340" s="566">
        <v>35.700000000000003</v>
      </c>
      <c r="J340" s="616">
        <v>8040</v>
      </c>
      <c r="K340" s="375">
        <f t="shared" si="47"/>
        <v>40</v>
      </c>
      <c r="L340" s="376">
        <f t="shared" si="52"/>
        <v>0</v>
      </c>
      <c r="M340" s="376">
        <f t="shared" si="53"/>
        <v>0</v>
      </c>
      <c r="N340" s="376">
        <f t="shared" si="48"/>
        <v>0</v>
      </c>
      <c r="O340" s="376">
        <f t="shared" si="49"/>
        <v>0</v>
      </c>
      <c r="P340" s="772">
        <v>1</v>
      </c>
      <c r="Q340" s="377" t="str">
        <f t="shared" si="50"/>
        <v>L</v>
      </c>
      <c r="R340" s="378"/>
      <c r="S340" s="378"/>
      <c r="T340" s="773">
        <f t="shared" si="51"/>
        <v>1428</v>
      </c>
    </row>
    <row r="341" spans="1:20" ht="14.1" customHeight="1">
      <c r="A341" s="564">
        <v>341</v>
      </c>
      <c r="B341" s="380" t="s">
        <v>775</v>
      </c>
      <c r="C341" s="553" t="s">
        <v>567</v>
      </c>
      <c r="D341" s="380">
        <v>1</v>
      </c>
      <c r="E341" s="560" t="s">
        <v>419</v>
      </c>
      <c r="F341" s="560" t="s">
        <v>389</v>
      </c>
      <c r="G341" s="373" t="str">
        <f t="shared" si="46"/>
        <v>Aula/kantine</v>
      </c>
      <c r="H341" s="374" t="s">
        <v>779</v>
      </c>
      <c r="I341" s="566">
        <v>184</v>
      </c>
      <c r="J341" s="616">
        <v>7200</v>
      </c>
      <c r="K341" s="375">
        <f t="shared" si="47"/>
        <v>200</v>
      </c>
      <c r="L341" s="376">
        <f t="shared" si="52"/>
        <v>0</v>
      </c>
      <c r="M341" s="376">
        <f t="shared" si="53"/>
        <v>0</v>
      </c>
      <c r="N341" s="376">
        <f t="shared" si="48"/>
        <v>0</v>
      </c>
      <c r="O341" s="376">
        <f t="shared" si="49"/>
        <v>0</v>
      </c>
      <c r="P341" s="772">
        <v>1</v>
      </c>
      <c r="Q341" s="377" t="str">
        <f t="shared" si="50"/>
        <v>V</v>
      </c>
      <c r="R341" s="378"/>
      <c r="S341" s="378"/>
      <c r="T341" s="773">
        <f t="shared" si="51"/>
        <v>36800</v>
      </c>
    </row>
    <row r="342" spans="1:20" ht="14.1" customHeight="1">
      <c r="A342" s="564">
        <v>342</v>
      </c>
      <c r="B342" s="380" t="s">
        <v>775</v>
      </c>
      <c r="C342" s="553" t="s">
        <v>567</v>
      </c>
      <c r="D342" s="380">
        <v>1</v>
      </c>
      <c r="E342" s="560" t="s">
        <v>420</v>
      </c>
      <c r="F342" s="560" t="s">
        <v>388</v>
      </c>
      <c r="G342" s="373" t="str">
        <f t="shared" si="46"/>
        <v>Niet van toepassing</v>
      </c>
      <c r="H342" s="374"/>
      <c r="I342" s="566">
        <v>21.2</v>
      </c>
      <c r="J342" s="616" t="s">
        <v>239</v>
      </c>
      <c r="K342" s="375">
        <f t="shared" si="47"/>
        <v>0</v>
      </c>
      <c r="L342" s="376">
        <f t="shared" si="52"/>
        <v>0</v>
      </c>
      <c r="M342" s="376">
        <f t="shared" si="53"/>
        <v>0</v>
      </c>
      <c r="N342" s="376">
        <f t="shared" si="48"/>
        <v>0</v>
      </c>
      <c r="O342" s="376">
        <f t="shared" si="49"/>
        <v>0</v>
      </c>
      <c r="P342" s="772">
        <v>1</v>
      </c>
      <c r="Q342" s="377">
        <f t="shared" si="50"/>
        <v>0</v>
      </c>
      <c r="R342" s="378"/>
      <c r="S342" s="378"/>
      <c r="T342" s="773">
        <f t="shared" si="51"/>
        <v>0</v>
      </c>
    </row>
    <row r="343" spans="1:20" ht="14.1" customHeight="1">
      <c r="A343" s="564">
        <v>343</v>
      </c>
      <c r="B343" s="380" t="s">
        <v>775</v>
      </c>
      <c r="C343" s="553" t="s">
        <v>567</v>
      </c>
      <c r="D343" s="380">
        <v>1</v>
      </c>
      <c r="E343" s="560" t="s">
        <v>421</v>
      </c>
      <c r="F343" s="560" t="s">
        <v>325</v>
      </c>
      <c r="G343" s="373" t="str">
        <f t="shared" si="46"/>
        <v>Niet van toepassing</v>
      </c>
      <c r="H343" s="374"/>
      <c r="I343" s="566">
        <v>5</v>
      </c>
      <c r="J343" s="616" t="s">
        <v>239</v>
      </c>
      <c r="K343" s="375">
        <f t="shared" si="47"/>
        <v>0</v>
      </c>
      <c r="L343" s="376">
        <f t="shared" si="52"/>
        <v>0</v>
      </c>
      <c r="M343" s="376">
        <f t="shared" si="53"/>
        <v>0</v>
      </c>
      <c r="N343" s="376">
        <f t="shared" si="48"/>
        <v>0</v>
      </c>
      <c r="O343" s="376">
        <f t="shared" si="49"/>
        <v>0</v>
      </c>
      <c r="P343" s="772">
        <v>1</v>
      </c>
      <c r="Q343" s="377">
        <f t="shared" si="50"/>
        <v>0</v>
      </c>
      <c r="R343" s="378"/>
      <c r="S343" s="378"/>
      <c r="T343" s="773">
        <f t="shared" si="51"/>
        <v>0</v>
      </c>
    </row>
    <row r="344" spans="1:20" ht="14.1" customHeight="1">
      <c r="A344" s="564">
        <v>344</v>
      </c>
      <c r="B344" s="380" t="s">
        <v>775</v>
      </c>
      <c r="C344" s="553" t="s">
        <v>567</v>
      </c>
      <c r="D344" s="380">
        <v>1</v>
      </c>
      <c r="E344" s="560" t="s">
        <v>422</v>
      </c>
      <c r="F344" s="560" t="s">
        <v>382</v>
      </c>
      <c r="G344" s="373" t="str">
        <f t="shared" si="46"/>
        <v>Sanitaire ruimten</v>
      </c>
      <c r="H344" s="374" t="s">
        <v>786</v>
      </c>
      <c r="I344" s="566">
        <v>16.100000000000001</v>
      </c>
      <c r="J344" s="616">
        <v>2200</v>
      </c>
      <c r="K344" s="375">
        <f t="shared" si="47"/>
        <v>200</v>
      </c>
      <c r="L344" s="376">
        <f t="shared" si="52"/>
        <v>0</v>
      </c>
      <c r="M344" s="376">
        <f t="shared" si="53"/>
        <v>0</v>
      </c>
      <c r="N344" s="376">
        <f t="shared" si="48"/>
        <v>0</v>
      </c>
      <c r="O344" s="376">
        <f t="shared" si="49"/>
        <v>0</v>
      </c>
      <c r="P344" s="772">
        <v>1</v>
      </c>
      <c r="Q344" s="377" t="str">
        <f t="shared" si="50"/>
        <v>S</v>
      </c>
      <c r="R344" s="378"/>
      <c r="S344" s="378"/>
      <c r="T344" s="773">
        <f t="shared" si="51"/>
        <v>3220.0000000000005</v>
      </c>
    </row>
    <row r="345" spans="1:20" ht="14.1" customHeight="1">
      <c r="A345" s="564">
        <v>345</v>
      </c>
      <c r="B345" s="380" t="s">
        <v>775</v>
      </c>
      <c r="C345" s="553" t="s">
        <v>567</v>
      </c>
      <c r="D345" s="380">
        <v>1</v>
      </c>
      <c r="E345" s="560" t="s">
        <v>423</v>
      </c>
      <c r="F345" s="560" t="s">
        <v>380</v>
      </c>
      <c r="G345" s="373" t="str">
        <f t="shared" si="46"/>
        <v>Gangen en hallen</v>
      </c>
      <c r="H345" s="374" t="s">
        <v>786</v>
      </c>
      <c r="I345" s="566">
        <v>27.8</v>
      </c>
      <c r="J345" s="616">
        <v>3200</v>
      </c>
      <c r="K345" s="375">
        <f t="shared" si="47"/>
        <v>200</v>
      </c>
      <c r="L345" s="376">
        <f t="shared" si="52"/>
        <v>0</v>
      </c>
      <c r="M345" s="376">
        <f t="shared" si="53"/>
        <v>0</v>
      </c>
      <c r="N345" s="376">
        <f t="shared" si="48"/>
        <v>0</v>
      </c>
      <c r="O345" s="376">
        <f t="shared" si="49"/>
        <v>0</v>
      </c>
      <c r="P345" s="772">
        <v>1</v>
      </c>
      <c r="Q345" s="377" t="str">
        <f t="shared" si="50"/>
        <v>V</v>
      </c>
      <c r="R345" s="378"/>
      <c r="S345" s="378"/>
      <c r="T345" s="773">
        <f t="shared" si="51"/>
        <v>5560</v>
      </c>
    </row>
    <row r="346" spans="1:20" ht="14.1" customHeight="1">
      <c r="A346" s="564">
        <v>346</v>
      </c>
      <c r="B346" s="380" t="s">
        <v>775</v>
      </c>
      <c r="C346" s="553" t="s">
        <v>567</v>
      </c>
      <c r="D346" s="380">
        <v>1</v>
      </c>
      <c r="E346" s="560" t="s">
        <v>424</v>
      </c>
      <c r="F346" s="560" t="s">
        <v>383</v>
      </c>
      <c r="G346" s="373" t="str">
        <f t="shared" si="46"/>
        <v>Leslokaal regulier</v>
      </c>
      <c r="H346" s="374" t="s">
        <v>789</v>
      </c>
      <c r="I346" s="566">
        <v>48</v>
      </c>
      <c r="J346" s="616">
        <v>8040</v>
      </c>
      <c r="K346" s="375">
        <f t="shared" si="47"/>
        <v>40</v>
      </c>
      <c r="L346" s="376">
        <f t="shared" si="52"/>
        <v>0</v>
      </c>
      <c r="M346" s="376">
        <f t="shared" si="53"/>
        <v>0</v>
      </c>
      <c r="N346" s="376">
        <f t="shared" si="48"/>
        <v>0</v>
      </c>
      <c r="O346" s="376">
        <f t="shared" si="49"/>
        <v>0</v>
      </c>
      <c r="P346" s="772">
        <v>1</v>
      </c>
      <c r="Q346" s="377" t="str">
        <f t="shared" si="50"/>
        <v>L</v>
      </c>
      <c r="R346" s="378"/>
      <c r="S346" s="378"/>
      <c r="T346" s="773">
        <f t="shared" si="51"/>
        <v>1920</v>
      </c>
    </row>
    <row r="347" spans="1:20" ht="14.1" customHeight="1">
      <c r="A347" s="564">
        <v>347</v>
      </c>
      <c r="B347" s="380" t="s">
        <v>775</v>
      </c>
      <c r="C347" s="553" t="s">
        <v>567</v>
      </c>
      <c r="D347" s="380">
        <v>1</v>
      </c>
      <c r="E347" s="560" t="s">
        <v>425</v>
      </c>
      <c r="F347" s="560" t="s">
        <v>383</v>
      </c>
      <c r="G347" s="373" t="str">
        <f t="shared" si="46"/>
        <v>Leslokaal regulier</v>
      </c>
      <c r="H347" s="374" t="s">
        <v>789</v>
      </c>
      <c r="I347" s="566">
        <v>48</v>
      </c>
      <c r="J347" s="616">
        <v>8040</v>
      </c>
      <c r="K347" s="375">
        <f t="shared" si="47"/>
        <v>40</v>
      </c>
      <c r="L347" s="376">
        <f t="shared" si="52"/>
        <v>0</v>
      </c>
      <c r="M347" s="376">
        <f t="shared" si="53"/>
        <v>0</v>
      </c>
      <c r="N347" s="376">
        <f t="shared" si="48"/>
        <v>0</v>
      </c>
      <c r="O347" s="376">
        <f t="shared" si="49"/>
        <v>0</v>
      </c>
      <c r="P347" s="772">
        <v>1</v>
      </c>
      <c r="Q347" s="377" t="str">
        <f t="shared" si="50"/>
        <v>L</v>
      </c>
      <c r="R347" s="378"/>
      <c r="S347" s="378"/>
      <c r="T347" s="773">
        <f t="shared" si="51"/>
        <v>1920</v>
      </c>
    </row>
    <row r="348" spans="1:20" ht="14.1" customHeight="1">
      <c r="A348" s="564">
        <v>348</v>
      </c>
      <c r="B348" s="380" t="s">
        <v>775</v>
      </c>
      <c r="C348" s="553" t="s">
        <v>567</v>
      </c>
      <c r="D348" s="380">
        <v>1</v>
      </c>
      <c r="E348" s="560" t="s">
        <v>426</v>
      </c>
      <c r="F348" s="560" t="s">
        <v>380</v>
      </c>
      <c r="G348" s="373" t="str">
        <f t="shared" si="46"/>
        <v>Gangen en hallen</v>
      </c>
      <c r="H348" s="374" t="s">
        <v>779</v>
      </c>
      <c r="I348" s="566">
        <v>80.7</v>
      </c>
      <c r="J348" s="616">
        <v>3200</v>
      </c>
      <c r="K348" s="375">
        <f t="shared" si="47"/>
        <v>200</v>
      </c>
      <c r="L348" s="376">
        <f t="shared" si="52"/>
        <v>0</v>
      </c>
      <c r="M348" s="376">
        <f t="shared" si="53"/>
        <v>0</v>
      </c>
      <c r="N348" s="376">
        <f t="shared" si="48"/>
        <v>0</v>
      </c>
      <c r="O348" s="376">
        <f t="shared" si="49"/>
        <v>0</v>
      </c>
      <c r="P348" s="772">
        <v>1</v>
      </c>
      <c r="Q348" s="377" t="str">
        <f t="shared" si="50"/>
        <v>V</v>
      </c>
      <c r="R348" s="378"/>
      <c r="S348" s="378"/>
      <c r="T348" s="773">
        <f t="shared" si="51"/>
        <v>16140</v>
      </c>
    </row>
    <row r="349" spans="1:20" ht="14.1" customHeight="1">
      <c r="A349" s="564">
        <v>349</v>
      </c>
      <c r="B349" s="380" t="s">
        <v>775</v>
      </c>
      <c r="C349" s="553" t="s">
        <v>567</v>
      </c>
      <c r="D349" s="380">
        <v>1</v>
      </c>
      <c r="E349" s="560" t="s">
        <v>427</v>
      </c>
      <c r="F349" s="560" t="s">
        <v>383</v>
      </c>
      <c r="G349" s="373" t="str">
        <f t="shared" si="46"/>
        <v>Leslokaal regulier</v>
      </c>
      <c r="H349" s="374" t="s">
        <v>789</v>
      </c>
      <c r="I349" s="566">
        <v>47</v>
      </c>
      <c r="J349" s="616">
        <v>8040</v>
      </c>
      <c r="K349" s="375">
        <f t="shared" si="47"/>
        <v>40</v>
      </c>
      <c r="L349" s="376">
        <f t="shared" si="52"/>
        <v>0</v>
      </c>
      <c r="M349" s="376">
        <f t="shared" si="53"/>
        <v>0</v>
      </c>
      <c r="N349" s="376">
        <f t="shared" si="48"/>
        <v>0</v>
      </c>
      <c r="O349" s="376">
        <f t="shared" si="49"/>
        <v>0</v>
      </c>
      <c r="P349" s="772">
        <v>1</v>
      </c>
      <c r="Q349" s="377" t="str">
        <f t="shared" si="50"/>
        <v>L</v>
      </c>
      <c r="R349" s="378"/>
      <c r="S349" s="378"/>
      <c r="T349" s="773">
        <f t="shared" si="51"/>
        <v>1880</v>
      </c>
    </row>
    <row r="350" spans="1:20" ht="14.1" customHeight="1">
      <c r="A350" s="564">
        <v>350</v>
      </c>
      <c r="B350" s="380" t="s">
        <v>775</v>
      </c>
      <c r="C350" s="553" t="s">
        <v>567</v>
      </c>
      <c r="D350" s="380">
        <v>1</v>
      </c>
      <c r="E350" s="560" t="s">
        <v>428</v>
      </c>
      <c r="F350" s="560" t="s">
        <v>383</v>
      </c>
      <c r="G350" s="373" t="str">
        <f t="shared" si="46"/>
        <v>Leslokaal regulier</v>
      </c>
      <c r="H350" s="374" t="s">
        <v>779</v>
      </c>
      <c r="I350" s="566">
        <v>111</v>
      </c>
      <c r="J350" s="616">
        <v>8040</v>
      </c>
      <c r="K350" s="375">
        <f t="shared" si="47"/>
        <v>40</v>
      </c>
      <c r="L350" s="376">
        <f t="shared" si="52"/>
        <v>0</v>
      </c>
      <c r="M350" s="376">
        <f t="shared" si="53"/>
        <v>0</v>
      </c>
      <c r="N350" s="376">
        <f t="shared" si="48"/>
        <v>0</v>
      </c>
      <c r="O350" s="376">
        <f t="shared" si="49"/>
        <v>0</v>
      </c>
      <c r="P350" s="772">
        <v>1</v>
      </c>
      <c r="Q350" s="377" t="str">
        <f t="shared" si="50"/>
        <v>L</v>
      </c>
      <c r="R350" s="378"/>
      <c r="S350" s="378"/>
      <c r="T350" s="773">
        <f t="shared" si="51"/>
        <v>4440</v>
      </c>
    </row>
    <row r="351" spans="1:20" ht="14.1" customHeight="1">
      <c r="A351" s="564">
        <v>351</v>
      </c>
      <c r="B351" s="380" t="s">
        <v>775</v>
      </c>
      <c r="C351" s="553" t="s">
        <v>567</v>
      </c>
      <c r="D351" s="380">
        <v>1</v>
      </c>
      <c r="E351" s="560" t="s">
        <v>429</v>
      </c>
      <c r="F351" s="560" t="s">
        <v>686</v>
      </c>
      <c r="G351" s="373" t="str">
        <f t="shared" si="46"/>
        <v>Trappenhuizen</v>
      </c>
      <c r="H351" s="374" t="s">
        <v>786</v>
      </c>
      <c r="I351" s="566">
        <v>18.7</v>
      </c>
      <c r="J351" s="616">
        <v>5200</v>
      </c>
      <c r="K351" s="375">
        <f t="shared" si="47"/>
        <v>200</v>
      </c>
      <c r="L351" s="376">
        <f t="shared" si="52"/>
        <v>0</v>
      </c>
      <c r="M351" s="376">
        <f t="shared" si="53"/>
        <v>0</v>
      </c>
      <c r="N351" s="376">
        <f t="shared" si="48"/>
        <v>0</v>
      </c>
      <c r="O351" s="376">
        <f t="shared" si="49"/>
        <v>0</v>
      </c>
      <c r="P351" s="772">
        <v>1</v>
      </c>
      <c r="Q351" s="377" t="str">
        <f t="shared" si="50"/>
        <v>V</v>
      </c>
      <c r="R351" s="378"/>
      <c r="S351" s="378"/>
      <c r="T351" s="773">
        <f t="shared" si="51"/>
        <v>3740</v>
      </c>
    </row>
    <row r="352" spans="1:20" ht="14.1" customHeight="1">
      <c r="A352" s="564">
        <v>352</v>
      </c>
      <c r="B352" s="380" t="s">
        <v>775</v>
      </c>
      <c r="C352" s="553" t="s">
        <v>567</v>
      </c>
      <c r="D352" s="380">
        <v>1</v>
      </c>
      <c r="E352" s="560">
        <v>1.41</v>
      </c>
      <c r="F352" s="560" t="s">
        <v>383</v>
      </c>
      <c r="G352" s="373" t="str">
        <f t="shared" ref="G352:G385" si="54">IF($J352="",0,VLOOKUP($J352,Kengetal,3,FALSE))</f>
        <v>Leslokaal regulier</v>
      </c>
      <c r="H352" s="374" t="s">
        <v>789</v>
      </c>
      <c r="I352" s="566">
        <v>54.1</v>
      </c>
      <c r="J352" s="616">
        <v>8040</v>
      </c>
      <c r="K352" s="375">
        <f t="shared" si="47"/>
        <v>40</v>
      </c>
      <c r="L352" s="376">
        <f t="shared" si="52"/>
        <v>0</v>
      </c>
      <c r="M352" s="376">
        <f t="shared" si="53"/>
        <v>0</v>
      </c>
      <c r="N352" s="376">
        <f t="shared" ref="N352:N385" si="55">IF($J352="",0,VLOOKUP($J352,Kengetal,5,FALSE))</f>
        <v>0</v>
      </c>
      <c r="O352" s="376">
        <f t="shared" ref="O352:O385" si="56">IF($J352="",0,VLOOKUP($J352,Kengetal,6,FALSE))</f>
        <v>0</v>
      </c>
      <c r="P352" s="772">
        <v>1</v>
      </c>
      <c r="Q352" s="377" t="str">
        <f t="shared" si="50"/>
        <v>L</v>
      </c>
      <c r="R352" s="378"/>
      <c r="S352" s="378"/>
      <c r="T352" s="773">
        <f t="shared" si="51"/>
        <v>2164</v>
      </c>
    </row>
    <row r="353" spans="1:20" ht="14.1" customHeight="1">
      <c r="A353" s="564">
        <v>353</v>
      </c>
      <c r="B353" s="380" t="s">
        <v>775</v>
      </c>
      <c r="C353" s="553" t="s">
        <v>567</v>
      </c>
      <c r="D353" s="380">
        <v>2</v>
      </c>
      <c r="E353" s="560" t="s">
        <v>446</v>
      </c>
      <c r="F353" s="560" t="s">
        <v>382</v>
      </c>
      <c r="G353" s="373" t="str">
        <f t="shared" si="54"/>
        <v>Sanitaire ruimten</v>
      </c>
      <c r="H353" s="374" t="s">
        <v>786</v>
      </c>
      <c r="I353" s="566">
        <v>9.3000000000000007</v>
      </c>
      <c r="J353" s="616">
        <v>2200</v>
      </c>
      <c r="K353" s="375">
        <f t="shared" si="47"/>
        <v>200</v>
      </c>
      <c r="L353" s="376">
        <f t="shared" si="52"/>
        <v>0</v>
      </c>
      <c r="M353" s="376">
        <f t="shared" si="53"/>
        <v>0</v>
      </c>
      <c r="N353" s="376">
        <f t="shared" si="55"/>
        <v>0</v>
      </c>
      <c r="O353" s="376">
        <f t="shared" si="56"/>
        <v>0</v>
      </c>
      <c r="P353" s="772">
        <v>1</v>
      </c>
      <c r="Q353" s="377" t="str">
        <f t="shared" si="50"/>
        <v>S</v>
      </c>
      <c r="R353" s="378"/>
      <c r="S353" s="378"/>
      <c r="T353" s="773">
        <f t="shared" si="51"/>
        <v>1860.0000000000002</v>
      </c>
    </row>
    <row r="354" spans="1:20" ht="14.1" customHeight="1">
      <c r="A354" s="564">
        <v>354</v>
      </c>
      <c r="B354" s="380" t="s">
        <v>775</v>
      </c>
      <c r="C354" s="553" t="s">
        <v>567</v>
      </c>
      <c r="D354" s="380">
        <v>2</v>
      </c>
      <c r="E354" s="560" t="s">
        <v>447</v>
      </c>
      <c r="F354" s="560" t="s">
        <v>380</v>
      </c>
      <c r="G354" s="373" t="str">
        <f t="shared" si="54"/>
        <v>Gangen en hallen</v>
      </c>
      <c r="H354" s="374" t="s">
        <v>779</v>
      </c>
      <c r="I354" s="566">
        <v>13.5</v>
      </c>
      <c r="J354" s="616">
        <v>3200</v>
      </c>
      <c r="K354" s="375">
        <f t="shared" si="47"/>
        <v>200</v>
      </c>
      <c r="L354" s="376">
        <f t="shared" si="52"/>
        <v>0</v>
      </c>
      <c r="M354" s="376">
        <f t="shared" si="53"/>
        <v>0</v>
      </c>
      <c r="N354" s="376">
        <f t="shared" si="55"/>
        <v>0</v>
      </c>
      <c r="O354" s="376">
        <f t="shared" si="56"/>
        <v>0</v>
      </c>
      <c r="P354" s="772">
        <v>1</v>
      </c>
      <c r="Q354" s="377" t="str">
        <f t="shared" si="50"/>
        <v>V</v>
      </c>
      <c r="R354" s="378"/>
      <c r="S354" s="378"/>
      <c r="T354" s="773">
        <f t="shared" si="51"/>
        <v>2700</v>
      </c>
    </row>
    <row r="355" spans="1:20" ht="14.1" customHeight="1">
      <c r="A355" s="564">
        <v>355</v>
      </c>
      <c r="B355" s="380" t="s">
        <v>775</v>
      </c>
      <c r="C355" s="553" t="s">
        <v>567</v>
      </c>
      <c r="D355" s="380">
        <v>2</v>
      </c>
      <c r="E355" s="560" t="s">
        <v>448</v>
      </c>
      <c r="F355" s="560" t="s">
        <v>383</v>
      </c>
      <c r="G355" s="373" t="str">
        <f t="shared" si="54"/>
        <v>Leslokaal regulier</v>
      </c>
      <c r="H355" s="374" t="s">
        <v>789</v>
      </c>
      <c r="I355" s="566">
        <v>52</v>
      </c>
      <c r="J355" s="616">
        <v>8040</v>
      </c>
      <c r="K355" s="375">
        <f t="shared" si="47"/>
        <v>40</v>
      </c>
      <c r="L355" s="376">
        <f t="shared" si="52"/>
        <v>0</v>
      </c>
      <c r="M355" s="376">
        <f t="shared" si="53"/>
        <v>0</v>
      </c>
      <c r="N355" s="376">
        <f t="shared" si="55"/>
        <v>0</v>
      </c>
      <c r="O355" s="376">
        <f t="shared" si="56"/>
        <v>0</v>
      </c>
      <c r="P355" s="772">
        <v>1</v>
      </c>
      <c r="Q355" s="377" t="str">
        <f t="shared" si="50"/>
        <v>L</v>
      </c>
      <c r="R355" s="378"/>
      <c r="S355" s="378"/>
      <c r="T355" s="773">
        <f t="shared" si="51"/>
        <v>2080</v>
      </c>
    </row>
    <row r="356" spans="1:20" ht="14.1" customHeight="1">
      <c r="A356" s="564">
        <v>356</v>
      </c>
      <c r="B356" s="380" t="s">
        <v>775</v>
      </c>
      <c r="C356" s="553" t="s">
        <v>567</v>
      </c>
      <c r="D356" s="380">
        <v>2</v>
      </c>
      <c r="E356" s="560" t="s">
        <v>449</v>
      </c>
      <c r="F356" s="560" t="s">
        <v>380</v>
      </c>
      <c r="G356" s="373" t="str">
        <f t="shared" si="54"/>
        <v>Gangen en hallen</v>
      </c>
      <c r="H356" s="374" t="s">
        <v>779</v>
      </c>
      <c r="I356" s="566">
        <v>48</v>
      </c>
      <c r="J356" s="616">
        <v>3200</v>
      </c>
      <c r="K356" s="375">
        <f t="shared" si="47"/>
        <v>200</v>
      </c>
      <c r="L356" s="376">
        <f t="shared" si="52"/>
        <v>0</v>
      </c>
      <c r="M356" s="376">
        <f t="shared" si="53"/>
        <v>0</v>
      </c>
      <c r="N356" s="376">
        <f t="shared" si="55"/>
        <v>0</v>
      </c>
      <c r="O356" s="376">
        <f t="shared" si="56"/>
        <v>0</v>
      </c>
      <c r="P356" s="772">
        <v>1</v>
      </c>
      <c r="Q356" s="377" t="str">
        <f t="shared" si="50"/>
        <v>V</v>
      </c>
      <c r="R356" s="378"/>
      <c r="S356" s="378"/>
      <c r="T356" s="773">
        <f t="shared" si="51"/>
        <v>9600</v>
      </c>
    </row>
    <row r="357" spans="1:20" ht="14.1" customHeight="1">
      <c r="A357" s="564">
        <v>357</v>
      </c>
      <c r="B357" s="380" t="s">
        <v>775</v>
      </c>
      <c r="C357" s="553" t="s">
        <v>567</v>
      </c>
      <c r="D357" s="380">
        <v>2</v>
      </c>
      <c r="E357" s="560" t="s">
        <v>450</v>
      </c>
      <c r="F357" s="560" t="s">
        <v>383</v>
      </c>
      <c r="G357" s="373" t="str">
        <f t="shared" si="54"/>
        <v>Leslokaal regulier</v>
      </c>
      <c r="H357" s="374" t="s">
        <v>789</v>
      </c>
      <c r="I357" s="566">
        <v>52</v>
      </c>
      <c r="J357" s="616">
        <v>8040</v>
      </c>
      <c r="K357" s="375">
        <f t="shared" si="47"/>
        <v>40</v>
      </c>
      <c r="L357" s="376">
        <f t="shared" si="52"/>
        <v>0</v>
      </c>
      <c r="M357" s="376">
        <f t="shared" si="53"/>
        <v>0</v>
      </c>
      <c r="N357" s="376">
        <f t="shared" si="55"/>
        <v>0</v>
      </c>
      <c r="O357" s="376">
        <f t="shared" si="56"/>
        <v>0</v>
      </c>
      <c r="P357" s="772">
        <v>1</v>
      </c>
      <c r="Q357" s="377" t="str">
        <f t="shared" si="50"/>
        <v>L</v>
      </c>
      <c r="R357" s="378"/>
      <c r="S357" s="378"/>
      <c r="T357" s="773">
        <f t="shared" si="51"/>
        <v>2080</v>
      </c>
    </row>
    <row r="358" spans="1:20" ht="14.1" customHeight="1">
      <c r="A358" s="564">
        <v>358</v>
      </c>
      <c r="B358" s="380" t="s">
        <v>775</v>
      </c>
      <c r="C358" s="553" t="s">
        <v>567</v>
      </c>
      <c r="D358" s="380">
        <v>2</v>
      </c>
      <c r="E358" s="560" t="s">
        <v>451</v>
      </c>
      <c r="F358" s="560" t="s">
        <v>380</v>
      </c>
      <c r="G358" s="373" t="str">
        <f t="shared" si="54"/>
        <v>Gangen en hallen</v>
      </c>
      <c r="H358" s="374"/>
      <c r="I358" s="566">
        <v>13.5</v>
      </c>
      <c r="J358" s="616">
        <v>3200</v>
      </c>
      <c r="K358" s="375">
        <f t="shared" si="47"/>
        <v>200</v>
      </c>
      <c r="L358" s="376">
        <f t="shared" si="52"/>
        <v>0</v>
      </c>
      <c r="M358" s="376">
        <f t="shared" si="53"/>
        <v>0</v>
      </c>
      <c r="N358" s="376">
        <f t="shared" si="55"/>
        <v>0</v>
      </c>
      <c r="O358" s="376">
        <f t="shared" si="56"/>
        <v>0</v>
      </c>
      <c r="P358" s="772">
        <v>1</v>
      </c>
      <c r="Q358" s="377" t="str">
        <f t="shared" si="50"/>
        <v>V</v>
      </c>
      <c r="R358" s="378"/>
      <c r="S358" s="378"/>
      <c r="T358" s="773">
        <f t="shared" si="51"/>
        <v>2700</v>
      </c>
    </row>
    <row r="359" spans="1:20" ht="14.1" customHeight="1">
      <c r="A359" s="564">
        <v>359</v>
      </c>
      <c r="B359" s="380" t="s">
        <v>775</v>
      </c>
      <c r="C359" s="553" t="s">
        <v>567</v>
      </c>
      <c r="D359" s="380">
        <v>2</v>
      </c>
      <c r="E359" s="560" t="s">
        <v>452</v>
      </c>
      <c r="F359" s="560" t="s">
        <v>380</v>
      </c>
      <c r="G359" s="373" t="str">
        <f t="shared" si="54"/>
        <v>Gangen en hallen</v>
      </c>
      <c r="H359" s="374" t="s">
        <v>786</v>
      </c>
      <c r="I359" s="566">
        <v>10</v>
      </c>
      <c r="J359" s="616">
        <v>3200</v>
      </c>
      <c r="K359" s="375">
        <f t="shared" si="47"/>
        <v>200</v>
      </c>
      <c r="L359" s="376">
        <f t="shared" si="52"/>
        <v>0</v>
      </c>
      <c r="M359" s="376">
        <f t="shared" si="53"/>
        <v>0</v>
      </c>
      <c r="N359" s="376">
        <f t="shared" si="55"/>
        <v>0</v>
      </c>
      <c r="O359" s="376">
        <f t="shared" si="56"/>
        <v>0</v>
      </c>
      <c r="P359" s="772">
        <v>1</v>
      </c>
      <c r="Q359" s="377" t="str">
        <f t="shared" si="50"/>
        <v>V</v>
      </c>
      <c r="R359" s="378"/>
      <c r="S359" s="378"/>
      <c r="T359" s="773">
        <f t="shared" si="51"/>
        <v>2000</v>
      </c>
    </row>
    <row r="360" spans="1:20" ht="14.1" customHeight="1">
      <c r="A360" s="564">
        <v>360</v>
      </c>
      <c r="B360" s="380" t="s">
        <v>775</v>
      </c>
      <c r="C360" s="553" t="s">
        <v>567</v>
      </c>
      <c r="D360" s="380">
        <v>2</v>
      </c>
      <c r="E360" s="560" t="s">
        <v>453</v>
      </c>
      <c r="F360" s="560" t="s">
        <v>380</v>
      </c>
      <c r="G360" s="373" t="str">
        <f t="shared" si="54"/>
        <v>Gangen en hallen</v>
      </c>
      <c r="H360" s="374" t="s">
        <v>781</v>
      </c>
      <c r="I360" s="566">
        <v>47</v>
      </c>
      <c r="J360" s="616">
        <v>3200</v>
      </c>
      <c r="K360" s="375">
        <f t="shared" si="47"/>
        <v>200</v>
      </c>
      <c r="L360" s="376">
        <f t="shared" si="52"/>
        <v>0</v>
      </c>
      <c r="M360" s="376">
        <f t="shared" si="53"/>
        <v>0</v>
      </c>
      <c r="N360" s="376">
        <f t="shared" si="55"/>
        <v>0</v>
      </c>
      <c r="O360" s="376">
        <f t="shared" si="56"/>
        <v>0</v>
      </c>
      <c r="P360" s="772">
        <v>1</v>
      </c>
      <c r="Q360" s="377" t="str">
        <f t="shared" si="50"/>
        <v>V</v>
      </c>
      <c r="R360" s="378"/>
      <c r="S360" s="378"/>
      <c r="T360" s="773">
        <f t="shared" si="51"/>
        <v>9400</v>
      </c>
    </row>
    <row r="361" spans="1:20" ht="14.1" customHeight="1">
      <c r="A361" s="564">
        <v>361</v>
      </c>
      <c r="B361" s="380" t="s">
        <v>775</v>
      </c>
      <c r="C361" s="553" t="s">
        <v>567</v>
      </c>
      <c r="D361" s="380">
        <v>2</v>
      </c>
      <c r="E361" s="560" t="s">
        <v>454</v>
      </c>
      <c r="F361" s="560" t="s">
        <v>382</v>
      </c>
      <c r="G361" s="373" t="str">
        <f t="shared" si="54"/>
        <v>Sanitaire ruimten</v>
      </c>
      <c r="H361" s="374" t="s">
        <v>784</v>
      </c>
      <c r="I361" s="566">
        <v>12.7</v>
      </c>
      <c r="J361" s="616">
        <v>2200</v>
      </c>
      <c r="K361" s="375">
        <f t="shared" si="47"/>
        <v>200</v>
      </c>
      <c r="L361" s="376">
        <f t="shared" si="52"/>
        <v>0</v>
      </c>
      <c r="M361" s="376">
        <f t="shared" si="53"/>
        <v>0</v>
      </c>
      <c r="N361" s="376">
        <f t="shared" si="55"/>
        <v>0</v>
      </c>
      <c r="O361" s="376">
        <f t="shared" si="56"/>
        <v>0</v>
      </c>
      <c r="P361" s="772">
        <v>1</v>
      </c>
      <c r="Q361" s="377" t="str">
        <f t="shared" si="50"/>
        <v>S</v>
      </c>
      <c r="R361" s="378"/>
      <c r="S361" s="378"/>
      <c r="T361" s="773">
        <f t="shared" si="51"/>
        <v>2540</v>
      </c>
    </row>
    <row r="362" spans="1:20" ht="14.1" customHeight="1">
      <c r="A362" s="564">
        <v>362</v>
      </c>
      <c r="B362" s="380" t="s">
        <v>775</v>
      </c>
      <c r="C362" s="553" t="s">
        <v>567</v>
      </c>
      <c r="D362" s="380">
        <v>2</v>
      </c>
      <c r="E362" s="560" t="s">
        <v>455</v>
      </c>
      <c r="F362" s="560" t="s">
        <v>382</v>
      </c>
      <c r="G362" s="373" t="str">
        <f t="shared" si="54"/>
        <v>Sanitaire ruimten</v>
      </c>
      <c r="H362" s="374" t="s">
        <v>784</v>
      </c>
      <c r="I362" s="566">
        <v>13.2</v>
      </c>
      <c r="J362" s="616">
        <v>2200</v>
      </c>
      <c r="K362" s="375">
        <f t="shared" si="47"/>
        <v>200</v>
      </c>
      <c r="L362" s="376">
        <f t="shared" si="52"/>
        <v>0</v>
      </c>
      <c r="M362" s="376">
        <f t="shared" si="53"/>
        <v>0</v>
      </c>
      <c r="N362" s="376">
        <f t="shared" si="55"/>
        <v>0</v>
      </c>
      <c r="O362" s="376">
        <f t="shared" si="56"/>
        <v>0</v>
      </c>
      <c r="P362" s="772">
        <v>1</v>
      </c>
      <c r="Q362" s="377" t="str">
        <f t="shared" si="50"/>
        <v>S</v>
      </c>
      <c r="R362" s="378"/>
      <c r="S362" s="378"/>
      <c r="T362" s="773">
        <f t="shared" si="51"/>
        <v>2640</v>
      </c>
    </row>
    <row r="363" spans="1:20" ht="14.1" customHeight="1">
      <c r="A363" s="564">
        <v>363</v>
      </c>
      <c r="B363" s="380" t="s">
        <v>775</v>
      </c>
      <c r="C363" s="553" t="s">
        <v>567</v>
      </c>
      <c r="D363" s="380">
        <v>2</v>
      </c>
      <c r="E363" s="560" t="s">
        <v>456</v>
      </c>
      <c r="F363" s="560" t="s">
        <v>383</v>
      </c>
      <c r="G363" s="373" t="str">
        <f t="shared" si="54"/>
        <v>Leslokaal regulier</v>
      </c>
      <c r="H363" s="374" t="s">
        <v>789</v>
      </c>
      <c r="I363" s="566">
        <v>36</v>
      </c>
      <c r="J363" s="616">
        <v>8040</v>
      </c>
      <c r="K363" s="375">
        <f t="shared" si="47"/>
        <v>40</v>
      </c>
      <c r="L363" s="376">
        <f t="shared" si="52"/>
        <v>0</v>
      </c>
      <c r="M363" s="376">
        <f t="shared" si="53"/>
        <v>0</v>
      </c>
      <c r="N363" s="376">
        <f t="shared" si="55"/>
        <v>0</v>
      </c>
      <c r="O363" s="376">
        <f t="shared" si="56"/>
        <v>0</v>
      </c>
      <c r="P363" s="772">
        <v>1</v>
      </c>
      <c r="Q363" s="377" t="str">
        <f t="shared" si="50"/>
        <v>L</v>
      </c>
      <c r="R363" s="378"/>
      <c r="S363" s="378"/>
      <c r="T363" s="773">
        <f t="shared" si="51"/>
        <v>1440</v>
      </c>
    </row>
    <row r="364" spans="1:20" ht="14.1" customHeight="1">
      <c r="A364" s="564">
        <v>364</v>
      </c>
      <c r="B364" s="380" t="s">
        <v>775</v>
      </c>
      <c r="C364" s="553" t="s">
        <v>567</v>
      </c>
      <c r="D364" s="380">
        <v>2</v>
      </c>
      <c r="E364" s="560" t="s">
        <v>457</v>
      </c>
      <c r="F364" s="560" t="s">
        <v>381</v>
      </c>
      <c r="G364" s="373" t="str">
        <f t="shared" si="54"/>
        <v>Mediatheek/Bibliotheek/Computerlokaal</v>
      </c>
      <c r="H364" s="374" t="s">
        <v>789</v>
      </c>
      <c r="I364" s="566">
        <v>75</v>
      </c>
      <c r="J364" s="616">
        <v>14080</v>
      </c>
      <c r="K364" s="375">
        <f t="shared" si="47"/>
        <v>80</v>
      </c>
      <c r="L364" s="376">
        <f t="shared" si="52"/>
        <v>0</v>
      </c>
      <c r="M364" s="376">
        <f t="shared" si="53"/>
        <v>0</v>
      </c>
      <c r="N364" s="376">
        <f t="shared" si="55"/>
        <v>0</v>
      </c>
      <c r="O364" s="376">
        <f t="shared" si="56"/>
        <v>0</v>
      </c>
      <c r="P364" s="772">
        <v>1</v>
      </c>
      <c r="Q364" s="377" t="str">
        <f t="shared" si="50"/>
        <v>V</v>
      </c>
      <c r="R364" s="378"/>
      <c r="S364" s="378"/>
      <c r="T364" s="773">
        <f t="shared" si="51"/>
        <v>6000</v>
      </c>
    </row>
    <row r="365" spans="1:20" ht="14.1" customHeight="1">
      <c r="A365" s="564">
        <v>365</v>
      </c>
      <c r="B365" s="380" t="s">
        <v>775</v>
      </c>
      <c r="C365" s="553" t="s">
        <v>567</v>
      </c>
      <c r="D365" s="380">
        <v>2</v>
      </c>
      <c r="E365" s="560" t="s">
        <v>458</v>
      </c>
      <c r="F365" s="560" t="s">
        <v>383</v>
      </c>
      <c r="G365" s="373" t="str">
        <f t="shared" si="54"/>
        <v>Leslokaal regulier</v>
      </c>
      <c r="H365" s="374" t="s">
        <v>782</v>
      </c>
      <c r="I365" s="566">
        <v>35</v>
      </c>
      <c r="J365" s="616">
        <v>8040</v>
      </c>
      <c r="K365" s="375">
        <f t="shared" si="47"/>
        <v>40</v>
      </c>
      <c r="L365" s="376">
        <f t="shared" si="52"/>
        <v>0</v>
      </c>
      <c r="M365" s="376">
        <f t="shared" si="53"/>
        <v>0</v>
      </c>
      <c r="N365" s="376">
        <f t="shared" si="55"/>
        <v>0</v>
      </c>
      <c r="O365" s="376">
        <f t="shared" si="56"/>
        <v>0</v>
      </c>
      <c r="P365" s="772">
        <v>1</v>
      </c>
      <c r="Q365" s="377" t="str">
        <f t="shared" si="50"/>
        <v>L</v>
      </c>
      <c r="R365" s="378"/>
      <c r="S365" s="378"/>
      <c r="T365" s="773">
        <f t="shared" si="51"/>
        <v>1400</v>
      </c>
    </row>
    <row r="366" spans="1:20" ht="14.1" customHeight="1">
      <c r="A366" s="564">
        <v>366</v>
      </c>
      <c r="B366" s="380" t="s">
        <v>775</v>
      </c>
      <c r="C366" s="553" t="s">
        <v>567</v>
      </c>
      <c r="D366" s="380">
        <v>2</v>
      </c>
      <c r="E366" s="560" t="s">
        <v>459</v>
      </c>
      <c r="F366" s="560" t="s">
        <v>380</v>
      </c>
      <c r="G366" s="373" t="str">
        <f t="shared" si="54"/>
        <v>Gangen en hallen</v>
      </c>
      <c r="H366" s="374" t="s">
        <v>781</v>
      </c>
      <c r="I366" s="566">
        <v>80</v>
      </c>
      <c r="J366" s="616">
        <v>3200</v>
      </c>
      <c r="K366" s="375">
        <f t="shared" si="47"/>
        <v>200</v>
      </c>
      <c r="L366" s="376">
        <f t="shared" si="52"/>
        <v>0</v>
      </c>
      <c r="M366" s="376">
        <f t="shared" si="53"/>
        <v>0</v>
      </c>
      <c r="N366" s="376">
        <f t="shared" si="55"/>
        <v>0</v>
      </c>
      <c r="O366" s="376">
        <f t="shared" si="56"/>
        <v>0</v>
      </c>
      <c r="P366" s="772">
        <v>1</v>
      </c>
      <c r="Q366" s="377" t="str">
        <f t="shared" si="50"/>
        <v>V</v>
      </c>
      <c r="R366" s="378"/>
      <c r="S366" s="378"/>
      <c r="T366" s="773">
        <f t="shared" si="51"/>
        <v>16000</v>
      </c>
    </row>
    <row r="367" spans="1:20" ht="14.1" customHeight="1">
      <c r="A367" s="564">
        <v>367</v>
      </c>
      <c r="B367" s="380" t="s">
        <v>775</v>
      </c>
      <c r="C367" s="553" t="s">
        <v>567</v>
      </c>
      <c r="D367" s="380">
        <v>2</v>
      </c>
      <c r="E367" s="560" t="s">
        <v>460</v>
      </c>
      <c r="F367" s="560" t="s">
        <v>383</v>
      </c>
      <c r="G367" s="373" t="str">
        <f t="shared" si="54"/>
        <v>Leslokaal regulier</v>
      </c>
      <c r="H367" s="374" t="s">
        <v>782</v>
      </c>
      <c r="I367" s="566">
        <v>35</v>
      </c>
      <c r="J367" s="616">
        <v>8040</v>
      </c>
      <c r="K367" s="375">
        <f t="shared" si="47"/>
        <v>40</v>
      </c>
      <c r="L367" s="376">
        <f t="shared" si="52"/>
        <v>0</v>
      </c>
      <c r="M367" s="376">
        <f t="shared" si="53"/>
        <v>0</v>
      </c>
      <c r="N367" s="376">
        <f t="shared" si="55"/>
        <v>0</v>
      </c>
      <c r="O367" s="376">
        <f t="shared" si="56"/>
        <v>0</v>
      </c>
      <c r="P367" s="772">
        <v>1</v>
      </c>
      <c r="Q367" s="377" t="str">
        <f t="shared" si="50"/>
        <v>L</v>
      </c>
      <c r="R367" s="378"/>
      <c r="S367" s="378"/>
      <c r="T367" s="773">
        <f t="shared" si="51"/>
        <v>1400</v>
      </c>
    </row>
    <row r="368" spans="1:20" ht="14.1" customHeight="1">
      <c r="A368" s="564">
        <v>368</v>
      </c>
      <c r="B368" s="380" t="s">
        <v>775</v>
      </c>
      <c r="C368" s="553" t="s">
        <v>567</v>
      </c>
      <c r="D368" s="380">
        <v>2</v>
      </c>
      <c r="E368" s="560" t="s">
        <v>461</v>
      </c>
      <c r="F368" s="560" t="s">
        <v>383</v>
      </c>
      <c r="G368" s="373" t="str">
        <f t="shared" si="54"/>
        <v>Leslokaal regulier</v>
      </c>
      <c r="H368" s="374" t="s">
        <v>782</v>
      </c>
      <c r="I368" s="566">
        <v>35</v>
      </c>
      <c r="J368" s="616">
        <v>8040</v>
      </c>
      <c r="K368" s="375">
        <f t="shared" si="47"/>
        <v>40</v>
      </c>
      <c r="L368" s="376">
        <f t="shared" si="52"/>
        <v>0</v>
      </c>
      <c r="M368" s="376">
        <f t="shared" si="53"/>
        <v>0</v>
      </c>
      <c r="N368" s="376">
        <f t="shared" si="55"/>
        <v>0</v>
      </c>
      <c r="O368" s="376">
        <f t="shared" si="56"/>
        <v>0</v>
      </c>
      <c r="P368" s="772">
        <v>1</v>
      </c>
      <c r="Q368" s="377" t="str">
        <f t="shared" si="50"/>
        <v>L</v>
      </c>
      <c r="R368" s="378"/>
      <c r="S368" s="378"/>
      <c r="T368" s="773">
        <f t="shared" si="51"/>
        <v>1400</v>
      </c>
    </row>
    <row r="369" spans="1:20" ht="14.1" customHeight="1">
      <c r="A369" s="564">
        <v>369</v>
      </c>
      <c r="B369" s="380" t="s">
        <v>775</v>
      </c>
      <c r="C369" s="553" t="s">
        <v>567</v>
      </c>
      <c r="D369" s="380">
        <v>2</v>
      </c>
      <c r="E369" s="560" t="s">
        <v>462</v>
      </c>
      <c r="F369" s="560" t="s">
        <v>383</v>
      </c>
      <c r="G369" s="373" t="str">
        <f t="shared" si="54"/>
        <v>Leslokaal regulier</v>
      </c>
      <c r="H369" s="374" t="s">
        <v>782</v>
      </c>
      <c r="I369" s="566">
        <v>36</v>
      </c>
      <c r="J369" s="616">
        <v>8040</v>
      </c>
      <c r="K369" s="375">
        <f t="shared" si="47"/>
        <v>40</v>
      </c>
      <c r="L369" s="376">
        <f t="shared" si="52"/>
        <v>0</v>
      </c>
      <c r="M369" s="376">
        <f t="shared" si="53"/>
        <v>0</v>
      </c>
      <c r="N369" s="376">
        <f t="shared" si="55"/>
        <v>0</v>
      </c>
      <c r="O369" s="376">
        <f t="shared" si="56"/>
        <v>0</v>
      </c>
      <c r="P369" s="772">
        <v>1</v>
      </c>
      <c r="Q369" s="377" t="str">
        <f t="shared" si="50"/>
        <v>L</v>
      </c>
      <c r="R369" s="378"/>
      <c r="S369" s="378"/>
      <c r="T369" s="773">
        <f t="shared" si="51"/>
        <v>1440</v>
      </c>
    </row>
    <row r="370" spans="1:20" ht="14.1" customHeight="1">
      <c r="A370" s="564">
        <v>370</v>
      </c>
      <c r="B370" s="380" t="s">
        <v>775</v>
      </c>
      <c r="C370" s="553" t="s">
        <v>567</v>
      </c>
      <c r="D370" s="380">
        <v>2</v>
      </c>
      <c r="E370" s="560" t="s">
        <v>463</v>
      </c>
      <c r="F370" s="560" t="s">
        <v>383</v>
      </c>
      <c r="G370" s="373" t="str">
        <f t="shared" si="54"/>
        <v>Leslokaal regulier</v>
      </c>
      <c r="H370" s="374" t="s">
        <v>782</v>
      </c>
      <c r="I370" s="566">
        <v>36</v>
      </c>
      <c r="J370" s="616">
        <v>8040</v>
      </c>
      <c r="K370" s="375">
        <f t="shared" si="47"/>
        <v>40</v>
      </c>
      <c r="L370" s="376">
        <f t="shared" si="52"/>
        <v>0</v>
      </c>
      <c r="M370" s="376">
        <f t="shared" si="53"/>
        <v>0</v>
      </c>
      <c r="N370" s="376">
        <f t="shared" si="55"/>
        <v>0</v>
      </c>
      <c r="O370" s="376">
        <f t="shared" si="56"/>
        <v>0</v>
      </c>
      <c r="P370" s="772">
        <v>1</v>
      </c>
      <c r="Q370" s="377" t="str">
        <f t="shared" si="50"/>
        <v>L</v>
      </c>
      <c r="R370" s="378"/>
      <c r="S370" s="378"/>
      <c r="T370" s="773">
        <f t="shared" si="51"/>
        <v>1440</v>
      </c>
    </row>
    <row r="371" spans="1:20" ht="14.1" customHeight="1">
      <c r="A371" s="564">
        <v>371</v>
      </c>
      <c r="B371" s="380" t="s">
        <v>775</v>
      </c>
      <c r="C371" s="553" t="s">
        <v>567</v>
      </c>
      <c r="D371" s="380">
        <v>2</v>
      </c>
      <c r="E371" s="560" t="s">
        <v>464</v>
      </c>
      <c r="F371" s="560" t="s">
        <v>383</v>
      </c>
      <c r="G371" s="373" t="str">
        <f t="shared" si="54"/>
        <v>Leslokaal regulier</v>
      </c>
      <c r="H371" s="374" t="s">
        <v>782</v>
      </c>
      <c r="I371" s="566">
        <v>53</v>
      </c>
      <c r="J371" s="616">
        <v>8040</v>
      </c>
      <c r="K371" s="375">
        <f t="shared" si="47"/>
        <v>40</v>
      </c>
      <c r="L371" s="376">
        <f t="shared" si="52"/>
        <v>0</v>
      </c>
      <c r="M371" s="376">
        <f t="shared" si="53"/>
        <v>0</v>
      </c>
      <c r="N371" s="376">
        <f t="shared" si="55"/>
        <v>0</v>
      </c>
      <c r="O371" s="376">
        <f t="shared" si="56"/>
        <v>0</v>
      </c>
      <c r="P371" s="772">
        <v>1</v>
      </c>
      <c r="Q371" s="377" t="str">
        <f t="shared" si="50"/>
        <v>L</v>
      </c>
      <c r="R371" s="378"/>
      <c r="S371" s="378"/>
      <c r="T371" s="773">
        <f t="shared" si="51"/>
        <v>2120</v>
      </c>
    </row>
    <row r="372" spans="1:20" ht="14.1" customHeight="1">
      <c r="A372" s="564">
        <v>372</v>
      </c>
      <c r="B372" s="380" t="s">
        <v>775</v>
      </c>
      <c r="C372" s="553" t="s">
        <v>567</v>
      </c>
      <c r="D372" s="380">
        <v>2</v>
      </c>
      <c r="E372" s="560" t="s">
        <v>465</v>
      </c>
      <c r="F372" s="560" t="s">
        <v>384</v>
      </c>
      <c r="G372" s="373" t="str">
        <f t="shared" si="54"/>
        <v>Administratieve ruimten</v>
      </c>
      <c r="H372" s="374" t="s">
        <v>782</v>
      </c>
      <c r="I372" s="566">
        <v>13.6</v>
      </c>
      <c r="J372" s="616">
        <v>1040</v>
      </c>
      <c r="K372" s="375">
        <f t="shared" si="47"/>
        <v>40</v>
      </c>
      <c r="L372" s="376">
        <f t="shared" si="52"/>
        <v>0</v>
      </c>
      <c r="M372" s="376">
        <f t="shared" si="53"/>
        <v>0</v>
      </c>
      <c r="N372" s="376">
        <f t="shared" si="55"/>
        <v>0</v>
      </c>
      <c r="O372" s="376">
        <f t="shared" si="56"/>
        <v>0</v>
      </c>
      <c r="P372" s="772">
        <v>1</v>
      </c>
      <c r="Q372" s="377" t="str">
        <f t="shared" si="50"/>
        <v>B</v>
      </c>
      <c r="R372" s="378"/>
      <c r="S372" s="378"/>
      <c r="T372" s="773">
        <f t="shared" si="51"/>
        <v>544</v>
      </c>
    </row>
    <row r="373" spans="1:20" ht="14.1" customHeight="1">
      <c r="A373" s="564">
        <v>373</v>
      </c>
      <c r="B373" s="380" t="s">
        <v>775</v>
      </c>
      <c r="C373" s="553" t="s">
        <v>567</v>
      </c>
      <c r="D373" s="380">
        <v>2</v>
      </c>
      <c r="E373" s="560" t="s">
        <v>466</v>
      </c>
      <c r="F373" s="560" t="s">
        <v>383</v>
      </c>
      <c r="G373" s="373" t="str">
        <f t="shared" si="54"/>
        <v>Leslokaal regulier</v>
      </c>
      <c r="H373" s="374" t="s">
        <v>782</v>
      </c>
      <c r="I373" s="566">
        <v>34</v>
      </c>
      <c r="J373" s="616">
        <v>8040</v>
      </c>
      <c r="K373" s="375">
        <f t="shared" si="47"/>
        <v>40</v>
      </c>
      <c r="L373" s="376">
        <f t="shared" si="52"/>
        <v>0</v>
      </c>
      <c r="M373" s="376">
        <f t="shared" si="53"/>
        <v>0</v>
      </c>
      <c r="N373" s="376">
        <f t="shared" si="55"/>
        <v>0</v>
      </c>
      <c r="O373" s="376">
        <f t="shared" si="56"/>
        <v>0</v>
      </c>
      <c r="P373" s="772">
        <v>1</v>
      </c>
      <c r="Q373" s="377" t="str">
        <f t="shared" si="50"/>
        <v>L</v>
      </c>
      <c r="R373" s="378"/>
      <c r="S373" s="378"/>
      <c r="T373" s="773">
        <f t="shared" si="51"/>
        <v>1360</v>
      </c>
    </row>
    <row r="374" spans="1:20" ht="14.1" customHeight="1">
      <c r="A374" s="564">
        <v>374</v>
      </c>
      <c r="B374" s="380" t="s">
        <v>775</v>
      </c>
      <c r="C374" s="553" t="s">
        <v>567</v>
      </c>
      <c r="D374" s="380">
        <v>2</v>
      </c>
      <c r="E374" s="560" t="s">
        <v>467</v>
      </c>
      <c r="F374" s="560" t="s">
        <v>381</v>
      </c>
      <c r="G374" s="373" t="str">
        <f t="shared" si="54"/>
        <v>Mediatheek/Bibliotheek/Computerlokaal</v>
      </c>
      <c r="H374" s="374" t="s">
        <v>790</v>
      </c>
      <c r="I374" s="566">
        <v>167</v>
      </c>
      <c r="J374" s="616">
        <v>14080</v>
      </c>
      <c r="K374" s="375">
        <f t="shared" si="47"/>
        <v>80</v>
      </c>
      <c r="L374" s="376">
        <f t="shared" si="52"/>
        <v>0</v>
      </c>
      <c r="M374" s="376">
        <f t="shared" si="53"/>
        <v>0</v>
      </c>
      <c r="N374" s="376">
        <f t="shared" si="55"/>
        <v>0</v>
      </c>
      <c r="O374" s="376">
        <f t="shared" si="56"/>
        <v>0</v>
      </c>
      <c r="P374" s="772">
        <v>1</v>
      </c>
      <c r="Q374" s="377" t="str">
        <f t="shared" si="50"/>
        <v>V</v>
      </c>
      <c r="R374" s="378"/>
      <c r="S374" s="378"/>
      <c r="T374" s="773">
        <f t="shared" si="51"/>
        <v>13360</v>
      </c>
    </row>
    <row r="375" spans="1:20" ht="14.1" customHeight="1">
      <c r="A375" s="564">
        <v>375</v>
      </c>
      <c r="B375" s="380" t="s">
        <v>775</v>
      </c>
      <c r="C375" s="553" t="s">
        <v>567</v>
      </c>
      <c r="D375" s="380">
        <v>2</v>
      </c>
      <c r="E375" s="560" t="s">
        <v>468</v>
      </c>
      <c r="F375" s="560" t="s">
        <v>380</v>
      </c>
      <c r="G375" s="373" t="str">
        <f t="shared" si="54"/>
        <v>Gangen en hallen</v>
      </c>
      <c r="H375" s="374" t="s">
        <v>779</v>
      </c>
      <c r="I375" s="566">
        <v>11</v>
      </c>
      <c r="J375" s="616">
        <v>3200</v>
      </c>
      <c r="K375" s="375">
        <f t="shared" si="47"/>
        <v>200</v>
      </c>
      <c r="L375" s="376">
        <f t="shared" si="52"/>
        <v>0</v>
      </c>
      <c r="M375" s="376">
        <f t="shared" si="53"/>
        <v>0</v>
      </c>
      <c r="N375" s="376">
        <f t="shared" si="55"/>
        <v>0</v>
      </c>
      <c r="O375" s="376">
        <f t="shared" si="56"/>
        <v>0</v>
      </c>
      <c r="P375" s="772">
        <v>1</v>
      </c>
      <c r="Q375" s="377" t="str">
        <f t="shared" si="50"/>
        <v>V</v>
      </c>
      <c r="R375" s="378"/>
      <c r="S375" s="378"/>
      <c r="T375" s="773">
        <f t="shared" si="51"/>
        <v>2200</v>
      </c>
    </row>
    <row r="376" spans="1:20" ht="14.1" customHeight="1">
      <c r="A376" s="564">
        <v>376</v>
      </c>
      <c r="B376" s="380" t="s">
        <v>775</v>
      </c>
      <c r="C376" s="553" t="s">
        <v>567</v>
      </c>
      <c r="D376" s="380">
        <v>2</v>
      </c>
      <c r="E376" s="560" t="s">
        <v>469</v>
      </c>
      <c r="F376" s="560" t="s">
        <v>380</v>
      </c>
      <c r="G376" s="373" t="str">
        <f t="shared" si="54"/>
        <v>Gangen en hallen</v>
      </c>
      <c r="H376" s="374" t="s">
        <v>779</v>
      </c>
      <c r="I376" s="566">
        <v>74.8</v>
      </c>
      <c r="J376" s="616">
        <v>3200</v>
      </c>
      <c r="K376" s="375">
        <f t="shared" si="47"/>
        <v>200</v>
      </c>
      <c r="L376" s="376">
        <f t="shared" si="52"/>
        <v>0</v>
      </c>
      <c r="M376" s="376">
        <f t="shared" si="53"/>
        <v>0</v>
      </c>
      <c r="N376" s="376">
        <f t="shared" si="55"/>
        <v>0</v>
      </c>
      <c r="O376" s="376">
        <f t="shared" si="56"/>
        <v>0</v>
      </c>
      <c r="P376" s="772">
        <v>1</v>
      </c>
      <c r="Q376" s="377" t="str">
        <f t="shared" si="50"/>
        <v>V</v>
      </c>
      <c r="R376" s="378"/>
      <c r="S376" s="378"/>
      <c r="T376" s="773">
        <f t="shared" si="51"/>
        <v>14960</v>
      </c>
    </row>
    <row r="377" spans="1:20" ht="14.1" customHeight="1">
      <c r="A377" s="564">
        <v>377</v>
      </c>
      <c r="B377" s="380" t="s">
        <v>775</v>
      </c>
      <c r="C377" s="553" t="s">
        <v>567</v>
      </c>
      <c r="D377" s="380">
        <v>2</v>
      </c>
      <c r="E377" s="560" t="s">
        <v>470</v>
      </c>
      <c r="F377" s="560" t="s">
        <v>382</v>
      </c>
      <c r="G377" s="373" t="str">
        <f t="shared" si="54"/>
        <v>Sanitaire ruimten</v>
      </c>
      <c r="H377" s="374"/>
      <c r="I377" s="566">
        <v>14</v>
      </c>
      <c r="J377" s="616">
        <v>2200</v>
      </c>
      <c r="K377" s="375">
        <f t="shared" si="47"/>
        <v>200</v>
      </c>
      <c r="L377" s="376">
        <f t="shared" si="52"/>
        <v>0</v>
      </c>
      <c r="M377" s="376">
        <f t="shared" si="53"/>
        <v>0</v>
      </c>
      <c r="N377" s="376">
        <f t="shared" si="55"/>
        <v>0</v>
      </c>
      <c r="O377" s="376">
        <f t="shared" si="56"/>
        <v>0</v>
      </c>
      <c r="P377" s="772">
        <v>1</v>
      </c>
      <c r="Q377" s="377" t="str">
        <f t="shared" si="50"/>
        <v>S</v>
      </c>
      <c r="R377" s="378"/>
      <c r="S377" s="378"/>
      <c r="T377" s="773">
        <f t="shared" si="51"/>
        <v>2800</v>
      </c>
    </row>
    <row r="378" spans="1:20" ht="14.1" customHeight="1">
      <c r="A378" s="564">
        <v>378</v>
      </c>
      <c r="B378" s="380" t="s">
        <v>775</v>
      </c>
      <c r="C378" s="553" t="s">
        <v>567</v>
      </c>
      <c r="D378" s="380">
        <v>2</v>
      </c>
      <c r="E378" s="560" t="s">
        <v>471</v>
      </c>
      <c r="F378" s="560" t="s">
        <v>325</v>
      </c>
      <c r="G378" s="373" t="str">
        <f t="shared" si="54"/>
        <v>Niet van toepassing</v>
      </c>
      <c r="H378" s="374" t="s">
        <v>786</v>
      </c>
      <c r="I378" s="566">
        <v>14.7</v>
      </c>
      <c r="J378" s="616" t="s">
        <v>239</v>
      </c>
      <c r="K378" s="375">
        <f t="shared" si="47"/>
        <v>0</v>
      </c>
      <c r="L378" s="376">
        <f t="shared" si="52"/>
        <v>0</v>
      </c>
      <c r="M378" s="376">
        <f t="shared" si="53"/>
        <v>0</v>
      </c>
      <c r="N378" s="376">
        <f t="shared" si="55"/>
        <v>0</v>
      </c>
      <c r="O378" s="376">
        <f t="shared" si="56"/>
        <v>0</v>
      </c>
      <c r="P378" s="772">
        <v>1</v>
      </c>
      <c r="Q378" s="377">
        <f t="shared" si="50"/>
        <v>0</v>
      </c>
      <c r="R378" s="378"/>
      <c r="S378" s="378"/>
      <c r="T378" s="773">
        <f t="shared" si="51"/>
        <v>0</v>
      </c>
    </row>
    <row r="379" spans="1:20" ht="14.1" customHeight="1">
      <c r="A379" s="564">
        <v>379</v>
      </c>
      <c r="B379" s="380" t="s">
        <v>775</v>
      </c>
      <c r="C379" s="553" t="s">
        <v>567</v>
      </c>
      <c r="D379" s="380">
        <v>2</v>
      </c>
      <c r="E379" s="560" t="s">
        <v>472</v>
      </c>
      <c r="F379" s="560" t="s">
        <v>383</v>
      </c>
      <c r="G379" s="373" t="str">
        <f t="shared" si="54"/>
        <v>Leslokaal regulier</v>
      </c>
      <c r="H379" s="374" t="s">
        <v>789</v>
      </c>
      <c r="I379" s="566">
        <v>47</v>
      </c>
      <c r="J379" s="616">
        <v>8040</v>
      </c>
      <c r="K379" s="375">
        <f t="shared" si="47"/>
        <v>40</v>
      </c>
      <c r="L379" s="376">
        <f t="shared" si="52"/>
        <v>0</v>
      </c>
      <c r="M379" s="376">
        <f t="shared" si="53"/>
        <v>0</v>
      </c>
      <c r="N379" s="376">
        <f t="shared" si="55"/>
        <v>0</v>
      </c>
      <c r="O379" s="376">
        <f t="shared" si="56"/>
        <v>0</v>
      </c>
      <c r="P379" s="772">
        <v>1</v>
      </c>
      <c r="Q379" s="377" t="str">
        <f t="shared" si="50"/>
        <v>L</v>
      </c>
      <c r="R379" s="378"/>
      <c r="S379" s="378"/>
      <c r="T379" s="773">
        <f t="shared" si="51"/>
        <v>1880</v>
      </c>
    </row>
    <row r="380" spans="1:20" ht="14.1" customHeight="1">
      <c r="A380" s="564">
        <v>380</v>
      </c>
      <c r="B380" s="380" t="s">
        <v>775</v>
      </c>
      <c r="C380" s="553" t="s">
        <v>567</v>
      </c>
      <c r="D380" s="380">
        <v>2</v>
      </c>
      <c r="E380" s="560" t="s">
        <v>473</v>
      </c>
      <c r="F380" s="560" t="s">
        <v>383</v>
      </c>
      <c r="G380" s="373" t="str">
        <f t="shared" si="54"/>
        <v>Leslokaal regulier</v>
      </c>
      <c r="H380" s="374" t="s">
        <v>779</v>
      </c>
      <c r="I380" s="566">
        <v>106</v>
      </c>
      <c r="J380" s="616">
        <v>8040</v>
      </c>
      <c r="K380" s="375">
        <f t="shared" si="47"/>
        <v>40</v>
      </c>
      <c r="L380" s="376">
        <f t="shared" si="52"/>
        <v>0</v>
      </c>
      <c r="M380" s="376">
        <f t="shared" si="53"/>
        <v>0</v>
      </c>
      <c r="N380" s="376">
        <f t="shared" si="55"/>
        <v>0</v>
      </c>
      <c r="O380" s="376">
        <f t="shared" si="56"/>
        <v>0</v>
      </c>
      <c r="P380" s="772">
        <v>1</v>
      </c>
      <c r="Q380" s="377" t="str">
        <f t="shared" si="50"/>
        <v>L</v>
      </c>
      <c r="R380" s="378"/>
      <c r="S380" s="378"/>
      <c r="T380" s="773">
        <f t="shared" si="51"/>
        <v>4240</v>
      </c>
    </row>
    <row r="381" spans="1:20" ht="14.1" customHeight="1">
      <c r="A381" s="564">
        <v>381</v>
      </c>
      <c r="B381" s="380" t="s">
        <v>775</v>
      </c>
      <c r="C381" s="553" t="s">
        <v>567</v>
      </c>
      <c r="D381" s="380">
        <v>2</v>
      </c>
      <c r="E381" s="560" t="s">
        <v>474</v>
      </c>
      <c r="F381" s="560" t="s">
        <v>380</v>
      </c>
      <c r="G381" s="373" t="str">
        <f t="shared" si="54"/>
        <v>Gangen en hallen</v>
      </c>
      <c r="H381" s="374" t="s">
        <v>786</v>
      </c>
      <c r="I381" s="566">
        <v>18.7</v>
      </c>
      <c r="J381" s="616">
        <v>3200</v>
      </c>
      <c r="K381" s="375">
        <f t="shared" si="47"/>
        <v>200</v>
      </c>
      <c r="L381" s="376">
        <f t="shared" si="52"/>
        <v>0</v>
      </c>
      <c r="M381" s="376">
        <f t="shared" si="53"/>
        <v>0</v>
      </c>
      <c r="N381" s="376">
        <f t="shared" si="55"/>
        <v>0</v>
      </c>
      <c r="O381" s="376">
        <f t="shared" si="56"/>
        <v>0</v>
      </c>
      <c r="P381" s="772">
        <v>1</v>
      </c>
      <c r="Q381" s="377" t="str">
        <f t="shared" si="50"/>
        <v>V</v>
      </c>
      <c r="R381" s="378"/>
      <c r="S381" s="378"/>
      <c r="T381" s="773">
        <f t="shared" si="51"/>
        <v>3740</v>
      </c>
    </row>
    <row r="382" spans="1:20" ht="14.1" customHeight="1">
      <c r="A382" s="564">
        <v>382</v>
      </c>
      <c r="B382" s="380" t="s">
        <v>775</v>
      </c>
      <c r="C382" s="553" t="s">
        <v>567</v>
      </c>
      <c r="D382" s="380">
        <v>2</v>
      </c>
      <c r="E382" s="560" t="s">
        <v>475</v>
      </c>
      <c r="F382" s="560" t="s">
        <v>383</v>
      </c>
      <c r="G382" s="373" t="str">
        <f t="shared" si="54"/>
        <v>Leslokaal regulier</v>
      </c>
      <c r="H382" s="374" t="s">
        <v>789</v>
      </c>
      <c r="I382" s="566">
        <v>57</v>
      </c>
      <c r="J382" s="616">
        <v>8040</v>
      </c>
      <c r="K382" s="375">
        <f t="shared" si="47"/>
        <v>40</v>
      </c>
      <c r="L382" s="376">
        <f t="shared" si="52"/>
        <v>0</v>
      </c>
      <c r="M382" s="376">
        <f t="shared" si="53"/>
        <v>0</v>
      </c>
      <c r="N382" s="376">
        <f t="shared" si="55"/>
        <v>0</v>
      </c>
      <c r="O382" s="376">
        <f t="shared" si="56"/>
        <v>0</v>
      </c>
      <c r="P382" s="772">
        <v>1</v>
      </c>
      <c r="Q382" s="377" t="str">
        <f t="shared" si="50"/>
        <v>L</v>
      </c>
      <c r="R382" s="378"/>
      <c r="S382" s="378"/>
      <c r="T382" s="773">
        <f t="shared" si="51"/>
        <v>2280</v>
      </c>
    </row>
    <row r="383" spans="1:20" ht="14.1" customHeight="1">
      <c r="A383" s="564">
        <v>383</v>
      </c>
      <c r="B383" s="380" t="s">
        <v>596</v>
      </c>
      <c r="C383" s="553" t="s">
        <v>595</v>
      </c>
      <c r="D383" s="380">
        <v>-1</v>
      </c>
      <c r="E383" s="558" t="s">
        <v>597</v>
      </c>
      <c r="F383" s="557" t="s">
        <v>380</v>
      </c>
      <c r="G383" s="373" t="str">
        <f t="shared" si="54"/>
        <v>Gangen en hallen</v>
      </c>
      <c r="H383" s="380"/>
      <c r="I383" s="566">
        <v>18</v>
      </c>
      <c r="J383" s="616">
        <v>3200</v>
      </c>
      <c r="K383" s="375">
        <f t="shared" ref="K383:K385" si="57">SUM(IF(J383="",0,VLOOKUP(J383,Kengetal,2)))</f>
        <v>200</v>
      </c>
      <c r="L383" s="376">
        <f t="shared" si="52"/>
        <v>0</v>
      </c>
      <c r="M383" s="376">
        <f t="shared" si="53"/>
        <v>0</v>
      </c>
      <c r="N383" s="376">
        <f t="shared" si="55"/>
        <v>0</v>
      </c>
      <c r="O383" s="376">
        <f t="shared" si="56"/>
        <v>0</v>
      </c>
      <c r="P383" s="772">
        <v>1</v>
      </c>
      <c r="Q383" s="377" t="str">
        <f t="shared" ref="Q383" si="58">IF(J383="","",VLOOKUP(J383,Kengetal,11,FALSE))</f>
        <v>V</v>
      </c>
      <c r="R383" s="378"/>
      <c r="S383" s="378"/>
      <c r="T383" s="773">
        <f t="shared" ref="T383" si="59">I383*K383</f>
        <v>3600</v>
      </c>
    </row>
    <row r="384" spans="1:20" ht="14.1" customHeight="1">
      <c r="A384" s="564">
        <v>384</v>
      </c>
      <c r="B384" s="380" t="s">
        <v>596</v>
      </c>
      <c r="C384" s="553" t="s">
        <v>595</v>
      </c>
      <c r="D384" s="380">
        <v>-1</v>
      </c>
      <c r="E384" s="558" t="s">
        <v>703</v>
      </c>
      <c r="F384" s="557" t="s">
        <v>686</v>
      </c>
      <c r="G384" s="373" t="str">
        <f t="shared" si="54"/>
        <v>Trappenhuizen</v>
      </c>
      <c r="H384" s="380"/>
      <c r="I384" s="566">
        <v>2.5714285714285716</v>
      </c>
      <c r="J384" s="616">
        <v>5200</v>
      </c>
      <c r="K384" s="375">
        <f t="shared" si="57"/>
        <v>200</v>
      </c>
      <c r="L384" s="376">
        <f t="shared" si="52"/>
        <v>0</v>
      </c>
      <c r="M384" s="376">
        <f t="shared" si="53"/>
        <v>0</v>
      </c>
      <c r="N384" s="376">
        <f t="shared" si="55"/>
        <v>0</v>
      </c>
      <c r="O384" s="376">
        <f t="shared" si="56"/>
        <v>0</v>
      </c>
      <c r="P384" s="772">
        <v>1</v>
      </c>
      <c r="Q384" s="377" t="str">
        <f t="shared" ref="Q384:Q447" si="60">IF(J384="","",VLOOKUP(J384,Kengetal,11,FALSE))</f>
        <v>V</v>
      </c>
      <c r="R384" s="378"/>
      <c r="S384" s="378"/>
      <c r="T384" s="773">
        <f t="shared" ref="T384:T447" si="61">I384*K384</f>
        <v>514.28571428571433</v>
      </c>
    </row>
    <row r="385" spans="1:20" ht="14.1" customHeight="1">
      <c r="A385" s="564">
        <v>385</v>
      </c>
      <c r="B385" s="380" t="s">
        <v>596</v>
      </c>
      <c r="C385" s="553" t="s">
        <v>595</v>
      </c>
      <c r="D385" s="380">
        <v>-1</v>
      </c>
      <c r="E385" s="558" t="s">
        <v>598</v>
      </c>
      <c r="F385" s="557" t="s">
        <v>599</v>
      </c>
      <c r="G385" s="373" t="str">
        <f t="shared" si="54"/>
        <v>Niet van toepassing</v>
      </c>
      <c r="H385" s="380"/>
      <c r="I385" s="566">
        <v>5</v>
      </c>
      <c r="J385" s="616" t="s">
        <v>239</v>
      </c>
      <c r="K385" s="375">
        <f t="shared" si="57"/>
        <v>0</v>
      </c>
      <c r="L385" s="376">
        <f t="shared" si="52"/>
        <v>0</v>
      </c>
      <c r="M385" s="376">
        <f t="shared" si="53"/>
        <v>0</v>
      </c>
      <c r="N385" s="376">
        <f t="shared" si="55"/>
        <v>0</v>
      </c>
      <c r="O385" s="376">
        <f t="shared" si="56"/>
        <v>0</v>
      </c>
      <c r="P385" s="772">
        <v>1</v>
      </c>
      <c r="Q385" s="377">
        <f t="shared" si="60"/>
        <v>0</v>
      </c>
      <c r="R385" s="378"/>
      <c r="S385" s="378"/>
      <c r="T385" s="773">
        <f t="shared" si="61"/>
        <v>0</v>
      </c>
    </row>
    <row r="386" spans="1:20" ht="14.1" customHeight="1">
      <c r="A386" s="564">
        <v>386</v>
      </c>
      <c r="B386" s="380" t="s">
        <v>596</v>
      </c>
      <c r="C386" s="553" t="s">
        <v>595</v>
      </c>
      <c r="D386" s="380">
        <v>-1</v>
      </c>
      <c r="E386" s="558" t="s">
        <v>600</v>
      </c>
      <c r="F386" s="557" t="s">
        <v>599</v>
      </c>
      <c r="G386" s="373" t="str">
        <f t="shared" ref="G386:G449" si="62">IF($J386="",0,VLOOKUP($J386,Kengetal,3,FALSE))</f>
        <v>Niet van toepassing</v>
      </c>
      <c r="H386" s="380"/>
      <c r="I386" s="566">
        <v>40</v>
      </c>
      <c r="J386" s="616" t="s">
        <v>239</v>
      </c>
      <c r="K386" s="375">
        <f t="shared" ref="K386:K449" si="63">SUM(IF(J386="",0,VLOOKUP(J386,Kengetal,2)))</f>
        <v>0</v>
      </c>
      <c r="L386" s="376">
        <f t="shared" si="52"/>
        <v>0</v>
      </c>
      <c r="M386" s="376">
        <f t="shared" si="53"/>
        <v>0</v>
      </c>
      <c r="N386" s="376">
        <f t="shared" ref="N386:N449" si="64">IF($J386="",0,VLOOKUP($J386,Kengetal,5,FALSE))</f>
        <v>0</v>
      </c>
      <c r="O386" s="376">
        <f t="shared" ref="O386:O449" si="65">IF($J386="",0,VLOOKUP($J386,Kengetal,6,FALSE))</f>
        <v>0</v>
      </c>
      <c r="P386" s="772">
        <v>1</v>
      </c>
      <c r="Q386" s="377">
        <f t="shared" si="60"/>
        <v>0</v>
      </c>
      <c r="R386" s="378"/>
      <c r="S386" s="378"/>
      <c r="T386" s="773">
        <f t="shared" si="61"/>
        <v>0</v>
      </c>
    </row>
    <row r="387" spans="1:20" ht="14.1" customHeight="1">
      <c r="A387" s="564">
        <v>387</v>
      </c>
      <c r="B387" s="380" t="s">
        <v>596</v>
      </c>
      <c r="C387" s="553" t="s">
        <v>595</v>
      </c>
      <c r="D387" s="380">
        <v>-1</v>
      </c>
      <c r="E387" s="558" t="s">
        <v>601</v>
      </c>
      <c r="F387" s="557" t="s">
        <v>599</v>
      </c>
      <c r="G387" s="373" t="str">
        <f t="shared" si="62"/>
        <v>Niet van toepassing</v>
      </c>
      <c r="H387" s="380"/>
      <c r="I387" s="566">
        <v>42</v>
      </c>
      <c r="J387" s="616" t="s">
        <v>239</v>
      </c>
      <c r="K387" s="375">
        <f t="shared" si="63"/>
        <v>0</v>
      </c>
      <c r="L387" s="376">
        <f t="shared" si="52"/>
        <v>0</v>
      </c>
      <c r="M387" s="376">
        <f t="shared" si="53"/>
        <v>0</v>
      </c>
      <c r="N387" s="376">
        <f t="shared" si="64"/>
        <v>0</v>
      </c>
      <c r="O387" s="376">
        <f t="shared" si="65"/>
        <v>0</v>
      </c>
      <c r="P387" s="772">
        <v>1</v>
      </c>
      <c r="Q387" s="377">
        <f t="shared" si="60"/>
        <v>0</v>
      </c>
      <c r="R387" s="378"/>
      <c r="S387" s="378"/>
      <c r="T387" s="773">
        <f t="shared" si="61"/>
        <v>0</v>
      </c>
    </row>
    <row r="388" spans="1:20" ht="14.1" customHeight="1">
      <c r="A388" s="564">
        <v>388</v>
      </c>
      <c r="B388" s="380" t="s">
        <v>596</v>
      </c>
      <c r="C388" s="553" t="s">
        <v>595</v>
      </c>
      <c r="D388" s="380">
        <v>-1</v>
      </c>
      <c r="E388" s="558" t="s">
        <v>602</v>
      </c>
      <c r="F388" s="557" t="s">
        <v>599</v>
      </c>
      <c r="G388" s="373" t="str">
        <f t="shared" si="62"/>
        <v>Niet van toepassing</v>
      </c>
      <c r="H388" s="380"/>
      <c r="I388" s="566">
        <v>75</v>
      </c>
      <c r="J388" s="616" t="s">
        <v>239</v>
      </c>
      <c r="K388" s="375">
        <f t="shared" si="63"/>
        <v>0</v>
      </c>
      <c r="L388" s="376">
        <f t="shared" si="52"/>
        <v>0</v>
      </c>
      <c r="M388" s="376">
        <f t="shared" si="53"/>
        <v>0</v>
      </c>
      <c r="N388" s="376">
        <f t="shared" si="64"/>
        <v>0</v>
      </c>
      <c r="O388" s="376">
        <f t="shared" si="65"/>
        <v>0</v>
      </c>
      <c r="P388" s="772">
        <v>1</v>
      </c>
      <c r="Q388" s="377">
        <f t="shared" si="60"/>
        <v>0</v>
      </c>
      <c r="R388" s="378"/>
      <c r="S388" s="378"/>
      <c r="T388" s="773">
        <f t="shared" si="61"/>
        <v>0</v>
      </c>
    </row>
    <row r="389" spans="1:20" ht="14.1" customHeight="1">
      <c r="A389" s="564">
        <v>389</v>
      </c>
      <c r="B389" s="380" t="s">
        <v>596</v>
      </c>
      <c r="C389" s="553" t="s">
        <v>595</v>
      </c>
      <c r="D389" s="380">
        <v>-1</v>
      </c>
      <c r="E389" s="558" t="s">
        <v>603</v>
      </c>
      <c r="F389" s="557" t="s">
        <v>382</v>
      </c>
      <c r="G389" s="373" t="str">
        <f t="shared" si="62"/>
        <v>Sanitaire ruimten</v>
      </c>
      <c r="H389" s="380"/>
      <c r="I389" s="566">
        <v>2</v>
      </c>
      <c r="J389" s="616">
        <v>2200</v>
      </c>
      <c r="K389" s="375">
        <f t="shared" si="63"/>
        <v>200</v>
      </c>
      <c r="L389" s="376">
        <f t="shared" si="52"/>
        <v>0</v>
      </c>
      <c r="M389" s="376">
        <f t="shared" si="53"/>
        <v>0</v>
      </c>
      <c r="N389" s="376">
        <f t="shared" si="64"/>
        <v>0</v>
      </c>
      <c r="O389" s="376">
        <f t="shared" si="65"/>
        <v>0</v>
      </c>
      <c r="P389" s="772">
        <v>1</v>
      </c>
      <c r="Q389" s="377" t="str">
        <f t="shared" si="60"/>
        <v>S</v>
      </c>
      <c r="R389" s="378"/>
      <c r="S389" s="378"/>
      <c r="T389" s="773">
        <f t="shared" si="61"/>
        <v>400</v>
      </c>
    </row>
    <row r="390" spans="1:20" ht="14.1" customHeight="1">
      <c r="A390" s="564">
        <v>390</v>
      </c>
      <c r="B390" s="380" t="s">
        <v>596</v>
      </c>
      <c r="C390" s="553" t="s">
        <v>595</v>
      </c>
      <c r="D390" s="380">
        <v>-1</v>
      </c>
      <c r="E390" s="558" t="s">
        <v>604</v>
      </c>
      <c r="F390" s="557" t="s">
        <v>380</v>
      </c>
      <c r="G390" s="373" t="str">
        <f t="shared" si="62"/>
        <v>Gangen en hallen</v>
      </c>
      <c r="H390" s="380"/>
      <c r="I390" s="566">
        <v>19</v>
      </c>
      <c r="J390" s="616">
        <v>3200</v>
      </c>
      <c r="K390" s="375">
        <f t="shared" si="63"/>
        <v>200</v>
      </c>
      <c r="L390" s="376">
        <f t="shared" si="52"/>
        <v>0</v>
      </c>
      <c r="M390" s="376">
        <f t="shared" si="53"/>
        <v>0</v>
      </c>
      <c r="N390" s="376">
        <f t="shared" si="64"/>
        <v>0</v>
      </c>
      <c r="O390" s="376">
        <f t="shared" si="65"/>
        <v>0</v>
      </c>
      <c r="P390" s="772">
        <v>1</v>
      </c>
      <c r="Q390" s="377" t="str">
        <f t="shared" si="60"/>
        <v>V</v>
      </c>
      <c r="R390" s="378"/>
      <c r="S390" s="378"/>
      <c r="T390" s="773">
        <f t="shared" si="61"/>
        <v>3800</v>
      </c>
    </row>
    <row r="391" spans="1:20" ht="14.1" customHeight="1">
      <c r="A391" s="564">
        <v>391</v>
      </c>
      <c r="B391" s="380" t="s">
        <v>596</v>
      </c>
      <c r="C391" s="553" t="s">
        <v>595</v>
      </c>
      <c r="D391" s="380">
        <v>-1</v>
      </c>
      <c r="E391" s="558" t="s">
        <v>605</v>
      </c>
      <c r="F391" s="557" t="s">
        <v>541</v>
      </c>
      <c r="G391" s="373" t="str">
        <f t="shared" si="62"/>
        <v>Kleedruimten</v>
      </c>
      <c r="H391" s="380"/>
      <c r="I391" s="566">
        <v>11</v>
      </c>
      <c r="J391" s="616">
        <v>11200</v>
      </c>
      <c r="K391" s="375">
        <f t="shared" si="63"/>
        <v>200</v>
      </c>
      <c r="L391" s="376">
        <f t="shared" si="52"/>
        <v>0</v>
      </c>
      <c r="M391" s="376">
        <f t="shared" si="53"/>
        <v>0</v>
      </c>
      <c r="N391" s="376">
        <f t="shared" si="64"/>
        <v>0</v>
      </c>
      <c r="O391" s="376">
        <f t="shared" si="65"/>
        <v>0</v>
      </c>
      <c r="P391" s="772">
        <v>1</v>
      </c>
      <c r="Q391" s="377" t="str">
        <f t="shared" si="60"/>
        <v>V</v>
      </c>
      <c r="R391" s="378"/>
      <c r="S391" s="378"/>
      <c r="T391" s="773">
        <f t="shared" si="61"/>
        <v>2200</v>
      </c>
    </row>
    <row r="392" spans="1:20" ht="14.1" customHeight="1">
      <c r="A392" s="564">
        <v>392</v>
      </c>
      <c r="B392" s="380" t="s">
        <v>596</v>
      </c>
      <c r="C392" s="553" t="s">
        <v>595</v>
      </c>
      <c r="D392" s="380">
        <v>-1</v>
      </c>
      <c r="E392" s="558" t="s">
        <v>606</v>
      </c>
      <c r="F392" s="557" t="s">
        <v>382</v>
      </c>
      <c r="G392" s="373" t="str">
        <f t="shared" si="62"/>
        <v>Sanitaire ruimten</v>
      </c>
      <c r="H392" s="380"/>
      <c r="I392" s="566">
        <v>1</v>
      </c>
      <c r="J392" s="616">
        <v>2200</v>
      </c>
      <c r="K392" s="375">
        <f t="shared" si="63"/>
        <v>200</v>
      </c>
      <c r="L392" s="376">
        <f t="shared" si="52"/>
        <v>0</v>
      </c>
      <c r="M392" s="376">
        <f t="shared" si="53"/>
        <v>0</v>
      </c>
      <c r="N392" s="376">
        <f t="shared" si="64"/>
        <v>0</v>
      </c>
      <c r="O392" s="376">
        <f t="shared" si="65"/>
        <v>0</v>
      </c>
      <c r="P392" s="772">
        <v>1</v>
      </c>
      <c r="Q392" s="377" t="str">
        <f t="shared" si="60"/>
        <v>S</v>
      </c>
      <c r="R392" s="378"/>
      <c r="S392" s="378"/>
      <c r="T392" s="773">
        <f t="shared" si="61"/>
        <v>200</v>
      </c>
    </row>
    <row r="393" spans="1:20" ht="14.1" customHeight="1">
      <c r="A393" s="564">
        <v>393</v>
      </c>
      <c r="B393" s="380" t="s">
        <v>596</v>
      </c>
      <c r="C393" s="553" t="s">
        <v>595</v>
      </c>
      <c r="D393" s="380">
        <v>-1</v>
      </c>
      <c r="E393" s="558" t="s">
        <v>607</v>
      </c>
      <c r="F393" s="557" t="s">
        <v>382</v>
      </c>
      <c r="G393" s="373" t="str">
        <f t="shared" si="62"/>
        <v>Sanitaire ruimten</v>
      </c>
      <c r="H393" s="380"/>
      <c r="I393" s="566">
        <v>12</v>
      </c>
      <c r="J393" s="616">
        <v>2200</v>
      </c>
      <c r="K393" s="375">
        <f t="shared" si="63"/>
        <v>200</v>
      </c>
      <c r="L393" s="376">
        <f t="shared" si="52"/>
        <v>0</v>
      </c>
      <c r="M393" s="376">
        <f t="shared" si="53"/>
        <v>0</v>
      </c>
      <c r="N393" s="376">
        <f t="shared" si="64"/>
        <v>0</v>
      </c>
      <c r="O393" s="376">
        <f t="shared" si="65"/>
        <v>0</v>
      </c>
      <c r="P393" s="772">
        <v>1</v>
      </c>
      <c r="Q393" s="377" t="str">
        <f t="shared" si="60"/>
        <v>S</v>
      </c>
      <c r="R393" s="378"/>
      <c r="S393" s="378"/>
      <c r="T393" s="773">
        <f t="shared" si="61"/>
        <v>2400</v>
      </c>
    </row>
    <row r="394" spans="1:20" ht="14.1" customHeight="1">
      <c r="A394" s="564">
        <v>394</v>
      </c>
      <c r="B394" s="380" t="s">
        <v>596</v>
      </c>
      <c r="C394" s="553" t="s">
        <v>595</v>
      </c>
      <c r="D394" s="380">
        <v>-1</v>
      </c>
      <c r="E394" s="558" t="s">
        <v>608</v>
      </c>
      <c r="F394" s="557" t="s">
        <v>382</v>
      </c>
      <c r="G394" s="373" t="str">
        <f t="shared" si="62"/>
        <v>Sanitaire ruimten</v>
      </c>
      <c r="H394" s="380"/>
      <c r="I394" s="566">
        <v>1</v>
      </c>
      <c r="J394" s="616">
        <v>2200</v>
      </c>
      <c r="K394" s="375">
        <f t="shared" si="63"/>
        <v>200</v>
      </c>
      <c r="L394" s="376">
        <f t="shared" si="52"/>
        <v>0</v>
      </c>
      <c r="M394" s="376">
        <f t="shared" si="53"/>
        <v>0</v>
      </c>
      <c r="N394" s="376">
        <f t="shared" si="64"/>
        <v>0</v>
      </c>
      <c r="O394" s="376">
        <f t="shared" si="65"/>
        <v>0</v>
      </c>
      <c r="P394" s="772">
        <v>1</v>
      </c>
      <c r="Q394" s="377" t="str">
        <f t="shared" si="60"/>
        <v>S</v>
      </c>
      <c r="R394" s="378"/>
      <c r="S394" s="378"/>
      <c r="T394" s="773">
        <f t="shared" si="61"/>
        <v>200</v>
      </c>
    </row>
    <row r="395" spans="1:20" ht="14.1" customHeight="1">
      <c r="A395" s="564">
        <v>395</v>
      </c>
      <c r="B395" s="380" t="s">
        <v>596</v>
      </c>
      <c r="C395" s="553" t="s">
        <v>595</v>
      </c>
      <c r="D395" s="380">
        <v>-1</v>
      </c>
      <c r="E395" s="558" t="s">
        <v>609</v>
      </c>
      <c r="F395" s="557" t="s">
        <v>541</v>
      </c>
      <c r="G395" s="373" t="str">
        <f t="shared" si="62"/>
        <v>Kleedruimten</v>
      </c>
      <c r="H395" s="380"/>
      <c r="I395" s="566">
        <v>11</v>
      </c>
      <c r="J395" s="616">
        <v>11200</v>
      </c>
      <c r="K395" s="375">
        <f t="shared" si="63"/>
        <v>200</v>
      </c>
      <c r="L395" s="376">
        <f t="shared" ref="L395:L458" si="66">N395*I395*P395</f>
        <v>0</v>
      </c>
      <c r="M395" s="376">
        <f t="shared" ref="M395:M458" si="67">O395*I395*P395</f>
        <v>0</v>
      </c>
      <c r="N395" s="376">
        <f t="shared" si="64"/>
        <v>0</v>
      </c>
      <c r="O395" s="376">
        <f t="shared" si="65"/>
        <v>0</v>
      </c>
      <c r="P395" s="772">
        <v>1</v>
      </c>
      <c r="Q395" s="377" t="str">
        <f t="shared" si="60"/>
        <v>V</v>
      </c>
      <c r="R395" s="378"/>
      <c r="S395" s="378"/>
      <c r="T395" s="773">
        <f t="shared" si="61"/>
        <v>2200</v>
      </c>
    </row>
    <row r="396" spans="1:20" ht="14.1" customHeight="1">
      <c r="A396" s="564">
        <v>396</v>
      </c>
      <c r="B396" s="380" t="s">
        <v>596</v>
      </c>
      <c r="C396" s="553" t="s">
        <v>595</v>
      </c>
      <c r="D396" s="380">
        <v>-1</v>
      </c>
      <c r="E396" s="558" t="s">
        <v>610</v>
      </c>
      <c r="F396" s="557" t="s">
        <v>380</v>
      </c>
      <c r="G396" s="373" t="str">
        <f t="shared" si="62"/>
        <v>Gangen en hallen</v>
      </c>
      <c r="H396" s="380"/>
      <c r="I396" s="566">
        <v>8</v>
      </c>
      <c r="J396" s="616">
        <v>3200</v>
      </c>
      <c r="K396" s="375">
        <f t="shared" si="63"/>
        <v>200</v>
      </c>
      <c r="L396" s="376">
        <f t="shared" si="66"/>
        <v>0</v>
      </c>
      <c r="M396" s="376">
        <f t="shared" si="67"/>
        <v>0</v>
      </c>
      <c r="N396" s="376">
        <f t="shared" si="64"/>
        <v>0</v>
      </c>
      <c r="O396" s="376">
        <f t="shared" si="65"/>
        <v>0</v>
      </c>
      <c r="P396" s="772">
        <v>1</v>
      </c>
      <c r="Q396" s="377" t="str">
        <f t="shared" si="60"/>
        <v>V</v>
      </c>
      <c r="R396" s="378"/>
      <c r="S396" s="378"/>
      <c r="T396" s="773">
        <f t="shared" si="61"/>
        <v>1600</v>
      </c>
    </row>
    <row r="397" spans="1:20" ht="14.1" customHeight="1">
      <c r="A397" s="564">
        <v>397</v>
      </c>
      <c r="B397" s="380" t="s">
        <v>596</v>
      </c>
      <c r="C397" s="553" t="s">
        <v>595</v>
      </c>
      <c r="D397" s="380">
        <v>-1</v>
      </c>
      <c r="E397" s="558" t="s">
        <v>718</v>
      </c>
      <c r="F397" s="557" t="s">
        <v>686</v>
      </c>
      <c r="G397" s="373" t="str">
        <f t="shared" si="62"/>
        <v>Trappenhuizen</v>
      </c>
      <c r="H397" s="380"/>
      <c r="I397" s="566">
        <v>2</v>
      </c>
      <c r="J397" s="616">
        <v>5200</v>
      </c>
      <c r="K397" s="375">
        <f t="shared" si="63"/>
        <v>200</v>
      </c>
      <c r="L397" s="376">
        <f t="shared" si="66"/>
        <v>0</v>
      </c>
      <c r="M397" s="376">
        <f t="shared" si="67"/>
        <v>0</v>
      </c>
      <c r="N397" s="376">
        <f t="shared" si="64"/>
        <v>0</v>
      </c>
      <c r="O397" s="376">
        <f t="shared" si="65"/>
        <v>0</v>
      </c>
      <c r="P397" s="772">
        <v>1</v>
      </c>
      <c r="Q397" s="377" t="str">
        <f t="shared" si="60"/>
        <v>V</v>
      </c>
      <c r="R397" s="378"/>
      <c r="S397" s="378"/>
      <c r="T397" s="773">
        <f t="shared" si="61"/>
        <v>400</v>
      </c>
    </row>
    <row r="398" spans="1:20" ht="14.1" customHeight="1">
      <c r="A398" s="564">
        <v>398</v>
      </c>
      <c r="B398" s="380" t="s">
        <v>596</v>
      </c>
      <c r="C398" s="553" t="s">
        <v>595</v>
      </c>
      <c r="D398" s="380">
        <v>-1</v>
      </c>
      <c r="E398" s="558" t="s">
        <v>611</v>
      </c>
      <c r="F398" s="557" t="s">
        <v>389</v>
      </c>
      <c r="G398" s="373" t="str">
        <f t="shared" si="62"/>
        <v>Aula/kantine</v>
      </c>
      <c r="H398" s="380"/>
      <c r="I398" s="566">
        <v>29</v>
      </c>
      <c r="J398" s="616">
        <v>7200</v>
      </c>
      <c r="K398" s="375">
        <f t="shared" si="63"/>
        <v>200</v>
      </c>
      <c r="L398" s="376">
        <f t="shared" si="66"/>
        <v>0</v>
      </c>
      <c r="M398" s="376">
        <f t="shared" si="67"/>
        <v>0</v>
      </c>
      <c r="N398" s="376">
        <f t="shared" si="64"/>
        <v>0</v>
      </c>
      <c r="O398" s="376">
        <f t="shared" si="65"/>
        <v>0</v>
      </c>
      <c r="P398" s="772">
        <v>1</v>
      </c>
      <c r="Q398" s="377" t="str">
        <f t="shared" si="60"/>
        <v>V</v>
      </c>
      <c r="R398" s="378"/>
      <c r="S398" s="378"/>
      <c r="T398" s="773">
        <f t="shared" si="61"/>
        <v>5800</v>
      </c>
    </row>
    <row r="399" spans="1:20" ht="14.1" customHeight="1">
      <c r="A399" s="564">
        <v>399</v>
      </c>
      <c r="B399" s="380" t="s">
        <v>596</v>
      </c>
      <c r="C399" s="553" t="s">
        <v>595</v>
      </c>
      <c r="D399" s="380">
        <v>-1</v>
      </c>
      <c r="E399" s="558" t="s">
        <v>612</v>
      </c>
      <c r="F399" s="557" t="s">
        <v>380</v>
      </c>
      <c r="G399" s="373" t="str">
        <f t="shared" si="62"/>
        <v>Gangen en hallen</v>
      </c>
      <c r="H399" s="380"/>
      <c r="I399" s="566">
        <v>5</v>
      </c>
      <c r="J399" s="616">
        <v>3200</v>
      </c>
      <c r="K399" s="375">
        <f t="shared" si="63"/>
        <v>200</v>
      </c>
      <c r="L399" s="376">
        <f t="shared" si="66"/>
        <v>0</v>
      </c>
      <c r="M399" s="376">
        <f t="shared" si="67"/>
        <v>0</v>
      </c>
      <c r="N399" s="376">
        <f t="shared" si="64"/>
        <v>0</v>
      </c>
      <c r="O399" s="376">
        <f t="shared" si="65"/>
        <v>0</v>
      </c>
      <c r="P399" s="772">
        <v>1</v>
      </c>
      <c r="Q399" s="377" t="str">
        <f t="shared" si="60"/>
        <v>V</v>
      </c>
      <c r="R399" s="378"/>
      <c r="S399" s="378"/>
      <c r="T399" s="773">
        <f t="shared" si="61"/>
        <v>1000</v>
      </c>
    </row>
    <row r="400" spans="1:20" ht="14.1" customHeight="1">
      <c r="A400" s="564">
        <v>400</v>
      </c>
      <c r="B400" s="380" t="s">
        <v>596</v>
      </c>
      <c r="C400" s="553" t="s">
        <v>595</v>
      </c>
      <c r="D400" s="380">
        <v>-1</v>
      </c>
      <c r="E400" s="558" t="s">
        <v>613</v>
      </c>
      <c r="F400" s="557" t="s">
        <v>524</v>
      </c>
      <c r="G400" s="373" t="str">
        <f t="shared" si="62"/>
        <v>Gym lokaal</v>
      </c>
      <c r="H400" s="380"/>
      <c r="I400" s="566">
        <v>200</v>
      </c>
      <c r="J400" s="616">
        <v>10200</v>
      </c>
      <c r="K400" s="375">
        <f t="shared" si="63"/>
        <v>200</v>
      </c>
      <c r="L400" s="376">
        <f t="shared" si="66"/>
        <v>0</v>
      </c>
      <c r="M400" s="376">
        <f t="shared" si="67"/>
        <v>0</v>
      </c>
      <c r="N400" s="376">
        <f t="shared" si="64"/>
        <v>0</v>
      </c>
      <c r="O400" s="376">
        <f t="shared" si="65"/>
        <v>0</v>
      </c>
      <c r="P400" s="772">
        <v>1</v>
      </c>
      <c r="Q400" s="377" t="str">
        <f t="shared" si="60"/>
        <v>V</v>
      </c>
      <c r="R400" s="378"/>
      <c r="S400" s="378"/>
      <c r="T400" s="773">
        <f t="shared" si="61"/>
        <v>40000</v>
      </c>
    </row>
    <row r="401" spans="1:20" ht="14.1" customHeight="1">
      <c r="A401" s="564">
        <v>401</v>
      </c>
      <c r="B401" s="380" t="s">
        <v>596</v>
      </c>
      <c r="C401" s="553" t="s">
        <v>595</v>
      </c>
      <c r="D401" s="380">
        <v>-1</v>
      </c>
      <c r="E401" s="558" t="s">
        <v>614</v>
      </c>
      <c r="F401" s="557" t="s">
        <v>599</v>
      </c>
      <c r="G401" s="373" t="str">
        <f t="shared" si="62"/>
        <v>Niet van toepassing</v>
      </c>
      <c r="H401" s="380"/>
      <c r="I401" s="566">
        <v>26</v>
      </c>
      <c r="J401" s="616" t="s">
        <v>239</v>
      </c>
      <c r="K401" s="375">
        <f t="shared" si="63"/>
        <v>0</v>
      </c>
      <c r="L401" s="376">
        <f t="shared" si="66"/>
        <v>0</v>
      </c>
      <c r="M401" s="376">
        <f t="shared" si="67"/>
        <v>0</v>
      </c>
      <c r="N401" s="376">
        <f t="shared" si="64"/>
        <v>0</v>
      </c>
      <c r="O401" s="376">
        <f t="shared" si="65"/>
        <v>0</v>
      </c>
      <c r="P401" s="772">
        <v>1</v>
      </c>
      <c r="Q401" s="377">
        <f t="shared" si="60"/>
        <v>0</v>
      </c>
      <c r="R401" s="378"/>
      <c r="S401" s="378"/>
      <c r="T401" s="773">
        <f t="shared" si="61"/>
        <v>0</v>
      </c>
    </row>
    <row r="402" spans="1:20" ht="14.1" customHeight="1">
      <c r="A402" s="564">
        <v>402</v>
      </c>
      <c r="B402" s="380" t="s">
        <v>596</v>
      </c>
      <c r="C402" s="553" t="s">
        <v>595</v>
      </c>
      <c r="D402" s="380">
        <v>-1</v>
      </c>
      <c r="E402" s="558" t="s">
        <v>615</v>
      </c>
      <c r="F402" s="557" t="s">
        <v>380</v>
      </c>
      <c r="G402" s="373" t="str">
        <f t="shared" si="62"/>
        <v>Gangen en hallen</v>
      </c>
      <c r="H402" s="380"/>
      <c r="I402" s="566">
        <v>16.8</v>
      </c>
      <c r="J402" s="616">
        <v>3200</v>
      </c>
      <c r="K402" s="375">
        <f t="shared" si="63"/>
        <v>200</v>
      </c>
      <c r="L402" s="376">
        <f t="shared" si="66"/>
        <v>0</v>
      </c>
      <c r="M402" s="376">
        <f t="shared" si="67"/>
        <v>0</v>
      </c>
      <c r="N402" s="376">
        <f t="shared" si="64"/>
        <v>0</v>
      </c>
      <c r="O402" s="376">
        <f t="shared" si="65"/>
        <v>0</v>
      </c>
      <c r="P402" s="772">
        <v>1</v>
      </c>
      <c r="Q402" s="377" t="str">
        <f t="shared" si="60"/>
        <v>V</v>
      </c>
      <c r="R402" s="378"/>
      <c r="S402" s="378"/>
      <c r="T402" s="773">
        <f t="shared" si="61"/>
        <v>3360</v>
      </c>
    </row>
    <row r="403" spans="1:20" ht="14.1" customHeight="1">
      <c r="A403" s="564">
        <v>403</v>
      </c>
      <c r="B403" s="380" t="s">
        <v>596</v>
      </c>
      <c r="C403" s="553" t="s">
        <v>595</v>
      </c>
      <c r="D403" s="380">
        <v>-1</v>
      </c>
      <c r="E403" s="558" t="s">
        <v>704</v>
      </c>
      <c r="F403" s="557" t="s">
        <v>686</v>
      </c>
      <c r="G403" s="373" t="str">
        <f t="shared" si="62"/>
        <v>Trappenhuizen</v>
      </c>
      <c r="H403" s="380"/>
      <c r="I403" s="566">
        <v>4.2</v>
      </c>
      <c r="J403" s="616">
        <v>5200</v>
      </c>
      <c r="K403" s="375">
        <f t="shared" si="63"/>
        <v>200</v>
      </c>
      <c r="L403" s="376">
        <f t="shared" si="66"/>
        <v>0</v>
      </c>
      <c r="M403" s="376">
        <f t="shared" si="67"/>
        <v>0</v>
      </c>
      <c r="N403" s="376">
        <f t="shared" si="64"/>
        <v>0</v>
      </c>
      <c r="O403" s="376">
        <f t="shared" si="65"/>
        <v>0</v>
      </c>
      <c r="P403" s="772">
        <v>1</v>
      </c>
      <c r="Q403" s="377" t="str">
        <f t="shared" si="60"/>
        <v>V</v>
      </c>
      <c r="R403" s="378"/>
      <c r="S403" s="378"/>
      <c r="T403" s="773">
        <f t="shared" si="61"/>
        <v>840</v>
      </c>
    </row>
    <row r="404" spans="1:20" ht="14.1" customHeight="1">
      <c r="A404" s="564">
        <v>404</v>
      </c>
      <c r="B404" s="380" t="s">
        <v>596</v>
      </c>
      <c r="C404" s="553" t="s">
        <v>595</v>
      </c>
      <c r="D404" s="380">
        <v>0</v>
      </c>
      <c r="E404" s="558" t="s">
        <v>326</v>
      </c>
      <c r="F404" s="557" t="s">
        <v>380</v>
      </c>
      <c r="G404" s="373" t="str">
        <f t="shared" si="62"/>
        <v>Gangen en hallen</v>
      </c>
      <c r="H404" s="380"/>
      <c r="I404" s="566">
        <v>97.17</v>
      </c>
      <c r="J404" s="616">
        <v>3200</v>
      </c>
      <c r="K404" s="375">
        <f t="shared" si="63"/>
        <v>200</v>
      </c>
      <c r="L404" s="376">
        <f t="shared" si="66"/>
        <v>0</v>
      </c>
      <c r="M404" s="376">
        <f t="shared" si="67"/>
        <v>0</v>
      </c>
      <c r="N404" s="376">
        <f t="shared" si="64"/>
        <v>0</v>
      </c>
      <c r="O404" s="376">
        <f t="shared" si="65"/>
        <v>0</v>
      </c>
      <c r="P404" s="772">
        <v>1</v>
      </c>
      <c r="Q404" s="377" t="str">
        <f t="shared" si="60"/>
        <v>V</v>
      </c>
      <c r="R404" s="378"/>
      <c r="S404" s="378"/>
      <c r="T404" s="773">
        <f t="shared" si="61"/>
        <v>19434</v>
      </c>
    </row>
    <row r="405" spans="1:20" ht="14.1" customHeight="1">
      <c r="A405" s="564">
        <v>405</v>
      </c>
      <c r="B405" s="380" t="s">
        <v>596</v>
      </c>
      <c r="C405" s="553" t="s">
        <v>595</v>
      </c>
      <c r="D405" s="380">
        <v>0</v>
      </c>
      <c r="E405" s="558" t="s">
        <v>687</v>
      </c>
      <c r="F405" s="557" t="s">
        <v>686</v>
      </c>
      <c r="G405" s="373" t="str">
        <f t="shared" si="62"/>
        <v>Trappenhuizen</v>
      </c>
      <c r="H405" s="380"/>
      <c r="I405" s="566">
        <v>8.8333333333333339</v>
      </c>
      <c r="J405" s="616">
        <v>5200</v>
      </c>
      <c r="K405" s="375">
        <f t="shared" si="63"/>
        <v>200</v>
      </c>
      <c r="L405" s="376">
        <f t="shared" si="66"/>
        <v>0</v>
      </c>
      <c r="M405" s="376">
        <f t="shared" si="67"/>
        <v>0</v>
      </c>
      <c r="N405" s="376">
        <f t="shared" si="64"/>
        <v>0</v>
      </c>
      <c r="O405" s="376">
        <f t="shared" si="65"/>
        <v>0</v>
      </c>
      <c r="P405" s="772">
        <v>1</v>
      </c>
      <c r="Q405" s="377" t="str">
        <f t="shared" si="60"/>
        <v>V</v>
      </c>
      <c r="R405" s="378"/>
      <c r="S405" s="378"/>
      <c r="T405" s="773">
        <f t="shared" si="61"/>
        <v>1766.6666666666667</v>
      </c>
    </row>
    <row r="406" spans="1:20" ht="14.1" customHeight="1">
      <c r="A406" s="564">
        <v>406</v>
      </c>
      <c r="B406" s="380" t="s">
        <v>596</v>
      </c>
      <c r="C406" s="553" t="s">
        <v>595</v>
      </c>
      <c r="D406" s="380">
        <v>0</v>
      </c>
      <c r="E406" s="558" t="s">
        <v>327</v>
      </c>
      <c r="F406" s="557" t="s">
        <v>384</v>
      </c>
      <c r="G406" s="373" t="str">
        <f t="shared" si="62"/>
        <v>Administratieve ruimten</v>
      </c>
      <c r="H406" s="380"/>
      <c r="I406" s="566">
        <v>15</v>
      </c>
      <c r="J406" s="616">
        <v>1040</v>
      </c>
      <c r="K406" s="375">
        <f t="shared" si="63"/>
        <v>40</v>
      </c>
      <c r="L406" s="376">
        <f t="shared" si="66"/>
        <v>0</v>
      </c>
      <c r="M406" s="376">
        <f t="shared" si="67"/>
        <v>0</v>
      </c>
      <c r="N406" s="376">
        <f t="shared" si="64"/>
        <v>0</v>
      </c>
      <c r="O406" s="376">
        <f t="shared" si="65"/>
        <v>0</v>
      </c>
      <c r="P406" s="772">
        <v>1</v>
      </c>
      <c r="Q406" s="377" t="str">
        <f t="shared" si="60"/>
        <v>B</v>
      </c>
      <c r="R406" s="378"/>
      <c r="S406" s="378"/>
      <c r="T406" s="773">
        <f t="shared" si="61"/>
        <v>600</v>
      </c>
    </row>
    <row r="407" spans="1:20" ht="14.1" customHeight="1">
      <c r="A407" s="564">
        <v>407</v>
      </c>
      <c r="B407" s="380" t="s">
        <v>596</v>
      </c>
      <c r="C407" s="553" t="s">
        <v>595</v>
      </c>
      <c r="D407" s="380">
        <v>0</v>
      </c>
      <c r="E407" s="558" t="s">
        <v>328</v>
      </c>
      <c r="F407" s="557" t="s">
        <v>599</v>
      </c>
      <c r="G407" s="373" t="str">
        <f t="shared" si="62"/>
        <v>Niet van toepassing</v>
      </c>
      <c r="H407" s="380"/>
      <c r="I407" s="566">
        <v>5.33</v>
      </c>
      <c r="J407" s="616" t="s">
        <v>239</v>
      </c>
      <c r="K407" s="375">
        <f t="shared" si="63"/>
        <v>0</v>
      </c>
      <c r="L407" s="376">
        <f t="shared" si="66"/>
        <v>0</v>
      </c>
      <c r="M407" s="376">
        <f t="shared" si="67"/>
        <v>0</v>
      </c>
      <c r="N407" s="376">
        <f t="shared" si="64"/>
        <v>0</v>
      </c>
      <c r="O407" s="376">
        <f t="shared" si="65"/>
        <v>0</v>
      </c>
      <c r="P407" s="772">
        <v>1</v>
      </c>
      <c r="Q407" s="377">
        <f t="shared" si="60"/>
        <v>0</v>
      </c>
      <c r="R407" s="378"/>
      <c r="S407" s="378"/>
      <c r="T407" s="773">
        <f t="shared" si="61"/>
        <v>0</v>
      </c>
    </row>
    <row r="408" spans="1:20" ht="14.1" customHeight="1">
      <c r="A408" s="564">
        <v>408</v>
      </c>
      <c r="B408" s="380" t="s">
        <v>596</v>
      </c>
      <c r="C408" s="553" t="s">
        <v>595</v>
      </c>
      <c r="D408" s="380">
        <v>0</v>
      </c>
      <c r="E408" s="558" t="s">
        <v>716</v>
      </c>
      <c r="F408" s="557" t="s">
        <v>686</v>
      </c>
      <c r="G408" s="373" t="str">
        <f t="shared" si="62"/>
        <v>Trappenhuizen</v>
      </c>
      <c r="H408" s="380"/>
      <c r="I408" s="566">
        <v>2.6666666666666665</v>
      </c>
      <c r="J408" s="616">
        <v>5200</v>
      </c>
      <c r="K408" s="375">
        <f t="shared" si="63"/>
        <v>200</v>
      </c>
      <c r="L408" s="376">
        <f t="shared" si="66"/>
        <v>0</v>
      </c>
      <c r="M408" s="376">
        <f t="shared" si="67"/>
        <v>0</v>
      </c>
      <c r="N408" s="376">
        <f t="shared" si="64"/>
        <v>0</v>
      </c>
      <c r="O408" s="376">
        <f t="shared" si="65"/>
        <v>0</v>
      </c>
      <c r="P408" s="772">
        <v>1</v>
      </c>
      <c r="Q408" s="377" t="str">
        <f t="shared" si="60"/>
        <v>V</v>
      </c>
      <c r="R408" s="378"/>
      <c r="S408" s="378"/>
      <c r="T408" s="773">
        <f t="shared" si="61"/>
        <v>533.33333333333326</v>
      </c>
    </row>
    <row r="409" spans="1:20" ht="14.1" customHeight="1">
      <c r="A409" s="564">
        <v>409</v>
      </c>
      <c r="B409" s="380" t="s">
        <v>596</v>
      </c>
      <c r="C409" s="553" t="s">
        <v>595</v>
      </c>
      <c r="D409" s="380">
        <v>0</v>
      </c>
      <c r="E409" s="558" t="s">
        <v>329</v>
      </c>
      <c r="F409" s="557" t="s">
        <v>383</v>
      </c>
      <c r="G409" s="373" t="str">
        <f t="shared" si="62"/>
        <v>Leslokaal regulier</v>
      </c>
      <c r="H409" s="380"/>
      <c r="I409" s="566">
        <v>40</v>
      </c>
      <c r="J409" s="616">
        <v>8040</v>
      </c>
      <c r="K409" s="375">
        <f t="shared" si="63"/>
        <v>40</v>
      </c>
      <c r="L409" s="376">
        <f t="shared" si="66"/>
        <v>0</v>
      </c>
      <c r="M409" s="376">
        <f t="shared" si="67"/>
        <v>0</v>
      </c>
      <c r="N409" s="376">
        <f t="shared" si="64"/>
        <v>0</v>
      </c>
      <c r="O409" s="376">
        <f t="shared" si="65"/>
        <v>0</v>
      </c>
      <c r="P409" s="772">
        <v>1</v>
      </c>
      <c r="Q409" s="377" t="str">
        <f t="shared" si="60"/>
        <v>L</v>
      </c>
      <c r="R409" s="378"/>
      <c r="S409" s="378"/>
      <c r="T409" s="773">
        <f t="shared" si="61"/>
        <v>1600</v>
      </c>
    </row>
    <row r="410" spans="1:20" ht="14.1" customHeight="1">
      <c r="A410" s="564">
        <v>410</v>
      </c>
      <c r="B410" s="380" t="s">
        <v>596</v>
      </c>
      <c r="C410" s="553" t="s">
        <v>595</v>
      </c>
      <c r="D410" s="380">
        <v>0</v>
      </c>
      <c r="E410" s="558" t="s">
        <v>330</v>
      </c>
      <c r="F410" s="557" t="s">
        <v>383</v>
      </c>
      <c r="G410" s="373" t="str">
        <f t="shared" si="62"/>
        <v>Leslokaal regulier</v>
      </c>
      <c r="H410" s="380"/>
      <c r="I410" s="566">
        <v>40</v>
      </c>
      <c r="J410" s="616">
        <v>8040</v>
      </c>
      <c r="K410" s="375">
        <f t="shared" si="63"/>
        <v>40</v>
      </c>
      <c r="L410" s="376">
        <f t="shared" si="66"/>
        <v>0</v>
      </c>
      <c r="M410" s="376">
        <f t="shared" si="67"/>
        <v>0</v>
      </c>
      <c r="N410" s="376">
        <f t="shared" si="64"/>
        <v>0</v>
      </c>
      <c r="O410" s="376">
        <f t="shared" si="65"/>
        <v>0</v>
      </c>
      <c r="P410" s="772">
        <v>1</v>
      </c>
      <c r="Q410" s="377" t="str">
        <f t="shared" si="60"/>
        <v>L</v>
      </c>
      <c r="R410" s="378"/>
      <c r="S410" s="378"/>
      <c r="T410" s="773">
        <f t="shared" si="61"/>
        <v>1600</v>
      </c>
    </row>
    <row r="411" spans="1:20" ht="14.1" customHeight="1">
      <c r="A411" s="564">
        <v>411</v>
      </c>
      <c r="B411" s="380" t="s">
        <v>596</v>
      </c>
      <c r="C411" s="553" t="s">
        <v>595</v>
      </c>
      <c r="D411" s="380">
        <v>0</v>
      </c>
      <c r="E411" s="558" t="s">
        <v>331</v>
      </c>
      <c r="F411" s="557" t="s">
        <v>380</v>
      </c>
      <c r="G411" s="373" t="str">
        <f t="shared" si="62"/>
        <v>Gangen en hallen</v>
      </c>
      <c r="H411" s="380"/>
      <c r="I411" s="566">
        <v>4</v>
      </c>
      <c r="J411" s="616">
        <v>3200</v>
      </c>
      <c r="K411" s="375">
        <f t="shared" si="63"/>
        <v>200</v>
      </c>
      <c r="L411" s="376">
        <f t="shared" si="66"/>
        <v>0</v>
      </c>
      <c r="M411" s="376">
        <f t="shared" si="67"/>
        <v>0</v>
      </c>
      <c r="N411" s="376">
        <f t="shared" si="64"/>
        <v>0</v>
      </c>
      <c r="O411" s="376">
        <f t="shared" si="65"/>
        <v>0</v>
      </c>
      <c r="P411" s="772">
        <v>1</v>
      </c>
      <c r="Q411" s="377" t="str">
        <f t="shared" si="60"/>
        <v>V</v>
      </c>
      <c r="R411" s="378"/>
      <c r="S411" s="378"/>
      <c r="T411" s="773">
        <f t="shared" si="61"/>
        <v>800</v>
      </c>
    </row>
    <row r="412" spans="1:20" ht="14.1" customHeight="1">
      <c r="A412" s="564">
        <v>412</v>
      </c>
      <c r="B412" s="380" t="s">
        <v>596</v>
      </c>
      <c r="C412" s="553" t="s">
        <v>595</v>
      </c>
      <c r="D412" s="380">
        <v>0</v>
      </c>
      <c r="E412" s="558" t="s">
        <v>332</v>
      </c>
      <c r="F412" s="557" t="s">
        <v>386</v>
      </c>
      <c r="G412" s="373" t="str">
        <f t="shared" si="62"/>
        <v>Gangen en hallen</v>
      </c>
      <c r="H412" s="380"/>
      <c r="I412" s="566">
        <v>105</v>
      </c>
      <c r="J412" s="616">
        <v>3200</v>
      </c>
      <c r="K412" s="375">
        <f t="shared" si="63"/>
        <v>200</v>
      </c>
      <c r="L412" s="376">
        <f t="shared" si="66"/>
        <v>0</v>
      </c>
      <c r="M412" s="376">
        <f t="shared" si="67"/>
        <v>0</v>
      </c>
      <c r="N412" s="376">
        <f t="shared" si="64"/>
        <v>0</v>
      </c>
      <c r="O412" s="376">
        <f t="shared" si="65"/>
        <v>0</v>
      </c>
      <c r="P412" s="772">
        <v>1</v>
      </c>
      <c r="Q412" s="377" t="str">
        <f t="shared" si="60"/>
        <v>V</v>
      </c>
      <c r="R412" s="378"/>
      <c r="S412" s="378"/>
      <c r="T412" s="773">
        <f t="shared" si="61"/>
        <v>21000</v>
      </c>
    </row>
    <row r="413" spans="1:20" ht="14.1" customHeight="1">
      <c r="A413" s="564">
        <v>413</v>
      </c>
      <c r="B413" s="380" t="s">
        <v>596</v>
      </c>
      <c r="C413" s="553" t="s">
        <v>595</v>
      </c>
      <c r="D413" s="380">
        <v>0</v>
      </c>
      <c r="E413" s="558" t="s">
        <v>333</v>
      </c>
      <c r="F413" s="557" t="s">
        <v>380</v>
      </c>
      <c r="G413" s="373" t="str">
        <f t="shared" si="62"/>
        <v>Gangen en hallen</v>
      </c>
      <c r="H413" s="380"/>
      <c r="I413" s="566">
        <v>73</v>
      </c>
      <c r="J413" s="616">
        <v>3200</v>
      </c>
      <c r="K413" s="375">
        <f t="shared" si="63"/>
        <v>200</v>
      </c>
      <c r="L413" s="376">
        <f t="shared" si="66"/>
        <v>0</v>
      </c>
      <c r="M413" s="376">
        <f t="shared" si="67"/>
        <v>0</v>
      </c>
      <c r="N413" s="376">
        <f t="shared" si="64"/>
        <v>0</v>
      </c>
      <c r="O413" s="376">
        <f t="shared" si="65"/>
        <v>0</v>
      </c>
      <c r="P413" s="772">
        <v>1</v>
      </c>
      <c r="Q413" s="377" t="str">
        <f t="shared" si="60"/>
        <v>V</v>
      </c>
      <c r="R413" s="378"/>
      <c r="S413" s="378"/>
      <c r="T413" s="773">
        <f t="shared" si="61"/>
        <v>14600</v>
      </c>
    </row>
    <row r="414" spans="1:20" ht="14.1" customHeight="1">
      <c r="A414" s="564">
        <v>414</v>
      </c>
      <c r="B414" s="380" t="s">
        <v>596</v>
      </c>
      <c r="C414" s="553" t="s">
        <v>595</v>
      </c>
      <c r="D414" s="380">
        <v>0</v>
      </c>
      <c r="E414" s="558" t="s">
        <v>334</v>
      </c>
      <c r="F414" s="557" t="s">
        <v>384</v>
      </c>
      <c r="G414" s="373" t="str">
        <f t="shared" si="62"/>
        <v>Administratieve ruimten</v>
      </c>
      <c r="H414" s="380"/>
      <c r="I414" s="566">
        <v>20</v>
      </c>
      <c r="J414" s="616">
        <v>1040</v>
      </c>
      <c r="K414" s="375">
        <f t="shared" si="63"/>
        <v>40</v>
      </c>
      <c r="L414" s="376">
        <f t="shared" si="66"/>
        <v>0</v>
      </c>
      <c r="M414" s="376">
        <f t="shared" si="67"/>
        <v>0</v>
      </c>
      <c r="N414" s="376">
        <f t="shared" si="64"/>
        <v>0</v>
      </c>
      <c r="O414" s="376">
        <f t="shared" si="65"/>
        <v>0</v>
      </c>
      <c r="P414" s="772">
        <v>1</v>
      </c>
      <c r="Q414" s="377" t="str">
        <f t="shared" si="60"/>
        <v>B</v>
      </c>
      <c r="R414" s="378"/>
      <c r="S414" s="378"/>
      <c r="T414" s="773">
        <f t="shared" si="61"/>
        <v>800</v>
      </c>
    </row>
    <row r="415" spans="1:20" ht="14.1" customHeight="1">
      <c r="A415" s="564">
        <v>415</v>
      </c>
      <c r="B415" s="380" t="s">
        <v>596</v>
      </c>
      <c r="C415" s="553" t="s">
        <v>595</v>
      </c>
      <c r="D415" s="380">
        <v>0</v>
      </c>
      <c r="E415" s="558" t="s">
        <v>616</v>
      </c>
      <c r="F415" s="557" t="s">
        <v>599</v>
      </c>
      <c r="G415" s="373" t="str">
        <f t="shared" si="62"/>
        <v>Niet van toepassing</v>
      </c>
      <c r="H415" s="380"/>
      <c r="I415" s="566">
        <v>2</v>
      </c>
      <c r="J415" s="616" t="s">
        <v>239</v>
      </c>
      <c r="K415" s="375">
        <f t="shared" si="63"/>
        <v>0</v>
      </c>
      <c r="L415" s="376">
        <f t="shared" si="66"/>
        <v>0</v>
      </c>
      <c r="M415" s="376">
        <f t="shared" si="67"/>
        <v>0</v>
      </c>
      <c r="N415" s="376">
        <f t="shared" si="64"/>
        <v>0</v>
      </c>
      <c r="O415" s="376">
        <f t="shared" si="65"/>
        <v>0</v>
      </c>
      <c r="P415" s="772">
        <v>1</v>
      </c>
      <c r="Q415" s="377">
        <f t="shared" si="60"/>
        <v>0</v>
      </c>
      <c r="R415" s="378"/>
      <c r="S415" s="378"/>
      <c r="T415" s="773">
        <f t="shared" si="61"/>
        <v>0</v>
      </c>
    </row>
    <row r="416" spans="1:20" ht="14.1" customHeight="1">
      <c r="A416" s="564">
        <v>416</v>
      </c>
      <c r="B416" s="380" t="s">
        <v>596</v>
      </c>
      <c r="C416" s="553" t="s">
        <v>595</v>
      </c>
      <c r="D416" s="380">
        <v>0</v>
      </c>
      <c r="E416" s="558" t="s">
        <v>617</v>
      </c>
      <c r="F416" s="557" t="s">
        <v>599</v>
      </c>
      <c r="G416" s="373" t="str">
        <f t="shared" si="62"/>
        <v>Niet van toepassing</v>
      </c>
      <c r="H416" s="380"/>
      <c r="I416" s="566">
        <v>4</v>
      </c>
      <c r="J416" s="616" t="s">
        <v>239</v>
      </c>
      <c r="K416" s="375">
        <f t="shared" si="63"/>
        <v>0</v>
      </c>
      <c r="L416" s="376">
        <f t="shared" si="66"/>
        <v>0</v>
      </c>
      <c r="M416" s="376">
        <f t="shared" si="67"/>
        <v>0</v>
      </c>
      <c r="N416" s="376">
        <f t="shared" si="64"/>
        <v>0</v>
      </c>
      <c r="O416" s="376">
        <f t="shared" si="65"/>
        <v>0</v>
      </c>
      <c r="P416" s="772">
        <v>1</v>
      </c>
      <c r="Q416" s="377">
        <f t="shared" si="60"/>
        <v>0</v>
      </c>
      <c r="R416" s="378"/>
      <c r="S416" s="378"/>
      <c r="T416" s="773">
        <f t="shared" si="61"/>
        <v>0</v>
      </c>
    </row>
    <row r="417" spans="1:20" ht="14.1" customHeight="1">
      <c r="A417" s="564">
        <v>417</v>
      </c>
      <c r="B417" s="380" t="s">
        <v>596</v>
      </c>
      <c r="C417" s="553" t="s">
        <v>595</v>
      </c>
      <c r="D417" s="380">
        <v>0</v>
      </c>
      <c r="E417" s="558" t="s">
        <v>335</v>
      </c>
      <c r="F417" s="557" t="s">
        <v>381</v>
      </c>
      <c r="G417" s="373" t="str">
        <f t="shared" si="62"/>
        <v>Mediatheek/Bibliotheek/Computerlokaal</v>
      </c>
      <c r="H417" s="380"/>
      <c r="I417" s="566">
        <v>46</v>
      </c>
      <c r="J417" s="616">
        <v>14080</v>
      </c>
      <c r="K417" s="375">
        <f t="shared" si="63"/>
        <v>80</v>
      </c>
      <c r="L417" s="376">
        <f t="shared" si="66"/>
        <v>0</v>
      </c>
      <c r="M417" s="376">
        <f t="shared" si="67"/>
        <v>0</v>
      </c>
      <c r="N417" s="376">
        <f t="shared" si="64"/>
        <v>0</v>
      </c>
      <c r="O417" s="376">
        <f t="shared" si="65"/>
        <v>0</v>
      </c>
      <c r="P417" s="772">
        <v>1</v>
      </c>
      <c r="Q417" s="377" t="str">
        <f t="shared" si="60"/>
        <v>V</v>
      </c>
      <c r="R417" s="378"/>
      <c r="S417" s="378"/>
      <c r="T417" s="773">
        <f t="shared" si="61"/>
        <v>3680</v>
      </c>
    </row>
    <row r="418" spans="1:20" ht="14.1" customHeight="1">
      <c r="A418" s="564">
        <v>418</v>
      </c>
      <c r="B418" s="380" t="s">
        <v>596</v>
      </c>
      <c r="C418" s="553" t="s">
        <v>595</v>
      </c>
      <c r="D418" s="380">
        <v>0</v>
      </c>
      <c r="E418" s="558" t="s">
        <v>336</v>
      </c>
      <c r="F418" s="557" t="s">
        <v>384</v>
      </c>
      <c r="G418" s="373" t="str">
        <f t="shared" si="62"/>
        <v>Administratieve ruimten</v>
      </c>
      <c r="H418" s="380"/>
      <c r="I418" s="566">
        <v>15</v>
      </c>
      <c r="J418" s="616">
        <v>1040</v>
      </c>
      <c r="K418" s="375">
        <f t="shared" si="63"/>
        <v>40</v>
      </c>
      <c r="L418" s="376">
        <f t="shared" si="66"/>
        <v>0</v>
      </c>
      <c r="M418" s="376">
        <f t="shared" si="67"/>
        <v>0</v>
      </c>
      <c r="N418" s="376">
        <f t="shared" si="64"/>
        <v>0</v>
      </c>
      <c r="O418" s="376">
        <f t="shared" si="65"/>
        <v>0</v>
      </c>
      <c r="P418" s="772">
        <v>1</v>
      </c>
      <c r="Q418" s="377" t="str">
        <f t="shared" si="60"/>
        <v>B</v>
      </c>
      <c r="R418" s="378"/>
      <c r="S418" s="378"/>
      <c r="T418" s="773">
        <f t="shared" si="61"/>
        <v>600</v>
      </c>
    </row>
    <row r="419" spans="1:20" ht="14.1" customHeight="1">
      <c r="A419" s="564">
        <v>419</v>
      </c>
      <c r="B419" s="380" t="s">
        <v>596</v>
      </c>
      <c r="C419" s="553" t="s">
        <v>595</v>
      </c>
      <c r="D419" s="380">
        <v>0</v>
      </c>
      <c r="E419" s="558" t="s">
        <v>337</v>
      </c>
      <c r="F419" s="557" t="s">
        <v>384</v>
      </c>
      <c r="G419" s="373" t="str">
        <f t="shared" si="62"/>
        <v>Administratieve ruimten</v>
      </c>
      <c r="H419" s="380"/>
      <c r="I419" s="566">
        <v>15</v>
      </c>
      <c r="J419" s="616">
        <v>1040</v>
      </c>
      <c r="K419" s="375">
        <f t="shared" si="63"/>
        <v>40</v>
      </c>
      <c r="L419" s="376">
        <f t="shared" si="66"/>
        <v>0</v>
      </c>
      <c r="M419" s="376">
        <f t="shared" si="67"/>
        <v>0</v>
      </c>
      <c r="N419" s="376">
        <f t="shared" si="64"/>
        <v>0</v>
      </c>
      <c r="O419" s="376">
        <f t="shared" si="65"/>
        <v>0</v>
      </c>
      <c r="P419" s="772">
        <v>1</v>
      </c>
      <c r="Q419" s="377" t="str">
        <f t="shared" si="60"/>
        <v>B</v>
      </c>
      <c r="R419" s="378"/>
      <c r="S419" s="378"/>
      <c r="T419" s="773">
        <f t="shared" si="61"/>
        <v>600</v>
      </c>
    </row>
    <row r="420" spans="1:20" ht="14.1" customHeight="1">
      <c r="A420" s="564">
        <v>420</v>
      </c>
      <c r="B420" s="380" t="s">
        <v>596</v>
      </c>
      <c r="C420" s="553" t="s">
        <v>595</v>
      </c>
      <c r="D420" s="380">
        <v>0</v>
      </c>
      <c r="E420" s="558" t="s">
        <v>338</v>
      </c>
      <c r="F420" s="557" t="s">
        <v>599</v>
      </c>
      <c r="G420" s="373" t="str">
        <f t="shared" si="62"/>
        <v>Niet van toepassing</v>
      </c>
      <c r="H420" s="380"/>
      <c r="I420" s="566">
        <v>26</v>
      </c>
      <c r="J420" s="616" t="s">
        <v>239</v>
      </c>
      <c r="K420" s="375">
        <f t="shared" si="63"/>
        <v>0</v>
      </c>
      <c r="L420" s="376">
        <f t="shared" si="66"/>
        <v>0</v>
      </c>
      <c r="M420" s="376">
        <f t="shared" si="67"/>
        <v>0</v>
      </c>
      <c r="N420" s="376">
        <f t="shared" si="64"/>
        <v>0</v>
      </c>
      <c r="O420" s="376">
        <f t="shared" si="65"/>
        <v>0</v>
      </c>
      <c r="P420" s="772">
        <v>1</v>
      </c>
      <c r="Q420" s="377">
        <f t="shared" si="60"/>
        <v>0</v>
      </c>
      <c r="R420" s="378"/>
      <c r="S420" s="378"/>
      <c r="T420" s="773">
        <f t="shared" si="61"/>
        <v>0</v>
      </c>
    </row>
    <row r="421" spans="1:20" ht="14.1" customHeight="1">
      <c r="A421" s="564">
        <v>421</v>
      </c>
      <c r="B421" s="380" t="s">
        <v>596</v>
      </c>
      <c r="C421" s="553" t="s">
        <v>595</v>
      </c>
      <c r="D421" s="380">
        <v>0</v>
      </c>
      <c r="E421" s="558" t="s">
        <v>339</v>
      </c>
      <c r="F421" s="557" t="s">
        <v>380</v>
      </c>
      <c r="G421" s="373" t="str">
        <f t="shared" si="62"/>
        <v>Gangen en hallen</v>
      </c>
      <c r="H421" s="380"/>
      <c r="I421" s="566">
        <v>23.33</v>
      </c>
      <c r="J421" s="616">
        <v>3200</v>
      </c>
      <c r="K421" s="375">
        <f t="shared" si="63"/>
        <v>200</v>
      </c>
      <c r="L421" s="376">
        <f t="shared" si="66"/>
        <v>0</v>
      </c>
      <c r="M421" s="376">
        <f t="shared" si="67"/>
        <v>0</v>
      </c>
      <c r="N421" s="376">
        <f t="shared" si="64"/>
        <v>0</v>
      </c>
      <c r="O421" s="376">
        <f t="shared" si="65"/>
        <v>0</v>
      </c>
      <c r="P421" s="772">
        <v>1</v>
      </c>
      <c r="Q421" s="377" t="str">
        <f t="shared" si="60"/>
        <v>V</v>
      </c>
      <c r="R421" s="378"/>
      <c r="S421" s="378"/>
      <c r="T421" s="773">
        <f t="shared" si="61"/>
        <v>4666</v>
      </c>
    </row>
    <row r="422" spans="1:20" ht="14.1" customHeight="1">
      <c r="A422" s="564">
        <v>422</v>
      </c>
      <c r="B422" s="380" t="s">
        <v>596</v>
      </c>
      <c r="C422" s="553" t="s">
        <v>595</v>
      </c>
      <c r="D422" s="380">
        <v>0</v>
      </c>
      <c r="E422" s="558" t="s">
        <v>719</v>
      </c>
      <c r="F422" s="557" t="s">
        <v>686</v>
      </c>
      <c r="G422" s="373" t="str">
        <f t="shared" si="62"/>
        <v>Trappenhuizen</v>
      </c>
      <c r="H422" s="380"/>
      <c r="I422" s="566">
        <v>4.666666666666667</v>
      </c>
      <c r="J422" s="616">
        <v>5200</v>
      </c>
      <c r="K422" s="375">
        <f t="shared" si="63"/>
        <v>200</v>
      </c>
      <c r="L422" s="376">
        <f t="shared" si="66"/>
        <v>0</v>
      </c>
      <c r="M422" s="376">
        <f t="shared" si="67"/>
        <v>0</v>
      </c>
      <c r="N422" s="376">
        <f t="shared" si="64"/>
        <v>0</v>
      </c>
      <c r="O422" s="376">
        <f t="shared" si="65"/>
        <v>0</v>
      </c>
      <c r="P422" s="772">
        <v>1</v>
      </c>
      <c r="Q422" s="377" t="str">
        <f t="shared" si="60"/>
        <v>V</v>
      </c>
      <c r="R422" s="378"/>
      <c r="S422" s="378"/>
      <c r="T422" s="773">
        <f t="shared" si="61"/>
        <v>933.33333333333337</v>
      </c>
    </row>
    <row r="423" spans="1:20" ht="14.1" customHeight="1">
      <c r="A423" s="564">
        <v>423</v>
      </c>
      <c r="B423" s="380" t="s">
        <v>596</v>
      </c>
      <c r="C423" s="553" t="s">
        <v>595</v>
      </c>
      <c r="D423" s="380">
        <v>0</v>
      </c>
      <c r="E423" s="558" t="s">
        <v>340</v>
      </c>
      <c r="F423" s="557" t="s">
        <v>380</v>
      </c>
      <c r="G423" s="373" t="str">
        <f t="shared" si="62"/>
        <v>Gangen en hallen</v>
      </c>
      <c r="H423" s="380"/>
      <c r="I423" s="566">
        <v>8</v>
      </c>
      <c r="J423" s="616">
        <v>3200</v>
      </c>
      <c r="K423" s="375">
        <f t="shared" si="63"/>
        <v>200</v>
      </c>
      <c r="L423" s="376">
        <f t="shared" si="66"/>
        <v>0</v>
      </c>
      <c r="M423" s="376">
        <f t="shared" si="67"/>
        <v>0</v>
      </c>
      <c r="N423" s="376">
        <f t="shared" si="64"/>
        <v>0</v>
      </c>
      <c r="O423" s="376">
        <f t="shared" si="65"/>
        <v>0</v>
      </c>
      <c r="P423" s="772">
        <v>1</v>
      </c>
      <c r="Q423" s="377" t="str">
        <f t="shared" si="60"/>
        <v>V</v>
      </c>
      <c r="R423" s="378"/>
      <c r="S423" s="378"/>
      <c r="T423" s="773">
        <f t="shared" si="61"/>
        <v>1600</v>
      </c>
    </row>
    <row r="424" spans="1:20" ht="14.1" customHeight="1">
      <c r="A424" s="564">
        <v>424</v>
      </c>
      <c r="B424" s="380" t="s">
        <v>596</v>
      </c>
      <c r="C424" s="553" t="s">
        <v>595</v>
      </c>
      <c r="D424" s="380">
        <v>0</v>
      </c>
      <c r="E424" s="558" t="s">
        <v>720</v>
      </c>
      <c r="F424" s="557" t="s">
        <v>686</v>
      </c>
      <c r="G424" s="373" t="str">
        <f t="shared" si="62"/>
        <v>Trappenhuizen</v>
      </c>
      <c r="H424" s="380"/>
      <c r="I424" s="566">
        <v>2</v>
      </c>
      <c r="J424" s="616">
        <v>5200</v>
      </c>
      <c r="K424" s="375">
        <f t="shared" si="63"/>
        <v>200</v>
      </c>
      <c r="L424" s="376">
        <f t="shared" si="66"/>
        <v>0</v>
      </c>
      <c r="M424" s="376">
        <f t="shared" si="67"/>
        <v>0</v>
      </c>
      <c r="N424" s="376">
        <f t="shared" si="64"/>
        <v>0</v>
      </c>
      <c r="O424" s="376">
        <f t="shared" si="65"/>
        <v>0</v>
      </c>
      <c r="P424" s="772">
        <v>1</v>
      </c>
      <c r="Q424" s="377" t="str">
        <f t="shared" si="60"/>
        <v>V</v>
      </c>
      <c r="R424" s="378"/>
      <c r="S424" s="378"/>
      <c r="T424" s="773">
        <f t="shared" si="61"/>
        <v>400</v>
      </c>
    </row>
    <row r="425" spans="1:20" ht="14.1" customHeight="1">
      <c r="A425" s="564">
        <v>425</v>
      </c>
      <c r="B425" s="380" t="s">
        <v>596</v>
      </c>
      <c r="C425" s="553" t="s">
        <v>595</v>
      </c>
      <c r="D425" s="380">
        <v>0</v>
      </c>
      <c r="E425" s="558" t="s">
        <v>341</v>
      </c>
      <c r="F425" s="557" t="s">
        <v>382</v>
      </c>
      <c r="G425" s="373" t="str">
        <f t="shared" si="62"/>
        <v>Sanitaire ruimten</v>
      </c>
      <c r="H425" s="380"/>
      <c r="I425" s="566">
        <v>23</v>
      </c>
      <c r="J425" s="616">
        <v>2200</v>
      </c>
      <c r="K425" s="375">
        <f t="shared" si="63"/>
        <v>200</v>
      </c>
      <c r="L425" s="376">
        <f t="shared" si="66"/>
        <v>0</v>
      </c>
      <c r="M425" s="376">
        <f t="shared" si="67"/>
        <v>0</v>
      </c>
      <c r="N425" s="376">
        <f t="shared" si="64"/>
        <v>0</v>
      </c>
      <c r="O425" s="376">
        <f t="shared" si="65"/>
        <v>0</v>
      </c>
      <c r="P425" s="772">
        <v>1</v>
      </c>
      <c r="Q425" s="377" t="str">
        <f t="shared" si="60"/>
        <v>S</v>
      </c>
      <c r="R425" s="378"/>
      <c r="S425" s="378"/>
      <c r="T425" s="773">
        <f t="shared" si="61"/>
        <v>4600</v>
      </c>
    </row>
    <row r="426" spans="1:20" ht="14.1" customHeight="1">
      <c r="A426" s="564">
        <v>426</v>
      </c>
      <c r="B426" s="380" t="s">
        <v>596</v>
      </c>
      <c r="C426" s="553" t="s">
        <v>595</v>
      </c>
      <c r="D426" s="380">
        <v>0</v>
      </c>
      <c r="E426" s="558" t="s">
        <v>342</v>
      </c>
      <c r="F426" s="557" t="s">
        <v>384</v>
      </c>
      <c r="G426" s="373" t="str">
        <f t="shared" si="62"/>
        <v>Administratieve ruimten</v>
      </c>
      <c r="H426" s="380"/>
      <c r="I426" s="566">
        <v>23</v>
      </c>
      <c r="J426" s="616">
        <v>1040</v>
      </c>
      <c r="K426" s="375">
        <f t="shared" si="63"/>
        <v>40</v>
      </c>
      <c r="L426" s="376">
        <f t="shared" si="66"/>
        <v>0</v>
      </c>
      <c r="M426" s="376">
        <f t="shared" si="67"/>
        <v>0</v>
      </c>
      <c r="N426" s="376">
        <f t="shared" si="64"/>
        <v>0</v>
      </c>
      <c r="O426" s="376">
        <f t="shared" si="65"/>
        <v>0</v>
      </c>
      <c r="P426" s="772">
        <v>1</v>
      </c>
      <c r="Q426" s="377" t="str">
        <f t="shared" si="60"/>
        <v>B</v>
      </c>
      <c r="R426" s="378"/>
      <c r="S426" s="378"/>
      <c r="T426" s="773">
        <f t="shared" si="61"/>
        <v>920</v>
      </c>
    </row>
    <row r="427" spans="1:20" ht="14.1" customHeight="1">
      <c r="A427" s="564">
        <v>427</v>
      </c>
      <c r="B427" s="380" t="s">
        <v>596</v>
      </c>
      <c r="C427" s="553" t="s">
        <v>595</v>
      </c>
      <c r="D427" s="380">
        <v>0</v>
      </c>
      <c r="E427" s="558" t="s">
        <v>343</v>
      </c>
      <c r="F427" s="557" t="s">
        <v>384</v>
      </c>
      <c r="G427" s="373" t="str">
        <f t="shared" si="62"/>
        <v>Administratieve ruimten</v>
      </c>
      <c r="H427" s="380"/>
      <c r="I427" s="566">
        <v>23</v>
      </c>
      <c r="J427" s="616">
        <v>1040</v>
      </c>
      <c r="K427" s="375">
        <f t="shared" si="63"/>
        <v>40</v>
      </c>
      <c r="L427" s="376">
        <f t="shared" si="66"/>
        <v>0</v>
      </c>
      <c r="M427" s="376">
        <f t="shared" si="67"/>
        <v>0</v>
      </c>
      <c r="N427" s="376">
        <f t="shared" si="64"/>
        <v>0</v>
      </c>
      <c r="O427" s="376">
        <f t="shared" si="65"/>
        <v>0</v>
      </c>
      <c r="P427" s="772">
        <v>1</v>
      </c>
      <c r="Q427" s="377" t="str">
        <f t="shared" si="60"/>
        <v>B</v>
      </c>
      <c r="R427" s="378"/>
      <c r="S427" s="378"/>
      <c r="T427" s="773">
        <f t="shared" si="61"/>
        <v>920</v>
      </c>
    </row>
    <row r="428" spans="1:20" ht="14.1" customHeight="1">
      <c r="A428" s="564">
        <v>428</v>
      </c>
      <c r="B428" s="380" t="s">
        <v>596</v>
      </c>
      <c r="C428" s="553" t="s">
        <v>595</v>
      </c>
      <c r="D428" s="380">
        <v>0</v>
      </c>
      <c r="E428" s="558" t="s">
        <v>344</v>
      </c>
      <c r="F428" s="557" t="s">
        <v>384</v>
      </c>
      <c r="G428" s="373" t="str">
        <f t="shared" si="62"/>
        <v>Administratieve ruimten</v>
      </c>
      <c r="H428" s="380"/>
      <c r="I428" s="566">
        <v>12</v>
      </c>
      <c r="J428" s="616">
        <v>1040</v>
      </c>
      <c r="K428" s="375">
        <f t="shared" si="63"/>
        <v>40</v>
      </c>
      <c r="L428" s="376">
        <f t="shared" si="66"/>
        <v>0</v>
      </c>
      <c r="M428" s="376">
        <f t="shared" si="67"/>
        <v>0</v>
      </c>
      <c r="N428" s="376">
        <f t="shared" si="64"/>
        <v>0</v>
      </c>
      <c r="O428" s="376">
        <f t="shared" si="65"/>
        <v>0</v>
      </c>
      <c r="P428" s="772">
        <v>1</v>
      </c>
      <c r="Q428" s="377" t="str">
        <f t="shared" si="60"/>
        <v>B</v>
      </c>
      <c r="R428" s="378"/>
      <c r="S428" s="378"/>
      <c r="T428" s="773">
        <f t="shared" si="61"/>
        <v>480</v>
      </c>
    </row>
    <row r="429" spans="1:20" ht="14.1" customHeight="1">
      <c r="A429" s="564">
        <v>429</v>
      </c>
      <c r="B429" s="380" t="s">
        <v>596</v>
      </c>
      <c r="C429" s="553" t="s">
        <v>595</v>
      </c>
      <c r="D429" s="380">
        <v>0</v>
      </c>
      <c r="E429" s="558" t="s">
        <v>345</v>
      </c>
      <c r="F429" s="557" t="s">
        <v>384</v>
      </c>
      <c r="G429" s="373" t="str">
        <f t="shared" si="62"/>
        <v>Administratieve ruimten</v>
      </c>
      <c r="H429" s="380"/>
      <c r="I429" s="566">
        <v>12</v>
      </c>
      <c r="J429" s="616">
        <v>1040</v>
      </c>
      <c r="K429" s="375">
        <f t="shared" si="63"/>
        <v>40</v>
      </c>
      <c r="L429" s="376">
        <f t="shared" si="66"/>
        <v>0</v>
      </c>
      <c r="M429" s="376">
        <f t="shared" si="67"/>
        <v>0</v>
      </c>
      <c r="N429" s="376">
        <f t="shared" si="64"/>
        <v>0</v>
      </c>
      <c r="O429" s="376">
        <f t="shared" si="65"/>
        <v>0</v>
      </c>
      <c r="P429" s="772">
        <v>1</v>
      </c>
      <c r="Q429" s="377" t="str">
        <f t="shared" si="60"/>
        <v>B</v>
      </c>
      <c r="R429" s="378"/>
      <c r="S429" s="378"/>
      <c r="T429" s="773">
        <f t="shared" si="61"/>
        <v>480</v>
      </c>
    </row>
    <row r="430" spans="1:20" ht="14.1" customHeight="1">
      <c r="A430" s="564">
        <v>430</v>
      </c>
      <c r="B430" s="380" t="s">
        <v>596</v>
      </c>
      <c r="C430" s="553" t="s">
        <v>595</v>
      </c>
      <c r="D430" s="380">
        <v>0</v>
      </c>
      <c r="E430" s="558" t="s">
        <v>346</v>
      </c>
      <c r="F430" s="557" t="s">
        <v>384</v>
      </c>
      <c r="G430" s="373" t="str">
        <f t="shared" si="62"/>
        <v>Administratieve ruimten</v>
      </c>
      <c r="H430" s="380"/>
      <c r="I430" s="566">
        <v>6</v>
      </c>
      <c r="J430" s="616">
        <v>1040</v>
      </c>
      <c r="K430" s="375">
        <f t="shared" si="63"/>
        <v>40</v>
      </c>
      <c r="L430" s="376">
        <f t="shared" si="66"/>
        <v>0</v>
      </c>
      <c r="M430" s="376">
        <f t="shared" si="67"/>
        <v>0</v>
      </c>
      <c r="N430" s="376">
        <f t="shared" si="64"/>
        <v>0</v>
      </c>
      <c r="O430" s="376">
        <f t="shared" si="65"/>
        <v>0</v>
      </c>
      <c r="P430" s="772">
        <v>1</v>
      </c>
      <c r="Q430" s="377" t="str">
        <f t="shared" si="60"/>
        <v>B</v>
      </c>
      <c r="R430" s="378"/>
      <c r="S430" s="378"/>
      <c r="T430" s="773">
        <f t="shared" si="61"/>
        <v>240</v>
      </c>
    </row>
    <row r="431" spans="1:20" ht="14.1" customHeight="1">
      <c r="A431" s="564">
        <v>431</v>
      </c>
      <c r="B431" s="380" t="s">
        <v>596</v>
      </c>
      <c r="C431" s="553" t="s">
        <v>595</v>
      </c>
      <c r="D431" s="380">
        <v>0</v>
      </c>
      <c r="E431" s="558" t="s">
        <v>347</v>
      </c>
      <c r="F431" s="557" t="s">
        <v>380</v>
      </c>
      <c r="G431" s="373" t="str">
        <f t="shared" si="62"/>
        <v>Gangen en hallen</v>
      </c>
      <c r="H431" s="380"/>
      <c r="I431" s="566">
        <v>6</v>
      </c>
      <c r="J431" s="616">
        <v>3200</v>
      </c>
      <c r="K431" s="375">
        <f t="shared" si="63"/>
        <v>200</v>
      </c>
      <c r="L431" s="376">
        <f t="shared" si="66"/>
        <v>0</v>
      </c>
      <c r="M431" s="376">
        <f t="shared" si="67"/>
        <v>0</v>
      </c>
      <c r="N431" s="376">
        <f t="shared" si="64"/>
        <v>0</v>
      </c>
      <c r="O431" s="376">
        <f t="shared" si="65"/>
        <v>0</v>
      </c>
      <c r="P431" s="772">
        <v>1</v>
      </c>
      <c r="Q431" s="377" t="str">
        <f t="shared" si="60"/>
        <v>V</v>
      </c>
      <c r="R431" s="378"/>
      <c r="S431" s="378"/>
      <c r="T431" s="773">
        <f t="shared" si="61"/>
        <v>1200</v>
      </c>
    </row>
    <row r="432" spans="1:20" ht="14.1" customHeight="1">
      <c r="A432" s="564">
        <v>432</v>
      </c>
      <c r="B432" s="380" t="s">
        <v>596</v>
      </c>
      <c r="C432" s="553" t="s">
        <v>595</v>
      </c>
      <c r="D432" s="380">
        <v>0</v>
      </c>
      <c r="E432" s="558" t="s">
        <v>348</v>
      </c>
      <c r="F432" s="557" t="s">
        <v>380</v>
      </c>
      <c r="G432" s="373" t="str">
        <f t="shared" si="62"/>
        <v>Gangen en hallen</v>
      </c>
      <c r="H432" s="380"/>
      <c r="I432" s="566">
        <v>37</v>
      </c>
      <c r="J432" s="616">
        <v>3200</v>
      </c>
      <c r="K432" s="375">
        <f t="shared" si="63"/>
        <v>200</v>
      </c>
      <c r="L432" s="376">
        <f t="shared" si="66"/>
        <v>0</v>
      </c>
      <c r="M432" s="376">
        <f t="shared" si="67"/>
        <v>0</v>
      </c>
      <c r="N432" s="376">
        <f t="shared" si="64"/>
        <v>0</v>
      </c>
      <c r="O432" s="376">
        <f t="shared" si="65"/>
        <v>0</v>
      </c>
      <c r="P432" s="772">
        <v>1</v>
      </c>
      <c r="Q432" s="377" t="str">
        <f t="shared" si="60"/>
        <v>V</v>
      </c>
      <c r="R432" s="378"/>
      <c r="S432" s="378"/>
      <c r="T432" s="773">
        <f t="shared" si="61"/>
        <v>7400</v>
      </c>
    </row>
    <row r="433" spans="1:20" ht="14.1" customHeight="1">
      <c r="A433" s="564">
        <v>433</v>
      </c>
      <c r="B433" s="380" t="s">
        <v>596</v>
      </c>
      <c r="C433" s="553" t="s">
        <v>595</v>
      </c>
      <c r="D433" s="380">
        <v>0</v>
      </c>
      <c r="E433" s="558" t="s">
        <v>349</v>
      </c>
      <c r="F433" s="557" t="s">
        <v>383</v>
      </c>
      <c r="G433" s="373" t="str">
        <f t="shared" si="62"/>
        <v>Leslokaal regulier</v>
      </c>
      <c r="H433" s="380"/>
      <c r="I433" s="566">
        <v>40</v>
      </c>
      <c r="J433" s="616">
        <v>8040</v>
      </c>
      <c r="K433" s="375">
        <f t="shared" si="63"/>
        <v>40</v>
      </c>
      <c r="L433" s="376">
        <f t="shared" si="66"/>
        <v>0</v>
      </c>
      <c r="M433" s="376">
        <f t="shared" si="67"/>
        <v>0</v>
      </c>
      <c r="N433" s="376">
        <f t="shared" si="64"/>
        <v>0</v>
      </c>
      <c r="O433" s="376">
        <f t="shared" si="65"/>
        <v>0</v>
      </c>
      <c r="P433" s="772">
        <v>1</v>
      </c>
      <c r="Q433" s="377" t="str">
        <f t="shared" si="60"/>
        <v>L</v>
      </c>
      <c r="R433" s="378"/>
      <c r="S433" s="378"/>
      <c r="T433" s="773">
        <f t="shared" si="61"/>
        <v>1600</v>
      </c>
    </row>
    <row r="434" spans="1:20" ht="14.1" customHeight="1">
      <c r="A434" s="564">
        <v>434</v>
      </c>
      <c r="B434" s="380" t="s">
        <v>596</v>
      </c>
      <c r="C434" s="553" t="s">
        <v>595</v>
      </c>
      <c r="D434" s="380">
        <v>0</v>
      </c>
      <c r="E434" s="558" t="s">
        <v>350</v>
      </c>
      <c r="F434" s="557" t="s">
        <v>383</v>
      </c>
      <c r="G434" s="373" t="str">
        <f t="shared" si="62"/>
        <v>Leslokaal regulier</v>
      </c>
      <c r="H434" s="380"/>
      <c r="I434" s="566">
        <v>40</v>
      </c>
      <c r="J434" s="616">
        <v>8040</v>
      </c>
      <c r="K434" s="375">
        <f t="shared" si="63"/>
        <v>40</v>
      </c>
      <c r="L434" s="376">
        <f t="shared" si="66"/>
        <v>0</v>
      </c>
      <c r="M434" s="376">
        <f t="shared" si="67"/>
        <v>0</v>
      </c>
      <c r="N434" s="376">
        <f t="shared" si="64"/>
        <v>0</v>
      </c>
      <c r="O434" s="376">
        <f t="shared" si="65"/>
        <v>0</v>
      </c>
      <c r="P434" s="772">
        <v>1</v>
      </c>
      <c r="Q434" s="377" t="str">
        <f t="shared" si="60"/>
        <v>L</v>
      </c>
      <c r="R434" s="378"/>
      <c r="S434" s="378"/>
      <c r="T434" s="773">
        <f t="shared" si="61"/>
        <v>1600</v>
      </c>
    </row>
    <row r="435" spans="1:20" ht="14.1" customHeight="1">
      <c r="A435" s="564">
        <v>435</v>
      </c>
      <c r="B435" s="380" t="s">
        <v>596</v>
      </c>
      <c r="C435" s="553" t="s">
        <v>595</v>
      </c>
      <c r="D435" s="380">
        <v>0</v>
      </c>
      <c r="E435" s="558" t="s">
        <v>351</v>
      </c>
      <c r="F435" s="557" t="s">
        <v>383</v>
      </c>
      <c r="G435" s="373" t="str">
        <f t="shared" si="62"/>
        <v>Leslokaal regulier</v>
      </c>
      <c r="H435" s="380"/>
      <c r="I435" s="566">
        <v>40</v>
      </c>
      <c r="J435" s="616">
        <v>8040</v>
      </c>
      <c r="K435" s="375">
        <f t="shared" si="63"/>
        <v>40</v>
      </c>
      <c r="L435" s="376">
        <f t="shared" si="66"/>
        <v>0</v>
      </c>
      <c r="M435" s="376">
        <f t="shared" si="67"/>
        <v>0</v>
      </c>
      <c r="N435" s="376">
        <f t="shared" si="64"/>
        <v>0</v>
      </c>
      <c r="O435" s="376">
        <f t="shared" si="65"/>
        <v>0</v>
      </c>
      <c r="P435" s="772">
        <v>1</v>
      </c>
      <c r="Q435" s="377" t="str">
        <f t="shared" si="60"/>
        <v>L</v>
      </c>
      <c r="R435" s="378"/>
      <c r="S435" s="378"/>
      <c r="T435" s="773">
        <f t="shared" si="61"/>
        <v>1600</v>
      </c>
    </row>
    <row r="436" spans="1:20" ht="14.1" customHeight="1">
      <c r="A436" s="564">
        <v>436</v>
      </c>
      <c r="B436" s="380" t="s">
        <v>596</v>
      </c>
      <c r="C436" s="553" t="s">
        <v>595</v>
      </c>
      <c r="D436" s="380">
        <v>0</v>
      </c>
      <c r="E436" s="558" t="s">
        <v>352</v>
      </c>
      <c r="F436" s="557" t="s">
        <v>383</v>
      </c>
      <c r="G436" s="373" t="str">
        <f t="shared" si="62"/>
        <v>Leslokaal regulier</v>
      </c>
      <c r="H436" s="380"/>
      <c r="I436" s="566">
        <v>55</v>
      </c>
      <c r="J436" s="616">
        <v>8040</v>
      </c>
      <c r="K436" s="375">
        <f t="shared" si="63"/>
        <v>40</v>
      </c>
      <c r="L436" s="376">
        <f t="shared" si="66"/>
        <v>0</v>
      </c>
      <c r="M436" s="376">
        <f t="shared" si="67"/>
        <v>0</v>
      </c>
      <c r="N436" s="376">
        <f t="shared" si="64"/>
        <v>0</v>
      </c>
      <c r="O436" s="376">
        <f t="shared" si="65"/>
        <v>0</v>
      </c>
      <c r="P436" s="772">
        <v>1</v>
      </c>
      <c r="Q436" s="377" t="str">
        <f t="shared" si="60"/>
        <v>L</v>
      </c>
      <c r="R436" s="378"/>
      <c r="S436" s="378"/>
      <c r="T436" s="773">
        <f t="shared" si="61"/>
        <v>2200</v>
      </c>
    </row>
    <row r="437" spans="1:20" ht="14.1" customHeight="1">
      <c r="A437" s="564">
        <v>437</v>
      </c>
      <c r="B437" s="380" t="s">
        <v>596</v>
      </c>
      <c r="C437" s="553" t="s">
        <v>595</v>
      </c>
      <c r="D437" s="380">
        <v>0</v>
      </c>
      <c r="E437" s="558" t="s">
        <v>353</v>
      </c>
      <c r="F437" s="557" t="s">
        <v>383</v>
      </c>
      <c r="G437" s="373" t="str">
        <f t="shared" si="62"/>
        <v>Leslokaal regulier</v>
      </c>
      <c r="H437" s="380"/>
      <c r="I437" s="566">
        <v>130</v>
      </c>
      <c r="J437" s="616">
        <v>8040</v>
      </c>
      <c r="K437" s="375">
        <f t="shared" si="63"/>
        <v>40</v>
      </c>
      <c r="L437" s="376">
        <f t="shared" si="66"/>
        <v>0</v>
      </c>
      <c r="M437" s="376">
        <f t="shared" si="67"/>
        <v>0</v>
      </c>
      <c r="N437" s="376">
        <f t="shared" si="64"/>
        <v>0</v>
      </c>
      <c r="O437" s="376">
        <f t="shared" si="65"/>
        <v>0</v>
      </c>
      <c r="P437" s="772">
        <v>1</v>
      </c>
      <c r="Q437" s="377" t="str">
        <f t="shared" si="60"/>
        <v>L</v>
      </c>
      <c r="R437" s="378"/>
      <c r="S437" s="378"/>
      <c r="T437" s="773">
        <f t="shared" si="61"/>
        <v>5200</v>
      </c>
    </row>
    <row r="438" spans="1:20" ht="14.1" customHeight="1">
      <c r="A438" s="564">
        <v>438</v>
      </c>
      <c r="B438" s="380" t="s">
        <v>596</v>
      </c>
      <c r="C438" s="553" t="s">
        <v>595</v>
      </c>
      <c r="D438" s="380">
        <v>0</v>
      </c>
      <c r="E438" s="558" t="s">
        <v>354</v>
      </c>
      <c r="F438" s="557" t="s">
        <v>380</v>
      </c>
      <c r="G438" s="373" t="str">
        <f t="shared" si="62"/>
        <v>Gangen en hallen</v>
      </c>
      <c r="H438" s="380"/>
      <c r="I438" s="566">
        <v>25</v>
      </c>
      <c r="J438" s="616">
        <v>3200</v>
      </c>
      <c r="K438" s="375">
        <f t="shared" si="63"/>
        <v>200</v>
      </c>
      <c r="L438" s="376">
        <f t="shared" si="66"/>
        <v>0</v>
      </c>
      <c r="M438" s="376">
        <f t="shared" si="67"/>
        <v>0</v>
      </c>
      <c r="N438" s="376">
        <f t="shared" si="64"/>
        <v>0</v>
      </c>
      <c r="O438" s="376">
        <f t="shared" si="65"/>
        <v>0</v>
      </c>
      <c r="P438" s="772">
        <v>1</v>
      </c>
      <c r="Q438" s="377" t="str">
        <f t="shared" si="60"/>
        <v>V</v>
      </c>
      <c r="R438" s="378"/>
      <c r="S438" s="378"/>
      <c r="T438" s="773">
        <f t="shared" si="61"/>
        <v>5000</v>
      </c>
    </row>
    <row r="439" spans="1:20" ht="14.1" customHeight="1">
      <c r="A439" s="564">
        <v>439</v>
      </c>
      <c r="B439" s="380" t="s">
        <v>596</v>
      </c>
      <c r="C439" s="553" t="s">
        <v>595</v>
      </c>
      <c r="D439" s="380">
        <v>0</v>
      </c>
      <c r="E439" s="558" t="s">
        <v>355</v>
      </c>
      <c r="F439" s="557" t="s">
        <v>380</v>
      </c>
      <c r="G439" s="373" t="str">
        <f t="shared" si="62"/>
        <v>Gangen en hallen</v>
      </c>
      <c r="H439" s="380"/>
      <c r="I439" s="566">
        <v>20</v>
      </c>
      <c r="J439" s="616">
        <v>3200</v>
      </c>
      <c r="K439" s="375">
        <f t="shared" si="63"/>
        <v>200</v>
      </c>
      <c r="L439" s="376">
        <f t="shared" si="66"/>
        <v>0</v>
      </c>
      <c r="M439" s="376">
        <f t="shared" si="67"/>
        <v>0</v>
      </c>
      <c r="N439" s="376">
        <f t="shared" si="64"/>
        <v>0</v>
      </c>
      <c r="O439" s="376">
        <f t="shared" si="65"/>
        <v>0</v>
      </c>
      <c r="P439" s="772">
        <v>1</v>
      </c>
      <c r="Q439" s="377" t="str">
        <f t="shared" si="60"/>
        <v>V</v>
      </c>
      <c r="R439" s="378"/>
      <c r="S439" s="378"/>
      <c r="T439" s="773">
        <f t="shared" si="61"/>
        <v>4000</v>
      </c>
    </row>
    <row r="440" spans="1:20" ht="14.1" customHeight="1">
      <c r="A440" s="564">
        <v>440</v>
      </c>
      <c r="B440" s="380" t="s">
        <v>596</v>
      </c>
      <c r="C440" s="553" t="s">
        <v>595</v>
      </c>
      <c r="D440" s="380">
        <v>0</v>
      </c>
      <c r="E440" s="558" t="s">
        <v>356</v>
      </c>
      <c r="F440" s="557" t="s">
        <v>382</v>
      </c>
      <c r="G440" s="373" t="str">
        <f t="shared" si="62"/>
        <v>Sanitaire ruimten</v>
      </c>
      <c r="H440" s="380"/>
      <c r="I440" s="566">
        <v>15</v>
      </c>
      <c r="J440" s="616">
        <v>2200</v>
      </c>
      <c r="K440" s="375">
        <f t="shared" si="63"/>
        <v>200</v>
      </c>
      <c r="L440" s="376">
        <f t="shared" si="66"/>
        <v>0</v>
      </c>
      <c r="M440" s="376">
        <f t="shared" si="67"/>
        <v>0</v>
      </c>
      <c r="N440" s="376">
        <f t="shared" si="64"/>
        <v>0</v>
      </c>
      <c r="O440" s="376">
        <f t="shared" si="65"/>
        <v>0</v>
      </c>
      <c r="P440" s="772">
        <v>1</v>
      </c>
      <c r="Q440" s="377" t="str">
        <f t="shared" si="60"/>
        <v>S</v>
      </c>
      <c r="R440" s="378"/>
      <c r="S440" s="378"/>
      <c r="T440" s="773">
        <f t="shared" si="61"/>
        <v>3000</v>
      </c>
    </row>
    <row r="441" spans="1:20" ht="14.1" customHeight="1">
      <c r="A441" s="564">
        <v>441</v>
      </c>
      <c r="B441" s="380" t="s">
        <v>596</v>
      </c>
      <c r="C441" s="553" t="s">
        <v>595</v>
      </c>
      <c r="D441" s="380">
        <v>1</v>
      </c>
      <c r="E441" s="558" t="s">
        <v>390</v>
      </c>
      <c r="F441" s="557" t="s">
        <v>389</v>
      </c>
      <c r="G441" s="373" t="str">
        <f t="shared" si="62"/>
        <v>Aula/kantine</v>
      </c>
      <c r="H441" s="380"/>
      <c r="I441" s="566">
        <v>122.35</v>
      </c>
      <c r="J441" s="616">
        <v>7200</v>
      </c>
      <c r="K441" s="375">
        <f t="shared" si="63"/>
        <v>200</v>
      </c>
      <c r="L441" s="376">
        <f t="shared" si="66"/>
        <v>0</v>
      </c>
      <c r="M441" s="376">
        <f t="shared" si="67"/>
        <v>0</v>
      </c>
      <c r="N441" s="376">
        <f t="shared" si="64"/>
        <v>0</v>
      </c>
      <c r="O441" s="376">
        <f t="shared" si="65"/>
        <v>0</v>
      </c>
      <c r="P441" s="772">
        <v>1</v>
      </c>
      <c r="Q441" s="377" t="str">
        <f t="shared" si="60"/>
        <v>V</v>
      </c>
      <c r="R441" s="378"/>
      <c r="S441" s="378"/>
      <c r="T441" s="773">
        <f t="shared" si="61"/>
        <v>24470</v>
      </c>
    </row>
    <row r="442" spans="1:20" ht="14.1" customHeight="1">
      <c r="A442" s="564">
        <v>442</v>
      </c>
      <c r="B442" s="380" t="s">
        <v>596</v>
      </c>
      <c r="C442" s="553" t="s">
        <v>595</v>
      </c>
      <c r="D442" s="380">
        <v>1</v>
      </c>
      <c r="E442" s="558" t="s">
        <v>688</v>
      </c>
      <c r="F442" s="557" t="s">
        <v>686</v>
      </c>
      <c r="G442" s="373" t="str">
        <f t="shared" si="62"/>
        <v>Trappenhuizen</v>
      </c>
      <c r="H442" s="380"/>
      <c r="I442" s="566">
        <v>7.6470588235294121</v>
      </c>
      <c r="J442" s="616">
        <v>5200</v>
      </c>
      <c r="K442" s="375">
        <f t="shared" si="63"/>
        <v>200</v>
      </c>
      <c r="L442" s="376">
        <f t="shared" si="66"/>
        <v>0</v>
      </c>
      <c r="M442" s="376">
        <f t="shared" si="67"/>
        <v>0</v>
      </c>
      <c r="N442" s="376">
        <f t="shared" si="64"/>
        <v>0</v>
      </c>
      <c r="O442" s="376">
        <f t="shared" si="65"/>
        <v>0</v>
      </c>
      <c r="P442" s="772">
        <v>1</v>
      </c>
      <c r="Q442" s="377" t="str">
        <f t="shared" si="60"/>
        <v>V</v>
      </c>
      <c r="R442" s="378"/>
      <c r="S442" s="378"/>
      <c r="T442" s="773">
        <f t="shared" si="61"/>
        <v>1529.4117647058824</v>
      </c>
    </row>
    <row r="443" spans="1:20" ht="14.1" customHeight="1">
      <c r="A443" s="564">
        <v>443</v>
      </c>
      <c r="B443" s="380" t="s">
        <v>596</v>
      </c>
      <c r="C443" s="553" t="s">
        <v>595</v>
      </c>
      <c r="D443" s="380">
        <v>1</v>
      </c>
      <c r="E443" s="558" t="s">
        <v>391</v>
      </c>
      <c r="F443" s="557" t="s">
        <v>388</v>
      </c>
      <c r="G443" s="373" t="str">
        <f t="shared" si="62"/>
        <v>Niet van toepassing</v>
      </c>
      <c r="H443" s="380"/>
      <c r="I443" s="566">
        <v>10</v>
      </c>
      <c r="J443" s="616" t="s">
        <v>239</v>
      </c>
      <c r="K443" s="375">
        <f t="shared" si="63"/>
        <v>0</v>
      </c>
      <c r="L443" s="376">
        <f t="shared" si="66"/>
        <v>0</v>
      </c>
      <c r="M443" s="376">
        <f t="shared" si="67"/>
        <v>0</v>
      </c>
      <c r="N443" s="376">
        <f t="shared" si="64"/>
        <v>0</v>
      </c>
      <c r="O443" s="376">
        <f t="shared" si="65"/>
        <v>0</v>
      </c>
      <c r="P443" s="772">
        <v>1</v>
      </c>
      <c r="Q443" s="377">
        <f t="shared" si="60"/>
        <v>0</v>
      </c>
      <c r="R443" s="378"/>
      <c r="S443" s="378"/>
      <c r="T443" s="773">
        <f t="shared" si="61"/>
        <v>0</v>
      </c>
    </row>
    <row r="444" spans="1:20" ht="14.1" customHeight="1">
      <c r="A444" s="564">
        <v>444</v>
      </c>
      <c r="B444" s="380" t="s">
        <v>596</v>
      </c>
      <c r="C444" s="553" t="s">
        <v>595</v>
      </c>
      <c r="D444" s="380">
        <v>1</v>
      </c>
      <c r="E444" s="558" t="s">
        <v>392</v>
      </c>
      <c r="F444" s="557" t="s">
        <v>383</v>
      </c>
      <c r="G444" s="373" t="str">
        <f t="shared" si="62"/>
        <v>Leslokaal regulier</v>
      </c>
      <c r="H444" s="380"/>
      <c r="I444" s="566">
        <v>40</v>
      </c>
      <c r="J444" s="616">
        <v>8040</v>
      </c>
      <c r="K444" s="375">
        <f t="shared" si="63"/>
        <v>40</v>
      </c>
      <c r="L444" s="376">
        <f t="shared" si="66"/>
        <v>0</v>
      </c>
      <c r="M444" s="376">
        <f t="shared" si="67"/>
        <v>0</v>
      </c>
      <c r="N444" s="376">
        <f t="shared" si="64"/>
        <v>0</v>
      </c>
      <c r="O444" s="376">
        <f t="shared" si="65"/>
        <v>0</v>
      </c>
      <c r="P444" s="772">
        <v>1</v>
      </c>
      <c r="Q444" s="377" t="str">
        <f t="shared" si="60"/>
        <v>L</v>
      </c>
      <c r="R444" s="378"/>
      <c r="S444" s="378"/>
      <c r="T444" s="773">
        <f t="shared" si="61"/>
        <v>1600</v>
      </c>
    </row>
    <row r="445" spans="1:20" ht="14.1" customHeight="1">
      <c r="A445" s="564">
        <v>445</v>
      </c>
      <c r="B445" s="380" t="s">
        <v>596</v>
      </c>
      <c r="C445" s="553" t="s">
        <v>595</v>
      </c>
      <c r="D445" s="380">
        <v>1</v>
      </c>
      <c r="E445" s="560" t="s">
        <v>393</v>
      </c>
      <c r="F445" s="560" t="s">
        <v>383</v>
      </c>
      <c r="G445" s="373" t="str">
        <f t="shared" si="62"/>
        <v>Leslokaal regulier</v>
      </c>
      <c r="H445" s="380"/>
      <c r="I445" s="566">
        <v>40</v>
      </c>
      <c r="J445" s="616">
        <v>8040</v>
      </c>
      <c r="K445" s="375">
        <f t="shared" si="63"/>
        <v>40</v>
      </c>
      <c r="L445" s="376">
        <f t="shared" si="66"/>
        <v>0</v>
      </c>
      <c r="M445" s="376">
        <f t="shared" si="67"/>
        <v>0</v>
      </c>
      <c r="N445" s="376">
        <f t="shared" si="64"/>
        <v>0</v>
      </c>
      <c r="O445" s="376">
        <f t="shared" si="65"/>
        <v>0</v>
      </c>
      <c r="P445" s="772">
        <v>1</v>
      </c>
      <c r="Q445" s="377" t="str">
        <f t="shared" si="60"/>
        <v>L</v>
      </c>
      <c r="R445" s="378"/>
      <c r="S445" s="378"/>
      <c r="T445" s="773">
        <f t="shared" si="61"/>
        <v>1600</v>
      </c>
    </row>
    <row r="446" spans="1:20" ht="14.1" customHeight="1">
      <c r="A446" s="564">
        <v>446</v>
      </c>
      <c r="B446" s="380" t="s">
        <v>596</v>
      </c>
      <c r="C446" s="553" t="s">
        <v>595</v>
      </c>
      <c r="D446" s="380">
        <v>1</v>
      </c>
      <c r="E446" s="560" t="s">
        <v>394</v>
      </c>
      <c r="F446" s="560" t="s">
        <v>381</v>
      </c>
      <c r="G446" s="373" t="str">
        <f t="shared" si="62"/>
        <v>Mediatheek/Bibliotheek/Computerlokaal</v>
      </c>
      <c r="H446" s="380"/>
      <c r="I446" s="566">
        <v>126</v>
      </c>
      <c r="J446" s="616">
        <v>14080</v>
      </c>
      <c r="K446" s="375">
        <f t="shared" si="63"/>
        <v>80</v>
      </c>
      <c r="L446" s="376">
        <f t="shared" si="66"/>
        <v>0</v>
      </c>
      <c r="M446" s="376">
        <f t="shared" si="67"/>
        <v>0</v>
      </c>
      <c r="N446" s="376">
        <f t="shared" si="64"/>
        <v>0</v>
      </c>
      <c r="O446" s="376">
        <f t="shared" si="65"/>
        <v>0</v>
      </c>
      <c r="P446" s="772">
        <v>1</v>
      </c>
      <c r="Q446" s="377" t="str">
        <f t="shared" si="60"/>
        <v>V</v>
      </c>
      <c r="R446" s="378"/>
      <c r="S446" s="378"/>
      <c r="T446" s="773">
        <f t="shared" si="61"/>
        <v>10080</v>
      </c>
    </row>
    <row r="447" spans="1:20" ht="14.1" customHeight="1">
      <c r="A447" s="564">
        <v>447</v>
      </c>
      <c r="B447" s="380" t="s">
        <v>596</v>
      </c>
      <c r="C447" s="553" t="s">
        <v>595</v>
      </c>
      <c r="D447" s="380">
        <v>1</v>
      </c>
      <c r="E447" s="560" t="s">
        <v>395</v>
      </c>
      <c r="F447" s="560" t="s">
        <v>380</v>
      </c>
      <c r="G447" s="373" t="str">
        <f t="shared" si="62"/>
        <v>Gangen en hallen</v>
      </c>
      <c r="H447" s="380"/>
      <c r="I447" s="566">
        <v>64</v>
      </c>
      <c r="J447" s="616">
        <v>3200</v>
      </c>
      <c r="K447" s="375">
        <f t="shared" si="63"/>
        <v>200</v>
      </c>
      <c r="L447" s="376">
        <f t="shared" si="66"/>
        <v>0</v>
      </c>
      <c r="M447" s="376">
        <f t="shared" si="67"/>
        <v>0</v>
      </c>
      <c r="N447" s="376">
        <f t="shared" si="64"/>
        <v>0</v>
      </c>
      <c r="O447" s="376">
        <f t="shared" si="65"/>
        <v>0</v>
      </c>
      <c r="P447" s="772">
        <v>1</v>
      </c>
      <c r="Q447" s="377" t="str">
        <f t="shared" si="60"/>
        <v>V</v>
      </c>
      <c r="R447" s="378"/>
      <c r="S447" s="378"/>
      <c r="T447" s="773">
        <f t="shared" si="61"/>
        <v>12800</v>
      </c>
    </row>
    <row r="448" spans="1:20" ht="14.1" customHeight="1">
      <c r="A448" s="564">
        <v>448</v>
      </c>
      <c r="B448" s="380" t="s">
        <v>596</v>
      </c>
      <c r="C448" s="553" t="s">
        <v>595</v>
      </c>
      <c r="D448" s="380">
        <v>1</v>
      </c>
      <c r="E448" s="560" t="s">
        <v>396</v>
      </c>
      <c r="F448" s="560" t="s">
        <v>383</v>
      </c>
      <c r="G448" s="373" t="str">
        <f t="shared" si="62"/>
        <v>Leslokaal regulier</v>
      </c>
      <c r="H448" s="380"/>
      <c r="I448" s="566">
        <v>105</v>
      </c>
      <c r="J448" s="616">
        <v>8040</v>
      </c>
      <c r="K448" s="375">
        <f t="shared" si="63"/>
        <v>40</v>
      </c>
      <c r="L448" s="376">
        <f t="shared" si="66"/>
        <v>0</v>
      </c>
      <c r="M448" s="376">
        <f t="shared" si="67"/>
        <v>0</v>
      </c>
      <c r="N448" s="376">
        <f t="shared" si="64"/>
        <v>0</v>
      </c>
      <c r="O448" s="376">
        <f t="shared" si="65"/>
        <v>0</v>
      </c>
      <c r="P448" s="772">
        <v>1</v>
      </c>
      <c r="Q448" s="377" t="str">
        <f t="shared" ref="Q448:Q511" si="68">IF(J448="","",VLOOKUP(J448,Kengetal,11,FALSE))</f>
        <v>L</v>
      </c>
      <c r="R448" s="378"/>
      <c r="S448" s="378"/>
      <c r="T448" s="773">
        <f t="shared" ref="T448:T511" si="69">I448*K448</f>
        <v>4200</v>
      </c>
    </row>
    <row r="449" spans="1:20" ht="14.1" customHeight="1">
      <c r="A449" s="564">
        <v>449</v>
      </c>
      <c r="B449" s="380" t="s">
        <v>596</v>
      </c>
      <c r="C449" s="553" t="s">
        <v>595</v>
      </c>
      <c r="D449" s="380">
        <v>1</v>
      </c>
      <c r="E449" s="560" t="s">
        <v>397</v>
      </c>
      <c r="F449" s="560" t="s">
        <v>599</v>
      </c>
      <c r="G449" s="373" t="str">
        <f t="shared" si="62"/>
        <v>Niet van toepassing</v>
      </c>
      <c r="H449" s="380"/>
      <c r="I449" s="566">
        <v>3</v>
      </c>
      <c r="J449" s="616" t="s">
        <v>239</v>
      </c>
      <c r="K449" s="375">
        <f t="shared" si="63"/>
        <v>0</v>
      </c>
      <c r="L449" s="376">
        <f t="shared" si="66"/>
        <v>0</v>
      </c>
      <c r="M449" s="376">
        <f t="shared" si="67"/>
        <v>0</v>
      </c>
      <c r="N449" s="376">
        <f t="shared" si="64"/>
        <v>0</v>
      </c>
      <c r="O449" s="376">
        <f t="shared" si="65"/>
        <v>0</v>
      </c>
      <c r="P449" s="772">
        <v>1</v>
      </c>
      <c r="Q449" s="377">
        <f t="shared" si="68"/>
        <v>0</v>
      </c>
      <c r="R449" s="378"/>
      <c r="S449" s="378"/>
      <c r="T449" s="773">
        <f t="shared" si="69"/>
        <v>0</v>
      </c>
    </row>
    <row r="450" spans="1:20" ht="14.1" customHeight="1">
      <c r="A450" s="564">
        <v>450</v>
      </c>
      <c r="B450" s="380" t="s">
        <v>596</v>
      </c>
      <c r="C450" s="553" t="s">
        <v>595</v>
      </c>
      <c r="D450" s="380">
        <v>1</v>
      </c>
      <c r="E450" s="560" t="s">
        <v>398</v>
      </c>
      <c r="F450" s="560" t="s">
        <v>599</v>
      </c>
      <c r="G450" s="373" t="str">
        <f t="shared" ref="G450:G513" si="70">IF($J450="",0,VLOOKUP($J450,Kengetal,3,FALSE))</f>
        <v>Niet van toepassing</v>
      </c>
      <c r="H450" s="380"/>
      <c r="I450" s="566">
        <v>5</v>
      </c>
      <c r="J450" s="616" t="s">
        <v>239</v>
      </c>
      <c r="K450" s="375">
        <f t="shared" ref="K450:K513" si="71">SUM(IF(J450="",0,VLOOKUP(J450,Kengetal,2)))</f>
        <v>0</v>
      </c>
      <c r="L450" s="376">
        <f t="shared" si="66"/>
        <v>0</v>
      </c>
      <c r="M450" s="376">
        <f t="shared" si="67"/>
        <v>0</v>
      </c>
      <c r="N450" s="376">
        <f t="shared" ref="N450:N513" si="72">IF($J450="",0,VLOOKUP($J450,Kengetal,5,FALSE))</f>
        <v>0</v>
      </c>
      <c r="O450" s="376">
        <f t="shared" ref="O450:O513" si="73">IF($J450="",0,VLOOKUP($J450,Kengetal,6,FALSE))</f>
        <v>0</v>
      </c>
      <c r="P450" s="772">
        <v>1</v>
      </c>
      <c r="Q450" s="377">
        <f t="shared" si="68"/>
        <v>0</v>
      </c>
      <c r="R450" s="378"/>
      <c r="S450" s="378"/>
      <c r="T450" s="773">
        <f t="shared" si="69"/>
        <v>0</v>
      </c>
    </row>
    <row r="451" spans="1:20" ht="14.1" customHeight="1">
      <c r="A451" s="564">
        <v>451</v>
      </c>
      <c r="B451" s="380" t="s">
        <v>596</v>
      </c>
      <c r="C451" s="553" t="s">
        <v>595</v>
      </c>
      <c r="D451" s="380">
        <v>1</v>
      </c>
      <c r="E451" s="560" t="s">
        <v>399</v>
      </c>
      <c r="F451" s="560" t="s">
        <v>382</v>
      </c>
      <c r="G451" s="373" t="str">
        <f t="shared" si="70"/>
        <v>Sanitaire ruimten</v>
      </c>
      <c r="H451" s="380"/>
      <c r="I451" s="566">
        <v>12</v>
      </c>
      <c r="J451" s="616">
        <v>2200</v>
      </c>
      <c r="K451" s="375">
        <f t="shared" si="71"/>
        <v>200</v>
      </c>
      <c r="L451" s="376">
        <f t="shared" si="66"/>
        <v>0</v>
      </c>
      <c r="M451" s="376">
        <f t="shared" si="67"/>
        <v>0</v>
      </c>
      <c r="N451" s="376">
        <f t="shared" si="72"/>
        <v>0</v>
      </c>
      <c r="O451" s="376">
        <f t="shared" si="73"/>
        <v>0</v>
      </c>
      <c r="P451" s="772">
        <v>1</v>
      </c>
      <c r="Q451" s="377" t="str">
        <f t="shared" si="68"/>
        <v>S</v>
      </c>
      <c r="R451" s="378"/>
      <c r="S451" s="378"/>
      <c r="T451" s="773">
        <f t="shared" si="69"/>
        <v>2400</v>
      </c>
    </row>
    <row r="452" spans="1:20" ht="14.1" customHeight="1">
      <c r="A452" s="564">
        <v>452</v>
      </c>
      <c r="B452" s="380" t="s">
        <v>596</v>
      </c>
      <c r="C452" s="553" t="s">
        <v>595</v>
      </c>
      <c r="D452" s="380">
        <v>1</v>
      </c>
      <c r="E452" s="560" t="s">
        <v>400</v>
      </c>
      <c r="F452" s="560" t="s">
        <v>385</v>
      </c>
      <c r="G452" s="373" t="str">
        <f t="shared" si="70"/>
        <v>Personeelsruimten</v>
      </c>
      <c r="H452" s="380"/>
      <c r="I452" s="566">
        <v>45</v>
      </c>
      <c r="J452" s="616">
        <v>12200</v>
      </c>
      <c r="K452" s="375">
        <f t="shared" si="71"/>
        <v>200</v>
      </c>
      <c r="L452" s="376">
        <f t="shared" si="66"/>
        <v>0</v>
      </c>
      <c r="M452" s="376">
        <f t="shared" si="67"/>
        <v>0</v>
      </c>
      <c r="N452" s="376">
        <f t="shared" si="72"/>
        <v>0</v>
      </c>
      <c r="O452" s="376">
        <f t="shared" si="73"/>
        <v>0</v>
      </c>
      <c r="P452" s="772">
        <v>1</v>
      </c>
      <c r="Q452" s="377" t="str">
        <f t="shared" si="68"/>
        <v>V</v>
      </c>
      <c r="R452" s="378"/>
      <c r="S452" s="378"/>
      <c r="T452" s="773">
        <f t="shared" si="69"/>
        <v>9000</v>
      </c>
    </row>
    <row r="453" spans="1:20" ht="14.1" customHeight="1">
      <c r="A453" s="564">
        <v>453</v>
      </c>
      <c r="B453" s="380" t="s">
        <v>596</v>
      </c>
      <c r="C453" s="553" t="s">
        <v>595</v>
      </c>
      <c r="D453" s="380">
        <v>1</v>
      </c>
      <c r="E453" s="560" t="s">
        <v>401</v>
      </c>
      <c r="F453" s="560" t="s">
        <v>380</v>
      </c>
      <c r="G453" s="373" t="str">
        <f t="shared" si="70"/>
        <v>Gangen en hallen</v>
      </c>
      <c r="H453" s="380"/>
      <c r="I453" s="566">
        <v>37</v>
      </c>
      <c r="J453" s="616">
        <v>3200</v>
      </c>
      <c r="K453" s="375">
        <f t="shared" si="71"/>
        <v>200</v>
      </c>
      <c r="L453" s="376">
        <f t="shared" si="66"/>
        <v>0</v>
      </c>
      <c r="M453" s="376">
        <f t="shared" si="67"/>
        <v>0</v>
      </c>
      <c r="N453" s="376">
        <f t="shared" si="72"/>
        <v>0</v>
      </c>
      <c r="O453" s="376">
        <f t="shared" si="73"/>
        <v>0</v>
      </c>
      <c r="P453" s="772">
        <v>1</v>
      </c>
      <c r="Q453" s="377" t="str">
        <f t="shared" si="68"/>
        <v>V</v>
      </c>
      <c r="R453" s="378"/>
      <c r="S453" s="378"/>
      <c r="T453" s="773">
        <f t="shared" si="69"/>
        <v>7400</v>
      </c>
    </row>
    <row r="454" spans="1:20" ht="14.1" customHeight="1">
      <c r="A454" s="564">
        <v>454</v>
      </c>
      <c r="B454" s="380" t="s">
        <v>596</v>
      </c>
      <c r="C454" s="553" t="s">
        <v>595</v>
      </c>
      <c r="D454" s="380">
        <v>1</v>
      </c>
      <c r="E454" s="560" t="s">
        <v>402</v>
      </c>
      <c r="F454" s="560" t="s">
        <v>383</v>
      </c>
      <c r="G454" s="373" t="str">
        <f t="shared" si="70"/>
        <v>Leslokaal regulier</v>
      </c>
      <c r="H454" s="380"/>
      <c r="I454" s="566">
        <v>40</v>
      </c>
      <c r="J454" s="616">
        <v>8040</v>
      </c>
      <c r="K454" s="375">
        <f t="shared" si="71"/>
        <v>40</v>
      </c>
      <c r="L454" s="376">
        <f t="shared" si="66"/>
        <v>0</v>
      </c>
      <c r="M454" s="376">
        <f t="shared" si="67"/>
        <v>0</v>
      </c>
      <c r="N454" s="376">
        <f t="shared" si="72"/>
        <v>0</v>
      </c>
      <c r="O454" s="376">
        <f t="shared" si="73"/>
        <v>0</v>
      </c>
      <c r="P454" s="772">
        <v>1</v>
      </c>
      <c r="Q454" s="377" t="str">
        <f t="shared" si="68"/>
        <v>L</v>
      </c>
      <c r="R454" s="378"/>
      <c r="S454" s="378"/>
      <c r="T454" s="773">
        <f t="shared" si="69"/>
        <v>1600</v>
      </c>
    </row>
    <row r="455" spans="1:20" ht="14.1" customHeight="1">
      <c r="A455" s="564">
        <v>455</v>
      </c>
      <c r="B455" s="380" t="s">
        <v>596</v>
      </c>
      <c r="C455" s="553" t="s">
        <v>595</v>
      </c>
      <c r="D455" s="380">
        <v>1</v>
      </c>
      <c r="E455" s="560" t="s">
        <v>403</v>
      </c>
      <c r="F455" s="560" t="s">
        <v>383</v>
      </c>
      <c r="G455" s="373" t="str">
        <f t="shared" si="70"/>
        <v>Leslokaal regulier</v>
      </c>
      <c r="H455" s="380"/>
      <c r="I455" s="566">
        <v>40</v>
      </c>
      <c r="J455" s="616">
        <v>8040</v>
      </c>
      <c r="K455" s="375">
        <f t="shared" si="71"/>
        <v>40</v>
      </c>
      <c r="L455" s="376">
        <f t="shared" si="66"/>
        <v>0</v>
      </c>
      <c r="M455" s="376">
        <f t="shared" si="67"/>
        <v>0</v>
      </c>
      <c r="N455" s="376">
        <f t="shared" si="72"/>
        <v>0</v>
      </c>
      <c r="O455" s="376">
        <f t="shared" si="73"/>
        <v>0</v>
      </c>
      <c r="P455" s="772">
        <v>1</v>
      </c>
      <c r="Q455" s="377" t="str">
        <f t="shared" si="68"/>
        <v>L</v>
      </c>
      <c r="R455" s="378"/>
      <c r="S455" s="378"/>
      <c r="T455" s="773">
        <f t="shared" si="69"/>
        <v>1600</v>
      </c>
    </row>
    <row r="456" spans="1:20" ht="14.1" customHeight="1">
      <c r="A456" s="564">
        <v>456</v>
      </c>
      <c r="B456" s="380" t="s">
        <v>596</v>
      </c>
      <c r="C456" s="553" t="s">
        <v>595</v>
      </c>
      <c r="D456" s="380">
        <v>1</v>
      </c>
      <c r="E456" s="560" t="s">
        <v>404</v>
      </c>
      <c r="F456" s="560" t="s">
        <v>383</v>
      </c>
      <c r="G456" s="373" t="str">
        <f t="shared" si="70"/>
        <v>Leslokaal regulier</v>
      </c>
      <c r="H456" s="380"/>
      <c r="I456" s="566">
        <v>40</v>
      </c>
      <c r="J456" s="616">
        <v>8040</v>
      </c>
      <c r="K456" s="375">
        <f t="shared" si="71"/>
        <v>40</v>
      </c>
      <c r="L456" s="376">
        <f t="shared" si="66"/>
        <v>0</v>
      </c>
      <c r="M456" s="376">
        <f t="shared" si="67"/>
        <v>0</v>
      </c>
      <c r="N456" s="376">
        <f t="shared" si="72"/>
        <v>0</v>
      </c>
      <c r="O456" s="376">
        <f t="shared" si="73"/>
        <v>0</v>
      </c>
      <c r="P456" s="772">
        <v>1</v>
      </c>
      <c r="Q456" s="377" t="str">
        <f t="shared" si="68"/>
        <v>L</v>
      </c>
      <c r="R456" s="378"/>
      <c r="S456" s="378"/>
      <c r="T456" s="773">
        <f t="shared" si="69"/>
        <v>1600</v>
      </c>
    </row>
    <row r="457" spans="1:20" ht="14.1" customHeight="1">
      <c r="A457" s="564">
        <v>457</v>
      </c>
      <c r="B457" s="380" t="s">
        <v>596</v>
      </c>
      <c r="C457" s="553" t="s">
        <v>595</v>
      </c>
      <c r="D457" s="380">
        <v>1</v>
      </c>
      <c r="E457" s="560" t="s">
        <v>405</v>
      </c>
      <c r="F457" s="560" t="s">
        <v>380</v>
      </c>
      <c r="G457" s="373" t="str">
        <f t="shared" si="70"/>
        <v>Gangen en hallen</v>
      </c>
      <c r="H457" s="380"/>
      <c r="I457" s="566">
        <v>74</v>
      </c>
      <c r="J457" s="616">
        <v>3200</v>
      </c>
      <c r="K457" s="375">
        <f t="shared" si="71"/>
        <v>200</v>
      </c>
      <c r="L457" s="376">
        <f t="shared" si="66"/>
        <v>0</v>
      </c>
      <c r="M457" s="376">
        <f t="shared" si="67"/>
        <v>0</v>
      </c>
      <c r="N457" s="376">
        <f t="shared" si="72"/>
        <v>0</v>
      </c>
      <c r="O457" s="376">
        <f t="shared" si="73"/>
        <v>0</v>
      </c>
      <c r="P457" s="772">
        <v>1</v>
      </c>
      <c r="Q457" s="377" t="str">
        <f t="shared" si="68"/>
        <v>V</v>
      </c>
      <c r="R457" s="378"/>
      <c r="S457" s="378"/>
      <c r="T457" s="773">
        <f t="shared" si="69"/>
        <v>14800</v>
      </c>
    </row>
    <row r="458" spans="1:20" ht="14.1" customHeight="1">
      <c r="A458" s="564">
        <v>458</v>
      </c>
      <c r="B458" s="380" t="s">
        <v>596</v>
      </c>
      <c r="C458" s="553" t="s">
        <v>595</v>
      </c>
      <c r="D458" s="380">
        <v>1</v>
      </c>
      <c r="E458" s="560" t="s">
        <v>406</v>
      </c>
      <c r="F458" s="560" t="s">
        <v>382</v>
      </c>
      <c r="G458" s="373" t="str">
        <f t="shared" si="70"/>
        <v>Sanitaire ruimten</v>
      </c>
      <c r="H458" s="380"/>
      <c r="I458" s="566">
        <v>2</v>
      </c>
      <c r="J458" s="616">
        <v>2200</v>
      </c>
      <c r="K458" s="375">
        <f t="shared" si="71"/>
        <v>200</v>
      </c>
      <c r="L458" s="376">
        <f t="shared" si="66"/>
        <v>0</v>
      </c>
      <c r="M458" s="376">
        <f t="shared" si="67"/>
        <v>0</v>
      </c>
      <c r="N458" s="376">
        <f t="shared" si="72"/>
        <v>0</v>
      </c>
      <c r="O458" s="376">
        <f t="shared" si="73"/>
        <v>0</v>
      </c>
      <c r="P458" s="772">
        <v>1</v>
      </c>
      <c r="Q458" s="377" t="str">
        <f t="shared" si="68"/>
        <v>S</v>
      </c>
      <c r="R458" s="378"/>
      <c r="S458" s="378"/>
      <c r="T458" s="773">
        <f t="shared" si="69"/>
        <v>400</v>
      </c>
    </row>
    <row r="459" spans="1:20" ht="14.1" customHeight="1">
      <c r="A459" s="564">
        <v>459</v>
      </c>
      <c r="B459" s="380" t="s">
        <v>596</v>
      </c>
      <c r="C459" s="553" t="s">
        <v>595</v>
      </c>
      <c r="D459" s="380">
        <v>1</v>
      </c>
      <c r="E459" s="560" t="s">
        <v>407</v>
      </c>
      <c r="F459" s="560" t="s">
        <v>383</v>
      </c>
      <c r="G459" s="373" t="str">
        <f t="shared" si="70"/>
        <v>Leslokaal regulier</v>
      </c>
      <c r="H459" s="380"/>
      <c r="I459" s="566">
        <v>55</v>
      </c>
      <c r="J459" s="616">
        <v>8040</v>
      </c>
      <c r="K459" s="375">
        <f t="shared" si="71"/>
        <v>40</v>
      </c>
      <c r="L459" s="376">
        <f t="shared" ref="L459:L522" si="74">N459*I459*P459</f>
        <v>0</v>
      </c>
      <c r="M459" s="376">
        <f t="shared" ref="M459:M522" si="75">O459*I459*P459</f>
        <v>0</v>
      </c>
      <c r="N459" s="376">
        <f t="shared" si="72"/>
        <v>0</v>
      </c>
      <c r="O459" s="376">
        <f t="shared" si="73"/>
        <v>0</v>
      </c>
      <c r="P459" s="772">
        <v>1</v>
      </c>
      <c r="Q459" s="377" t="str">
        <f t="shared" si="68"/>
        <v>L</v>
      </c>
      <c r="R459" s="378"/>
      <c r="S459" s="378"/>
      <c r="T459" s="773">
        <f t="shared" si="69"/>
        <v>2200</v>
      </c>
    </row>
    <row r="460" spans="1:20" ht="14.1" customHeight="1">
      <c r="A460" s="564">
        <v>460</v>
      </c>
      <c r="B460" s="380" t="s">
        <v>596</v>
      </c>
      <c r="C460" s="553" t="s">
        <v>595</v>
      </c>
      <c r="D460" s="380">
        <v>1</v>
      </c>
      <c r="E460" s="560" t="s">
        <v>408</v>
      </c>
      <c r="F460" s="560" t="s">
        <v>686</v>
      </c>
      <c r="G460" s="373" t="str">
        <f t="shared" si="70"/>
        <v>Trappenhuizen</v>
      </c>
      <c r="H460" s="380"/>
      <c r="I460" s="566">
        <v>25</v>
      </c>
      <c r="J460" s="616">
        <v>5200</v>
      </c>
      <c r="K460" s="375">
        <f t="shared" si="71"/>
        <v>200</v>
      </c>
      <c r="L460" s="376">
        <f t="shared" si="74"/>
        <v>0</v>
      </c>
      <c r="M460" s="376">
        <f t="shared" si="75"/>
        <v>0</v>
      </c>
      <c r="N460" s="376">
        <f t="shared" si="72"/>
        <v>0</v>
      </c>
      <c r="O460" s="376">
        <f t="shared" si="73"/>
        <v>0</v>
      </c>
      <c r="P460" s="772">
        <v>1</v>
      </c>
      <c r="Q460" s="377" t="str">
        <f t="shared" si="68"/>
        <v>V</v>
      </c>
      <c r="R460" s="378"/>
      <c r="S460" s="378"/>
      <c r="T460" s="773">
        <f t="shared" si="69"/>
        <v>5000</v>
      </c>
    </row>
    <row r="461" spans="1:20" ht="14.1" customHeight="1">
      <c r="A461" s="564">
        <v>461</v>
      </c>
      <c r="B461" s="380" t="s">
        <v>596</v>
      </c>
      <c r="C461" s="553" t="s">
        <v>595</v>
      </c>
      <c r="D461" s="380">
        <v>1</v>
      </c>
      <c r="E461" s="560" t="s">
        <v>409</v>
      </c>
      <c r="F461" s="560" t="s">
        <v>384</v>
      </c>
      <c r="G461" s="373" t="str">
        <f t="shared" si="70"/>
        <v>Administratieve ruimten</v>
      </c>
      <c r="H461" s="380"/>
      <c r="I461" s="566">
        <v>26</v>
      </c>
      <c r="J461" s="616">
        <v>1040</v>
      </c>
      <c r="K461" s="375">
        <f t="shared" si="71"/>
        <v>40</v>
      </c>
      <c r="L461" s="376">
        <f t="shared" si="74"/>
        <v>0</v>
      </c>
      <c r="M461" s="376">
        <f t="shared" si="75"/>
        <v>0</v>
      </c>
      <c r="N461" s="376">
        <f t="shared" si="72"/>
        <v>0</v>
      </c>
      <c r="O461" s="376">
        <f t="shared" si="73"/>
        <v>0</v>
      </c>
      <c r="P461" s="772">
        <v>1</v>
      </c>
      <c r="Q461" s="377" t="str">
        <f t="shared" si="68"/>
        <v>B</v>
      </c>
      <c r="R461" s="378"/>
      <c r="S461" s="378"/>
      <c r="T461" s="773">
        <f t="shared" si="69"/>
        <v>1040</v>
      </c>
    </row>
    <row r="462" spans="1:20" ht="14.1" customHeight="1">
      <c r="A462" s="564">
        <v>462</v>
      </c>
      <c r="B462" s="380" t="s">
        <v>596</v>
      </c>
      <c r="C462" s="553" t="s">
        <v>595</v>
      </c>
      <c r="D462" s="380">
        <v>1</v>
      </c>
      <c r="E462" s="560" t="s">
        <v>410</v>
      </c>
      <c r="F462" s="560" t="s">
        <v>384</v>
      </c>
      <c r="G462" s="373" t="str">
        <f t="shared" si="70"/>
        <v>Administratieve ruimten</v>
      </c>
      <c r="H462" s="380"/>
      <c r="I462" s="566">
        <v>26</v>
      </c>
      <c r="J462" s="616">
        <v>1040</v>
      </c>
      <c r="K462" s="375">
        <f t="shared" si="71"/>
        <v>40</v>
      </c>
      <c r="L462" s="376">
        <f t="shared" si="74"/>
        <v>0</v>
      </c>
      <c r="M462" s="376">
        <f t="shared" si="75"/>
        <v>0</v>
      </c>
      <c r="N462" s="376">
        <f t="shared" si="72"/>
        <v>0</v>
      </c>
      <c r="O462" s="376">
        <f t="shared" si="73"/>
        <v>0</v>
      </c>
      <c r="P462" s="772">
        <v>1</v>
      </c>
      <c r="Q462" s="377" t="str">
        <f t="shared" si="68"/>
        <v>B</v>
      </c>
      <c r="R462" s="378"/>
      <c r="S462" s="378"/>
      <c r="T462" s="773">
        <f t="shared" si="69"/>
        <v>1040</v>
      </c>
    </row>
    <row r="463" spans="1:20" ht="14.1" customHeight="1">
      <c r="A463" s="564">
        <v>463</v>
      </c>
      <c r="B463" s="380" t="s">
        <v>596</v>
      </c>
      <c r="C463" s="553" t="s">
        <v>595</v>
      </c>
      <c r="D463" s="380">
        <v>1</v>
      </c>
      <c r="E463" s="560" t="s">
        <v>411</v>
      </c>
      <c r="F463" s="560" t="s">
        <v>384</v>
      </c>
      <c r="G463" s="373" t="str">
        <f t="shared" si="70"/>
        <v>Administratieve ruimten</v>
      </c>
      <c r="H463" s="380"/>
      <c r="I463" s="566">
        <v>26</v>
      </c>
      <c r="J463" s="616">
        <v>1040</v>
      </c>
      <c r="K463" s="375">
        <f t="shared" si="71"/>
        <v>40</v>
      </c>
      <c r="L463" s="376">
        <f t="shared" si="74"/>
        <v>0</v>
      </c>
      <c r="M463" s="376">
        <f t="shared" si="75"/>
        <v>0</v>
      </c>
      <c r="N463" s="376">
        <f t="shared" si="72"/>
        <v>0</v>
      </c>
      <c r="O463" s="376">
        <f t="shared" si="73"/>
        <v>0</v>
      </c>
      <c r="P463" s="772">
        <v>1</v>
      </c>
      <c r="Q463" s="377" t="str">
        <f t="shared" si="68"/>
        <v>B</v>
      </c>
      <c r="R463" s="378"/>
      <c r="S463" s="378"/>
      <c r="T463" s="773">
        <f t="shared" si="69"/>
        <v>1040</v>
      </c>
    </row>
    <row r="464" spans="1:20" ht="14.1" customHeight="1">
      <c r="A464" s="564">
        <v>464</v>
      </c>
      <c r="B464" s="380" t="s">
        <v>596</v>
      </c>
      <c r="C464" s="553" t="s">
        <v>595</v>
      </c>
      <c r="D464" s="380">
        <v>2</v>
      </c>
      <c r="E464" s="560" t="s">
        <v>446</v>
      </c>
      <c r="F464" s="560" t="s">
        <v>686</v>
      </c>
      <c r="G464" s="373" t="str">
        <f t="shared" si="70"/>
        <v>Trappenhuizen</v>
      </c>
      <c r="H464" s="380"/>
      <c r="I464" s="566">
        <v>25</v>
      </c>
      <c r="J464" s="616">
        <v>5200</v>
      </c>
      <c r="K464" s="375">
        <f t="shared" si="71"/>
        <v>200</v>
      </c>
      <c r="L464" s="376">
        <f t="shared" si="74"/>
        <v>0</v>
      </c>
      <c r="M464" s="376">
        <f t="shared" si="75"/>
        <v>0</v>
      </c>
      <c r="N464" s="376">
        <f t="shared" si="72"/>
        <v>0</v>
      </c>
      <c r="O464" s="376">
        <f t="shared" si="73"/>
        <v>0</v>
      </c>
      <c r="P464" s="772">
        <v>1</v>
      </c>
      <c r="Q464" s="377" t="str">
        <f t="shared" si="68"/>
        <v>V</v>
      </c>
      <c r="R464" s="378"/>
      <c r="S464" s="378"/>
      <c r="T464" s="773">
        <f t="shared" si="69"/>
        <v>5000</v>
      </c>
    </row>
    <row r="465" spans="1:20" ht="14.1" customHeight="1">
      <c r="A465" s="564">
        <v>465</v>
      </c>
      <c r="B465" s="380" t="s">
        <v>596</v>
      </c>
      <c r="C465" s="553" t="s">
        <v>595</v>
      </c>
      <c r="D465" s="380">
        <v>2</v>
      </c>
      <c r="E465" s="560" t="s">
        <v>447</v>
      </c>
      <c r="F465" s="560" t="s">
        <v>380</v>
      </c>
      <c r="G465" s="373" t="str">
        <f t="shared" si="70"/>
        <v>Gangen en hallen</v>
      </c>
      <c r="H465" s="380"/>
      <c r="I465" s="566">
        <v>20</v>
      </c>
      <c r="J465" s="616">
        <v>3200</v>
      </c>
      <c r="K465" s="375">
        <f t="shared" si="71"/>
        <v>200</v>
      </c>
      <c r="L465" s="376">
        <f t="shared" si="74"/>
        <v>0</v>
      </c>
      <c r="M465" s="376">
        <f t="shared" si="75"/>
        <v>0</v>
      </c>
      <c r="N465" s="376">
        <f t="shared" si="72"/>
        <v>0</v>
      </c>
      <c r="O465" s="376">
        <f t="shared" si="73"/>
        <v>0</v>
      </c>
      <c r="P465" s="772">
        <v>1</v>
      </c>
      <c r="Q465" s="377" t="str">
        <f t="shared" si="68"/>
        <v>V</v>
      </c>
      <c r="R465" s="378"/>
      <c r="S465" s="378"/>
      <c r="T465" s="773">
        <f t="shared" si="69"/>
        <v>4000</v>
      </c>
    </row>
    <row r="466" spans="1:20" ht="14.1" customHeight="1">
      <c r="A466" s="564">
        <v>466</v>
      </c>
      <c r="B466" s="380" t="s">
        <v>596</v>
      </c>
      <c r="C466" s="553" t="s">
        <v>595</v>
      </c>
      <c r="D466" s="380">
        <v>2</v>
      </c>
      <c r="E466" s="560" t="s">
        <v>448</v>
      </c>
      <c r="F466" s="560" t="s">
        <v>382</v>
      </c>
      <c r="G466" s="373" t="str">
        <f t="shared" si="70"/>
        <v>Sanitaire ruimten</v>
      </c>
      <c r="H466" s="380"/>
      <c r="I466" s="566">
        <v>15</v>
      </c>
      <c r="J466" s="616">
        <v>2200</v>
      </c>
      <c r="K466" s="375">
        <f t="shared" si="71"/>
        <v>200</v>
      </c>
      <c r="L466" s="376">
        <f t="shared" si="74"/>
        <v>0</v>
      </c>
      <c r="M466" s="376">
        <f t="shared" si="75"/>
        <v>0</v>
      </c>
      <c r="N466" s="376">
        <f t="shared" si="72"/>
        <v>0</v>
      </c>
      <c r="O466" s="376">
        <f t="shared" si="73"/>
        <v>0</v>
      </c>
      <c r="P466" s="772">
        <v>1</v>
      </c>
      <c r="Q466" s="377" t="str">
        <f t="shared" si="68"/>
        <v>S</v>
      </c>
      <c r="R466" s="378"/>
      <c r="S466" s="378"/>
      <c r="T466" s="773">
        <f t="shared" si="69"/>
        <v>3000</v>
      </c>
    </row>
    <row r="467" spans="1:20" ht="14.1" customHeight="1">
      <c r="A467" s="564">
        <v>467</v>
      </c>
      <c r="B467" s="380" t="s">
        <v>596</v>
      </c>
      <c r="C467" s="553" t="s">
        <v>595</v>
      </c>
      <c r="D467" s="380">
        <v>2</v>
      </c>
      <c r="E467" s="560" t="s">
        <v>449</v>
      </c>
      <c r="F467" s="560" t="s">
        <v>383</v>
      </c>
      <c r="G467" s="373" t="str">
        <f t="shared" si="70"/>
        <v>Leslokaal regulier</v>
      </c>
      <c r="H467" s="380"/>
      <c r="I467" s="566">
        <v>55</v>
      </c>
      <c r="J467" s="616">
        <v>8040</v>
      </c>
      <c r="K467" s="375">
        <f t="shared" si="71"/>
        <v>40</v>
      </c>
      <c r="L467" s="376">
        <f t="shared" si="74"/>
        <v>0</v>
      </c>
      <c r="M467" s="376">
        <f t="shared" si="75"/>
        <v>0</v>
      </c>
      <c r="N467" s="376">
        <f t="shared" si="72"/>
        <v>0</v>
      </c>
      <c r="O467" s="376">
        <f t="shared" si="73"/>
        <v>0</v>
      </c>
      <c r="P467" s="772">
        <v>1</v>
      </c>
      <c r="Q467" s="377" t="str">
        <f t="shared" si="68"/>
        <v>L</v>
      </c>
      <c r="R467" s="378"/>
      <c r="S467" s="378"/>
      <c r="T467" s="773">
        <f t="shared" si="69"/>
        <v>2200</v>
      </c>
    </row>
    <row r="468" spans="1:20" ht="14.1" customHeight="1">
      <c r="A468" s="564">
        <v>468</v>
      </c>
      <c r="B468" s="380" t="s">
        <v>596</v>
      </c>
      <c r="C468" s="553" t="s">
        <v>595</v>
      </c>
      <c r="D468" s="380">
        <v>2</v>
      </c>
      <c r="E468" s="560" t="s">
        <v>450</v>
      </c>
      <c r="F468" s="560" t="s">
        <v>383</v>
      </c>
      <c r="G468" s="373" t="str">
        <f t="shared" si="70"/>
        <v>Leslokaal regulier</v>
      </c>
      <c r="H468" s="380"/>
      <c r="I468" s="566">
        <v>75</v>
      </c>
      <c r="J468" s="616">
        <v>8040</v>
      </c>
      <c r="K468" s="375">
        <f t="shared" si="71"/>
        <v>40</v>
      </c>
      <c r="L468" s="376">
        <f t="shared" si="74"/>
        <v>0</v>
      </c>
      <c r="M468" s="376">
        <f t="shared" si="75"/>
        <v>0</v>
      </c>
      <c r="N468" s="376">
        <f t="shared" si="72"/>
        <v>0</v>
      </c>
      <c r="O468" s="376">
        <f t="shared" si="73"/>
        <v>0</v>
      </c>
      <c r="P468" s="772">
        <v>1</v>
      </c>
      <c r="Q468" s="377" t="str">
        <f t="shared" si="68"/>
        <v>L</v>
      </c>
      <c r="R468" s="378"/>
      <c r="S468" s="378"/>
      <c r="T468" s="773">
        <f t="shared" si="69"/>
        <v>3000</v>
      </c>
    </row>
    <row r="469" spans="1:20" ht="14.1" customHeight="1">
      <c r="A469" s="564">
        <v>469</v>
      </c>
      <c r="B469" s="380" t="s">
        <v>596</v>
      </c>
      <c r="C469" s="553" t="s">
        <v>595</v>
      </c>
      <c r="D469" s="380">
        <v>3</v>
      </c>
      <c r="E469" s="560" t="s">
        <v>500</v>
      </c>
      <c r="F469" s="560" t="s">
        <v>380</v>
      </c>
      <c r="G469" s="373" t="str">
        <f t="shared" si="70"/>
        <v>Gangen en hallen</v>
      </c>
      <c r="H469" s="380"/>
      <c r="I469" s="566">
        <v>25</v>
      </c>
      <c r="J469" s="616">
        <v>3200</v>
      </c>
      <c r="K469" s="375">
        <f t="shared" si="71"/>
        <v>200</v>
      </c>
      <c r="L469" s="376">
        <f t="shared" si="74"/>
        <v>0</v>
      </c>
      <c r="M469" s="376">
        <f t="shared" si="75"/>
        <v>0</v>
      </c>
      <c r="N469" s="376">
        <f t="shared" si="72"/>
        <v>0</v>
      </c>
      <c r="O469" s="376">
        <f t="shared" si="73"/>
        <v>0</v>
      </c>
      <c r="P469" s="772">
        <v>1</v>
      </c>
      <c r="Q469" s="377" t="str">
        <f t="shared" si="68"/>
        <v>V</v>
      </c>
      <c r="R469" s="378"/>
      <c r="S469" s="378"/>
      <c r="T469" s="773">
        <f t="shared" si="69"/>
        <v>5000</v>
      </c>
    </row>
    <row r="470" spans="1:20" ht="14.1" customHeight="1">
      <c r="A470" s="564">
        <v>470</v>
      </c>
      <c r="B470" s="380" t="s">
        <v>596</v>
      </c>
      <c r="C470" s="553" t="s">
        <v>595</v>
      </c>
      <c r="D470" s="380">
        <v>3</v>
      </c>
      <c r="E470" s="560" t="s">
        <v>501</v>
      </c>
      <c r="F470" s="560" t="s">
        <v>380</v>
      </c>
      <c r="G470" s="373" t="str">
        <f t="shared" si="70"/>
        <v>Gangen en hallen</v>
      </c>
      <c r="H470" s="380"/>
      <c r="I470" s="566">
        <v>20</v>
      </c>
      <c r="J470" s="616">
        <v>3200</v>
      </c>
      <c r="K470" s="375">
        <f t="shared" si="71"/>
        <v>200</v>
      </c>
      <c r="L470" s="376">
        <f t="shared" si="74"/>
        <v>0</v>
      </c>
      <c r="M470" s="376">
        <f t="shared" si="75"/>
        <v>0</v>
      </c>
      <c r="N470" s="376">
        <f t="shared" si="72"/>
        <v>0</v>
      </c>
      <c r="O470" s="376">
        <f t="shared" si="73"/>
        <v>0</v>
      </c>
      <c r="P470" s="772">
        <v>1</v>
      </c>
      <c r="Q470" s="377" t="str">
        <f t="shared" si="68"/>
        <v>V</v>
      </c>
      <c r="R470" s="378"/>
      <c r="S470" s="378"/>
      <c r="T470" s="773">
        <f t="shared" si="69"/>
        <v>4000</v>
      </c>
    </row>
    <row r="471" spans="1:20" ht="14.1" customHeight="1">
      <c r="A471" s="564">
        <v>471</v>
      </c>
      <c r="B471" s="380" t="s">
        <v>596</v>
      </c>
      <c r="C471" s="553" t="s">
        <v>595</v>
      </c>
      <c r="D471" s="380">
        <v>3</v>
      </c>
      <c r="E471" s="560" t="s">
        <v>502</v>
      </c>
      <c r="F471" s="560" t="s">
        <v>382</v>
      </c>
      <c r="G471" s="373" t="str">
        <f t="shared" si="70"/>
        <v>Sanitaire ruimten</v>
      </c>
      <c r="H471" s="380"/>
      <c r="I471" s="566">
        <v>15</v>
      </c>
      <c r="J471" s="616">
        <v>2200</v>
      </c>
      <c r="K471" s="375">
        <f t="shared" si="71"/>
        <v>200</v>
      </c>
      <c r="L471" s="376">
        <f t="shared" si="74"/>
        <v>0</v>
      </c>
      <c r="M471" s="376">
        <f t="shared" si="75"/>
        <v>0</v>
      </c>
      <c r="N471" s="376">
        <f t="shared" si="72"/>
        <v>0</v>
      </c>
      <c r="O471" s="376">
        <f t="shared" si="73"/>
        <v>0</v>
      </c>
      <c r="P471" s="772">
        <v>1</v>
      </c>
      <c r="Q471" s="377" t="str">
        <f t="shared" si="68"/>
        <v>S</v>
      </c>
      <c r="R471" s="378"/>
      <c r="S471" s="378"/>
      <c r="T471" s="773">
        <f t="shared" si="69"/>
        <v>3000</v>
      </c>
    </row>
    <row r="472" spans="1:20" ht="14.1" customHeight="1">
      <c r="A472" s="564">
        <v>472</v>
      </c>
      <c r="B472" s="380" t="s">
        <v>596</v>
      </c>
      <c r="C472" s="553" t="s">
        <v>595</v>
      </c>
      <c r="D472" s="380">
        <v>3</v>
      </c>
      <c r="E472" s="560" t="s">
        <v>503</v>
      </c>
      <c r="F472" s="560" t="s">
        <v>383</v>
      </c>
      <c r="G472" s="373" t="str">
        <f t="shared" si="70"/>
        <v>Leslokaal regulier</v>
      </c>
      <c r="H472" s="380"/>
      <c r="I472" s="566">
        <v>55</v>
      </c>
      <c r="J472" s="616">
        <v>8040</v>
      </c>
      <c r="K472" s="375">
        <f t="shared" si="71"/>
        <v>40</v>
      </c>
      <c r="L472" s="376">
        <f t="shared" si="74"/>
        <v>0</v>
      </c>
      <c r="M472" s="376">
        <f t="shared" si="75"/>
        <v>0</v>
      </c>
      <c r="N472" s="376">
        <f t="shared" si="72"/>
        <v>0</v>
      </c>
      <c r="O472" s="376">
        <f t="shared" si="73"/>
        <v>0</v>
      </c>
      <c r="P472" s="772">
        <v>1</v>
      </c>
      <c r="Q472" s="377" t="str">
        <f t="shared" si="68"/>
        <v>L</v>
      </c>
      <c r="R472" s="378"/>
      <c r="S472" s="378"/>
      <c r="T472" s="773">
        <f t="shared" si="69"/>
        <v>2200</v>
      </c>
    </row>
    <row r="473" spans="1:20" ht="14.1" customHeight="1">
      <c r="A473" s="564">
        <v>473</v>
      </c>
      <c r="B473" s="380" t="s">
        <v>596</v>
      </c>
      <c r="C473" s="553" t="s">
        <v>595</v>
      </c>
      <c r="D473" s="380">
        <v>3</v>
      </c>
      <c r="E473" s="560" t="s">
        <v>504</v>
      </c>
      <c r="F473" s="560" t="s">
        <v>383</v>
      </c>
      <c r="G473" s="373" t="str">
        <f t="shared" si="70"/>
        <v>Leslokaal regulier</v>
      </c>
      <c r="H473" s="380"/>
      <c r="I473" s="566">
        <v>75</v>
      </c>
      <c r="J473" s="616">
        <v>8040</v>
      </c>
      <c r="K473" s="375">
        <f t="shared" si="71"/>
        <v>40</v>
      </c>
      <c r="L473" s="376">
        <f t="shared" si="74"/>
        <v>0</v>
      </c>
      <c r="M473" s="376">
        <f t="shared" si="75"/>
        <v>0</v>
      </c>
      <c r="N473" s="376">
        <f t="shared" si="72"/>
        <v>0</v>
      </c>
      <c r="O473" s="376">
        <f t="shared" si="73"/>
        <v>0</v>
      </c>
      <c r="P473" s="772">
        <v>1</v>
      </c>
      <c r="Q473" s="377" t="str">
        <f t="shared" si="68"/>
        <v>L</v>
      </c>
      <c r="R473" s="378"/>
      <c r="S473" s="378"/>
      <c r="T473" s="773">
        <f t="shared" si="69"/>
        <v>3000</v>
      </c>
    </row>
    <row r="474" spans="1:20" ht="14.1" customHeight="1">
      <c r="A474" s="564">
        <v>474</v>
      </c>
      <c r="B474" s="554" t="s">
        <v>584</v>
      </c>
      <c r="C474" s="553" t="s">
        <v>585</v>
      </c>
      <c r="D474" s="380">
        <v>-1</v>
      </c>
      <c r="E474" s="550" t="s">
        <v>323</v>
      </c>
      <c r="F474" s="551" t="s">
        <v>380</v>
      </c>
      <c r="G474" s="373" t="str">
        <f t="shared" si="70"/>
        <v>Gangen en hallen</v>
      </c>
      <c r="H474" s="374" t="s">
        <v>784</v>
      </c>
      <c r="I474" s="566">
        <v>22.4</v>
      </c>
      <c r="J474" s="616">
        <v>3200</v>
      </c>
      <c r="K474" s="375">
        <f t="shared" si="71"/>
        <v>200</v>
      </c>
      <c r="L474" s="376">
        <f t="shared" si="74"/>
        <v>0</v>
      </c>
      <c r="M474" s="376">
        <f t="shared" si="75"/>
        <v>0</v>
      </c>
      <c r="N474" s="376">
        <f t="shared" si="72"/>
        <v>0</v>
      </c>
      <c r="O474" s="376">
        <f t="shared" si="73"/>
        <v>0</v>
      </c>
      <c r="P474" s="772">
        <v>1</v>
      </c>
      <c r="Q474" s="377" t="str">
        <f t="shared" si="68"/>
        <v>V</v>
      </c>
      <c r="R474" s="378"/>
      <c r="S474" s="378"/>
      <c r="T474" s="773">
        <f t="shared" si="69"/>
        <v>4480</v>
      </c>
    </row>
    <row r="475" spans="1:20" ht="14.1" customHeight="1">
      <c r="A475" s="564">
        <v>475</v>
      </c>
      <c r="B475" s="554" t="s">
        <v>584</v>
      </c>
      <c r="C475" s="553" t="s">
        <v>585</v>
      </c>
      <c r="D475" s="380">
        <v>-1</v>
      </c>
      <c r="E475" s="550" t="s">
        <v>703</v>
      </c>
      <c r="F475" s="551" t="s">
        <v>686</v>
      </c>
      <c r="G475" s="373" t="str">
        <f t="shared" si="70"/>
        <v>Trappenhuizen</v>
      </c>
      <c r="H475" s="374" t="s">
        <v>784</v>
      </c>
      <c r="I475" s="566">
        <v>5.6</v>
      </c>
      <c r="J475" s="616">
        <v>5200</v>
      </c>
      <c r="K475" s="375">
        <f t="shared" si="71"/>
        <v>200</v>
      </c>
      <c r="L475" s="376">
        <f t="shared" si="74"/>
        <v>0</v>
      </c>
      <c r="M475" s="376">
        <f t="shared" si="75"/>
        <v>0</v>
      </c>
      <c r="N475" s="376">
        <f t="shared" si="72"/>
        <v>0</v>
      </c>
      <c r="O475" s="376">
        <f t="shared" si="73"/>
        <v>0</v>
      </c>
      <c r="P475" s="772">
        <v>1</v>
      </c>
      <c r="Q475" s="377" t="str">
        <f t="shared" si="68"/>
        <v>V</v>
      </c>
      <c r="R475" s="378"/>
      <c r="S475" s="378"/>
      <c r="T475" s="773">
        <f t="shared" si="69"/>
        <v>1120</v>
      </c>
    </row>
    <row r="476" spans="1:20" ht="14.1" customHeight="1">
      <c r="A476" s="564">
        <v>476</v>
      </c>
      <c r="B476" s="554" t="s">
        <v>584</v>
      </c>
      <c r="C476" s="553" t="s">
        <v>585</v>
      </c>
      <c r="D476" s="380">
        <v>-1</v>
      </c>
      <c r="E476" s="550" t="s">
        <v>324</v>
      </c>
      <c r="F476" s="551" t="s">
        <v>325</v>
      </c>
      <c r="G476" s="373" t="str">
        <f t="shared" si="70"/>
        <v>Niet van toepassing</v>
      </c>
      <c r="H476" s="374" t="s">
        <v>784</v>
      </c>
      <c r="I476" s="566">
        <v>55</v>
      </c>
      <c r="J476" s="616" t="s">
        <v>239</v>
      </c>
      <c r="K476" s="375">
        <f t="shared" si="71"/>
        <v>0</v>
      </c>
      <c r="L476" s="376">
        <f t="shared" si="74"/>
        <v>0</v>
      </c>
      <c r="M476" s="376">
        <f t="shared" si="75"/>
        <v>0</v>
      </c>
      <c r="N476" s="376">
        <f t="shared" si="72"/>
        <v>0</v>
      </c>
      <c r="O476" s="376">
        <f t="shared" si="73"/>
        <v>0</v>
      </c>
      <c r="P476" s="772">
        <v>1</v>
      </c>
      <c r="Q476" s="377">
        <f t="shared" si="68"/>
        <v>0</v>
      </c>
      <c r="R476" s="378"/>
      <c r="S476" s="378"/>
      <c r="T476" s="773">
        <f t="shared" si="69"/>
        <v>0</v>
      </c>
    </row>
    <row r="477" spans="1:20" ht="14.1" customHeight="1">
      <c r="A477" s="564">
        <v>477</v>
      </c>
      <c r="B477" s="554" t="s">
        <v>584</v>
      </c>
      <c r="C477" s="553" t="s">
        <v>585</v>
      </c>
      <c r="D477" s="380">
        <v>-1</v>
      </c>
      <c r="E477" s="550" t="s">
        <v>544</v>
      </c>
      <c r="F477" s="551" t="s">
        <v>325</v>
      </c>
      <c r="G477" s="373" t="str">
        <f t="shared" si="70"/>
        <v>Niet van toepassing</v>
      </c>
      <c r="H477" s="374" t="s">
        <v>784</v>
      </c>
      <c r="I477" s="566">
        <v>20</v>
      </c>
      <c r="J477" s="616" t="s">
        <v>239</v>
      </c>
      <c r="K477" s="375">
        <f t="shared" si="71"/>
        <v>0</v>
      </c>
      <c r="L477" s="376">
        <f t="shared" si="74"/>
        <v>0</v>
      </c>
      <c r="M477" s="376">
        <f t="shared" si="75"/>
        <v>0</v>
      </c>
      <c r="N477" s="376">
        <f t="shared" si="72"/>
        <v>0</v>
      </c>
      <c r="O477" s="376">
        <f t="shared" si="73"/>
        <v>0</v>
      </c>
      <c r="P477" s="772">
        <v>1</v>
      </c>
      <c r="Q477" s="377">
        <f t="shared" si="68"/>
        <v>0</v>
      </c>
      <c r="R477" s="378"/>
      <c r="S477" s="378"/>
      <c r="T477" s="773">
        <f t="shared" si="69"/>
        <v>0</v>
      </c>
    </row>
    <row r="478" spans="1:20" ht="14.1" customHeight="1">
      <c r="A478" s="564">
        <v>478</v>
      </c>
      <c r="B478" s="554" t="s">
        <v>584</v>
      </c>
      <c r="C478" s="553" t="s">
        <v>585</v>
      </c>
      <c r="D478" s="380">
        <v>-1</v>
      </c>
      <c r="E478" s="550" t="s">
        <v>545</v>
      </c>
      <c r="F478" s="551" t="s">
        <v>380</v>
      </c>
      <c r="G478" s="373" t="str">
        <f t="shared" si="70"/>
        <v>Gangen en hallen</v>
      </c>
      <c r="H478" s="374" t="s">
        <v>784</v>
      </c>
      <c r="I478" s="566">
        <v>19</v>
      </c>
      <c r="J478" s="616">
        <v>3200</v>
      </c>
      <c r="K478" s="375">
        <f t="shared" si="71"/>
        <v>200</v>
      </c>
      <c r="L478" s="376">
        <f t="shared" si="74"/>
        <v>0</v>
      </c>
      <c r="M478" s="376">
        <f t="shared" si="75"/>
        <v>0</v>
      </c>
      <c r="N478" s="376">
        <f t="shared" si="72"/>
        <v>0</v>
      </c>
      <c r="O478" s="376">
        <f t="shared" si="73"/>
        <v>0</v>
      </c>
      <c r="P478" s="772">
        <v>1</v>
      </c>
      <c r="Q478" s="377" t="str">
        <f t="shared" si="68"/>
        <v>V</v>
      </c>
      <c r="R478" s="378"/>
      <c r="S478" s="378"/>
      <c r="T478" s="773">
        <f t="shared" si="69"/>
        <v>3800</v>
      </c>
    </row>
    <row r="479" spans="1:20" ht="14.1" customHeight="1">
      <c r="A479" s="564">
        <v>479</v>
      </c>
      <c r="B479" s="554" t="s">
        <v>584</v>
      </c>
      <c r="C479" s="553" t="s">
        <v>585</v>
      </c>
      <c r="D479" s="380">
        <v>-1</v>
      </c>
      <c r="E479" s="550" t="s">
        <v>547</v>
      </c>
      <c r="F479" s="551" t="s">
        <v>325</v>
      </c>
      <c r="G479" s="373" t="str">
        <f t="shared" si="70"/>
        <v>Niet van toepassing</v>
      </c>
      <c r="H479" s="374" t="s">
        <v>784</v>
      </c>
      <c r="I479" s="566">
        <v>25</v>
      </c>
      <c r="J479" s="616" t="s">
        <v>239</v>
      </c>
      <c r="K479" s="375">
        <f t="shared" si="71"/>
        <v>0</v>
      </c>
      <c r="L479" s="376">
        <f t="shared" si="74"/>
        <v>0</v>
      </c>
      <c r="M479" s="376">
        <f t="shared" si="75"/>
        <v>0</v>
      </c>
      <c r="N479" s="376">
        <f t="shared" si="72"/>
        <v>0</v>
      </c>
      <c r="O479" s="376">
        <f t="shared" si="73"/>
        <v>0</v>
      </c>
      <c r="P479" s="772">
        <v>1</v>
      </c>
      <c r="Q479" s="377">
        <f t="shared" si="68"/>
        <v>0</v>
      </c>
      <c r="R479" s="378"/>
      <c r="S479" s="378"/>
      <c r="T479" s="773">
        <f t="shared" si="69"/>
        <v>0</v>
      </c>
    </row>
    <row r="480" spans="1:20" ht="14.1" customHeight="1">
      <c r="A480" s="564">
        <v>480</v>
      </c>
      <c r="B480" s="554" t="s">
        <v>584</v>
      </c>
      <c r="C480" s="553" t="s">
        <v>585</v>
      </c>
      <c r="D480" s="608">
        <v>-1</v>
      </c>
      <c r="E480" s="550" t="s">
        <v>548</v>
      </c>
      <c r="F480" s="551" t="s">
        <v>387</v>
      </c>
      <c r="G480" s="373" t="str">
        <f t="shared" si="70"/>
        <v>Niet van toepassing</v>
      </c>
      <c r="H480" s="374" t="s">
        <v>781</v>
      </c>
      <c r="I480" s="566">
        <v>25</v>
      </c>
      <c r="J480" s="616" t="s">
        <v>239</v>
      </c>
      <c r="K480" s="375">
        <f t="shared" si="71"/>
        <v>0</v>
      </c>
      <c r="L480" s="376">
        <f t="shared" si="74"/>
        <v>0</v>
      </c>
      <c r="M480" s="376">
        <f t="shared" si="75"/>
        <v>0</v>
      </c>
      <c r="N480" s="376">
        <f t="shared" si="72"/>
        <v>0</v>
      </c>
      <c r="O480" s="376">
        <f t="shared" si="73"/>
        <v>0</v>
      </c>
      <c r="P480" s="772">
        <v>1</v>
      </c>
      <c r="Q480" s="377">
        <f t="shared" si="68"/>
        <v>0</v>
      </c>
      <c r="R480" s="378"/>
      <c r="S480" s="378"/>
      <c r="T480" s="773">
        <f t="shared" si="69"/>
        <v>0</v>
      </c>
    </row>
    <row r="481" spans="1:20" ht="14.1" customHeight="1">
      <c r="A481" s="564">
        <v>481</v>
      </c>
      <c r="B481" s="554" t="s">
        <v>584</v>
      </c>
      <c r="C481" s="553" t="s">
        <v>585</v>
      </c>
      <c r="D481" s="380">
        <v>-1</v>
      </c>
      <c r="E481" s="550" t="s">
        <v>549</v>
      </c>
      <c r="F481" s="551" t="s">
        <v>382</v>
      </c>
      <c r="G481" s="373" t="str">
        <f t="shared" si="70"/>
        <v>Sanitaire ruimten</v>
      </c>
      <c r="H481" s="374" t="s">
        <v>781</v>
      </c>
      <c r="I481" s="566">
        <v>15</v>
      </c>
      <c r="J481" s="616">
        <v>2200</v>
      </c>
      <c r="K481" s="375">
        <f t="shared" si="71"/>
        <v>200</v>
      </c>
      <c r="L481" s="376">
        <f t="shared" si="74"/>
        <v>0</v>
      </c>
      <c r="M481" s="376">
        <f t="shared" si="75"/>
        <v>0</v>
      </c>
      <c r="N481" s="376">
        <f t="shared" si="72"/>
        <v>0</v>
      </c>
      <c r="O481" s="376">
        <f t="shared" si="73"/>
        <v>0</v>
      </c>
      <c r="P481" s="772">
        <v>1</v>
      </c>
      <c r="Q481" s="377" t="str">
        <f t="shared" si="68"/>
        <v>S</v>
      </c>
      <c r="R481" s="378"/>
      <c r="S481" s="378"/>
      <c r="T481" s="773">
        <f t="shared" si="69"/>
        <v>3000</v>
      </c>
    </row>
    <row r="482" spans="1:20" ht="14.1" customHeight="1">
      <c r="A482" s="564">
        <v>482</v>
      </c>
      <c r="B482" s="554" t="s">
        <v>584</v>
      </c>
      <c r="C482" s="553" t="s">
        <v>585</v>
      </c>
      <c r="D482" s="380">
        <v>-1</v>
      </c>
      <c r="E482" s="550" t="s">
        <v>550</v>
      </c>
      <c r="F482" s="551" t="s">
        <v>382</v>
      </c>
      <c r="G482" s="373" t="str">
        <f t="shared" si="70"/>
        <v>Sanitaire ruimten</v>
      </c>
      <c r="H482" s="374" t="s">
        <v>781</v>
      </c>
      <c r="I482" s="566">
        <v>15</v>
      </c>
      <c r="J482" s="616">
        <v>2200</v>
      </c>
      <c r="K482" s="375">
        <f t="shared" si="71"/>
        <v>200</v>
      </c>
      <c r="L482" s="376">
        <f t="shared" si="74"/>
        <v>0</v>
      </c>
      <c r="M482" s="376">
        <f t="shared" si="75"/>
        <v>0</v>
      </c>
      <c r="N482" s="376">
        <f t="shared" si="72"/>
        <v>0</v>
      </c>
      <c r="O482" s="376">
        <f t="shared" si="73"/>
        <v>0</v>
      </c>
      <c r="P482" s="772">
        <v>1</v>
      </c>
      <c r="Q482" s="377" t="str">
        <f t="shared" si="68"/>
        <v>S</v>
      </c>
      <c r="R482" s="378"/>
      <c r="S482" s="378"/>
      <c r="T482" s="773">
        <f t="shared" si="69"/>
        <v>3000</v>
      </c>
    </row>
    <row r="483" spans="1:20" ht="14.1" customHeight="1">
      <c r="A483" s="564">
        <v>483</v>
      </c>
      <c r="B483" s="554" t="s">
        <v>584</v>
      </c>
      <c r="C483" s="553" t="s">
        <v>585</v>
      </c>
      <c r="D483" s="380">
        <v>-1</v>
      </c>
      <c r="E483" s="550" t="s">
        <v>551</v>
      </c>
      <c r="F483" s="551" t="s">
        <v>389</v>
      </c>
      <c r="G483" s="373" t="str">
        <f t="shared" si="70"/>
        <v>Aula/kantine</v>
      </c>
      <c r="H483" s="374" t="s">
        <v>781</v>
      </c>
      <c r="I483" s="566">
        <v>170</v>
      </c>
      <c r="J483" s="616">
        <v>7200</v>
      </c>
      <c r="K483" s="375">
        <f t="shared" si="71"/>
        <v>200</v>
      </c>
      <c r="L483" s="376">
        <f t="shared" si="74"/>
        <v>0</v>
      </c>
      <c r="M483" s="376">
        <f t="shared" si="75"/>
        <v>0</v>
      </c>
      <c r="N483" s="376">
        <f t="shared" si="72"/>
        <v>0</v>
      </c>
      <c r="O483" s="376">
        <f t="shared" si="73"/>
        <v>0</v>
      </c>
      <c r="P483" s="772">
        <v>1</v>
      </c>
      <c r="Q483" s="377" t="str">
        <f t="shared" si="68"/>
        <v>V</v>
      </c>
      <c r="R483" s="378"/>
      <c r="S483" s="378"/>
      <c r="T483" s="773">
        <f t="shared" si="69"/>
        <v>34000</v>
      </c>
    </row>
    <row r="484" spans="1:20" ht="14.1" customHeight="1">
      <c r="A484" s="564">
        <v>484</v>
      </c>
      <c r="B484" s="554" t="s">
        <v>584</v>
      </c>
      <c r="C484" s="553" t="s">
        <v>585</v>
      </c>
      <c r="D484" s="380">
        <v>-1</v>
      </c>
      <c r="E484" s="550" t="s">
        <v>552</v>
      </c>
      <c r="F484" s="551" t="s">
        <v>380</v>
      </c>
      <c r="G484" s="373" t="str">
        <f t="shared" si="70"/>
        <v>Gangen en hallen</v>
      </c>
      <c r="H484" s="374" t="s">
        <v>780</v>
      </c>
      <c r="I484" s="566">
        <v>11</v>
      </c>
      <c r="J484" s="616">
        <v>3200</v>
      </c>
      <c r="K484" s="375">
        <f t="shared" si="71"/>
        <v>200</v>
      </c>
      <c r="L484" s="376">
        <f t="shared" si="74"/>
        <v>0</v>
      </c>
      <c r="M484" s="376">
        <f t="shared" si="75"/>
        <v>0</v>
      </c>
      <c r="N484" s="376">
        <f t="shared" si="72"/>
        <v>0</v>
      </c>
      <c r="O484" s="376">
        <f t="shared" si="73"/>
        <v>0</v>
      </c>
      <c r="P484" s="772">
        <v>1</v>
      </c>
      <c r="Q484" s="377" t="str">
        <f t="shared" si="68"/>
        <v>V</v>
      </c>
      <c r="R484" s="378"/>
      <c r="S484" s="378"/>
      <c r="T484" s="773">
        <f t="shared" si="69"/>
        <v>2200</v>
      </c>
    </row>
    <row r="485" spans="1:20" ht="14.1" customHeight="1">
      <c r="A485" s="564">
        <v>485</v>
      </c>
      <c r="B485" s="554" t="s">
        <v>584</v>
      </c>
      <c r="C485" s="553" t="s">
        <v>585</v>
      </c>
      <c r="D485" s="380">
        <v>-1</v>
      </c>
      <c r="E485" s="550" t="s">
        <v>553</v>
      </c>
      <c r="F485" s="551" t="s">
        <v>388</v>
      </c>
      <c r="G485" s="373" t="str">
        <f t="shared" si="70"/>
        <v>Niet van toepassing</v>
      </c>
      <c r="H485" s="374" t="s">
        <v>781</v>
      </c>
      <c r="I485" s="566">
        <v>67</v>
      </c>
      <c r="J485" s="616" t="s">
        <v>239</v>
      </c>
      <c r="K485" s="375">
        <f t="shared" si="71"/>
        <v>0</v>
      </c>
      <c r="L485" s="376">
        <f t="shared" si="74"/>
        <v>0</v>
      </c>
      <c r="M485" s="376">
        <f t="shared" si="75"/>
        <v>0</v>
      </c>
      <c r="N485" s="376">
        <f t="shared" si="72"/>
        <v>0</v>
      </c>
      <c r="O485" s="376">
        <f t="shared" si="73"/>
        <v>0</v>
      </c>
      <c r="P485" s="772">
        <v>1</v>
      </c>
      <c r="Q485" s="377">
        <f t="shared" si="68"/>
        <v>0</v>
      </c>
      <c r="R485" s="378"/>
      <c r="S485" s="378"/>
      <c r="T485" s="773">
        <f t="shared" si="69"/>
        <v>0</v>
      </c>
    </row>
    <row r="486" spans="1:20" ht="14.1" customHeight="1">
      <c r="A486" s="564">
        <v>486</v>
      </c>
      <c r="B486" s="554" t="s">
        <v>584</v>
      </c>
      <c r="C486" s="553" t="s">
        <v>585</v>
      </c>
      <c r="D486" s="380">
        <v>-1</v>
      </c>
      <c r="E486" s="550" t="s">
        <v>554</v>
      </c>
      <c r="F486" s="551" t="s">
        <v>384</v>
      </c>
      <c r="G486" s="373" t="str">
        <f t="shared" si="70"/>
        <v>Administratieve ruimten</v>
      </c>
      <c r="H486" s="374" t="s">
        <v>780</v>
      </c>
      <c r="I486" s="566">
        <v>16</v>
      </c>
      <c r="J486" s="616">
        <v>1040</v>
      </c>
      <c r="K486" s="375">
        <f t="shared" si="71"/>
        <v>40</v>
      </c>
      <c r="L486" s="376">
        <f t="shared" si="74"/>
        <v>0</v>
      </c>
      <c r="M486" s="376">
        <f t="shared" si="75"/>
        <v>0</v>
      </c>
      <c r="N486" s="376">
        <f t="shared" si="72"/>
        <v>0</v>
      </c>
      <c r="O486" s="376">
        <f t="shared" si="73"/>
        <v>0</v>
      </c>
      <c r="P486" s="772">
        <v>1</v>
      </c>
      <c r="Q486" s="377" t="str">
        <f t="shared" si="68"/>
        <v>B</v>
      </c>
      <c r="R486" s="378"/>
      <c r="S486" s="378"/>
      <c r="T486" s="773">
        <f t="shared" si="69"/>
        <v>640</v>
      </c>
    </row>
    <row r="487" spans="1:20" ht="14.1" customHeight="1">
      <c r="A487" s="564">
        <v>487</v>
      </c>
      <c r="B487" s="554" t="s">
        <v>584</v>
      </c>
      <c r="C487" s="553" t="s">
        <v>585</v>
      </c>
      <c r="D487" s="380">
        <v>-1</v>
      </c>
      <c r="E487" s="550" t="s">
        <v>555</v>
      </c>
      <c r="F487" s="551" t="s">
        <v>325</v>
      </c>
      <c r="G487" s="373" t="str">
        <f t="shared" si="70"/>
        <v>Niet van toepassing</v>
      </c>
      <c r="H487" s="374" t="s">
        <v>780</v>
      </c>
      <c r="I487" s="566">
        <v>6</v>
      </c>
      <c r="J487" s="616" t="s">
        <v>239</v>
      </c>
      <c r="K487" s="375">
        <f t="shared" si="71"/>
        <v>0</v>
      </c>
      <c r="L487" s="376">
        <f t="shared" si="74"/>
        <v>0</v>
      </c>
      <c r="M487" s="376">
        <f t="shared" si="75"/>
        <v>0</v>
      </c>
      <c r="N487" s="376">
        <f t="shared" si="72"/>
        <v>0</v>
      </c>
      <c r="O487" s="376">
        <f t="shared" si="73"/>
        <v>0</v>
      </c>
      <c r="P487" s="772">
        <v>1</v>
      </c>
      <c r="Q487" s="377">
        <f t="shared" si="68"/>
        <v>0</v>
      </c>
      <c r="R487" s="378"/>
      <c r="S487" s="378"/>
      <c r="T487" s="773">
        <f t="shared" si="69"/>
        <v>0</v>
      </c>
    </row>
    <row r="488" spans="1:20" ht="14.1" customHeight="1">
      <c r="A488" s="564">
        <v>488</v>
      </c>
      <c r="B488" s="554" t="s">
        <v>584</v>
      </c>
      <c r="C488" s="553" t="s">
        <v>585</v>
      </c>
      <c r="D488" s="380">
        <v>-1</v>
      </c>
      <c r="E488" s="550" t="s">
        <v>556</v>
      </c>
      <c r="F488" s="551" t="s">
        <v>384</v>
      </c>
      <c r="G488" s="373" t="str">
        <f t="shared" si="70"/>
        <v>Administratieve ruimten</v>
      </c>
      <c r="H488" s="374" t="s">
        <v>781</v>
      </c>
      <c r="I488" s="566">
        <v>5</v>
      </c>
      <c r="J488" s="616">
        <v>1040</v>
      </c>
      <c r="K488" s="375">
        <f t="shared" si="71"/>
        <v>40</v>
      </c>
      <c r="L488" s="376">
        <f t="shared" si="74"/>
        <v>0</v>
      </c>
      <c r="M488" s="376">
        <f t="shared" si="75"/>
        <v>0</v>
      </c>
      <c r="N488" s="376">
        <f t="shared" si="72"/>
        <v>0</v>
      </c>
      <c r="O488" s="376">
        <f t="shared" si="73"/>
        <v>0</v>
      </c>
      <c r="P488" s="772">
        <v>1</v>
      </c>
      <c r="Q488" s="377" t="str">
        <f t="shared" si="68"/>
        <v>B</v>
      </c>
      <c r="R488" s="378"/>
      <c r="S488" s="378"/>
      <c r="T488" s="773">
        <f t="shared" si="69"/>
        <v>200</v>
      </c>
    </row>
    <row r="489" spans="1:20" ht="14.1" customHeight="1">
      <c r="A489" s="564">
        <v>489</v>
      </c>
      <c r="B489" s="554" t="s">
        <v>584</v>
      </c>
      <c r="C489" s="553" t="s">
        <v>585</v>
      </c>
      <c r="D489" s="380">
        <v>0</v>
      </c>
      <c r="E489" s="550" t="s">
        <v>326</v>
      </c>
      <c r="F489" s="551" t="s">
        <v>380</v>
      </c>
      <c r="G489" s="373" t="str">
        <f t="shared" si="70"/>
        <v>Gangen en hallen</v>
      </c>
      <c r="H489" s="374" t="s">
        <v>786</v>
      </c>
      <c r="I489" s="566">
        <v>93.3</v>
      </c>
      <c r="J489" s="616">
        <v>3200</v>
      </c>
      <c r="K489" s="375">
        <f t="shared" si="71"/>
        <v>200</v>
      </c>
      <c r="L489" s="376">
        <f t="shared" si="74"/>
        <v>0</v>
      </c>
      <c r="M489" s="376">
        <f t="shared" si="75"/>
        <v>0</v>
      </c>
      <c r="N489" s="376">
        <f t="shared" si="72"/>
        <v>0</v>
      </c>
      <c r="O489" s="376">
        <f t="shared" si="73"/>
        <v>0</v>
      </c>
      <c r="P489" s="772">
        <v>1</v>
      </c>
      <c r="Q489" s="377" t="str">
        <f t="shared" si="68"/>
        <v>V</v>
      </c>
      <c r="R489" s="378"/>
      <c r="S489" s="378"/>
      <c r="T489" s="773">
        <f t="shared" si="69"/>
        <v>18660</v>
      </c>
    </row>
    <row r="490" spans="1:20" ht="14.1" customHeight="1">
      <c r="A490" s="564">
        <v>490</v>
      </c>
      <c r="B490" s="554" t="s">
        <v>584</v>
      </c>
      <c r="C490" s="553" t="s">
        <v>585</v>
      </c>
      <c r="D490" s="380"/>
      <c r="E490" s="550" t="s">
        <v>687</v>
      </c>
      <c r="F490" s="551" t="s">
        <v>686</v>
      </c>
      <c r="G490" s="373" t="str">
        <f t="shared" si="70"/>
        <v>Trappenhuizen</v>
      </c>
      <c r="H490" s="374" t="s">
        <v>786</v>
      </c>
      <c r="I490" s="566">
        <v>20.727272727272727</v>
      </c>
      <c r="J490" s="616">
        <v>5200</v>
      </c>
      <c r="K490" s="375">
        <f t="shared" si="71"/>
        <v>200</v>
      </c>
      <c r="L490" s="376">
        <f t="shared" si="74"/>
        <v>0</v>
      </c>
      <c r="M490" s="376">
        <f t="shared" si="75"/>
        <v>0</v>
      </c>
      <c r="N490" s="376">
        <f t="shared" si="72"/>
        <v>0</v>
      </c>
      <c r="O490" s="376">
        <f t="shared" si="73"/>
        <v>0</v>
      </c>
      <c r="P490" s="772">
        <v>1</v>
      </c>
      <c r="Q490" s="377" t="str">
        <f t="shared" si="68"/>
        <v>V</v>
      </c>
      <c r="R490" s="378"/>
      <c r="S490" s="378"/>
      <c r="T490" s="773">
        <f t="shared" si="69"/>
        <v>4145.454545454545</v>
      </c>
    </row>
    <row r="491" spans="1:20" ht="14.1" customHeight="1">
      <c r="A491" s="564">
        <v>491</v>
      </c>
      <c r="B491" s="554" t="s">
        <v>584</v>
      </c>
      <c r="C491" s="553" t="s">
        <v>585</v>
      </c>
      <c r="D491" s="380">
        <v>0</v>
      </c>
      <c r="E491" s="550" t="s">
        <v>327</v>
      </c>
      <c r="F491" s="551" t="s">
        <v>384</v>
      </c>
      <c r="G491" s="373" t="str">
        <f t="shared" si="70"/>
        <v>Administratieve ruimten</v>
      </c>
      <c r="H491" s="374" t="s">
        <v>780</v>
      </c>
      <c r="I491" s="566">
        <v>13</v>
      </c>
      <c r="J491" s="616">
        <v>1040</v>
      </c>
      <c r="K491" s="375">
        <f t="shared" si="71"/>
        <v>40</v>
      </c>
      <c r="L491" s="376">
        <f t="shared" si="74"/>
        <v>0</v>
      </c>
      <c r="M491" s="376">
        <f t="shared" si="75"/>
        <v>0</v>
      </c>
      <c r="N491" s="376">
        <f t="shared" si="72"/>
        <v>0</v>
      </c>
      <c r="O491" s="376">
        <f t="shared" si="73"/>
        <v>0</v>
      </c>
      <c r="P491" s="772">
        <v>1</v>
      </c>
      <c r="Q491" s="377" t="str">
        <f t="shared" si="68"/>
        <v>B</v>
      </c>
      <c r="R491" s="378"/>
      <c r="S491" s="378"/>
      <c r="T491" s="773">
        <f t="shared" si="69"/>
        <v>520</v>
      </c>
    </row>
    <row r="492" spans="1:20" ht="14.1" customHeight="1">
      <c r="A492" s="564">
        <v>492</v>
      </c>
      <c r="B492" s="554" t="s">
        <v>584</v>
      </c>
      <c r="C492" s="553" t="s">
        <v>585</v>
      </c>
      <c r="D492" s="380">
        <v>0</v>
      </c>
      <c r="E492" s="550" t="s">
        <v>328</v>
      </c>
      <c r="F492" s="551" t="s">
        <v>384</v>
      </c>
      <c r="G492" s="373" t="str">
        <f t="shared" si="70"/>
        <v>Administratieve ruimten</v>
      </c>
      <c r="H492" s="374" t="s">
        <v>782</v>
      </c>
      <c r="I492" s="566">
        <v>34</v>
      </c>
      <c r="J492" s="616">
        <v>1040</v>
      </c>
      <c r="K492" s="375">
        <f t="shared" si="71"/>
        <v>40</v>
      </c>
      <c r="L492" s="376">
        <f t="shared" si="74"/>
        <v>0</v>
      </c>
      <c r="M492" s="376">
        <f t="shared" si="75"/>
        <v>0</v>
      </c>
      <c r="N492" s="376">
        <f t="shared" si="72"/>
        <v>0</v>
      </c>
      <c r="O492" s="376">
        <f t="shared" si="73"/>
        <v>0</v>
      </c>
      <c r="P492" s="772">
        <v>1</v>
      </c>
      <c r="Q492" s="377" t="str">
        <f t="shared" si="68"/>
        <v>B</v>
      </c>
      <c r="R492" s="378"/>
      <c r="S492" s="378"/>
      <c r="T492" s="773">
        <f t="shared" si="69"/>
        <v>1360</v>
      </c>
    </row>
    <row r="493" spans="1:20" ht="14.1" customHeight="1">
      <c r="A493" s="564">
        <v>493</v>
      </c>
      <c r="B493" s="554" t="s">
        <v>584</v>
      </c>
      <c r="C493" s="553" t="s">
        <v>585</v>
      </c>
      <c r="D493" s="380">
        <v>0</v>
      </c>
      <c r="E493" s="550" t="s">
        <v>329</v>
      </c>
      <c r="F493" s="551" t="s">
        <v>384</v>
      </c>
      <c r="G493" s="373" t="str">
        <f t="shared" si="70"/>
        <v>Administratieve ruimten</v>
      </c>
      <c r="H493" s="374" t="s">
        <v>782</v>
      </c>
      <c r="I493" s="566">
        <v>17</v>
      </c>
      <c r="J493" s="616">
        <v>1040</v>
      </c>
      <c r="K493" s="375">
        <f t="shared" si="71"/>
        <v>40</v>
      </c>
      <c r="L493" s="376">
        <f t="shared" si="74"/>
        <v>0</v>
      </c>
      <c r="M493" s="376">
        <f t="shared" si="75"/>
        <v>0</v>
      </c>
      <c r="N493" s="376">
        <f t="shared" si="72"/>
        <v>0</v>
      </c>
      <c r="O493" s="376">
        <f t="shared" si="73"/>
        <v>0</v>
      </c>
      <c r="P493" s="772">
        <v>1</v>
      </c>
      <c r="Q493" s="377" t="str">
        <f t="shared" si="68"/>
        <v>B</v>
      </c>
      <c r="R493" s="378"/>
      <c r="S493" s="378"/>
      <c r="T493" s="773">
        <f t="shared" si="69"/>
        <v>680</v>
      </c>
    </row>
    <row r="494" spans="1:20" ht="14.1" customHeight="1">
      <c r="A494" s="564">
        <v>494</v>
      </c>
      <c r="B494" s="554" t="s">
        <v>584</v>
      </c>
      <c r="C494" s="553" t="s">
        <v>585</v>
      </c>
      <c r="D494" s="380">
        <v>0</v>
      </c>
      <c r="E494" s="550" t="s">
        <v>330</v>
      </c>
      <c r="F494" s="551" t="s">
        <v>382</v>
      </c>
      <c r="G494" s="373" t="str">
        <f t="shared" si="70"/>
        <v>Sanitaire ruimten</v>
      </c>
      <c r="H494" s="374" t="s">
        <v>781</v>
      </c>
      <c r="I494" s="566">
        <v>9</v>
      </c>
      <c r="J494" s="616">
        <v>2200</v>
      </c>
      <c r="K494" s="375">
        <f t="shared" si="71"/>
        <v>200</v>
      </c>
      <c r="L494" s="376">
        <f t="shared" si="74"/>
        <v>0</v>
      </c>
      <c r="M494" s="376">
        <f t="shared" si="75"/>
        <v>0</v>
      </c>
      <c r="N494" s="376">
        <f t="shared" si="72"/>
        <v>0</v>
      </c>
      <c r="O494" s="376">
        <f t="shared" si="73"/>
        <v>0</v>
      </c>
      <c r="P494" s="772">
        <v>1</v>
      </c>
      <c r="Q494" s="377" t="str">
        <f t="shared" si="68"/>
        <v>S</v>
      </c>
      <c r="R494" s="378"/>
      <c r="S494" s="378"/>
      <c r="T494" s="773">
        <f t="shared" si="69"/>
        <v>1800</v>
      </c>
    </row>
    <row r="495" spans="1:20" ht="14.1" customHeight="1">
      <c r="A495" s="564">
        <v>495</v>
      </c>
      <c r="B495" s="554" t="s">
        <v>584</v>
      </c>
      <c r="C495" s="553" t="s">
        <v>585</v>
      </c>
      <c r="D495" s="380">
        <v>0</v>
      </c>
      <c r="E495" s="550" t="s">
        <v>331</v>
      </c>
      <c r="F495" s="551" t="s">
        <v>382</v>
      </c>
      <c r="G495" s="373" t="str">
        <f t="shared" si="70"/>
        <v>Sanitaire ruimten</v>
      </c>
      <c r="H495" s="374" t="s">
        <v>781</v>
      </c>
      <c r="I495" s="566">
        <v>8</v>
      </c>
      <c r="J495" s="616">
        <v>2200</v>
      </c>
      <c r="K495" s="375">
        <f t="shared" si="71"/>
        <v>200</v>
      </c>
      <c r="L495" s="376">
        <f t="shared" si="74"/>
        <v>0</v>
      </c>
      <c r="M495" s="376">
        <f t="shared" si="75"/>
        <v>0</v>
      </c>
      <c r="N495" s="376">
        <f t="shared" si="72"/>
        <v>0</v>
      </c>
      <c r="O495" s="376">
        <f t="shared" si="73"/>
        <v>0</v>
      </c>
      <c r="P495" s="772">
        <v>1</v>
      </c>
      <c r="Q495" s="377" t="str">
        <f t="shared" si="68"/>
        <v>S</v>
      </c>
      <c r="R495" s="378"/>
      <c r="S495" s="378"/>
      <c r="T495" s="773">
        <f t="shared" si="69"/>
        <v>1600</v>
      </c>
    </row>
    <row r="496" spans="1:20" ht="14.1" customHeight="1">
      <c r="A496" s="564">
        <v>496</v>
      </c>
      <c r="B496" s="554" t="s">
        <v>584</v>
      </c>
      <c r="C496" s="553" t="s">
        <v>585</v>
      </c>
      <c r="D496" s="380">
        <v>0</v>
      </c>
      <c r="E496" s="550" t="s">
        <v>332</v>
      </c>
      <c r="F496" s="551" t="s">
        <v>382</v>
      </c>
      <c r="G496" s="373" t="str">
        <f t="shared" si="70"/>
        <v>Sanitaire ruimten</v>
      </c>
      <c r="H496" s="374" t="s">
        <v>781</v>
      </c>
      <c r="I496" s="566">
        <v>9</v>
      </c>
      <c r="J496" s="616">
        <v>2200</v>
      </c>
      <c r="K496" s="375">
        <f t="shared" si="71"/>
        <v>200</v>
      </c>
      <c r="L496" s="376">
        <f t="shared" si="74"/>
        <v>0</v>
      </c>
      <c r="M496" s="376">
        <f t="shared" si="75"/>
        <v>0</v>
      </c>
      <c r="N496" s="376">
        <f t="shared" si="72"/>
        <v>0</v>
      </c>
      <c r="O496" s="376">
        <f t="shared" si="73"/>
        <v>0</v>
      </c>
      <c r="P496" s="772">
        <v>1</v>
      </c>
      <c r="Q496" s="377" t="str">
        <f t="shared" si="68"/>
        <v>S</v>
      </c>
      <c r="R496" s="378"/>
      <c r="S496" s="378"/>
      <c r="T496" s="773">
        <f t="shared" si="69"/>
        <v>1800</v>
      </c>
    </row>
    <row r="497" spans="1:20" ht="14.1" customHeight="1">
      <c r="A497" s="564">
        <v>497</v>
      </c>
      <c r="B497" s="554" t="s">
        <v>584</v>
      </c>
      <c r="C497" s="553" t="s">
        <v>585</v>
      </c>
      <c r="D497" s="380">
        <v>0</v>
      </c>
      <c r="E497" s="550" t="s">
        <v>333</v>
      </c>
      <c r="F497" s="551" t="s">
        <v>325</v>
      </c>
      <c r="G497" s="373" t="str">
        <f t="shared" si="70"/>
        <v>Niet van toepassing</v>
      </c>
      <c r="H497" s="374"/>
      <c r="I497" s="566">
        <v>1</v>
      </c>
      <c r="J497" s="616" t="s">
        <v>239</v>
      </c>
      <c r="K497" s="375">
        <f t="shared" si="71"/>
        <v>0</v>
      </c>
      <c r="L497" s="376">
        <f t="shared" si="74"/>
        <v>0</v>
      </c>
      <c r="M497" s="376">
        <f t="shared" si="75"/>
        <v>0</v>
      </c>
      <c r="N497" s="376">
        <f t="shared" si="72"/>
        <v>0</v>
      </c>
      <c r="O497" s="376">
        <f t="shared" si="73"/>
        <v>0</v>
      </c>
      <c r="P497" s="772">
        <v>1</v>
      </c>
      <c r="Q497" s="377">
        <f t="shared" si="68"/>
        <v>0</v>
      </c>
      <c r="R497" s="378"/>
      <c r="S497" s="378"/>
      <c r="T497" s="773">
        <f t="shared" si="69"/>
        <v>0</v>
      </c>
    </row>
    <row r="498" spans="1:20" ht="14.1" customHeight="1">
      <c r="A498" s="564">
        <v>498</v>
      </c>
      <c r="B498" s="554" t="s">
        <v>584</v>
      </c>
      <c r="C498" s="553" t="s">
        <v>585</v>
      </c>
      <c r="D498" s="380">
        <v>0</v>
      </c>
      <c r="E498" s="550" t="s">
        <v>334</v>
      </c>
      <c r="F498" s="551" t="s">
        <v>586</v>
      </c>
      <c r="G498" s="373" t="str">
        <f t="shared" si="70"/>
        <v>Leslokaal praktijk</v>
      </c>
      <c r="H498" s="374" t="s">
        <v>780</v>
      </c>
      <c r="I498" s="566">
        <v>104</v>
      </c>
      <c r="J498" s="616">
        <v>9040</v>
      </c>
      <c r="K498" s="375">
        <f t="shared" si="71"/>
        <v>40</v>
      </c>
      <c r="L498" s="376">
        <f t="shared" si="74"/>
        <v>0</v>
      </c>
      <c r="M498" s="376">
        <f t="shared" si="75"/>
        <v>0</v>
      </c>
      <c r="N498" s="376">
        <f t="shared" si="72"/>
        <v>0</v>
      </c>
      <c r="O498" s="376">
        <f t="shared" si="73"/>
        <v>0</v>
      </c>
      <c r="P498" s="772">
        <v>1</v>
      </c>
      <c r="Q498" s="377" t="str">
        <f t="shared" si="68"/>
        <v>L</v>
      </c>
      <c r="R498" s="378"/>
      <c r="S498" s="378"/>
      <c r="T498" s="773">
        <f t="shared" si="69"/>
        <v>4160</v>
      </c>
    </row>
    <row r="499" spans="1:20" ht="14.1" customHeight="1">
      <c r="A499" s="564">
        <v>499</v>
      </c>
      <c r="B499" s="554" t="s">
        <v>584</v>
      </c>
      <c r="C499" s="553" t="s">
        <v>585</v>
      </c>
      <c r="D499" s="380">
        <v>0</v>
      </c>
      <c r="E499" s="550" t="s">
        <v>335</v>
      </c>
      <c r="F499" s="551" t="s">
        <v>325</v>
      </c>
      <c r="G499" s="373" t="str">
        <f t="shared" si="70"/>
        <v>Niet van toepassing</v>
      </c>
      <c r="H499" s="374" t="s">
        <v>784</v>
      </c>
      <c r="I499" s="566">
        <v>25</v>
      </c>
      <c r="J499" s="616" t="s">
        <v>239</v>
      </c>
      <c r="K499" s="375">
        <f t="shared" si="71"/>
        <v>0</v>
      </c>
      <c r="L499" s="376">
        <f t="shared" si="74"/>
        <v>0</v>
      </c>
      <c r="M499" s="376">
        <f t="shared" si="75"/>
        <v>0</v>
      </c>
      <c r="N499" s="376">
        <f t="shared" si="72"/>
        <v>0</v>
      </c>
      <c r="O499" s="376">
        <f t="shared" si="73"/>
        <v>0</v>
      </c>
      <c r="P499" s="772">
        <v>1</v>
      </c>
      <c r="Q499" s="377">
        <f t="shared" si="68"/>
        <v>0</v>
      </c>
      <c r="R499" s="378"/>
      <c r="S499" s="378"/>
      <c r="T499" s="773">
        <f t="shared" si="69"/>
        <v>0</v>
      </c>
    </row>
    <row r="500" spans="1:20" ht="14.1" customHeight="1">
      <c r="A500" s="564">
        <v>500</v>
      </c>
      <c r="B500" s="554" t="s">
        <v>584</v>
      </c>
      <c r="C500" s="553" t="s">
        <v>585</v>
      </c>
      <c r="D500" s="380">
        <v>0</v>
      </c>
      <c r="E500" s="550" t="s">
        <v>336</v>
      </c>
      <c r="F500" s="551" t="s">
        <v>536</v>
      </c>
      <c r="G500" s="373" t="str">
        <f t="shared" si="70"/>
        <v>Leslokaal praktijk</v>
      </c>
      <c r="H500" s="374" t="s">
        <v>784</v>
      </c>
      <c r="I500" s="566">
        <v>17</v>
      </c>
      <c r="J500" s="616">
        <v>9040</v>
      </c>
      <c r="K500" s="375">
        <f t="shared" si="71"/>
        <v>40</v>
      </c>
      <c r="L500" s="376">
        <f t="shared" si="74"/>
        <v>0</v>
      </c>
      <c r="M500" s="376">
        <f t="shared" si="75"/>
        <v>0</v>
      </c>
      <c r="N500" s="376">
        <f t="shared" si="72"/>
        <v>0</v>
      </c>
      <c r="O500" s="376">
        <f t="shared" si="73"/>
        <v>0</v>
      </c>
      <c r="P500" s="772">
        <v>1</v>
      </c>
      <c r="Q500" s="377" t="str">
        <f t="shared" si="68"/>
        <v>L</v>
      </c>
      <c r="R500" s="378"/>
      <c r="S500" s="378"/>
      <c r="T500" s="773">
        <f t="shared" si="69"/>
        <v>680</v>
      </c>
    </row>
    <row r="501" spans="1:20" ht="14.1" customHeight="1">
      <c r="A501" s="564">
        <v>501</v>
      </c>
      <c r="B501" s="554" t="s">
        <v>584</v>
      </c>
      <c r="C501" s="553" t="s">
        <v>585</v>
      </c>
      <c r="D501" s="380">
        <v>0</v>
      </c>
      <c r="E501" s="550" t="s">
        <v>337</v>
      </c>
      <c r="F501" s="551" t="s">
        <v>541</v>
      </c>
      <c r="G501" s="373" t="str">
        <f t="shared" si="70"/>
        <v>Kleedruimten</v>
      </c>
      <c r="H501" s="374" t="s">
        <v>784</v>
      </c>
      <c r="I501" s="566">
        <v>23</v>
      </c>
      <c r="J501" s="616">
        <v>11200</v>
      </c>
      <c r="K501" s="375">
        <f t="shared" si="71"/>
        <v>200</v>
      </c>
      <c r="L501" s="376">
        <f t="shared" si="74"/>
        <v>0</v>
      </c>
      <c r="M501" s="376">
        <f t="shared" si="75"/>
        <v>0</v>
      </c>
      <c r="N501" s="376">
        <f t="shared" si="72"/>
        <v>0</v>
      </c>
      <c r="O501" s="376">
        <f t="shared" si="73"/>
        <v>0</v>
      </c>
      <c r="P501" s="772">
        <v>1</v>
      </c>
      <c r="Q501" s="377" t="str">
        <f t="shared" si="68"/>
        <v>V</v>
      </c>
      <c r="R501" s="378"/>
      <c r="S501" s="378"/>
      <c r="T501" s="773">
        <f t="shared" si="69"/>
        <v>4600</v>
      </c>
    </row>
    <row r="502" spans="1:20" ht="14.1" customHeight="1">
      <c r="A502" s="564">
        <v>502</v>
      </c>
      <c r="B502" s="554" t="s">
        <v>584</v>
      </c>
      <c r="C502" s="553" t="s">
        <v>585</v>
      </c>
      <c r="D502" s="380">
        <v>0</v>
      </c>
      <c r="E502" s="550" t="s">
        <v>338</v>
      </c>
      <c r="F502" s="551" t="s">
        <v>536</v>
      </c>
      <c r="G502" s="373" t="str">
        <f t="shared" si="70"/>
        <v>Leslokaal praktijk</v>
      </c>
      <c r="H502" s="374" t="s">
        <v>784</v>
      </c>
      <c r="I502" s="566">
        <v>20</v>
      </c>
      <c r="J502" s="616">
        <v>9040</v>
      </c>
      <c r="K502" s="375">
        <f t="shared" si="71"/>
        <v>40</v>
      </c>
      <c r="L502" s="376">
        <f t="shared" si="74"/>
        <v>0</v>
      </c>
      <c r="M502" s="376">
        <f t="shared" si="75"/>
        <v>0</v>
      </c>
      <c r="N502" s="376">
        <f t="shared" si="72"/>
        <v>0</v>
      </c>
      <c r="O502" s="376">
        <f t="shared" si="73"/>
        <v>0</v>
      </c>
      <c r="P502" s="772">
        <v>1</v>
      </c>
      <c r="Q502" s="377" t="str">
        <f t="shared" si="68"/>
        <v>L</v>
      </c>
      <c r="R502" s="378"/>
      <c r="S502" s="378"/>
      <c r="T502" s="773">
        <f t="shared" si="69"/>
        <v>800</v>
      </c>
    </row>
    <row r="503" spans="1:20" ht="14.1" customHeight="1">
      <c r="A503" s="564">
        <v>503</v>
      </c>
      <c r="B503" s="554" t="s">
        <v>584</v>
      </c>
      <c r="C503" s="553" t="s">
        <v>585</v>
      </c>
      <c r="D503" s="380">
        <v>0</v>
      </c>
      <c r="E503" s="550" t="s">
        <v>339</v>
      </c>
      <c r="F503" s="551" t="s">
        <v>541</v>
      </c>
      <c r="G503" s="373" t="str">
        <f t="shared" si="70"/>
        <v>Kleedruimten</v>
      </c>
      <c r="H503" s="374" t="s">
        <v>784</v>
      </c>
      <c r="I503" s="566">
        <v>51</v>
      </c>
      <c r="J503" s="616">
        <v>11200</v>
      </c>
      <c r="K503" s="375">
        <f t="shared" si="71"/>
        <v>200</v>
      </c>
      <c r="L503" s="376">
        <f t="shared" si="74"/>
        <v>0</v>
      </c>
      <c r="M503" s="376">
        <f t="shared" si="75"/>
        <v>0</v>
      </c>
      <c r="N503" s="376">
        <f t="shared" si="72"/>
        <v>0</v>
      </c>
      <c r="O503" s="376">
        <f t="shared" si="73"/>
        <v>0</v>
      </c>
      <c r="P503" s="772">
        <v>1</v>
      </c>
      <c r="Q503" s="377" t="str">
        <f t="shared" si="68"/>
        <v>V</v>
      </c>
      <c r="R503" s="378"/>
      <c r="S503" s="378"/>
      <c r="T503" s="773">
        <f t="shared" si="69"/>
        <v>10200</v>
      </c>
    </row>
    <row r="504" spans="1:20" ht="14.1" customHeight="1">
      <c r="A504" s="564">
        <v>504</v>
      </c>
      <c r="B504" s="554" t="s">
        <v>584</v>
      </c>
      <c r="C504" s="553" t="s">
        <v>585</v>
      </c>
      <c r="D504" s="380">
        <v>0</v>
      </c>
      <c r="E504" s="550" t="s">
        <v>340</v>
      </c>
      <c r="F504" s="551" t="s">
        <v>325</v>
      </c>
      <c r="G504" s="373" t="str">
        <f t="shared" si="70"/>
        <v>Niet van toepassing</v>
      </c>
      <c r="H504" s="374"/>
      <c r="I504" s="566">
        <v>1</v>
      </c>
      <c r="J504" s="616" t="s">
        <v>239</v>
      </c>
      <c r="K504" s="375">
        <f t="shared" si="71"/>
        <v>0</v>
      </c>
      <c r="L504" s="376">
        <f t="shared" si="74"/>
        <v>0</v>
      </c>
      <c r="M504" s="376">
        <f t="shared" si="75"/>
        <v>0</v>
      </c>
      <c r="N504" s="376">
        <f t="shared" si="72"/>
        <v>0</v>
      </c>
      <c r="O504" s="376">
        <f t="shared" si="73"/>
        <v>0</v>
      </c>
      <c r="P504" s="772">
        <v>1</v>
      </c>
      <c r="Q504" s="377">
        <f t="shared" si="68"/>
        <v>0</v>
      </c>
      <c r="R504" s="378"/>
      <c r="S504" s="378"/>
      <c r="T504" s="773">
        <f t="shared" si="69"/>
        <v>0</v>
      </c>
    </row>
    <row r="505" spans="1:20" ht="14.1" customHeight="1">
      <c r="A505" s="564">
        <v>505</v>
      </c>
      <c r="B505" s="554" t="s">
        <v>584</v>
      </c>
      <c r="C505" s="553" t="s">
        <v>585</v>
      </c>
      <c r="D505" s="380">
        <v>0</v>
      </c>
      <c r="E505" s="550" t="s">
        <v>341</v>
      </c>
      <c r="F505" s="551" t="s">
        <v>384</v>
      </c>
      <c r="G505" s="373" t="str">
        <f t="shared" si="70"/>
        <v>Administratieve ruimten</v>
      </c>
      <c r="H505" s="374" t="s">
        <v>781</v>
      </c>
      <c r="I505" s="566">
        <v>15</v>
      </c>
      <c r="J505" s="616">
        <v>1040</v>
      </c>
      <c r="K505" s="375">
        <f t="shared" si="71"/>
        <v>40</v>
      </c>
      <c r="L505" s="376">
        <f t="shared" si="74"/>
        <v>0</v>
      </c>
      <c r="M505" s="376">
        <f t="shared" si="75"/>
        <v>0</v>
      </c>
      <c r="N505" s="376">
        <f t="shared" si="72"/>
        <v>0</v>
      </c>
      <c r="O505" s="376">
        <f t="shared" si="73"/>
        <v>0</v>
      </c>
      <c r="P505" s="772">
        <v>1</v>
      </c>
      <c r="Q505" s="377" t="str">
        <f t="shared" si="68"/>
        <v>B</v>
      </c>
      <c r="R505" s="378"/>
      <c r="S505" s="378"/>
      <c r="T505" s="773">
        <f t="shared" si="69"/>
        <v>600</v>
      </c>
    </row>
    <row r="506" spans="1:20" ht="14.1" customHeight="1">
      <c r="A506" s="564">
        <v>506</v>
      </c>
      <c r="B506" s="554" t="s">
        <v>584</v>
      </c>
      <c r="C506" s="553" t="s">
        <v>585</v>
      </c>
      <c r="D506" s="380">
        <v>0</v>
      </c>
      <c r="E506" s="550" t="s">
        <v>342</v>
      </c>
      <c r="F506" s="551" t="s">
        <v>536</v>
      </c>
      <c r="G506" s="373" t="str">
        <f t="shared" si="70"/>
        <v>Leslokaal praktijk</v>
      </c>
      <c r="H506" s="374" t="s">
        <v>784</v>
      </c>
      <c r="I506" s="566">
        <v>145</v>
      </c>
      <c r="J506" s="616">
        <v>9040</v>
      </c>
      <c r="K506" s="375">
        <f t="shared" si="71"/>
        <v>40</v>
      </c>
      <c r="L506" s="376">
        <f t="shared" si="74"/>
        <v>0</v>
      </c>
      <c r="M506" s="376">
        <f t="shared" si="75"/>
        <v>0</v>
      </c>
      <c r="N506" s="376">
        <f t="shared" si="72"/>
        <v>0</v>
      </c>
      <c r="O506" s="376">
        <f t="shared" si="73"/>
        <v>0</v>
      </c>
      <c r="P506" s="772">
        <v>1</v>
      </c>
      <c r="Q506" s="377" t="str">
        <f t="shared" si="68"/>
        <v>L</v>
      </c>
      <c r="R506" s="378"/>
      <c r="S506" s="378"/>
      <c r="T506" s="773">
        <f t="shared" si="69"/>
        <v>5800</v>
      </c>
    </row>
    <row r="507" spans="1:20" ht="14.1" customHeight="1">
      <c r="A507" s="564">
        <v>507</v>
      </c>
      <c r="B507" s="554" t="s">
        <v>584</v>
      </c>
      <c r="C507" s="553" t="s">
        <v>585</v>
      </c>
      <c r="D507" s="380">
        <v>0</v>
      </c>
      <c r="E507" s="550" t="s">
        <v>343</v>
      </c>
      <c r="F507" s="551" t="s">
        <v>325</v>
      </c>
      <c r="G507" s="373" t="str">
        <f t="shared" si="70"/>
        <v>Niet van toepassing</v>
      </c>
      <c r="H507" s="374" t="s">
        <v>784</v>
      </c>
      <c r="I507" s="566">
        <v>5</v>
      </c>
      <c r="J507" s="616" t="s">
        <v>239</v>
      </c>
      <c r="K507" s="375">
        <f t="shared" si="71"/>
        <v>0</v>
      </c>
      <c r="L507" s="376">
        <f t="shared" si="74"/>
        <v>0</v>
      </c>
      <c r="M507" s="376">
        <f t="shared" si="75"/>
        <v>0</v>
      </c>
      <c r="N507" s="376">
        <f t="shared" si="72"/>
        <v>0</v>
      </c>
      <c r="O507" s="376">
        <f t="shared" si="73"/>
        <v>0</v>
      </c>
      <c r="P507" s="772">
        <v>1</v>
      </c>
      <c r="Q507" s="377">
        <f t="shared" si="68"/>
        <v>0</v>
      </c>
      <c r="R507" s="378"/>
      <c r="S507" s="378"/>
      <c r="T507" s="773">
        <f t="shared" si="69"/>
        <v>0</v>
      </c>
    </row>
    <row r="508" spans="1:20" ht="14.1" customHeight="1">
      <c r="A508" s="564">
        <v>508</v>
      </c>
      <c r="B508" s="554" t="s">
        <v>584</v>
      </c>
      <c r="C508" s="553" t="s">
        <v>585</v>
      </c>
      <c r="D508" s="380">
        <v>0</v>
      </c>
      <c r="E508" s="550" t="s">
        <v>344</v>
      </c>
      <c r="F508" s="551" t="s">
        <v>325</v>
      </c>
      <c r="G508" s="373" t="str">
        <f t="shared" si="70"/>
        <v>Niet van toepassing</v>
      </c>
      <c r="H508" s="374" t="s">
        <v>784</v>
      </c>
      <c r="I508" s="566">
        <v>5</v>
      </c>
      <c r="J508" s="616" t="s">
        <v>239</v>
      </c>
      <c r="K508" s="375">
        <f t="shared" si="71"/>
        <v>0</v>
      </c>
      <c r="L508" s="376">
        <f t="shared" si="74"/>
        <v>0</v>
      </c>
      <c r="M508" s="376">
        <f t="shared" si="75"/>
        <v>0</v>
      </c>
      <c r="N508" s="376">
        <f t="shared" si="72"/>
        <v>0</v>
      </c>
      <c r="O508" s="376">
        <f t="shared" si="73"/>
        <v>0</v>
      </c>
      <c r="P508" s="772">
        <v>1</v>
      </c>
      <c r="Q508" s="377">
        <f t="shared" si="68"/>
        <v>0</v>
      </c>
      <c r="R508" s="378"/>
      <c r="S508" s="378"/>
      <c r="T508" s="773">
        <f t="shared" si="69"/>
        <v>0</v>
      </c>
    </row>
    <row r="509" spans="1:20" ht="14.1" customHeight="1">
      <c r="A509" s="564">
        <v>509</v>
      </c>
      <c r="B509" s="554" t="s">
        <v>584</v>
      </c>
      <c r="C509" s="553" t="s">
        <v>585</v>
      </c>
      <c r="D509" s="380">
        <v>0</v>
      </c>
      <c r="E509" s="550" t="s">
        <v>345</v>
      </c>
      <c r="F509" s="551" t="s">
        <v>325</v>
      </c>
      <c r="G509" s="373" t="str">
        <f t="shared" si="70"/>
        <v>Niet van toepassing</v>
      </c>
      <c r="H509" s="374" t="s">
        <v>784</v>
      </c>
      <c r="I509" s="566">
        <v>18</v>
      </c>
      <c r="J509" s="616" t="s">
        <v>239</v>
      </c>
      <c r="K509" s="375">
        <f t="shared" si="71"/>
        <v>0</v>
      </c>
      <c r="L509" s="376">
        <f t="shared" si="74"/>
        <v>0</v>
      </c>
      <c r="M509" s="376">
        <f t="shared" si="75"/>
        <v>0</v>
      </c>
      <c r="N509" s="376">
        <f t="shared" si="72"/>
        <v>0</v>
      </c>
      <c r="O509" s="376">
        <f t="shared" si="73"/>
        <v>0</v>
      </c>
      <c r="P509" s="772">
        <v>1</v>
      </c>
      <c r="Q509" s="377">
        <f t="shared" si="68"/>
        <v>0</v>
      </c>
      <c r="R509" s="378"/>
      <c r="S509" s="378"/>
      <c r="T509" s="773">
        <f t="shared" si="69"/>
        <v>0</v>
      </c>
    </row>
    <row r="510" spans="1:20" ht="14.1" customHeight="1">
      <c r="A510" s="564">
        <v>510</v>
      </c>
      <c r="B510" s="554" t="s">
        <v>584</v>
      </c>
      <c r="C510" s="553" t="s">
        <v>585</v>
      </c>
      <c r="D510" s="380">
        <v>0</v>
      </c>
      <c r="E510" s="550" t="s">
        <v>346</v>
      </c>
      <c r="F510" s="551" t="s">
        <v>380</v>
      </c>
      <c r="G510" s="373" t="str">
        <f t="shared" si="70"/>
        <v>Gangen en hallen</v>
      </c>
      <c r="H510" s="374" t="s">
        <v>784</v>
      </c>
      <c r="I510" s="566">
        <v>5</v>
      </c>
      <c r="J510" s="616">
        <v>3200</v>
      </c>
      <c r="K510" s="375">
        <f t="shared" si="71"/>
        <v>200</v>
      </c>
      <c r="L510" s="376">
        <f t="shared" si="74"/>
        <v>0</v>
      </c>
      <c r="M510" s="376">
        <f t="shared" si="75"/>
        <v>0</v>
      </c>
      <c r="N510" s="376">
        <f t="shared" si="72"/>
        <v>0</v>
      </c>
      <c r="O510" s="376">
        <f t="shared" si="73"/>
        <v>0</v>
      </c>
      <c r="P510" s="772">
        <v>1</v>
      </c>
      <c r="Q510" s="377" t="str">
        <f t="shared" si="68"/>
        <v>V</v>
      </c>
      <c r="R510" s="378"/>
      <c r="S510" s="378"/>
      <c r="T510" s="773">
        <f t="shared" si="69"/>
        <v>1000</v>
      </c>
    </row>
    <row r="511" spans="1:20" ht="14.1" customHeight="1">
      <c r="A511" s="564">
        <v>511</v>
      </c>
      <c r="B511" s="554" t="s">
        <v>584</v>
      </c>
      <c r="C511" s="553" t="s">
        <v>585</v>
      </c>
      <c r="D511" s="380">
        <v>0</v>
      </c>
      <c r="E511" s="550" t="s">
        <v>347</v>
      </c>
      <c r="F511" s="551" t="s">
        <v>325</v>
      </c>
      <c r="G511" s="373" t="str">
        <f t="shared" si="70"/>
        <v>Niet van toepassing</v>
      </c>
      <c r="H511" s="374" t="s">
        <v>784</v>
      </c>
      <c r="I511" s="566">
        <v>1.5</v>
      </c>
      <c r="J511" s="616" t="s">
        <v>239</v>
      </c>
      <c r="K511" s="375">
        <f t="shared" si="71"/>
        <v>0</v>
      </c>
      <c r="L511" s="376">
        <f t="shared" si="74"/>
        <v>0</v>
      </c>
      <c r="M511" s="376">
        <f t="shared" si="75"/>
        <v>0</v>
      </c>
      <c r="N511" s="376">
        <f t="shared" si="72"/>
        <v>0</v>
      </c>
      <c r="O511" s="376">
        <f t="shared" si="73"/>
        <v>0</v>
      </c>
      <c r="P511" s="772">
        <v>1</v>
      </c>
      <c r="Q511" s="377">
        <f t="shared" si="68"/>
        <v>0</v>
      </c>
      <c r="R511" s="378"/>
      <c r="S511" s="378"/>
      <c r="T511" s="773">
        <f t="shared" si="69"/>
        <v>0</v>
      </c>
    </row>
    <row r="512" spans="1:20" ht="14.1" customHeight="1">
      <c r="A512" s="564">
        <v>512</v>
      </c>
      <c r="B512" s="554" t="s">
        <v>584</v>
      </c>
      <c r="C512" s="553" t="s">
        <v>585</v>
      </c>
      <c r="D512" s="380">
        <v>0</v>
      </c>
      <c r="E512" s="550" t="s">
        <v>348</v>
      </c>
      <c r="F512" s="551" t="s">
        <v>325</v>
      </c>
      <c r="G512" s="373" t="str">
        <f t="shared" si="70"/>
        <v>Niet van toepassing</v>
      </c>
      <c r="H512" s="374" t="s">
        <v>784</v>
      </c>
      <c r="I512" s="566">
        <v>18</v>
      </c>
      <c r="J512" s="616" t="s">
        <v>239</v>
      </c>
      <c r="K512" s="375">
        <f t="shared" si="71"/>
        <v>0</v>
      </c>
      <c r="L512" s="376">
        <f t="shared" si="74"/>
        <v>0</v>
      </c>
      <c r="M512" s="376">
        <f t="shared" si="75"/>
        <v>0</v>
      </c>
      <c r="N512" s="376">
        <f t="shared" si="72"/>
        <v>0</v>
      </c>
      <c r="O512" s="376">
        <f t="shared" si="73"/>
        <v>0</v>
      </c>
      <c r="P512" s="772">
        <v>1</v>
      </c>
      <c r="Q512" s="377">
        <f t="shared" ref="Q512:Q575" si="76">IF(J512="","",VLOOKUP(J512,Kengetal,11,FALSE))</f>
        <v>0</v>
      </c>
      <c r="R512" s="378"/>
      <c r="S512" s="378"/>
      <c r="T512" s="773">
        <f t="shared" ref="T512:T575" si="77">I512*K512</f>
        <v>0</v>
      </c>
    </row>
    <row r="513" spans="1:20" ht="14.1" customHeight="1">
      <c r="A513" s="564">
        <v>513</v>
      </c>
      <c r="B513" s="554" t="s">
        <v>584</v>
      </c>
      <c r="C513" s="553" t="s">
        <v>585</v>
      </c>
      <c r="D513" s="380">
        <v>1</v>
      </c>
      <c r="E513" s="550" t="s">
        <v>390</v>
      </c>
      <c r="F513" s="551" t="s">
        <v>686</v>
      </c>
      <c r="G513" s="373" t="str">
        <f t="shared" si="70"/>
        <v>Trappenhuizen</v>
      </c>
      <c r="H513" s="374" t="s">
        <v>786</v>
      </c>
      <c r="I513" s="566">
        <v>30</v>
      </c>
      <c r="J513" s="616">
        <v>5200</v>
      </c>
      <c r="K513" s="375">
        <f t="shared" si="71"/>
        <v>200</v>
      </c>
      <c r="L513" s="376">
        <f t="shared" si="74"/>
        <v>0</v>
      </c>
      <c r="M513" s="376">
        <f t="shared" si="75"/>
        <v>0</v>
      </c>
      <c r="N513" s="376">
        <f t="shared" si="72"/>
        <v>0</v>
      </c>
      <c r="O513" s="376">
        <f t="shared" si="73"/>
        <v>0</v>
      </c>
      <c r="P513" s="772">
        <v>1</v>
      </c>
      <c r="Q513" s="377" t="str">
        <f t="shared" si="76"/>
        <v>V</v>
      </c>
      <c r="R513" s="378"/>
      <c r="S513" s="378"/>
      <c r="T513" s="773">
        <f t="shared" si="77"/>
        <v>6000</v>
      </c>
    </row>
    <row r="514" spans="1:20" ht="14.1" customHeight="1">
      <c r="A514" s="564">
        <v>514</v>
      </c>
      <c r="B514" s="554" t="s">
        <v>584</v>
      </c>
      <c r="C514" s="553" t="s">
        <v>585</v>
      </c>
      <c r="D514" s="380">
        <v>1</v>
      </c>
      <c r="E514" s="550" t="s">
        <v>391</v>
      </c>
      <c r="F514" s="551" t="s">
        <v>383</v>
      </c>
      <c r="G514" s="373" t="str">
        <f t="shared" ref="G514:G577" si="78">IF($J514="",0,VLOOKUP($J514,Kengetal,3,FALSE))</f>
        <v>Leslokaal regulier</v>
      </c>
      <c r="H514" s="374"/>
      <c r="I514" s="566">
        <v>57</v>
      </c>
      <c r="J514" s="616">
        <v>8040</v>
      </c>
      <c r="K514" s="375">
        <f t="shared" ref="K514:K577" si="79">SUM(IF(J514="",0,VLOOKUP(J514,Kengetal,2)))</f>
        <v>40</v>
      </c>
      <c r="L514" s="376">
        <f t="shared" si="74"/>
        <v>0</v>
      </c>
      <c r="M514" s="376">
        <f t="shared" si="75"/>
        <v>0</v>
      </c>
      <c r="N514" s="376">
        <f t="shared" ref="N514:N577" si="80">IF($J514="",0,VLOOKUP($J514,Kengetal,5,FALSE))</f>
        <v>0</v>
      </c>
      <c r="O514" s="376">
        <f t="shared" ref="O514:O577" si="81">IF($J514="",0,VLOOKUP($J514,Kengetal,6,FALSE))</f>
        <v>0</v>
      </c>
      <c r="P514" s="772">
        <v>1</v>
      </c>
      <c r="Q514" s="377" t="str">
        <f t="shared" si="76"/>
        <v>L</v>
      </c>
      <c r="R514" s="378"/>
      <c r="S514" s="378"/>
      <c r="T514" s="773">
        <f t="shared" si="77"/>
        <v>2280</v>
      </c>
    </row>
    <row r="515" spans="1:20" ht="14.1" customHeight="1">
      <c r="A515" s="564">
        <v>515</v>
      </c>
      <c r="B515" s="554" t="s">
        <v>584</v>
      </c>
      <c r="C515" s="553" t="s">
        <v>585</v>
      </c>
      <c r="D515" s="380">
        <v>1</v>
      </c>
      <c r="E515" s="550" t="s">
        <v>392</v>
      </c>
      <c r="F515" s="551" t="s">
        <v>520</v>
      </c>
      <c r="G515" s="373" t="str">
        <f t="shared" si="78"/>
        <v>Vergader-/spreekruimten</v>
      </c>
      <c r="H515" s="374" t="s">
        <v>780</v>
      </c>
      <c r="I515" s="566">
        <v>13</v>
      </c>
      <c r="J515" s="616">
        <v>15200</v>
      </c>
      <c r="K515" s="375">
        <f t="shared" si="79"/>
        <v>200</v>
      </c>
      <c r="L515" s="376">
        <f t="shared" si="74"/>
        <v>0</v>
      </c>
      <c r="M515" s="376">
        <f t="shared" si="75"/>
        <v>0</v>
      </c>
      <c r="N515" s="376">
        <f t="shared" si="80"/>
        <v>0</v>
      </c>
      <c r="O515" s="376">
        <f t="shared" si="81"/>
        <v>0</v>
      </c>
      <c r="P515" s="772">
        <v>1</v>
      </c>
      <c r="Q515" s="377" t="str">
        <f t="shared" si="76"/>
        <v>B</v>
      </c>
      <c r="R515" s="378"/>
      <c r="S515" s="378"/>
      <c r="T515" s="773">
        <f t="shared" si="77"/>
        <v>2600</v>
      </c>
    </row>
    <row r="516" spans="1:20" ht="14.1" customHeight="1">
      <c r="A516" s="564">
        <v>516</v>
      </c>
      <c r="B516" s="554" t="s">
        <v>584</v>
      </c>
      <c r="C516" s="553" t="s">
        <v>585</v>
      </c>
      <c r="D516" s="380">
        <v>1</v>
      </c>
      <c r="E516" s="652" t="s">
        <v>393</v>
      </c>
      <c r="F516" s="654" t="s">
        <v>383</v>
      </c>
      <c r="G516" s="373" t="str">
        <f t="shared" si="78"/>
        <v>Leslokaal regulier</v>
      </c>
      <c r="H516" s="374" t="s">
        <v>779</v>
      </c>
      <c r="I516" s="566">
        <v>76</v>
      </c>
      <c r="J516" s="616">
        <v>8040</v>
      </c>
      <c r="K516" s="375">
        <f t="shared" si="79"/>
        <v>40</v>
      </c>
      <c r="L516" s="376">
        <f t="shared" si="74"/>
        <v>0</v>
      </c>
      <c r="M516" s="376">
        <f t="shared" si="75"/>
        <v>0</v>
      </c>
      <c r="N516" s="376">
        <f t="shared" si="80"/>
        <v>0</v>
      </c>
      <c r="O516" s="376">
        <f t="shared" si="81"/>
        <v>0</v>
      </c>
      <c r="P516" s="772">
        <v>1</v>
      </c>
      <c r="Q516" s="377" t="str">
        <f t="shared" si="76"/>
        <v>L</v>
      </c>
      <c r="R516" s="378"/>
      <c r="S516" s="378"/>
      <c r="T516" s="773">
        <f t="shared" si="77"/>
        <v>3040</v>
      </c>
    </row>
    <row r="517" spans="1:20" ht="14.1" customHeight="1">
      <c r="A517" s="564">
        <v>517</v>
      </c>
      <c r="B517" s="554" t="s">
        <v>584</v>
      </c>
      <c r="C517" s="553" t="s">
        <v>585</v>
      </c>
      <c r="D517" s="380">
        <v>1</v>
      </c>
      <c r="E517" s="652" t="s">
        <v>394</v>
      </c>
      <c r="F517" s="654" t="s">
        <v>325</v>
      </c>
      <c r="G517" s="373" t="str">
        <f t="shared" si="78"/>
        <v>Niet van toepassing</v>
      </c>
      <c r="H517" s="374"/>
      <c r="I517" s="566">
        <v>1</v>
      </c>
      <c r="J517" s="616" t="s">
        <v>239</v>
      </c>
      <c r="K517" s="375">
        <f t="shared" si="79"/>
        <v>0</v>
      </c>
      <c r="L517" s="376">
        <f t="shared" si="74"/>
        <v>0</v>
      </c>
      <c r="M517" s="376">
        <f t="shared" si="75"/>
        <v>0</v>
      </c>
      <c r="N517" s="376">
        <f t="shared" si="80"/>
        <v>0</v>
      </c>
      <c r="O517" s="376">
        <f t="shared" si="81"/>
        <v>0</v>
      </c>
      <c r="P517" s="772">
        <v>1</v>
      </c>
      <c r="Q517" s="377">
        <f t="shared" si="76"/>
        <v>0</v>
      </c>
      <c r="R517" s="378"/>
      <c r="S517" s="378"/>
      <c r="T517" s="773">
        <f t="shared" si="77"/>
        <v>0</v>
      </c>
    </row>
    <row r="518" spans="1:20" ht="14.1" customHeight="1">
      <c r="A518" s="564">
        <v>518</v>
      </c>
      <c r="B518" s="554" t="s">
        <v>584</v>
      </c>
      <c r="C518" s="553" t="s">
        <v>585</v>
      </c>
      <c r="D518" s="380">
        <v>1</v>
      </c>
      <c r="E518" s="652" t="s">
        <v>395</v>
      </c>
      <c r="F518" s="654" t="s">
        <v>384</v>
      </c>
      <c r="G518" s="373" t="str">
        <f t="shared" si="78"/>
        <v>Administratieve ruimten</v>
      </c>
      <c r="H518" s="374" t="s">
        <v>779</v>
      </c>
      <c r="I518" s="566">
        <v>20</v>
      </c>
      <c r="J518" s="616">
        <v>1040</v>
      </c>
      <c r="K518" s="375">
        <f t="shared" si="79"/>
        <v>40</v>
      </c>
      <c r="L518" s="376">
        <f t="shared" si="74"/>
        <v>0</v>
      </c>
      <c r="M518" s="376">
        <f t="shared" si="75"/>
        <v>0</v>
      </c>
      <c r="N518" s="376">
        <f t="shared" si="80"/>
        <v>0</v>
      </c>
      <c r="O518" s="376">
        <f t="shared" si="81"/>
        <v>0</v>
      </c>
      <c r="P518" s="772">
        <v>1</v>
      </c>
      <c r="Q518" s="377" t="str">
        <f t="shared" si="76"/>
        <v>B</v>
      </c>
      <c r="R518" s="378"/>
      <c r="S518" s="378"/>
      <c r="T518" s="773">
        <f t="shared" si="77"/>
        <v>800</v>
      </c>
    </row>
    <row r="519" spans="1:20" ht="14.1" customHeight="1">
      <c r="A519" s="564">
        <v>519</v>
      </c>
      <c r="B519" s="554" t="s">
        <v>584</v>
      </c>
      <c r="C519" s="553" t="s">
        <v>585</v>
      </c>
      <c r="D519" s="380">
        <v>1</v>
      </c>
      <c r="E519" s="652" t="s">
        <v>396</v>
      </c>
      <c r="F519" s="654" t="s">
        <v>382</v>
      </c>
      <c r="G519" s="373" t="str">
        <f t="shared" si="78"/>
        <v>Sanitaire ruimten</v>
      </c>
      <c r="H519" s="374" t="s">
        <v>781</v>
      </c>
      <c r="I519" s="566">
        <v>1</v>
      </c>
      <c r="J519" s="616">
        <v>2200</v>
      </c>
      <c r="K519" s="375">
        <f t="shared" si="79"/>
        <v>200</v>
      </c>
      <c r="L519" s="376">
        <f t="shared" si="74"/>
        <v>0</v>
      </c>
      <c r="M519" s="376">
        <f t="shared" si="75"/>
        <v>0</v>
      </c>
      <c r="N519" s="376">
        <f t="shared" si="80"/>
        <v>0</v>
      </c>
      <c r="O519" s="376">
        <f t="shared" si="81"/>
        <v>0</v>
      </c>
      <c r="P519" s="772">
        <v>1</v>
      </c>
      <c r="Q519" s="377" t="str">
        <f t="shared" si="76"/>
        <v>S</v>
      </c>
      <c r="R519" s="378"/>
      <c r="S519" s="378"/>
      <c r="T519" s="773">
        <f t="shared" si="77"/>
        <v>200</v>
      </c>
    </row>
    <row r="520" spans="1:20" ht="14.1" customHeight="1">
      <c r="A520" s="564">
        <v>520</v>
      </c>
      <c r="B520" s="554" t="s">
        <v>584</v>
      </c>
      <c r="C520" s="553" t="s">
        <v>585</v>
      </c>
      <c r="D520" s="380">
        <v>1</v>
      </c>
      <c r="E520" s="652" t="s">
        <v>397</v>
      </c>
      <c r="F520" s="654" t="s">
        <v>382</v>
      </c>
      <c r="G520" s="373" t="str">
        <f t="shared" si="78"/>
        <v>Sanitaire ruimten</v>
      </c>
      <c r="H520" s="374" t="s">
        <v>781</v>
      </c>
      <c r="I520" s="566">
        <v>1</v>
      </c>
      <c r="J520" s="616">
        <v>2200</v>
      </c>
      <c r="K520" s="375">
        <f t="shared" si="79"/>
        <v>200</v>
      </c>
      <c r="L520" s="376">
        <f t="shared" si="74"/>
        <v>0</v>
      </c>
      <c r="M520" s="376">
        <f t="shared" si="75"/>
        <v>0</v>
      </c>
      <c r="N520" s="376">
        <f t="shared" si="80"/>
        <v>0</v>
      </c>
      <c r="O520" s="376">
        <f t="shared" si="81"/>
        <v>0</v>
      </c>
      <c r="P520" s="772">
        <v>1</v>
      </c>
      <c r="Q520" s="377" t="str">
        <f t="shared" si="76"/>
        <v>S</v>
      </c>
      <c r="R520" s="378"/>
      <c r="S520" s="378"/>
      <c r="T520" s="773">
        <f t="shared" si="77"/>
        <v>200</v>
      </c>
    </row>
    <row r="521" spans="1:20" ht="14.1" customHeight="1">
      <c r="A521" s="564">
        <v>521</v>
      </c>
      <c r="B521" s="554" t="s">
        <v>584</v>
      </c>
      <c r="C521" s="553" t="s">
        <v>585</v>
      </c>
      <c r="D521" s="380">
        <v>1</v>
      </c>
      <c r="E521" s="652" t="s">
        <v>398</v>
      </c>
      <c r="F521" s="729" t="s">
        <v>383</v>
      </c>
      <c r="G521" s="373" t="str">
        <f t="shared" si="78"/>
        <v>Leslokaal regulier</v>
      </c>
      <c r="H521" s="374" t="s">
        <v>779</v>
      </c>
      <c r="I521" s="566">
        <v>68</v>
      </c>
      <c r="J521" s="616">
        <v>8040</v>
      </c>
      <c r="K521" s="375">
        <f t="shared" si="79"/>
        <v>40</v>
      </c>
      <c r="L521" s="376">
        <f t="shared" si="74"/>
        <v>0</v>
      </c>
      <c r="M521" s="376">
        <f t="shared" si="75"/>
        <v>0</v>
      </c>
      <c r="N521" s="376">
        <f t="shared" si="80"/>
        <v>0</v>
      </c>
      <c r="O521" s="376">
        <f t="shared" si="81"/>
        <v>0</v>
      </c>
      <c r="P521" s="772">
        <v>1</v>
      </c>
      <c r="Q521" s="377" t="str">
        <f t="shared" si="76"/>
        <v>L</v>
      </c>
      <c r="R521" s="378"/>
      <c r="S521" s="378"/>
      <c r="T521" s="773">
        <f t="shared" si="77"/>
        <v>2720</v>
      </c>
    </row>
    <row r="522" spans="1:20" ht="14.1" customHeight="1">
      <c r="A522" s="564">
        <v>522</v>
      </c>
      <c r="B522" s="554" t="s">
        <v>584</v>
      </c>
      <c r="C522" s="553" t="s">
        <v>585</v>
      </c>
      <c r="D522" s="380">
        <v>1</v>
      </c>
      <c r="E522" s="652" t="s">
        <v>399</v>
      </c>
      <c r="F522" s="729" t="s">
        <v>380</v>
      </c>
      <c r="G522" s="373" t="str">
        <f t="shared" si="78"/>
        <v>Gangen en hallen</v>
      </c>
      <c r="H522" s="374" t="s">
        <v>781</v>
      </c>
      <c r="I522" s="566">
        <v>85</v>
      </c>
      <c r="J522" s="616">
        <v>3200</v>
      </c>
      <c r="K522" s="375">
        <f t="shared" si="79"/>
        <v>200</v>
      </c>
      <c r="L522" s="376">
        <f t="shared" si="74"/>
        <v>0</v>
      </c>
      <c r="M522" s="376">
        <f t="shared" si="75"/>
        <v>0</v>
      </c>
      <c r="N522" s="376">
        <f t="shared" si="80"/>
        <v>0</v>
      </c>
      <c r="O522" s="376">
        <f t="shared" si="81"/>
        <v>0</v>
      </c>
      <c r="P522" s="772">
        <v>1</v>
      </c>
      <c r="Q522" s="377" t="str">
        <f t="shared" si="76"/>
        <v>V</v>
      </c>
      <c r="R522" s="378"/>
      <c r="S522" s="378"/>
      <c r="T522" s="773">
        <f t="shared" si="77"/>
        <v>17000</v>
      </c>
    </row>
    <row r="523" spans="1:20" ht="14.1" customHeight="1">
      <c r="A523" s="564">
        <v>523</v>
      </c>
      <c r="B523" s="554" t="s">
        <v>584</v>
      </c>
      <c r="C523" s="553" t="s">
        <v>585</v>
      </c>
      <c r="D523" s="380">
        <v>1</v>
      </c>
      <c r="E523" s="652" t="s">
        <v>400</v>
      </c>
      <c r="F523" s="654" t="s">
        <v>383</v>
      </c>
      <c r="G523" s="373" t="str">
        <f t="shared" si="78"/>
        <v>Leslokaal regulier</v>
      </c>
      <c r="H523" s="374" t="s">
        <v>779</v>
      </c>
      <c r="I523" s="566">
        <v>68</v>
      </c>
      <c r="J523" s="616">
        <v>8040</v>
      </c>
      <c r="K523" s="375">
        <f t="shared" si="79"/>
        <v>40</v>
      </c>
      <c r="L523" s="376">
        <f t="shared" ref="L523:L586" si="82">N523*I523*P523</f>
        <v>0</v>
      </c>
      <c r="M523" s="376">
        <f t="shared" ref="M523:M586" si="83">O523*I523*P523</f>
        <v>0</v>
      </c>
      <c r="N523" s="376">
        <f t="shared" si="80"/>
        <v>0</v>
      </c>
      <c r="O523" s="376">
        <f t="shared" si="81"/>
        <v>0</v>
      </c>
      <c r="P523" s="772">
        <v>1</v>
      </c>
      <c r="Q523" s="377" t="str">
        <f t="shared" si="76"/>
        <v>L</v>
      </c>
      <c r="R523" s="378"/>
      <c r="S523" s="378"/>
      <c r="T523" s="773">
        <f t="shared" si="77"/>
        <v>2720</v>
      </c>
    </row>
    <row r="524" spans="1:20" ht="14.1" customHeight="1">
      <c r="A524" s="564">
        <v>524</v>
      </c>
      <c r="B524" s="554" t="s">
        <v>584</v>
      </c>
      <c r="C524" s="553" t="s">
        <v>585</v>
      </c>
      <c r="D524" s="380">
        <v>1</v>
      </c>
      <c r="E524" s="652" t="s">
        <v>401</v>
      </c>
      <c r="F524" s="654" t="s">
        <v>384</v>
      </c>
      <c r="G524" s="373" t="str">
        <f t="shared" si="78"/>
        <v>Administratieve ruimten</v>
      </c>
      <c r="H524" s="374" t="s">
        <v>780</v>
      </c>
      <c r="I524" s="566">
        <v>44</v>
      </c>
      <c r="J524" s="616">
        <v>1040</v>
      </c>
      <c r="K524" s="375">
        <f t="shared" si="79"/>
        <v>40</v>
      </c>
      <c r="L524" s="376">
        <f t="shared" si="82"/>
        <v>0</v>
      </c>
      <c r="M524" s="376">
        <f t="shared" si="83"/>
        <v>0</v>
      </c>
      <c r="N524" s="376">
        <f t="shared" si="80"/>
        <v>0</v>
      </c>
      <c r="O524" s="376">
        <f t="shared" si="81"/>
        <v>0</v>
      </c>
      <c r="P524" s="772">
        <v>1</v>
      </c>
      <c r="Q524" s="377" t="str">
        <f t="shared" si="76"/>
        <v>B</v>
      </c>
      <c r="R524" s="378"/>
      <c r="S524" s="378"/>
      <c r="T524" s="773">
        <f t="shared" si="77"/>
        <v>1760</v>
      </c>
    </row>
    <row r="525" spans="1:20" ht="14.1" customHeight="1">
      <c r="A525" s="564">
        <v>525</v>
      </c>
      <c r="B525" s="554" t="s">
        <v>584</v>
      </c>
      <c r="C525" s="553" t="s">
        <v>585</v>
      </c>
      <c r="D525" s="380">
        <v>1</v>
      </c>
      <c r="E525" s="652" t="s">
        <v>402</v>
      </c>
      <c r="F525" s="654" t="s">
        <v>382</v>
      </c>
      <c r="G525" s="373" t="str">
        <f t="shared" si="78"/>
        <v>Sanitaire ruimten</v>
      </c>
      <c r="H525" s="374" t="s">
        <v>781</v>
      </c>
      <c r="I525" s="566">
        <v>7</v>
      </c>
      <c r="J525" s="616">
        <v>2200</v>
      </c>
      <c r="K525" s="375">
        <f t="shared" si="79"/>
        <v>200</v>
      </c>
      <c r="L525" s="376">
        <f t="shared" si="82"/>
        <v>0</v>
      </c>
      <c r="M525" s="376">
        <f t="shared" si="83"/>
        <v>0</v>
      </c>
      <c r="N525" s="376">
        <f t="shared" si="80"/>
        <v>0</v>
      </c>
      <c r="O525" s="376">
        <f t="shared" si="81"/>
        <v>0</v>
      </c>
      <c r="P525" s="772">
        <v>1</v>
      </c>
      <c r="Q525" s="377" t="str">
        <f t="shared" si="76"/>
        <v>S</v>
      </c>
      <c r="R525" s="378"/>
      <c r="S525" s="378"/>
      <c r="T525" s="773">
        <f t="shared" si="77"/>
        <v>1400</v>
      </c>
    </row>
    <row r="526" spans="1:20" ht="14.1" customHeight="1">
      <c r="A526" s="564">
        <v>526</v>
      </c>
      <c r="B526" s="554" t="s">
        <v>584</v>
      </c>
      <c r="C526" s="553" t="s">
        <v>585</v>
      </c>
      <c r="D526" s="380">
        <v>1</v>
      </c>
      <c r="E526" s="652" t="s">
        <v>403</v>
      </c>
      <c r="F526" s="654" t="s">
        <v>325</v>
      </c>
      <c r="G526" s="373" t="str">
        <f t="shared" si="78"/>
        <v>Niet van toepassing</v>
      </c>
      <c r="H526" s="374"/>
      <c r="I526" s="566">
        <v>1</v>
      </c>
      <c r="J526" s="616" t="s">
        <v>239</v>
      </c>
      <c r="K526" s="375">
        <f t="shared" si="79"/>
        <v>0</v>
      </c>
      <c r="L526" s="376">
        <f t="shared" si="82"/>
        <v>0</v>
      </c>
      <c r="M526" s="376">
        <f t="shared" si="83"/>
        <v>0</v>
      </c>
      <c r="N526" s="376">
        <f t="shared" si="80"/>
        <v>0</v>
      </c>
      <c r="O526" s="376">
        <f t="shared" si="81"/>
        <v>0</v>
      </c>
      <c r="P526" s="772">
        <v>1</v>
      </c>
      <c r="Q526" s="377">
        <f t="shared" si="76"/>
        <v>0</v>
      </c>
      <c r="R526" s="378"/>
      <c r="S526" s="378"/>
      <c r="T526" s="773">
        <f t="shared" si="77"/>
        <v>0</v>
      </c>
    </row>
    <row r="527" spans="1:20" ht="14.1" customHeight="1">
      <c r="A527" s="564">
        <v>527</v>
      </c>
      <c r="B527" s="554" t="s">
        <v>584</v>
      </c>
      <c r="C527" s="553" t="s">
        <v>585</v>
      </c>
      <c r="D527" s="380">
        <v>1</v>
      </c>
      <c r="E527" s="652" t="s">
        <v>404</v>
      </c>
      <c r="F527" s="654" t="s">
        <v>325</v>
      </c>
      <c r="G527" s="373" t="str">
        <f t="shared" si="78"/>
        <v>Niet van toepassing</v>
      </c>
      <c r="H527" s="374"/>
      <c r="I527" s="566">
        <v>1</v>
      </c>
      <c r="J527" s="616" t="s">
        <v>239</v>
      </c>
      <c r="K527" s="375">
        <f t="shared" si="79"/>
        <v>0</v>
      </c>
      <c r="L527" s="376">
        <f t="shared" si="82"/>
        <v>0</v>
      </c>
      <c r="M527" s="376">
        <f t="shared" si="83"/>
        <v>0</v>
      </c>
      <c r="N527" s="376">
        <f t="shared" si="80"/>
        <v>0</v>
      </c>
      <c r="O527" s="376">
        <f t="shared" si="81"/>
        <v>0</v>
      </c>
      <c r="P527" s="772">
        <v>1</v>
      </c>
      <c r="Q527" s="377">
        <f t="shared" si="76"/>
        <v>0</v>
      </c>
      <c r="R527" s="378"/>
      <c r="S527" s="378"/>
      <c r="T527" s="773">
        <f t="shared" si="77"/>
        <v>0</v>
      </c>
    </row>
    <row r="528" spans="1:20" ht="14.1" customHeight="1">
      <c r="A528" s="564">
        <v>528</v>
      </c>
      <c r="B528" s="554" t="s">
        <v>584</v>
      </c>
      <c r="C528" s="553" t="s">
        <v>585</v>
      </c>
      <c r="D528" s="380">
        <v>1</v>
      </c>
      <c r="E528" s="652" t="s">
        <v>405</v>
      </c>
      <c r="F528" s="654" t="s">
        <v>384</v>
      </c>
      <c r="G528" s="373" t="str">
        <f t="shared" si="78"/>
        <v>Administratieve ruimten</v>
      </c>
      <c r="H528" s="374" t="s">
        <v>779</v>
      </c>
      <c r="I528" s="566">
        <v>30</v>
      </c>
      <c r="J528" s="616">
        <v>1040</v>
      </c>
      <c r="K528" s="375">
        <f t="shared" si="79"/>
        <v>40</v>
      </c>
      <c r="L528" s="376">
        <f t="shared" si="82"/>
        <v>0</v>
      </c>
      <c r="M528" s="376">
        <f t="shared" si="83"/>
        <v>0</v>
      </c>
      <c r="N528" s="376">
        <f t="shared" si="80"/>
        <v>0</v>
      </c>
      <c r="O528" s="376">
        <f t="shared" si="81"/>
        <v>0</v>
      </c>
      <c r="P528" s="772">
        <v>1</v>
      </c>
      <c r="Q528" s="377" t="str">
        <f t="shared" si="76"/>
        <v>B</v>
      </c>
      <c r="R528" s="378"/>
      <c r="S528" s="378"/>
      <c r="T528" s="773">
        <f t="shared" si="77"/>
        <v>1200</v>
      </c>
    </row>
    <row r="529" spans="1:20" ht="14.1" customHeight="1">
      <c r="A529" s="564">
        <v>529</v>
      </c>
      <c r="B529" s="554" t="s">
        <v>584</v>
      </c>
      <c r="C529" s="553" t="s">
        <v>585</v>
      </c>
      <c r="D529" s="380">
        <v>1</v>
      </c>
      <c r="E529" s="652" t="s">
        <v>406</v>
      </c>
      <c r="F529" s="654" t="s">
        <v>325</v>
      </c>
      <c r="G529" s="373" t="str">
        <f t="shared" si="78"/>
        <v>Niet van toepassing</v>
      </c>
      <c r="H529" s="374" t="s">
        <v>779</v>
      </c>
      <c r="I529" s="566">
        <v>8</v>
      </c>
      <c r="J529" s="616" t="s">
        <v>239</v>
      </c>
      <c r="K529" s="375">
        <f t="shared" si="79"/>
        <v>0</v>
      </c>
      <c r="L529" s="376">
        <f t="shared" si="82"/>
        <v>0</v>
      </c>
      <c r="M529" s="376">
        <f t="shared" si="83"/>
        <v>0</v>
      </c>
      <c r="N529" s="376">
        <f t="shared" si="80"/>
        <v>0</v>
      </c>
      <c r="O529" s="376">
        <f t="shared" si="81"/>
        <v>0</v>
      </c>
      <c r="P529" s="772">
        <v>1</v>
      </c>
      <c r="Q529" s="377">
        <f t="shared" si="76"/>
        <v>0</v>
      </c>
      <c r="R529" s="378"/>
      <c r="S529" s="378"/>
      <c r="T529" s="773">
        <f t="shared" si="77"/>
        <v>0</v>
      </c>
    </row>
    <row r="530" spans="1:20" ht="14.1" customHeight="1">
      <c r="A530" s="564">
        <v>530</v>
      </c>
      <c r="B530" s="554" t="s">
        <v>584</v>
      </c>
      <c r="C530" s="553" t="s">
        <v>585</v>
      </c>
      <c r="D530" s="380">
        <v>1</v>
      </c>
      <c r="E530" s="652" t="s">
        <v>407</v>
      </c>
      <c r="F530" s="654" t="s">
        <v>380</v>
      </c>
      <c r="G530" s="373" t="str">
        <f t="shared" si="78"/>
        <v>Gangen en hallen</v>
      </c>
      <c r="H530" s="374" t="s">
        <v>779</v>
      </c>
      <c r="I530" s="566">
        <v>36</v>
      </c>
      <c r="J530" s="616">
        <v>3200</v>
      </c>
      <c r="K530" s="375">
        <f t="shared" si="79"/>
        <v>200</v>
      </c>
      <c r="L530" s="376">
        <f t="shared" si="82"/>
        <v>0</v>
      </c>
      <c r="M530" s="376">
        <f t="shared" si="83"/>
        <v>0</v>
      </c>
      <c r="N530" s="376">
        <f t="shared" si="80"/>
        <v>0</v>
      </c>
      <c r="O530" s="376">
        <f t="shared" si="81"/>
        <v>0</v>
      </c>
      <c r="P530" s="772">
        <v>1</v>
      </c>
      <c r="Q530" s="377" t="str">
        <f t="shared" si="76"/>
        <v>V</v>
      </c>
      <c r="R530" s="378"/>
      <c r="S530" s="378"/>
      <c r="T530" s="773">
        <f t="shared" si="77"/>
        <v>7200</v>
      </c>
    </row>
    <row r="531" spans="1:20" ht="14.1" customHeight="1">
      <c r="A531" s="564">
        <v>531</v>
      </c>
      <c r="B531" s="554" t="s">
        <v>584</v>
      </c>
      <c r="C531" s="553" t="s">
        <v>585</v>
      </c>
      <c r="D531" s="380">
        <v>1</v>
      </c>
      <c r="E531" s="652" t="s">
        <v>408</v>
      </c>
      <c r="F531" s="654" t="s">
        <v>385</v>
      </c>
      <c r="G531" s="373" t="str">
        <f t="shared" si="78"/>
        <v>Personeelsruimten</v>
      </c>
      <c r="H531" s="374" t="s">
        <v>779</v>
      </c>
      <c r="I531" s="566">
        <v>50</v>
      </c>
      <c r="J531" s="616">
        <v>12200</v>
      </c>
      <c r="K531" s="375">
        <f t="shared" si="79"/>
        <v>200</v>
      </c>
      <c r="L531" s="376">
        <f t="shared" si="82"/>
        <v>0</v>
      </c>
      <c r="M531" s="376">
        <f t="shared" si="83"/>
        <v>0</v>
      </c>
      <c r="N531" s="376">
        <f t="shared" si="80"/>
        <v>0</v>
      </c>
      <c r="O531" s="376">
        <f t="shared" si="81"/>
        <v>0</v>
      </c>
      <c r="P531" s="772">
        <v>1</v>
      </c>
      <c r="Q531" s="377" t="str">
        <f t="shared" si="76"/>
        <v>V</v>
      </c>
      <c r="R531" s="378"/>
      <c r="S531" s="378"/>
      <c r="T531" s="773">
        <f t="shared" si="77"/>
        <v>10000</v>
      </c>
    </row>
    <row r="532" spans="1:20" ht="14.1" customHeight="1">
      <c r="A532" s="564">
        <v>532</v>
      </c>
      <c r="B532" s="554" t="s">
        <v>584</v>
      </c>
      <c r="C532" s="553" t="s">
        <v>585</v>
      </c>
      <c r="D532" s="380">
        <v>1</v>
      </c>
      <c r="E532" s="652" t="s">
        <v>409</v>
      </c>
      <c r="F532" s="654" t="s">
        <v>383</v>
      </c>
      <c r="G532" s="373" t="str">
        <f t="shared" si="78"/>
        <v>Leslokaal regulier</v>
      </c>
      <c r="H532" s="374" t="s">
        <v>779</v>
      </c>
      <c r="I532" s="566">
        <v>108</v>
      </c>
      <c r="J532" s="616">
        <v>8040</v>
      </c>
      <c r="K532" s="375">
        <f t="shared" si="79"/>
        <v>40</v>
      </c>
      <c r="L532" s="376">
        <f t="shared" si="82"/>
        <v>0</v>
      </c>
      <c r="M532" s="376">
        <f t="shared" si="83"/>
        <v>0</v>
      </c>
      <c r="N532" s="376">
        <f t="shared" si="80"/>
        <v>0</v>
      </c>
      <c r="O532" s="376">
        <f t="shared" si="81"/>
        <v>0</v>
      </c>
      <c r="P532" s="772">
        <v>1</v>
      </c>
      <c r="Q532" s="377" t="str">
        <f t="shared" si="76"/>
        <v>L</v>
      </c>
      <c r="R532" s="378"/>
      <c r="S532" s="378"/>
      <c r="T532" s="773">
        <f t="shared" si="77"/>
        <v>4320</v>
      </c>
    </row>
    <row r="533" spans="1:20" ht="14.1" customHeight="1">
      <c r="A533" s="564">
        <v>533</v>
      </c>
      <c r="B533" s="554" t="s">
        <v>584</v>
      </c>
      <c r="C533" s="553" t="s">
        <v>585</v>
      </c>
      <c r="D533" s="380">
        <v>2</v>
      </c>
      <c r="E533" s="652" t="s">
        <v>446</v>
      </c>
      <c r="F533" s="654" t="s">
        <v>686</v>
      </c>
      <c r="G533" s="373" t="str">
        <f t="shared" si="78"/>
        <v>Trappenhuizen</v>
      </c>
      <c r="H533" s="374" t="s">
        <v>786</v>
      </c>
      <c r="I533" s="566">
        <v>30</v>
      </c>
      <c r="J533" s="616">
        <v>5200</v>
      </c>
      <c r="K533" s="375">
        <f t="shared" si="79"/>
        <v>200</v>
      </c>
      <c r="L533" s="376">
        <f t="shared" si="82"/>
        <v>0</v>
      </c>
      <c r="M533" s="376">
        <f t="shared" si="83"/>
        <v>0</v>
      </c>
      <c r="N533" s="376">
        <f t="shared" si="80"/>
        <v>0</v>
      </c>
      <c r="O533" s="376">
        <f t="shared" si="81"/>
        <v>0</v>
      </c>
      <c r="P533" s="772">
        <v>1</v>
      </c>
      <c r="Q533" s="377" t="str">
        <f t="shared" si="76"/>
        <v>V</v>
      </c>
      <c r="R533" s="378"/>
      <c r="S533" s="378"/>
      <c r="T533" s="773">
        <f t="shared" si="77"/>
        <v>6000</v>
      </c>
    </row>
    <row r="534" spans="1:20" ht="14.1" customHeight="1">
      <c r="A534" s="564">
        <v>534</v>
      </c>
      <c r="B534" s="554" t="s">
        <v>584</v>
      </c>
      <c r="C534" s="553" t="s">
        <v>585</v>
      </c>
      <c r="D534" s="380">
        <v>2</v>
      </c>
      <c r="E534" s="652" t="s">
        <v>447</v>
      </c>
      <c r="F534" s="654" t="s">
        <v>383</v>
      </c>
      <c r="G534" s="373" t="str">
        <f t="shared" si="78"/>
        <v>Leslokaal regulier</v>
      </c>
      <c r="H534" s="374" t="s">
        <v>779</v>
      </c>
      <c r="I534" s="566">
        <v>57</v>
      </c>
      <c r="J534" s="616">
        <v>8040</v>
      </c>
      <c r="K534" s="375">
        <f t="shared" si="79"/>
        <v>40</v>
      </c>
      <c r="L534" s="376">
        <f t="shared" si="82"/>
        <v>0</v>
      </c>
      <c r="M534" s="376">
        <f t="shared" si="83"/>
        <v>0</v>
      </c>
      <c r="N534" s="376">
        <f t="shared" si="80"/>
        <v>0</v>
      </c>
      <c r="O534" s="376">
        <f t="shared" si="81"/>
        <v>0</v>
      </c>
      <c r="P534" s="772">
        <v>1</v>
      </c>
      <c r="Q534" s="377" t="str">
        <f t="shared" si="76"/>
        <v>L</v>
      </c>
      <c r="R534" s="378"/>
      <c r="S534" s="378"/>
      <c r="T534" s="773">
        <f t="shared" si="77"/>
        <v>2280</v>
      </c>
    </row>
    <row r="535" spans="1:20" ht="14.1" customHeight="1">
      <c r="A535" s="564">
        <v>535</v>
      </c>
      <c r="B535" s="554" t="s">
        <v>584</v>
      </c>
      <c r="C535" s="553" t="s">
        <v>585</v>
      </c>
      <c r="D535" s="380">
        <v>2</v>
      </c>
      <c r="E535" s="652" t="s">
        <v>448</v>
      </c>
      <c r="F535" s="654" t="s">
        <v>325</v>
      </c>
      <c r="G535" s="373" t="str">
        <f t="shared" si="78"/>
        <v>Niet van toepassing</v>
      </c>
      <c r="H535" s="374" t="s">
        <v>781</v>
      </c>
      <c r="I535" s="566">
        <v>13</v>
      </c>
      <c r="J535" s="616" t="s">
        <v>239</v>
      </c>
      <c r="K535" s="375">
        <f t="shared" si="79"/>
        <v>0</v>
      </c>
      <c r="L535" s="376">
        <f t="shared" si="82"/>
        <v>0</v>
      </c>
      <c r="M535" s="376">
        <f t="shared" si="83"/>
        <v>0</v>
      </c>
      <c r="N535" s="376">
        <f t="shared" si="80"/>
        <v>0</v>
      </c>
      <c r="O535" s="376">
        <f t="shared" si="81"/>
        <v>0</v>
      </c>
      <c r="P535" s="772">
        <v>1</v>
      </c>
      <c r="Q535" s="377">
        <f t="shared" si="76"/>
        <v>0</v>
      </c>
      <c r="R535" s="378"/>
      <c r="S535" s="378"/>
      <c r="T535" s="773">
        <f t="shared" si="77"/>
        <v>0</v>
      </c>
    </row>
    <row r="536" spans="1:20" ht="14.1" customHeight="1">
      <c r="A536" s="564">
        <v>536</v>
      </c>
      <c r="B536" s="554" t="s">
        <v>584</v>
      </c>
      <c r="C536" s="553" t="s">
        <v>585</v>
      </c>
      <c r="D536" s="380">
        <v>2</v>
      </c>
      <c r="E536" s="652" t="s">
        <v>449</v>
      </c>
      <c r="F536" s="654" t="s">
        <v>381</v>
      </c>
      <c r="G536" s="373" t="str">
        <f t="shared" si="78"/>
        <v>Mediatheek/Bibliotheek/Computerlokaal</v>
      </c>
      <c r="H536" s="374" t="s">
        <v>779</v>
      </c>
      <c r="I536" s="566">
        <v>76</v>
      </c>
      <c r="J536" s="616">
        <v>14080</v>
      </c>
      <c r="K536" s="375">
        <f t="shared" si="79"/>
        <v>80</v>
      </c>
      <c r="L536" s="376">
        <f t="shared" si="82"/>
        <v>0</v>
      </c>
      <c r="M536" s="376">
        <f t="shared" si="83"/>
        <v>0</v>
      </c>
      <c r="N536" s="376">
        <f t="shared" si="80"/>
        <v>0</v>
      </c>
      <c r="O536" s="376">
        <f t="shared" si="81"/>
        <v>0</v>
      </c>
      <c r="P536" s="772">
        <v>1</v>
      </c>
      <c r="Q536" s="377" t="str">
        <f t="shared" si="76"/>
        <v>V</v>
      </c>
      <c r="R536" s="378"/>
      <c r="S536" s="378"/>
      <c r="T536" s="773">
        <f t="shared" si="77"/>
        <v>6080</v>
      </c>
    </row>
    <row r="537" spans="1:20" ht="14.1" customHeight="1">
      <c r="A537" s="564">
        <v>537</v>
      </c>
      <c r="B537" s="554" t="s">
        <v>584</v>
      </c>
      <c r="C537" s="553" t="s">
        <v>585</v>
      </c>
      <c r="D537" s="380">
        <v>2</v>
      </c>
      <c r="E537" s="652" t="s">
        <v>450</v>
      </c>
      <c r="F537" s="654" t="s">
        <v>325</v>
      </c>
      <c r="G537" s="373" t="str">
        <f t="shared" si="78"/>
        <v>Niet van toepassing</v>
      </c>
      <c r="H537" s="374"/>
      <c r="I537" s="566">
        <v>1</v>
      </c>
      <c r="J537" s="616" t="s">
        <v>239</v>
      </c>
      <c r="K537" s="375">
        <f t="shared" si="79"/>
        <v>0</v>
      </c>
      <c r="L537" s="376">
        <f t="shared" si="82"/>
        <v>0</v>
      </c>
      <c r="M537" s="376">
        <f t="shared" si="83"/>
        <v>0</v>
      </c>
      <c r="N537" s="376">
        <f t="shared" si="80"/>
        <v>0</v>
      </c>
      <c r="O537" s="376">
        <f t="shared" si="81"/>
        <v>0</v>
      </c>
      <c r="P537" s="772">
        <v>1</v>
      </c>
      <c r="Q537" s="377">
        <f t="shared" si="76"/>
        <v>0</v>
      </c>
      <c r="R537" s="378"/>
      <c r="S537" s="378"/>
      <c r="T537" s="773">
        <f t="shared" si="77"/>
        <v>0</v>
      </c>
    </row>
    <row r="538" spans="1:20" ht="14.1" customHeight="1">
      <c r="A538" s="564">
        <v>538</v>
      </c>
      <c r="B538" s="554" t="s">
        <v>584</v>
      </c>
      <c r="C538" s="553" t="s">
        <v>585</v>
      </c>
      <c r="D538" s="380">
        <v>2</v>
      </c>
      <c r="E538" s="652" t="s">
        <v>451</v>
      </c>
      <c r="F538" s="654" t="s">
        <v>382</v>
      </c>
      <c r="G538" s="373" t="str">
        <f t="shared" si="78"/>
        <v>Sanitaire ruimten</v>
      </c>
      <c r="H538" s="374" t="s">
        <v>781</v>
      </c>
      <c r="I538" s="566">
        <v>20</v>
      </c>
      <c r="J538" s="616">
        <v>2200</v>
      </c>
      <c r="K538" s="375">
        <f t="shared" si="79"/>
        <v>200</v>
      </c>
      <c r="L538" s="376">
        <f t="shared" si="82"/>
        <v>0</v>
      </c>
      <c r="M538" s="376">
        <f t="shared" si="83"/>
        <v>0</v>
      </c>
      <c r="N538" s="376">
        <f t="shared" si="80"/>
        <v>0</v>
      </c>
      <c r="O538" s="376">
        <f t="shared" si="81"/>
        <v>0</v>
      </c>
      <c r="P538" s="772">
        <v>1</v>
      </c>
      <c r="Q538" s="377" t="str">
        <f t="shared" si="76"/>
        <v>S</v>
      </c>
      <c r="R538" s="378"/>
      <c r="S538" s="378"/>
      <c r="T538" s="773">
        <f t="shared" si="77"/>
        <v>4000</v>
      </c>
    </row>
    <row r="539" spans="1:20" ht="14.1" customHeight="1">
      <c r="A539" s="564">
        <v>539</v>
      </c>
      <c r="B539" s="554" t="s">
        <v>584</v>
      </c>
      <c r="C539" s="553" t="s">
        <v>585</v>
      </c>
      <c r="D539" s="380">
        <v>2</v>
      </c>
      <c r="E539" s="652" t="s">
        <v>452</v>
      </c>
      <c r="F539" s="654" t="s">
        <v>382</v>
      </c>
      <c r="G539" s="373" t="str">
        <f t="shared" si="78"/>
        <v>Sanitaire ruimten</v>
      </c>
      <c r="H539" s="374" t="s">
        <v>781</v>
      </c>
      <c r="I539" s="566">
        <v>1</v>
      </c>
      <c r="J539" s="616">
        <v>2200</v>
      </c>
      <c r="K539" s="375">
        <f t="shared" si="79"/>
        <v>200</v>
      </c>
      <c r="L539" s="376">
        <f t="shared" si="82"/>
        <v>0</v>
      </c>
      <c r="M539" s="376">
        <f t="shared" si="83"/>
        <v>0</v>
      </c>
      <c r="N539" s="376">
        <f t="shared" si="80"/>
        <v>0</v>
      </c>
      <c r="O539" s="376">
        <f t="shared" si="81"/>
        <v>0</v>
      </c>
      <c r="P539" s="772">
        <v>1</v>
      </c>
      <c r="Q539" s="377" t="str">
        <f t="shared" si="76"/>
        <v>S</v>
      </c>
      <c r="R539" s="378"/>
      <c r="S539" s="378"/>
      <c r="T539" s="773">
        <f t="shared" si="77"/>
        <v>200</v>
      </c>
    </row>
    <row r="540" spans="1:20" ht="14.1" customHeight="1">
      <c r="A540" s="564">
        <v>540</v>
      </c>
      <c r="B540" s="554" t="s">
        <v>584</v>
      </c>
      <c r="C540" s="553" t="s">
        <v>585</v>
      </c>
      <c r="D540" s="380">
        <v>2</v>
      </c>
      <c r="E540" s="652" t="s">
        <v>453</v>
      </c>
      <c r="F540" s="654" t="s">
        <v>382</v>
      </c>
      <c r="G540" s="373" t="str">
        <f t="shared" si="78"/>
        <v>Sanitaire ruimten</v>
      </c>
      <c r="H540" s="374" t="s">
        <v>781</v>
      </c>
      <c r="I540" s="566">
        <v>1</v>
      </c>
      <c r="J540" s="616">
        <v>2200</v>
      </c>
      <c r="K540" s="375">
        <f t="shared" si="79"/>
        <v>200</v>
      </c>
      <c r="L540" s="376">
        <f t="shared" si="82"/>
        <v>0</v>
      </c>
      <c r="M540" s="376">
        <f t="shared" si="83"/>
        <v>0</v>
      </c>
      <c r="N540" s="376">
        <f t="shared" si="80"/>
        <v>0</v>
      </c>
      <c r="O540" s="376">
        <f t="shared" si="81"/>
        <v>0</v>
      </c>
      <c r="P540" s="772">
        <v>1</v>
      </c>
      <c r="Q540" s="377" t="str">
        <f t="shared" si="76"/>
        <v>S</v>
      </c>
      <c r="R540" s="378"/>
      <c r="S540" s="378"/>
      <c r="T540" s="773">
        <f t="shared" si="77"/>
        <v>200</v>
      </c>
    </row>
    <row r="541" spans="1:20" ht="14.1" customHeight="1">
      <c r="A541" s="564">
        <v>541</v>
      </c>
      <c r="B541" s="554" t="s">
        <v>584</v>
      </c>
      <c r="C541" s="553" t="s">
        <v>585</v>
      </c>
      <c r="D541" s="380">
        <v>2</v>
      </c>
      <c r="E541" s="652" t="s">
        <v>454</v>
      </c>
      <c r="F541" s="654" t="s">
        <v>380</v>
      </c>
      <c r="G541" s="373" t="str">
        <f t="shared" si="78"/>
        <v>Gangen en hallen</v>
      </c>
      <c r="H541" s="374" t="s">
        <v>781</v>
      </c>
      <c r="I541" s="566">
        <v>56</v>
      </c>
      <c r="J541" s="616">
        <v>3200</v>
      </c>
      <c r="K541" s="375">
        <f t="shared" si="79"/>
        <v>200</v>
      </c>
      <c r="L541" s="376">
        <f t="shared" si="82"/>
        <v>0</v>
      </c>
      <c r="M541" s="376">
        <f t="shared" si="83"/>
        <v>0</v>
      </c>
      <c r="N541" s="376">
        <f t="shared" si="80"/>
        <v>0</v>
      </c>
      <c r="O541" s="376">
        <f t="shared" si="81"/>
        <v>0</v>
      </c>
      <c r="P541" s="772">
        <v>1</v>
      </c>
      <c r="Q541" s="377" t="str">
        <f t="shared" si="76"/>
        <v>V</v>
      </c>
      <c r="R541" s="378"/>
      <c r="S541" s="378"/>
      <c r="T541" s="773">
        <f t="shared" si="77"/>
        <v>11200</v>
      </c>
    </row>
    <row r="542" spans="1:20" ht="14.1" customHeight="1">
      <c r="A542" s="564">
        <v>542</v>
      </c>
      <c r="B542" s="554" t="s">
        <v>584</v>
      </c>
      <c r="C542" s="553" t="s">
        <v>585</v>
      </c>
      <c r="D542" s="380">
        <v>2</v>
      </c>
      <c r="E542" s="652" t="s">
        <v>455</v>
      </c>
      <c r="F542" s="654" t="s">
        <v>383</v>
      </c>
      <c r="G542" s="373" t="str">
        <f t="shared" si="78"/>
        <v>Leslokaal regulier</v>
      </c>
      <c r="H542" s="374" t="s">
        <v>779</v>
      </c>
      <c r="I542" s="566">
        <v>70</v>
      </c>
      <c r="J542" s="616">
        <v>8040</v>
      </c>
      <c r="K542" s="375">
        <f t="shared" si="79"/>
        <v>40</v>
      </c>
      <c r="L542" s="376">
        <f t="shared" si="82"/>
        <v>0</v>
      </c>
      <c r="M542" s="376">
        <f t="shared" si="83"/>
        <v>0</v>
      </c>
      <c r="N542" s="376">
        <f t="shared" si="80"/>
        <v>0</v>
      </c>
      <c r="O542" s="376">
        <f t="shared" si="81"/>
        <v>0</v>
      </c>
      <c r="P542" s="772">
        <v>1</v>
      </c>
      <c r="Q542" s="377" t="str">
        <f t="shared" si="76"/>
        <v>L</v>
      </c>
      <c r="R542" s="378"/>
      <c r="S542" s="378"/>
      <c r="T542" s="773">
        <f t="shared" si="77"/>
        <v>2800</v>
      </c>
    </row>
    <row r="543" spans="1:20" ht="14.1" customHeight="1">
      <c r="A543" s="564">
        <v>543</v>
      </c>
      <c r="B543" s="554" t="s">
        <v>584</v>
      </c>
      <c r="C543" s="553" t="s">
        <v>585</v>
      </c>
      <c r="D543" s="380">
        <v>2</v>
      </c>
      <c r="E543" s="652" t="s">
        <v>456</v>
      </c>
      <c r="F543" s="654" t="s">
        <v>536</v>
      </c>
      <c r="G543" s="373" t="str">
        <f t="shared" si="78"/>
        <v>Leslokaal praktijk</v>
      </c>
      <c r="H543" s="374" t="s">
        <v>784</v>
      </c>
      <c r="I543" s="566">
        <v>130</v>
      </c>
      <c r="J543" s="616">
        <v>9040</v>
      </c>
      <c r="K543" s="375">
        <f t="shared" si="79"/>
        <v>40</v>
      </c>
      <c r="L543" s="376">
        <f t="shared" si="82"/>
        <v>0</v>
      </c>
      <c r="M543" s="376">
        <f t="shared" si="83"/>
        <v>0</v>
      </c>
      <c r="N543" s="376">
        <f t="shared" si="80"/>
        <v>0</v>
      </c>
      <c r="O543" s="376">
        <f t="shared" si="81"/>
        <v>0</v>
      </c>
      <c r="P543" s="772">
        <v>1</v>
      </c>
      <c r="Q543" s="377" t="str">
        <f t="shared" si="76"/>
        <v>L</v>
      </c>
      <c r="R543" s="378"/>
      <c r="S543" s="378"/>
      <c r="T543" s="773">
        <f t="shared" si="77"/>
        <v>5200</v>
      </c>
    </row>
    <row r="544" spans="1:20" ht="14.1" customHeight="1">
      <c r="A544" s="564">
        <v>544</v>
      </c>
      <c r="B544" s="554" t="s">
        <v>584</v>
      </c>
      <c r="C544" s="553" t="s">
        <v>585</v>
      </c>
      <c r="D544" s="380">
        <v>2</v>
      </c>
      <c r="E544" s="652" t="s">
        <v>457</v>
      </c>
      <c r="F544" s="654" t="s">
        <v>325</v>
      </c>
      <c r="G544" s="373" t="str">
        <f t="shared" si="78"/>
        <v>Niet van toepassing</v>
      </c>
      <c r="H544" s="374" t="s">
        <v>784</v>
      </c>
      <c r="I544" s="566">
        <v>11</v>
      </c>
      <c r="J544" s="616" t="s">
        <v>239</v>
      </c>
      <c r="K544" s="375">
        <f t="shared" si="79"/>
        <v>0</v>
      </c>
      <c r="L544" s="376">
        <f t="shared" si="82"/>
        <v>0</v>
      </c>
      <c r="M544" s="376">
        <f t="shared" si="83"/>
        <v>0</v>
      </c>
      <c r="N544" s="376">
        <f t="shared" si="80"/>
        <v>0</v>
      </c>
      <c r="O544" s="376">
        <f t="shared" si="81"/>
        <v>0</v>
      </c>
      <c r="P544" s="772">
        <v>1</v>
      </c>
      <c r="Q544" s="377">
        <f t="shared" si="76"/>
        <v>0</v>
      </c>
      <c r="R544" s="378"/>
      <c r="S544" s="378"/>
      <c r="T544" s="773">
        <f t="shared" si="77"/>
        <v>0</v>
      </c>
    </row>
    <row r="545" spans="1:20" ht="14.1" customHeight="1">
      <c r="A545" s="564">
        <v>545</v>
      </c>
      <c r="B545" s="554" t="s">
        <v>584</v>
      </c>
      <c r="C545" s="553" t="s">
        <v>585</v>
      </c>
      <c r="D545" s="380">
        <v>3</v>
      </c>
      <c r="E545" s="652" t="s">
        <v>500</v>
      </c>
      <c r="F545" s="654" t="s">
        <v>380</v>
      </c>
      <c r="G545" s="373" t="str">
        <f t="shared" si="78"/>
        <v>Gangen en hallen</v>
      </c>
      <c r="H545" s="374" t="s">
        <v>786</v>
      </c>
      <c r="I545" s="566">
        <v>30</v>
      </c>
      <c r="J545" s="616">
        <v>3200</v>
      </c>
      <c r="K545" s="375">
        <f t="shared" si="79"/>
        <v>200</v>
      </c>
      <c r="L545" s="376">
        <f t="shared" si="82"/>
        <v>0</v>
      </c>
      <c r="M545" s="376">
        <f t="shared" si="83"/>
        <v>0</v>
      </c>
      <c r="N545" s="376">
        <f t="shared" si="80"/>
        <v>0</v>
      </c>
      <c r="O545" s="376">
        <f t="shared" si="81"/>
        <v>0</v>
      </c>
      <c r="P545" s="772">
        <v>1</v>
      </c>
      <c r="Q545" s="377" t="str">
        <f t="shared" si="76"/>
        <v>V</v>
      </c>
      <c r="R545" s="378"/>
      <c r="S545" s="378"/>
      <c r="T545" s="773">
        <f t="shared" si="77"/>
        <v>6000</v>
      </c>
    </row>
    <row r="546" spans="1:20" ht="14.1" customHeight="1">
      <c r="A546" s="564">
        <v>546</v>
      </c>
      <c r="B546" s="554" t="s">
        <v>584</v>
      </c>
      <c r="C546" s="553" t="s">
        <v>585</v>
      </c>
      <c r="D546" s="380">
        <v>3</v>
      </c>
      <c r="E546" s="652" t="s">
        <v>501</v>
      </c>
      <c r="F546" s="654" t="s">
        <v>383</v>
      </c>
      <c r="G546" s="373" t="str">
        <f t="shared" si="78"/>
        <v>Leslokaal regulier</v>
      </c>
      <c r="H546" s="374" t="s">
        <v>779</v>
      </c>
      <c r="I546" s="566">
        <v>103</v>
      </c>
      <c r="J546" s="616">
        <v>8040</v>
      </c>
      <c r="K546" s="375">
        <f t="shared" si="79"/>
        <v>40</v>
      </c>
      <c r="L546" s="376">
        <f t="shared" si="82"/>
        <v>0</v>
      </c>
      <c r="M546" s="376">
        <f t="shared" si="83"/>
        <v>0</v>
      </c>
      <c r="N546" s="376">
        <f t="shared" si="80"/>
        <v>0</v>
      </c>
      <c r="O546" s="376">
        <f t="shared" si="81"/>
        <v>0</v>
      </c>
      <c r="P546" s="772">
        <v>1</v>
      </c>
      <c r="Q546" s="377" t="str">
        <f t="shared" si="76"/>
        <v>L</v>
      </c>
      <c r="R546" s="378"/>
      <c r="S546" s="378"/>
      <c r="T546" s="773">
        <f t="shared" si="77"/>
        <v>4120</v>
      </c>
    </row>
    <row r="547" spans="1:20" ht="14.1" customHeight="1">
      <c r="A547" s="564">
        <v>547</v>
      </c>
      <c r="B547" s="554" t="s">
        <v>584</v>
      </c>
      <c r="C547" s="553" t="s">
        <v>585</v>
      </c>
      <c r="D547" s="380">
        <v>3</v>
      </c>
      <c r="E547" s="652" t="s">
        <v>502</v>
      </c>
      <c r="F547" s="654" t="s">
        <v>384</v>
      </c>
      <c r="G547" s="373" t="str">
        <f t="shared" si="78"/>
        <v>Administratieve ruimten</v>
      </c>
      <c r="H547" s="374" t="s">
        <v>779</v>
      </c>
      <c r="I547" s="566">
        <v>8</v>
      </c>
      <c r="J547" s="616">
        <v>1040</v>
      </c>
      <c r="K547" s="375">
        <f t="shared" si="79"/>
        <v>40</v>
      </c>
      <c r="L547" s="376">
        <f t="shared" si="82"/>
        <v>0</v>
      </c>
      <c r="M547" s="376">
        <f t="shared" si="83"/>
        <v>0</v>
      </c>
      <c r="N547" s="376">
        <f t="shared" si="80"/>
        <v>0</v>
      </c>
      <c r="O547" s="376">
        <f t="shared" si="81"/>
        <v>0</v>
      </c>
      <c r="P547" s="772">
        <v>1</v>
      </c>
      <c r="Q547" s="377" t="str">
        <f t="shared" si="76"/>
        <v>B</v>
      </c>
      <c r="R547" s="378"/>
      <c r="S547" s="378"/>
      <c r="T547" s="773">
        <f t="shared" si="77"/>
        <v>320</v>
      </c>
    </row>
    <row r="548" spans="1:20" ht="14.1" customHeight="1">
      <c r="A548" s="564">
        <v>548</v>
      </c>
      <c r="B548" s="554" t="s">
        <v>584</v>
      </c>
      <c r="C548" s="553" t="s">
        <v>585</v>
      </c>
      <c r="D548" s="380">
        <v>3</v>
      </c>
      <c r="E548" s="652" t="s">
        <v>503</v>
      </c>
      <c r="F548" s="654" t="s">
        <v>380</v>
      </c>
      <c r="G548" s="373" t="str">
        <f t="shared" si="78"/>
        <v>Gangen en hallen</v>
      </c>
      <c r="H548" s="374" t="s">
        <v>779</v>
      </c>
      <c r="I548" s="566">
        <v>15</v>
      </c>
      <c r="J548" s="616">
        <v>3200</v>
      </c>
      <c r="K548" s="375">
        <f t="shared" si="79"/>
        <v>200</v>
      </c>
      <c r="L548" s="376">
        <f t="shared" si="82"/>
        <v>0</v>
      </c>
      <c r="M548" s="376">
        <f t="shared" si="83"/>
        <v>0</v>
      </c>
      <c r="N548" s="376">
        <f t="shared" si="80"/>
        <v>0</v>
      </c>
      <c r="O548" s="376">
        <f t="shared" si="81"/>
        <v>0</v>
      </c>
      <c r="P548" s="772">
        <v>1</v>
      </c>
      <c r="Q548" s="377" t="str">
        <f t="shared" si="76"/>
        <v>V</v>
      </c>
      <c r="R548" s="378"/>
      <c r="S548" s="378"/>
      <c r="T548" s="773">
        <f t="shared" si="77"/>
        <v>3000</v>
      </c>
    </row>
    <row r="549" spans="1:20" ht="14.1" customHeight="1">
      <c r="A549" s="564">
        <v>549</v>
      </c>
      <c r="B549" s="554" t="s">
        <v>584</v>
      </c>
      <c r="C549" s="553" t="s">
        <v>585</v>
      </c>
      <c r="D549" s="380">
        <v>3</v>
      </c>
      <c r="E549" s="652" t="s">
        <v>504</v>
      </c>
      <c r="F549" s="654" t="s">
        <v>325</v>
      </c>
      <c r="G549" s="373" t="str">
        <f t="shared" si="78"/>
        <v>Niet van toepassing</v>
      </c>
      <c r="H549" s="374"/>
      <c r="I549" s="566">
        <v>1</v>
      </c>
      <c r="J549" s="616" t="s">
        <v>239</v>
      </c>
      <c r="K549" s="375">
        <f t="shared" si="79"/>
        <v>0</v>
      </c>
      <c r="L549" s="376">
        <f t="shared" si="82"/>
        <v>0</v>
      </c>
      <c r="M549" s="376">
        <f t="shared" si="83"/>
        <v>0</v>
      </c>
      <c r="N549" s="376">
        <f t="shared" si="80"/>
        <v>0</v>
      </c>
      <c r="O549" s="376">
        <f t="shared" si="81"/>
        <v>0</v>
      </c>
      <c r="P549" s="772">
        <v>1</v>
      </c>
      <c r="Q549" s="377">
        <f t="shared" si="76"/>
        <v>0</v>
      </c>
      <c r="R549" s="378"/>
      <c r="S549" s="378"/>
      <c r="T549" s="773">
        <f t="shared" si="77"/>
        <v>0</v>
      </c>
    </row>
    <row r="550" spans="1:20" ht="14.1" customHeight="1">
      <c r="A550" s="564">
        <v>550</v>
      </c>
      <c r="B550" s="554" t="s">
        <v>584</v>
      </c>
      <c r="C550" s="553" t="s">
        <v>585</v>
      </c>
      <c r="D550" s="380">
        <v>3</v>
      </c>
      <c r="E550" s="652" t="s">
        <v>505</v>
      </c>
      <c r="F550" s="729" t="s">
        <v>380</v>
      </c>
      <c r="G550" s="373" t="str">
        <f t="shared" si="78"/>
        <v>Gangen en hallen</v>
      </c>
      <c r="H550" s="374" t="s">
        <v>781</v>
      </c>
      <c r="I550" s="566">
        <v>15</v>
      </c>
      <c r="J550" s="616">
        <v>3200</v>
      </c>
      <c r="K550" s="375">
        <f t="shared" si="79"/>
        <v>200</v>
      </c>
      <c r="L550" s="376">
        <f t="shared" si="82"/>
        <v>0</v>
      </c>
      <c r="M550" s="376">
        <f t="shared" si="83"/>
        <v>0</v>
      </c>
      <c r="N550" s="376">
        <f t="shared" si="80"/>
        <v>0</v>
      </c>
      <c r="O550" s="376">
        <f t="shared" si="81"/>
        <v>0</v>
      </c>
      <c r="P550" s="772">
        <v>1</v>
      </c>
      <c r="Q550" s="377" t="str">
        <f t="shared" si="76"/>
        <v>V</v>
      </c>
      <c r="R550" s="378"/>
      <c r="S550" s="378"/>
      <c r="T550" s="773">
        <f t="shared" si="77"/>
        <v>3000</v>
      </c>
    </row>
    <row r="551" spans="1:20" ht="14.1" customHeight="1">
      <c r="A551" s="564">
        <v>551</v>
      </c>
      <c r="B551" s="554" t="s">
        <v>584</v>
      </c>
      <c r="C551" s="553" t="s">
        <v>585</v>
      </c>
      <c r="D551" s="380">
        <v>3</v>
      </c>
      <c r="E551" s="652" t="s">
        <v>506</v>
      </c>
      <c r="F551" s="654" t="s">
        <v>325</v>
      </c>
      <c r="G551" s="373" t="str">
        <f t="shared" si="78"/>
        <v>Niet van toepassing</v>
      </c>
      <c r="H551" s="374"/>
      <c r="I551" s="566">
        <v>1</v>
      </c>
      <c r="J551" s="616" t="s">
        <v>239</v>
      </c>
      <c r="K551" s="375">
        <f t="shared" si="79"/>
        <v>0</v>
      </c>
      <c r="L551" s="376">
        <f t="shared" si="82"/>
        <v>0</v>
      </c>
      <c r="M551" s="376">
        <f t="shared" si="83"/>
        <v>0</v>
      </c>
      <c r="N551" s="376">
        <f t="shared" si="80"/>
        <v>0</v>
      </c>
      <c r="O551" s="376">
        <f t="shared" si="81"/>
        <v>0</v>
      </c>
      <c r="P551" s="772">
        <v>1</v>
      </c>
      <c r="Q551" s="377">
        <f t="shared" si="76"/>
        <v>0</v>
      </c>
      <c r="R551" s="378"/>
      <c r="S551" s="378"/>
      <c r="T551" s="773">
        <f t="shared" si="77"/>
        <v>0</v>
      </c>
    </row>
    <row r="552" spans="1:20" ht="14.1" customHeight="1">
      <c r="A552" s="564">
        <v>552</v>
      </c>
      <c r="B552" s="554" t="s">
        <v>584</v>
      </c>
      <c r="C552" s="553" t="s">
        <v>585</v>
      </c>
      <c r="D552" s="380">
        <v>3</v>
      </c>
      <c r="E552" s="652" t="s">
        <v>507</v>
      </c>
      <c r="F552" s="654" t="s">
        <v>325</v>
      </c>
      <c r="G552" s="373" t="str">
        <f t="shared" si="78"/>
        <v>Niet van toepassing</v>
      </c>
      <c r="H552" s="374"/>
      <c r="I552" s="566">
        <v>1</v>
      </c>
      <c r="J552" s="616" t="s">
        <v>239</v>
      </c>
      <c r="K552" s="375">
        <f t="shared" si="79"/>
        <v>0</v>
      </c>
      <c r="L552" s="376">
        <f t="shared" si="82"/>
        <v>0</v>
      </c>
      <c r="M552" s="376">
        <f t="shared" si="83"/>
        <v>0</v>
      </c>
      <c r="N552" s="376">
        <f t="shared" si="80"/>
        <v>0</v>
      </c>
      <c r="O552" s="376">
        <f t="shared" si="81"/>
        <v>0</v>
      </c>
      <c r="P552" s="772">
        <v>1</v>
      </c>
      <c r="Q552" s="377">
        <f t="shared" si="76"/>
        <v>0</v>
      </c>
      <c r="R552" s="378"/>
      <c r="S552" s="378"/>
      <c r="T552" s="773">
        <f t="shared" si="77"/>
        <v>0</v>
      </c>
    </row>
    <row r="553" spans="1:20" ht="14.1" customHeight="1">
      <c r="A553" s="564">
        <v>553</v>
      </c>
      <c r="B553" s="554" t="s">
        <v>584</v>
      </c>
      <c r="C553" s="553" t="s">
        <v>585</v>
      </c>
      <c r="D553" s="380">
        <v>3</v>
      </c>
      <c r="E553" s="652" t="s">
        <v>508</v>
      </c>
      <c r="F553" s="654" t="s">
        <v>381</v>
      </c>
      <c r="G553" s="373" t="str">
        <f t="shared" si="78"/>
        <v>Mediatheek/Bibliotheek/Computerlokaal</v>
      </c>
      <c r="H553" s="374" t="s">
        <v>779</v>
      </c>
      <c r="I553" s="566">
        <v>67</v>
      </c>
      <c r="J553" s="616">
        <v>14080</v>
      </c>
      <c r="K553" s="375">
        <f t="shared" si="79"/>
        <v>80</v>
      </c>
      <c r="L553" s="376">
        <f t="shared" si="82"/>
        <v>0</v>
      </c>
      <c r="M553" s="376">
        <f t="shared" si="83"/>
        <v>0</v>
      </c>
      <c r="N553" s="376">
        <f t="shared" si="80"/>
        <v>0</v>
      </c>
      <c r="O553" s="376">
        <f t="shared" si="81"/>
        <v>0</v>
      </c>
      <c r="P553" s="772">
        <v>1</v>
      </c>
      <c r="Q553" s="377" t="str">
        <f t="shared" si="76"/>
        <v>V</v>
      </c>
      <c r="R553" s="378"/>
      <c r="S553" s="378"/>
      <c r="T553" s="773">
        <f t="shared" si="77"/>
        <v>5360</v>
      </c>
    </row>
    <row r="554" spans="1:20" ht="14.1" customHeight="1">
      <c r="A554" s="564">
        <v>554</v>
      </c>
      <c r="B554" s="554" t="s">
        <v>584</v>
      </c>
      <c r="C554" s="553" t="s">
        <v>585</v>
      </c>
      <c r="D554" s="380">
        <v>3</v>
      </c>
      <c r="E554" s="652" t="s">
        <v>509</v>
      </c>
      <c r="F554" s="654" t="s">
        <v>380</v>
      </c>
      <c r="G554" s="373" t="str">
        <f t="shared" si="78"/>
        <v>Gangen en hallen</v>
      </c>
      <c r="H554" s="374" t="s">
        <v>779</v>
      </c>
      <c r="I554" s="566">
        <v>39</v>
      </c>
      <c r="J554" s="616">
        <v>3200</v>
      </c>
      <c r="K554" s="375">
        <f t="shared" si="79"/>
        <v>200</v>
      </c>
      <c r="L554" s="376">
        <f t="shared" si="82"/>
        <v>0</v>
      </c>
      <c r="M554" s="376">
        <f t="shared" si="83"/>
        <v>0</v>
      </c>
      <c r="N554" s="376">
        <f t="shared" si="80"/>
        <v>0</v>
      </c>
      <c r="O554" s="376">
        <f t="shared" si="81"/>
        <v>0</v>
      </c>
      <c r="P554" s="772">
        <v>1</v>
      </c>
      <c r="Q554" s="377" t="str">
        <f t="shared" si="76"/>
        <v>V</v>
      </c>
      <c r="R554" s="378"/>
      <c r="S554" s="378"/>
      <c r="T554" s="773">
        <f t="shared" si="77"/>
        <v>7800</v>
      </c>
    </row>
    <row r="555" spans="1:20" ht="14.1" customHeight="1">
      <c r="A555" s="564">
        <v>555</v>
      </c>
      <c r="B555" s="554" t="s">
        <v>584</v>
      </c>
      <c r="C555" s="553" t="s">
        <v>585</v>
      </c>
      <c r="D555" s="380">
        <v>3</v>
      </c>
      <c r="E555" s="652" t="s">
        <v>510</v>
      </c>
      <c r="F555" s="654" t="s">
        <v>383</v>
      </c>
      <c r="G555" s="373" t="str">
        <f t="shared" si="78"/>
        <v>Leslokaal regulier</v>
      </c>
      <c r="H555" s="374" t="s">
        <v>779</v>
      </c>
      <c r="I555" s="566">
        <v>126</v>
      </c>
      <c r="J555" s="616">
        <v>8040</v>
      </c>
      <c r="K555" s="375">
        <f t="shared" si="79"/>
        <v>40</v>
      </c>
      <c r="L555" s="376">
        <f t="shared" si="82"/>
        <v>0</v>
      </c>
      <c r="M555" s="376">
        <f t="shared" si="83"/>
        <v>0</v>
      </c>
      <c r="N555" s="376">
        <f t="shared" si="80"/>
        <v>0</v>
      </c>
      <c r="O555" s="376">
        <f t="shared" si="81"/>
        <v>0</v>
      </c>
      <c r="P555" s="772">
        <v>1</v>
      </c>
      <c r="Q555" s="377" t="str">
        <f t="shared" si="76"/>
        <v>L</v>
      </c>
      <c r="R555" s="378"/>
      <c r="S555" s="378"/>
      <c r="T555" s="773">
        <f t="shared" si="77"/>
        <v>5040</v>
      </c>
    </row>
    <row r="556" spans="1:20" ht="14.1" customHeight="1">
      <c r="A556" s="564">
        <v>556</v>
      </c>
      <c r="B556" s="380" t="s">
        <v>593</v>
      </c>
      <c r="C556" s="553" t="s">
        <v>592</v>
      </c>
      <c r="D556" s="608">
        <v>-1</v>
      </c>
      <c r="E556" s="558" t="s">
        <v>323</v>
      </c>
      <c r="F556" s="557" t="s">
        <v>387</v>
      </c>
      <c r="G556" s="373" t="str">
        <f t="shared" si="78"/>
        <v>Niet van toepassing</v>
      </c>
      <c r="H556" s="380" t="s">
        <v>786</v>
      </c>
      <c r="I556" s="566">
        <v>55.2</v>
      </c>
      <c r="J556" s="616" t="s">
        <v>239</v>
      </c>
      <c r="K556" s="375">
        <f t="shared" si="79"/>
        <v>0</v>
      </c>
      <c r="L556" s="376">
        <f t="shared" si="82"/>
        <v>0</v>
      </c>
      <c r="M556" s="376">
        <f t="shared" si="83"/>
        <v>0</v>
      </c>
      <c r="N556" s="376">
        <f t="shared" si="80"/>
        <v>0</v>
      </c>
      <c r="O556" s="376">
        <f t="shared" si="81"/>
        <v>0</v>
      </c>
      <c r="P556" s="772">
        <v>1</v>
      </c>
      <c r="Q556" s="377">
        <f t="shared" si="76"/>
        <v>0</v>
      </c>
      <c r="R556" s="378"/>
      <c r="S556" s="378"/>
      <c r="T556" s="773">
        <f t="shared" si="77"/>
        <v>0</v>
      </c>
    </row>
    <row r="557" spans="1:20" ht="14.1" customHeight="1">
      <c r="A557" s="564">
        <v>557</v>
      </c>
      <c r="B557" s="380" t="s">
        <v>593</v>
      </c>
      <c r="C557" s="553" t="s">
        <v>592</v>
      </c>
      <c r="D557" s="380">
        <v>-1</v>
      </c>
      <c r="E557" s="558" t="s">
        <v>324</v>
      </c>
      <c r="F557" s="557" t="s">
        <v>580</v>
      </c>
      <c r="G557" s="373" t="str">
        <f t="shared" si="78"/>
        <v>Niet van toepassing</v>
      </c>
      <c r="H557" s="380" t="s">
        <v>786</v>
      </c>
      <c r="I557" s="566">
        <v>15.7</v>
      </c>
      <c r="J557" s="616" t="s">
        <v>239</v>
      </c>
      <c r="K557" s="375">
        <f t="shared" si="79"/>
        <v>0</v>
      </c>
      <c r="L557" s="376">
        <f t="shared" si="82"/>
        <v>0</v>
      </c>
      <c r="M557" s="376">
        <f t="shared" si="83"/>
        <v>0</v>
      </c>
      <c r="N557" s="376">
        <f t="shared" si="80"/>
        <v>0</v>
      </c>
      <c r="O557" s="376">
        <f t="shared" si="81"/>
        <v>0</v>
      </c>
      <c r="P557" s="772">
        <v>1</v>
      </c>
      <c r="Q557" s="377">
        <f t="shared" si="76"/>
        <v>0</v>
      </c>
      <c r="R557" s="378"/>
      <c r="S557" s="378"/>
      <c r="T557" s="773">
        <f t="shared" si="77"/>
        <v>0</v>
      </c>
    </row>
    <row r="558" spans="1:20" ht="14.1" customHeight="1">
      <c r="A558" s="564">
        <v>558</v>
      </c>
      <c r="B558" s="380" t="s">
        <v>593</v>
      </c>
      <c r="C558" s="553" t="s">
        <v>592</v>
      </c>
      <c r="D558" s="380">
        <v>-1</v>
      </c>
      <c r="E558" s="558" t="s">
        <v>544</v>
      </c>
      <c r="F558" s="557" t="s">
        <v>580</v>
      </c>
      <c r="G558" s="373" t="str">
        <f t="shared" si="78"/>
        <v>Niet van toepassing</v>
      </c>
      <c r="H558" s="380" t="s">
        <v>786</v>
      </c>
      <c r="I558" s="566">
        <v>32.6</v>
      </c>
      <c r="J558" s="616" t="s">
        <v>239</v>
      </c>
      <c r="K558" s="375">
        <f t="shared" si="79"/>
        <v>0</v>
      </c>
      <c r="L558" s="376">
        <f t="shared" si="82"/>
        <v>0</v>
      </c>
      <c r="M558" s="376">
        <f t="shared" si="83"/>
        <v>0</v>
      </c>
      <c r="N558" s="376">
        <f t="shared" si="80"/>
        <v>0</v>
      </c>
      <c r="O558" s="376">
        <f t="shared" si="81"/>
        <v>0</v>
      </c>
      <c r="P558" s="772">
        <v>1</v>
      </c>
      <c r="Q558" s="377">
        <f t="shared" si="76"/>
        <v>0</v>
      </c>
      <c r="R558" s="378"/>
      <c r="S558" s="378"/>
      <c r="T558" s="773">
        <f t="shared" si="77"/>
        <v>0</v>
      </c>
    </row>
    <row r="559" spans="1:20" ht="14.1" customHeight="1">
      <c r="A559" s="564">
        <v>559</v>
      </c>
      <c r="B559" s="380" t="s">
        <v>593</v>
      </c>
      <c r="C559" s="553" t="s">
        <v>592</v>
      </c>
      <c r="D559" s="380">
        <v>-1</v>
      </c>
      <c r="E559" s="558" t="s">
        <v>545</v>
      </c>
      <c r="F559" s="557" t="s">
        <v>380</v>
      </c>
      <c r="G559" s="373" t="str">
        <f t="shared" si="78"/>
        <v>Gangen en hallen</v>
      </c>
      <c r="H559" s="380" t="s">
        <v>786</v>
      </c>
      <c r="I559" s="566">
        <v>15.9</v>
      </c>
      <c r="J559" s="616">
        <v>3200</v>
      </c>
      <c r="K559" s="375">
        <f t="shared" si="79"/>
        <v>200</v>
      </c>
      <c r="L559" s="376">
        <f t="shared" si="82"/>
        <v>0</v>
      </c>
      <c r="M559" s="376">
        <f t="shared" si="83"/>
        <v>0</v>
      </c>
      <c r="N559" s="376">
        <f t="shared" si="80"/>
        <v>0</v>
      </c>
      <c r="O559" s="376">
        <f t="shared" si="81"/>
        <v>0</v>
      </c>
      <c r="P559" s="772">
        <v>1</v>
      </c>
      <c r="Q559" s="377" t="str">
        <f t="shared" si="76"/>
        <v>V</v>
      </c>
      <c r="R559" s="378"/>
      <c r="S559" s="378"/>
      <c r="T559" s="773">
        <f t="shared" si="77"/>
        <v>3180</v>
      </c>
    </row>
    <row r="560" spans="1:20" ht="14.1" customHeight="1">
      <c r="A560" s="564">
        <v>560</v>
      </c>
      <c r="B560" s="380" t="s">
        <v>593</v>
      </c>
      <c r="C560" s="553" t="s">
        <v>592</v>
      </c>
      <c r="D560" s="380">
        <v>-1</v>
      </c>
      <c r="E560" s="558" t="s">
        <v>547</v>
      </c>
      <c r="F560" s="557" t="s">
        <v>686</v>
      </c>
      <c r="G560" s="373" t="str">
        <f t="shared" si="78"/>
        <v>Trappenhuizen</v>
      </c>
      <c r="H560" s="380" t="s">
        <v>779</v>
      </c>
      <c r="I560" s="566">
        <v>31.7</v>
      </c>
      <c r="J560" s="616">
        <v>5200</v>
      </c>
      <c r="K560" s="375">
        <f t="shared" si="79"/>
        <v>200</v>
      </c>
      <c r="L560" s="376">
        <f t="shared" si="82"/>
        <v>0</v>
      </c>
      <c r="M560" s="376">
        <f t="shared" si="83"/>
        <v>0</v>
      </c>
      <c r="N560" s="376">
        <f t="shared" si="80"/>
        <v>0</v>
      </c>
      <c r="O560" s="376">
        <f t="shared" si="81"/>
        <v>0</v>
      </c>
      <c r="P560" s="772">
        <v>1</v>
      </c>
      <c r="Q560" s="377" t="str">
        <f t="shared" si="76"/>
        <v>V</v>
      </c>
      <c r="R560" s="378"/>
      <c r="S560" s="378"/>
      <c r="T560" s="773">
        <f t="shared" si="77"/>
        <v>6340</v>
      </c>
    </row>
    <row r="561" spans="1:20" ht="14.1" customHeight="1">
      <c r="A561" s="564">
        <v>561</v>
      </c>
      <c r="B561" s="380" t="s">
        <v>593</v>
      </c>
      <c r="C561" s="553" t="s">
        <v>592</v>
      </c>
      <c r="D561" s="380">
        <v>-1</v>
      </c>
      <c r="E561" s="558" t="s">
        <v>548</v>
      </c>
      <c r="F561" s="557" t="s">
        <v>384</v>
      </c>
      <c r="G561" s="373" t="str">
        <f t="shared" si="78"/>
        <v>Administratieve ruimten</v>
      </c>
      <c r="H561" s="380" t="s">
        <v>779</v>
      </c>
      <c r="I561" s="566">
        <v>19.3</v>
      </c>
      <c r="J561" s="616">
        <v>1040</v>
      </c>
      <c r="K561" s="375">
        <f t="shared" si="79"/>
        <v>40</v>
      </c>
      <c r="L561" s="376">
        <f t="shared" si="82"/>
        <v>0</v>
      </c>
      <c r="M561" s="376">
        <f t="shared" si="83"/>
        <v>0</v>
      </c>
      <c r="N561" s="376">
        <f t="shared" si="80"/>
        <v>0</v>
      </c>
      <c r="O561" s="376">
        <f t="shared" si="81"/>
        <v>0</v>
      </c>
      <c r="P561" s="772">
        <v>1</v>
      </c>
      <c r="Q561" s="377" t="str">
        <f t="shared" si="76"/>
        <v>B</v>
      </c>
      <c r="R561" s="378"/>
      <c r="S561" s="378"/>
      <c r="T561" s="773">
        <f t="shared" si="77"/>
        <v>772</v>
      </c>
    </row>
    <row r="562" spans="1:20" ht="14.1" customHeight="1">
      <c r="A562" s="564">
        <v>562</v>
      </c>
      <c r="B562" s="380" t="s">
        <v>593</v>
      </c>
      <c r="C562" s="553" t="s">
        <v>592</v>
      </c>
      <c r="D562" s="380">
        <v>-1</v>
      </c>
      <c r="E562" s="558" t="s">
        <v>549</v>
      </c>
      <c r="F562" s="557" t="s">
        <v>384</v>
      </c>
      <c r="G562" s="373" t="str">
        <f t="shared" si="78"/>
        <v>Administratieve ruimten</v>
      </c>
      <c r="H562" s="380" t="s">
        <v>779</v>
      </c>
      <c r="I562" s="566">
        <v>74.3</v>
      </c>
      <c r="J562" s="616">
        <v>1040</v>
      </c>
      <c r="K562" s="375">
        <f t="shared" si="79"/>
        <v>40</v>
      </c>
      <c r="L562" s="376">
        <f t="shared" si="82"/>
        <v>0</v>
      </c>
      <c r="M562" s="376">
        <f t="shared" si="83"/>
        <v>0</v>
      </c>
      <c r="N562" s="376">
        <f t="shared" si="80"/>
        <v>0</v>
      </c>
      <c r="O562" s="376">
        <f t="shared" si="81"/>
        <v>0</v>
      </c>
      <c r="P562" s="772">
        <v>1</v>
      </c>
      <c r="Q562" s="377" t="str">
        <f t="shared" si="76"/>
        <v>B</v>
      </c>
      <c r="R562" s="378"/>
      <c r="S562" s="378"/>
      <c r="T562" s="773">
        <f t="shared" si="77"/>
        <v>2972</v>
      </c>
    </row>
    <row r="563" spans="1:20" ht="14.1" customHeight="1">
      <c r="A563" s="564">
        <v>563</v>
      </c>
      <c r="B563" s="380" t="s">
        <v>593</v>
      </c>
      <c r="C563" s="553" t="s">
        <v>592</v>
      </c>
      <c r="D563" s="380">
        <v>-1</v>
      </c>
      <c r="E563" s="558" t="s">
        <v>550</v>
      </c>
      <c r="F563" s="557" t="s">
        <v>380</v>
      </c>
      <c r="G563" s="373" t="str">
        <f t="shared" si="78"/>
        <v>Gangen en hallen</v>
      </c>
      <c r="H563" s="380" t="s">
        <v>779</v>
      </c>
      <c r="I563" s="566">
        <v>18.100000000000001</v>
      </c>
      <c r="J563" s="616">
        <v>3200</v>
      </c>
      <c r="K563" s="375">
        <f t="shared" si="79"/>
        <v>200</v>
      </c>
      <c r="L563" s="376">
        <f t="shared" si="82"/>
        <v>0</v>
      </c>
      <c r="M563" s="376">
        <f t="shared" si="83"/>
        <v>0</v>
      </c>
      <c r="N563" s="376">
        <f t="shared" si="80"/>
        <v>0</v>
      </c>
      <c r="O563" s="376">
        <f t="shared" si="81"/>
        <v>0</v>
      </c>
      <c r="P563" s="772">
        <v>1</v>
      </c>
      <c r="Q563" s="377" t="str">
        <f t="shared" si="76"/>
        <v>V</v>
      </c>
      <c r="R563" s="378"/>
      <c r="S563" s="378"/>
      <c r="T563" s="773">
        <f t="shared" si="77"/>
        <v>3620.0000000000005</v>
      </c>
    </row>
    <row r="564" spans="1:20" ht="14.1" customHeight="1">
      <c r="A564" s="564">
        <v>564</v>
      </c>
      <c r="B564" s="380" t="s">
        <v>593</v>
      </c>
      <c r="C564" s="553" t="s">
        <v>592</v>
      </c>
      <c r="D564" s="380">
        <v>-1</v>
      </c>
      <c r="E564" s="558" t="s">
        <v>551</v>
      </c>
      <c r="F564" s="557" t="s">
        <v>770</v>
      </c>
      <c r="G564" s="373" t="str">
        <f t="shared" si="78"/>
        <v>Administratieve ruimten</v>
      </c>
      <c r="H564" s="380" t="s">
        <v>779</v>
      </c>
      <c r="I564" s="566">
        <v>50</v>
      </c>
      <c r="J564" s="616">
        <v>1040</v>
      </c>
      <c r="K564" s="375">
        <f t="shared" si="79"/>
        <v>40</v>
      </c>
      <c r="L564" s="376">
        <f t="shared" si="82"/>
        <v>0</v>
      </c>
      <c r="M564" s="376">
        <f t="shared" si="83"/>
        <v>0</v>
      </c>
      <c r="N564" s="376">
        <f t="shared" si="80"/>
        <v>0</v>
      </c>
      <c r="O564" s="376">
        <f t="shared" si="81"/>
        <v>0</v>
      </c>
      <c r="P564" s="772">
        <v>1</v>
      </c>
      <c r="Q564" s="377" t="str">
        <f t="shared" si="76"/>
        <v>B</v>
      </c>
      <c r="R564" s="378"/>
      <c r="S564" s="378"/>
      <c r="T564" s="773">
        <f t="shared" si="77"/>
        <v>2000</v>
      </c>
    </row>
    <row r="565" spans="1:20" ht="14.1" customHeight="1">
      <c r="A565" s="564">
        <v>565</v>
      </c>
      <c r="B565" s="380" t="s">
        <v>593</v>
      </c>
      <c r="C565" s="553" t="s">
        <v>592</v>
      </c>
      <c r="D565" s="380">
        <v>-1</v>
      </c>
      <c r="E565" s="558" t="s">
        <v>552</v>
      </c>
      <c r="F565" s="557" t="s">
        <v>523</v>
      </c>
      <c r="G565" s="373" t="str">
        <f t="shared" si="78"/>
        <v>Mediatheek/Bibliotheek/Computerlokaal</v>
      </c>
      <c r="H565" s="380" t="s">
        <v>779</v>
      </c>
      <c r="I565" s="566">
        <v>129</v>
      </c>
      <c r="J565" s="616">
        <v>14080</v>
      </c>
      <c r="K565" s="375">
        <f t="shared" si="79"/>
        <v>80</v>
      </c>
      <c r="L565" s="376">
        <f t="shared" si="82"/>
        <v>0</v>
      </c>
      <c r="M565" s="376">
        <f t="shared" si="83"/>
        <v>0</v>
      </c>
      <c r="N565" s="376">
        <f t="shared" si="80"/>
        <v>0</v>
      </c>
      <c r="O565" s="376">
        <f t="shared" si="81"/>
        <v>0</v>
      </c>
      <c r="P565" s="772">
        <v>1</v>
      </c>
      <c r="Q565" s="377" t="str">
        <f t="shared" si="76"/>
        <v>V</v>
      </c>
      <c r="R565" s="378"/>
      <c r="S565" s="378"/>
      <c r="T565" s="773">
        <f t="shared" si="77"/>
        <v>10320</v>
      </c>
    </row>
    <row r="566" spans="1:20" ht="14.1" customHeight="1">
      <c r="A566" s="564">
        <v>566</v>
      </c>
      <c r="B566" s="380" t="s">
        <v>593</v>
      </c>
      <c r="C566" s="553" t="s">
        <v>592</v>
      </c>
      <c r="D566" s="380">
        <v>-1</v>
      </c>
      <c r="E566" s="558" t="s">
        <v>553</v>
      </c>
      <c r="F566" s="557" t="s">
        <v>686</v>
      </c>
      <c r="G566" s="373" t="str">
        <f t="shared" si="78"/>
        <v>Trappenhuizen</v>
      </c>
      <c r="H566" s="380" t="s">
        <v>779</v>
      </c>
      <c r="I566" s="566">
        <v>33.9</v>
      </c>
      <c r="J566" s="616">
        <v>5200</v>
      </c>
      <c r="K566" s="375">
        <f t="shared" si="79"/>
        <v>200</v>
      </c>
      <c r="L566" s="376">
        <f t="shared" si="82"/>
        <v>0</v>
      </c>
      <c r="M566" s="376">
        <f t="shared" si="83"/>
        <v>0</v>
      </c>
      <c r="N566" s="376">
        <f t="shared" si="80"/>
        <v>0</v>
      </c>
      <c r="O566" s="376">
        <f t="shared" si="81"/>
        <v>0</v>
      </c>
      <c r="P566" s="772">
        <v>1</v>
      </c>
      <c r="Q566" s="377" t="str">
        <f t="shared" si="76"/>
        <v>V</v>
      </c>
      <c r="R566" s="378"/>
      <c r="S566" s="378"/>
      <c r="T566" s="773">
        <f t="shared" si="77"/>
        <v>6780</v>
      </c>
    </row>
    <row r="567" spans="1:20" ht="14.1" customHeight="1">
      <c r="A567" s="564">
        <v>567</v>
      </c>
      <c r="B567" s="380" t="s">
        <v>593</v>
      </c>
      <c r="C567" s="553" t="s">
        <v>592</v>
      </c>
      <c r="D567" s="380">
        <v>0</v>
      </c>
      <c r="E567" s="558" t="s">
        <v>326</v>
      </c>
      <c r="F567" s="557" t="s">
        <v>380</v>
      </c>
      <c r="G567" s="373" t="str">
        <f t="shared" si="78"/>
        <v>Gangen en hallen</v>
      </c>
      <c r="H567" s="380" t="s">
        <v>780</v>
      </c>
      <c r="I567" s="566">
        <v>14.3</v>
      </c>
      <c r="J567" s="616">
        <v>3200</v>
      </c>
      <c r="K567" s="375">
        <f t="shared" si="79"/>
        <v>200</v>
      </c>
      <c r="L567" s="376">
        <f t="shared" si="82"/>
        <v>0</v>
      </c>
      <c r="M567" s="376">
        <f t="shared" si="83"/>
        <v>0</v>
      </c>
      <c r="N567" s="376">
        <f t="shared" si="80"/>
        <v>0</v>
      </c>
      <c r="O567" s="376">
        <f t="shared" si="81"/>
        <v>0</v>
      </c>
      <c r="P567" s="772">
        <v>1</v>
      </c>
      <c r="Q567" s="377" t="str">
        <f t="shared" si="76"/>
        <v>V</v>
      </c>
      <c r="R567" s="378"/>
      <c r="S567" s="378"/>
      <c r="T567" s="773">
        <f t="shared" si="77"/>
        <v>2860</v>
      </c>
    </row>
    <row r="568" spans="1:20" ht="14.1" customHeight="1">
      <c r="A568" s="564">
        <v>568</v>
      </c>
      <c r="B568" s="380" t="s">
        <v>593</v>
      </c>
      <c r="C568" s="553" t="s">
        <v>592</v>
      </c>
      <c r="D568" s="380">
        <v>0</v>
      </c>
      <c r="E568" s="558" t="s">
        <v>327</v>
      </c>
      <c r="F568" s="557" t="s">
        <v>384</v>
      </c>
      <c r="G568" s="373" t="str">
        <f t="shared" si="78"/>
        <v>Administratieve ruimten</v>
      </c>
      <c r="H568" s="380" t="s">
        <v>779</v>
      </c>
      <c r="I568" s="566">
        <v>6.91</v>
      </c>
      <c r="J568" s="616">
        <v>1040</v>
      </c>
      <c r="K568" s="375">
        <f t="shared" si="79"/>
        <v>40</v>
      </c>
      <c r="L568" s="376">
        <f t="shared" si="82"/>
        <v>0</v>
      </c>
      <c r="M568" s="376">
        <f t="shared" si="83"/>
        <v>0</v>
      </c>
      <c r="N568" s="376">
        <f t="shared" si="80"/>
        <v>0</v>
      </c>
      <c r="O568" s="376">
        <f t="shared" si="81"/>
        <v>0</v>
      </c>
      <c r="P568" s="772">
        <v>1</v>
      </c>
      <c r="Q568" s="377" t="str">
        <f t="shared" si="76"/>
        <v>B</v>
      </c>
      <c r="R568" s="378"/>
      <c r="S568" s="378"/>
      <c r="T568" s="773">
        <f t="shared" si="77"/>
        <v>276.39999999999998</v>
      </c>
    </row>
    <row r="569" spans="1:20" ht="14.1" customHeight="1">
      <c r="A569" s="564">
        <v>569</v>
      </c>
      <c r="B569" s="380" t="s">
        <v>593</v>
      </c>
      <c r="C569" s="553" t="s">
        <v>592</v>
      </c>
      <c r="D569" s="380">
        <v>0</v>
      </c>
      <c r="E569" s="558" t="s">
        <v>328</v>
      </c>
      <c r="F569" s="557" t="s">
        <v>382</v>
      </c>
      <c r="G569" s="373" t="str">
        <f t="shared" si="78"/>
        <v>Sanitaire ruimten</v>
      </c>
      <c r="H569" s="380" t="s">
        <v>781</v>
      </c>
      <c r="I569" s="566">
        <v>3.08</v>
      </c>
      <c r="J569" s="616">
        <v>2200</v>
      </c>
      <c r="K569" s="375">
        <f t="shared" si="79"/>
        <v>200</v>
      </c>
      <c r="L569" s="376">
        <f t="shared" si="82"/>
        <v>0</v>
      </c>
      <c r="M569" s="376">
        <f t="shared" si="83"/>
        <v>0</v>
      </c>
      <c r="N569" s="376">
        <f t="shared" si="80"/>
        <v>0</v>
      </c>
      <c r="O569" s="376">
        <f t="shared" si="81"/>
        <v>0</v>
      </c>
      <c r="P569" s="772">
        <v>1</v>
      </c>
      <c r="Q569" s="377" t="str">
        <f t="shared" si="76"/>
        <v>S</v>
      </c>
      <c r="R569" s="378"/>
      <c r="S569" s="378"/>
      <c r="T569" s="773">
        <f t="shared" si="77"/>
        <v>616</v>
      </c>
    </row>
    <row r="570" spans="1:20" ht="14.1" customHeight="1">
      <c r="A570" s="564">
        <v>570</v>
      </c>
      <c r="B570" s="380" t="s">
        <v>593</v>
      </c>
      <c r="C570" s="553" t="s">
        <v>592</v>
      </c>
      <c r="D570" s="380">
        <v>0</v>
      </c>
      <c r="E570" s="558" t="s">
        <v>329</v>
      </c>
      <c r="F570" s="557" t="s">
        <v>384</v>
      </c>
      <c r="G570" s="373" t="str">
        <f t="shared" si="78"/>
        <v>Administratieve ruimten</v>
      </c>
      <c r="H570" s="380" t="s">
        <v>780</v>
      </c>
      <c r="I570" s="566">
        <v>23.5</v>
      </c>
      <c r="J570" s="616">
        <v>1040</v>
      </c>
      <c r="K570" s="375">
        <f t="shared" si="79"/>
        <v>40</v>
      </c>
      <c r="L570" s="376">
        <f t="shared" si="82"/>
        <v>0</v>
      </c>
      <c r="M570" s="376">
        <f t="shared" si="83"/>
        <v>0</v>
      </c>
      <c r="N570" s="376">
        <f t="shared" si="80"/>
        <v>0</v>
      </c>
      <c r="O570" s="376">
        <f t="shared" si="81"/>
        <v>0</v>
      </c>
      <c r="P570" s="772">
        <v>1</v>
      </c>
      <c r="Q570" s="377" t="str">
        <f t="shared" si="76"/>
        <v>B</v>
      </c>
      <c r="R570" s="378"/>
      <c r="S570" s="378"/>
      <c r="T570" s="773">
        <f t="shared" si="77"/>
        <v>940</v>
      </c>
    </row>
    <row r="571" spans="1:20" ht="14.1" customHeight="1">
      <c r="A571" s="564">
        <v>571</v>
      </c>
      <c r="B571" s="380" t="s">
        <v>593</v>
      </c>
      <c r="C571" s="553" t="s">
        <v>592</v>
      </c>
      <c r="D571" s="380">
        <v>0</v>
      </c>
      <c r="E571" s="558" t="s">
        <v>330</v>
      </c>
      <c r="F571" s="557" t="s">
        <v>380</v>
      </c>
      <c r="G571" s="373" t="str">
        <f t="shared" si="78"/>
        <v>Gangen en hallen</v>
      </c>
      <c r="H571" s="380" t="s">
        <v>780</v>
      </c>
      <c r="I571" s="566">
        <v>16.7</v>
      </c>
      <c r="J571" s="616">
        <v>3200</v>
      </c>
      <c r="K571" s="375">
        <f t="shared" si="79"/>
        <v>200</v>
      </c>
      <c r="L571" s="376">
        <f t="shared" si="82"/>
        <v>0</v>
      </c>
      <c r="M571" s="376">
        <f t="shared" si="83"/>
        <v>0</v>
      </c>
      <c r="N571" s="376">
        <f t="shared" si="80"/>
        <v>0</v>
      </c>
      <c r="O571" s="376">
        <f t="shared" si="81"/>
        <v>0</v>
      </c>
      <c r="P571" s="772">
        <v>1</v>
      </c>
      <c r="Q571" s="377" t="str">
        <f t="shared" si="76"/>
        <v>V</v>
      </c>
      <c r="R571" s="378"/>
      <c r="S571" s="378"/>
      <c r="T571" s="773">
        <f t="shared" si="77"/>
        <v>3340</v>
      </c>
    </row>
    <row r="572" spans="1:20" ht="14.1" customHeight="1">
      <c r="A572" s="564">
        <v>572</v>
      </c>
      <c r="B572" s="380" t="s">
        <v>593</v>
      </c>
      <c r="C572" s="553" t="s">
        <v>592</v>
      </c>
      <c r="D572" s="380">
        <v>0</v>
      </c>
      <c r="E572" s="558" t="s">
        <v>331</v>
      </c>
      <c r="F572" s="557" t="s">
        <v>380</v>
      </c>
      <c r="G572" s="373" t="str">
        <f t="shared" si="78"/>
        <v>Gangen en hallen</v>
      </c>
      <c r="H572" s="380" t="s">
        <v>780</v>
      </c>
      <c r="I572" s="566">
        <v>9.02</v>
      </c>
      <c r="J572" s="616">
        <v>3200</v>
      </c>
      <c r="K572" s="375">
        <f t="shared" si="79"/>
        <v>200</v>
      </c>
      <c r="L572" s="376">
        <f t="shared" si="82"/>
        <v>0</v>
      </c>
      <c r="M572" s="376">
        <f t="shared" si="83"/>
        <v>0</v>
      </c>
      <c r="N572" s="376">
        <f t="shared" si="80"/>
        <v>0</v>
      </c>
      <c r="O572" s="376">
        <f t="shared" si="81"/>
        <v>0</v>
      </c>
      <c r="P572" s="772">
        <v>1</v>
      </c>
      <c r="Q572" s="377" t="str">
        <f t="shared" si="76"/>
        <v>V</v>
      </c>
      <c r="R572" s="378"/>
      <c r="S572" s="378"/>
      <c r="T572" s="773">
        <f t="shared" si="77"/>
        <v>1804</v>
      </c>
    </row>
    <row r="573" spans="1:20" ht="14.1" customHeight="1">
      <c r="A573" s="564">
        <v>573</v>
      </c>
      <c r="B573" s="380" t="s">
        <v>593</v>
      </c>
      <c r="C573" s="553" t="s">
        <v>592</v>
      </c>
      <c r="D573" s="380">
        <v>0</v>
      </c>
      <c r="E573" s="558" t="s">
        <v>332</v>
      </c>
      <c r="F573" s="557" t="s">
        <v>380</v>
      </c>
      <c r="G573" s="373" t="str">
        <f t="shared" si="78"/>
        <v>Gangen en hallen</v>
      </c>
      <c r="H573" s="380" t="s">
        <v>779</v>
      </c>
      <c r="I573" s="566">
        <v>26.5</v>
      </c>
      <c r="J573" s="616">
        <v>3200</v>
      </c>
      <c r="K573" s="375">
        <f t="shared" si="79"/>
        <v>200</v>
      </c>
      <c r="L573" s="376">
        <f t="shared" si="82"/>
        <v>0</v>
      </c>
      <c r="M573" s="376">
        <f t="shared" si="83"/>
        <v>0</v>
      </c>
      <c r="N573" s="376">
        <f t="shared" si="80"/>
        <v>0</v>
      </c>
      <c r="O573" s="376">
        <f t="shared" si="81"/>
        <v>0</v>
      </c>
      <c r="P573" s="772">
        <v>1</v>
      </c>
      <c r="Q573" s="377" t="str">
        <f t="shared" si="76"/>
        <v>V</v>
      </c>
      <c r="R573" s="378"/>
      <c r="S573" s="378"/>
      <c r="T573" s="773">
        <f t="shared" si="77"/>
        <v>5300</v>
      </c>
    </row>
    <row r="574" spans="1:20" ht="14.1" customHeight="1">
      <c r="A574" s="564">
        <v>574</v>
      </c>
      <c r="B574" s="380" t="s">
        <v>593</v>
      </c>
      <c r="C574" s="553" t="s">
        <v>592</v>
      </c>
      <c r="D574" s="380">
        <v>0</v>
      </c>
      <c r="E574" s="558" t="s">
        <v>333</v>
      </c>
      <c r="F574" s="557" t="s">
        <v>384</v>
      </c>
      <c r="G574" s="373" t="str">
        <f t="shared" si="78"/>
        <v>Administratieve ruimten</v>
      </c>
      <c r="H574" s="380" t="s">
        <v>780</v>
      </c>
      <c r="I574" s="566">
        <v>22.6</v>
      </c>
      <c r="J574" s="616">
        <v>1040</v>
      </c>
      <c r="K574" s="375">
        <f t="shared" si="79"/>
        <v>40</v>
      </c>
      <c r="L574" s="376">
        <f t="shared" si="82"/>
        <v>0</v>
      </c>
      <c r="M574" s="376">
        <f t="shared" si="83"/>
        <v>0</v>
      </c>
      <c r="N574" s="376">
        <f t="shared" si="80"/>
        <v>0</v>
      </c>
      <c r="O574" s="376">
        <f t="shared" si="81"/>
        <v>0</v>
      </c>
      <c r="P574" s="772">
        <v>1</v>
      </c>
      <c r="Q574" s="377" t="str">
        <f t="shared" si="76"/>
        <v>B</v>
      </c>
      <c r="R574" s="378"/>
      <c r="S574" s="378"/>
      <c r="T574" s="773">
        <f t="shared" si="77"/>
        <v>904</v>
      </c>
    </row>
    <row r="575" spans="1:20" ht="14.1" customHeight="1">
      <c r="A575" s="564">
        <v>575</v>
      </c>
      <c r="B575" s="380" t="s">
        <v>593</v>
      </c>
      <c r="C575" s="553" t="s">
        <v>592</v>
      </c>
      <c r="D575" s="380">
        <v>0</v>
      </c>
      <c r="E575" s="558" t="s">
        <v>334</v>
      </c>
      <c r="F575" s="557" t="s">
        <v>388</v>
      </c>
      <c r="G575" s="373" t="str">
        <f t="shared" si="78"/>
        <v>Niet van toepassing</v>
      </c>
      <c r="H575" s="380" t="s">
        <v>779</v>
      </c>
      <c r="I575" s="566">
        <v>12.7</v>
      </c>
      <c r="J575" s="616" t="s">
        <v>239</v>
      </c>
      <c r="K575" s="375">
        <f t="shared" si="79"/>
        <v>0</v>
      </c>
      <c r="L575" s="376">
        <f t="shared" si="82"/>
        <v>0</v>
      </c>
      <c r="M575" s="376">
        <f t="shared" si="83"/>
        <v>0</v>
      </c>
      <c r="N575" s="376">
        <f t="shared" si="80"/>
        <v>0</v>
      </c>
      <c r="O575" s="376">
        <f t="shared" si="81"/>
        <v>0</v>
      </c>
      <c r="P575" s="772">
        <v>1</v>
      </c>
      <c r="Q575" s="377">
        <f t="shared" si="76"/>
        <v>0</v>
      </c>
      <c r="R575" s="378"/>
      <c r="S575" s="378"/>
      <c r="T575" s="773">
        <f t="shared" si="77"/>
        <v>0</v>
      </c>
    </row>
    <row r="576" spans="1:20" ht="14.1" customHeight="1">
      <c r="A576" s="564">
        <v>576</v>
      </c>
      <c r="B576" s="380" t="s">
        <v>593</v>
      </c>
      <c r="C576" s="553" t="s">
        <v>592</v>
      </c>
      <c r="D576" s="380">
        <v>0</v>
      </c>
      <c r="E576" s="558" t="s">
        <v>335</v>
      </c>
      <c r="F576" s="557" t="s">
        <v>580</v>
      </c>
      <c r="G576" s="373" t="str">
        <f t="shared" si="78"/>
        <v>Niet van toepassing</v>
      </c>
      <c r="H576" s="380" t="s">
        <v>779</v>
      </c>
      <c r="I576" s="566">
        <v>5.98</v>
      </c>
      <c r="J576" s="616" t="s">
        <v>239</v>
      </c>
      <c r="K576" s="375">
        <f t="shared" si="79"/>
        <v>0</v>
      </c>
      <c r="L576" s="376">
        <f t="shared" si="82"/>
        <v>0</v>
      </c>
      <c r="M576" s="376">
        <f t="shared" si="83"/>
        <v>0</v>
      </c>
      <c r="N576" s="376">
        <f t="shared" si="80"/>
        <v>0</v>
      </c>
      <c r="O576" s="376">
        <f t="shared" si="81"/>
        <v>0</v>
      </c>
      <c r="P576" s="772">
        <v>1</v>
      </c>
      <c r="Q576" s="377">
        <f t="shared" ref="Q576:Q639" si="84">IF(J576="","",VLOOKUP(J576,Kengetal,11,FALSE))</f>
        <v>0</v>
      </c>
      <c r="R576" s="378"/>
      <c r="S576" s="378"/>
      <c r="T576" s="773">
        <f t="shared" ref="T576:T639" si="85">I576*K576</f>
        <v>0</v>
      </c>
    </row>
    <row r="577" spans="1:20" ht="14.1" customHeight="1">
      <c r="A577" s="564">
        <v>577</v>
      </c>
      <c r="B577" s="380" t="s">
        <v>593</v>
      </c>
      <c r="C577" s="553" t="s">
        <v>592</v>
      </c>
      <c r="D577" s="380">
        <v>0</v>
      </c>
      <c r="E577" s="558" t="s">
        <v>336</v>
      </c>
      <c r="F577" s="557" t="s">
        <v>380</v>
      </c>
      <c r="G577" s="373" t="str">
        <f t="shared" si="78"/>
        <v>Gangen en hallen</v>
      </c>
      <c r="H577" s="380" t="s">
        <v>781</v>
      </c>
      <c r="I577" s="566">
        <v>17.3</v>
      </c>
      <c r="J577" s="616">
        <v>3200</v>
      </c>
      <c r="K577" s="375">
        <f t="shared" si="79"/>
        <v>200</v>
      </c>
      <c r="L577" s="376">
        <f t="shared" si="82"/>
        <v>0</v>
      </c>
      <c r="M577" s="376">
        <f t="shared" si="83"/>
        <v>0</v>
      </c>
      <c r="N577" s="376">
        <f t="shared" si="80"/>
        <v>0</v>
      </c>
      <c r="O577" s="376">
        <f t="shared" si="81"/>
        <v>0</v>
      </c>
      <c r="P577" s="772">
        <v>1</v>
      </c>
      <c r="Q577" s="377" t="str">
        <f t="shared" si="84"/>
        <v>V</v>
      </c>
      <c r="R577" s="378"/>
      <c r="S577" s="378"/>
      <c r="T577" s="773">
        <f t="shared" si="85"/>
        <v>3460</v>
      </c>
    </row>
    <row r="578" spans="1:20" ht="14.1" customHeight="1">
      <c r="A578" s="564">
        <v>578</v>
      </c>
      <c r="B578" s="380" t="s">
        <v>593</v>
      </c>
      <c r="C578" s="553" t="s">
        <v>592</v>
      </c>
      <c r="D578" s="380">
        <v>0</v>
      </c>
      <c r="E578" s="558" t="s">
        <v>337</v>
      </c>
      <c r="F578" s="557" t="s">
        <v>686</v>
      </c>
      <c r="G578" s="373" t="str">
        <f t="shared" ref="G578:G641" si="86">IF($J578="",0,VLOOKUP($J578,Kengetal,3,FALSE))</f>
        <v>Trappenhuizen</v>
      </c>
      <c r="H578" s="380" t="s">
        <v>781</v>
      </c>
      <c r="I578" s="566">
        <v>33.9</v>
      </c>
      <c r="J578" s="616">
        <v>5200</v>
      </c>
      <c r="K578" s="375">
        <f t="shared" ref="K578:K641" si="87">SUM(IF(J578="",0,VLOOKUP(J578,Kengetal,2)))</f>
        <v>200</v>
      </c>
      <c r="L578" s="376">
        <f t="shared" si="82"/>
        <v>0</v>
      </c>
      <c r="M578" s="376">
        <f t="shared" si="83"/>
        <v>0</v>
      </c>
      <c r="N578" s="376">
        <f t="shared" ref="N578:N641" si="88">IF($J578="",0,VLOOKUP($J578,Kengetal,5,FALSE))</f>
        <v>0</v>
      </c>
      <c r="O578" s="376">
        <f t="shared" ref="O578:O641" si="89">IF($J578="",0,VLOOKUP($J578,Kengetal,6,FALSE))</f>
        <v>0</v>
      </c>
      <c r="P578" s="772">
        <v>1</v>
      </c>
      <c r="Q578" s="377" t="str">
        <f t="shared" si="84"/>
        <v>V</v>
      </c>
      <c r="R578" s="378"/>
      <c r="S578" s="378"/>
      <c r="T578" s="773">
        <f t="shared" si="85"/>
        <v>6780</v>
      </c>
    </row>
    <row r="579" spans="1:20" ht="14.1" customHeight="1">
      <c r="A579" s="564">
        <v>579</v>
      </c>
      <c r="B579" s="380" t="s">
        <v>593</v>
      </c>
      <c r="C579" s="553" t="s">
        <v>592</v>
      </c>
      <c r="D579" s="380">
        <v>0</v>
      </c>
      <c r="E579" s="558" t="s">
        <v>338</v>
      </c>
      <c r="F579" s="557" t="s">
        <v>383</v>
      </c>
      <c r="G579" s="373" t="str">
        <f t="shared" si="86"/>
        <v>Leslokaal regulier</v>
      </c>
      <c r="H579" s="380" t="s">
        <v>779</v>
      </c>
      <c r="I579" s="566">
        <v>47.8</v>
      </c>
      <c r="J579" s="616">
        <v>8040</v>
      </c>
      <c r="K579" s="375">
        <f t="shared" si="87"/>
        <v>40</v>
      </c>
      <c r="L579" s="376">
        <f t="shared" si="82"/>
        <v>0</v>
      </c>
      <c r="M579" s="376">
        <f t="shared" si="83"/>
        <v>0</v>
      </c>
      <c r="N579" s="376">
        <f t="shared" si="88"/>
        <v>0</v>
      </c>
      <c r="O579" s="376">
        <f t="shared" si="89"/>
        <v>0</v>
      </c>
      <c r="P579" s="772">
        <v>1</v>
      </c>
      <c r="Q579" s="377" t="str">
        <f t="shared" si="84"/>
        <v>L</v>
      </c>
      <c r="R579" s="378"/>
      <c r="S579" s="378"/>
      <c r="T579" s="773">
        <f t="shared" si="85"/>
        <v>1912</v>
      </c>
    </row>
    <row r="580" spans="1:20" ht="14.1" customHeight="1">
      <c r="A580" s="564">
        <v>580</v>
      </c>
      <c r="B580" s="380" t="s">
        <v>593</v>
      </c>
      <c r="C580" s="553" t="s">
        <v>592</v>
      </c>
      <c r="D580" s="380">
        <v>0</v>
      </c>
      <c r="E580" s="558" t="s">
        <v>339</v>
      </c>
      <c r="F580" s="559" t="s">
        <v>383</v>
      </c>
      <c r="G580" s="373" t="str">
        <f t="shared" si="86"/>
        <v>Leslokaal regulier</v>
      </c>
      <c r="H580" s="380" t="s">
        <v>779</v>
      </c>
      <c r="I580" s="566">
        <v>47.8</v>
      </c>
      <c r="J580" s="616">
        <v>8040</v>
      </c>
      <c r="K580" s="375">
        <f t="shared" si="87"/>
        <v>40</v>
      </c>
      <c r="L580" s="376">
        <f t="shared" si="82"/>
        <v>0</v>
      </c>
      <c r="M580" s="376">
        <f t="shared" si="83"/>
        <v>0</v>
      </c>
      <c r="N580" s="376">
        <f t="shared" si="88"/>
        <v>0</v>
      </c>
      <c r="O580" s="376">
        <f t="shared" si="89"/>
        <v>0</v>
      </c>
      <c r="P580" s="772">
        <v>1</v>
      </c>
      <c r="Q580" s="377" t="str">
        <f t="shared" si="84"/>
        <v>L</v>
      </c>
      <c r="R580" s="378"/>
      <c r="S580" s="378"/>
      <c r="T580" s="773">
        <f t="shared" si="85"/>
        <v>1912</v>
      </c>
    </row>
    <row r="581" spans="1:20" ht="14.1" customHeight="1">
      <c r="A581" s="564">
        <v>581</v>
      </c>
      <c r="B581" s="380" t="s">
        <v>593</v>
      </c>
      <c r="C581" s="553" t="s">
        <v>592</v>
      </c>
      <c r="D581" s="380">
        <v>0</v>
      </c>
      <c r="E581" s="558" t="s">
        <v>340</v>
      </c>
      <c r="F581" s="559" t="s">
        <v>380</v>
      </c>
      <c r="G581" s="373" t="str">
        <f t="shared" si="86"/>
        <v>Gangen en hallen</v>
      </c>
      <c r="H581" s="380" t="s">
        <v>781</v>
      </c>
      <c r="I581" s="566">
        <v>73.900000000000006</v>
      </c>
      <c r="J581" s="616">
        <v>3200</v>
      </c>
      <c r="K581" s="375">
        <f t="shared" si="87"/>
        <v>200</v>
      </c>
      <c r="L581" s="376">
        <f t="shared" si="82"/>
        <v>0</v>
      </c>
      <c r="M581" s="376">
        <f t="shared" si="83"/>
        <v>0</v>
      </c>
      <c r="N581" s="376">
        <f t="shared" si="88"/>
        <v>0</v>
      </c>
      <c r="O581" s="376">
        <f t="shared" si="89"/>
        <v>0</v>
      </c>
      <c r="P581" s="772">
        <v>1</v>
      </c>
      <c r="Q581" s="377" t="str">
        <f t="shared" si="84"/>
        <v>V</v>
      </c>
      <c r="R581" s="378"/>
      <c r="S581" s="378"/>
      <c r="T581" s="773">
        <f t="shared" si="85"/>
        <v>14780.000000000002</v>
      </c>
    </row>
    <row r="582" spans="1:20" ht="14.1" customHeight="1">
      <c r="A582" s="564">
        <v>582</v>
      </c>
      <c r="B582" s="380" t="s">
        <v>593</v>
      </c>
      <c r="C582" s="553" t="s">
        <v>592</v>
      </c>
      <c r="D582" s="380">
        <v>0</v>
      </c>
      <c r="E582" s="558" t="s">
        <v>341</v>
      </c>
      <c r="F582" s="557" t="s">
        <v>383</v>
      </c>
      <c r="G582" s="373" t="str">
        <f t="shared" si="86"/>
        <v>Leslokaal regulier</v>
      </c>
      <c r="H582" s="380" t="s">
        <v>779</v>
      </c>
      <c r="I582" s="566">
        <v>47.8</v>
      </c>
      <c r="J582" s="616">
        <v>8040</v>
      </c>
      <c r="K582" s="375">
        <f t="shared" si="87"/>
        <v>40</v>
      </c>
      <c r="L582" s="376">
        <f t="shared" si="82"/>
        <v>0</v>
      </c>
      <c r="M582" s="376">
        <f t="shared" si="83"/>
        <v>0</v>
      </c>
      <c r="N582" s="376">
        <f t="shared" si="88"/>
        <v>0</v>
      </c>
      <c r="O582" s="376">
        <f t="shared" si="89"/>
        <v>0</v>
      </c>
      <c r="P582" s="772">
        <v>1</v>
      </c>
      <c r="Q582" s="377" t="str">
        <f t="shared" si="84"/>
        <v>L</v>
      </c>
      <c r="R582" s="378"/>
      <c r="S582" s="378"/>
      <c r="T582" s="773">
        <f t="shared" si="85"/>
        <v>1912</v>
      </c>
    </row>
    <row r="583" spans="1:20" ht="14.1" customHeight="1">
      <c r="A583" s="564">
        <v>583</v>
      </c>
      <c r="B583" s="380" t="s">
        <v>593</v>
      </c>
      <c r="C583" s="553" t="s">
        <v>592</v>
      </c>
      <c r="D583" s="380">
        <v>0</v>
      </c>
      <c r="E583" s="558" t="s">
        <v>342</v>
      </c>
      <c r="F583" s="557" t="s">
        <v>383</v>
      </c>
      <c r="G583" s="373" t="str">
        <f t="shared" si="86"/>
        <v>Leslokaal regulier</v>
      </c>
      <c r="H583" s="380" t="s">
        <v>779</v>
      </c>
      <c r="I583" s="566">
        <v>47.8</v>
      </c>
      <c r="J583" s="616">
        <v>8040</v>
      </c>
      <c r="K583" s="375">
        <f t="shared" si="87"/>
        <v>40</v>
      </c>
      <c r="L583" s="376">
        <f t="shared" si="82"/>
        <v>0</v>
      </c>
      <c r="M583" s="376">
        <f t="shared" si="83"/>
        <v>0</v>
      </c>
      <c r="N583" s="376">
        <f t="shared" si="88"/>
        <v>0</v>
      </c>
      <c r="O583" s="376">
        <f t="shared" si="89"/>
        <v>0</v>
      </c>
      <c r="P583" s="772">
        <v>1</v>
      </c>
      <c r="Q583" s="377" t="str">
        <f t="shared" si="84"/>
        <v>L</v>
      </c>
      <c r="R583" s="378"/>
      <c r="S583" s="378"/>
      <c r="T583" s="773">
        <f t="shared" si="85"/>
        <v>1912</v>
      </c>
    </row>
    <row r="584" spans="1:20" ht="14.1" customHeight="1">
      <c r="A584" s="564">
        <v>584</v>
      </c>
      <c r="B584" s="380" t="s">
        <v>593</v>
      </c>
      <c r="C584" s="553" t="s">
        <v>592</v>
      </c>
      <c r="D584" s="380">
        <v>0</v>
      </c>
      <c r="E584" s="558" t="s">
        <v>343</v>
      </c>
      <c r="F584" s="557" t="s">
        <v>382</v>
      </c>
      <c r="G584" s="373" t="str">
        <f t="shared" si="86"/>
        <v>Sanitaire ruimten</v>
      </c>
      <c r="H584" s="380" t="s">
        <v>781</v>
      </c>
      <c r="I584" s="566">
        <v>26.6</v>
      </c>
      <c r="J584" s="616">
        <v>2200</v>
      </c>
      <c r="K584" s="375">
        <f t="shared" si="87"/>
        <v>200</v>
      </c>
      <c r="L584" s="376">
        <f t="shared" si="82"/>
        <v>0</v>
      </c>
      <c r="M584" s="376">
        <f t="shared" si="83"/>
        <v>0</v>
      </c>
      <c r="N584" s="376">
        <f t="shared" si="88"/>
        <v>0</v>
      </c>
      <c r="O584" s="376">
        <f t="shared" si="89"/>
        <v>0</v>
      </c>
      <c r="P584" s="772">
        <v>1</v>
      </c>
      <c r="Q584" s="377" t="str">
        <f t="shared" si="84"/>
        <v>S</v>
      </c>
      <c r="R584" s="378"/>
      <c r="S584" s="378"/>
      <c r="T584" s="773">
        <f t="shared" si="85"/>
        <v>5320</v>
      </c>
    </row>
    <row r="585" spans="1:20" ht="14.1" customHeight="1">
      <c r="A585" s="564">
        <v>585</v>
      </c>
      <c r="B585" s="380" t="s">
        <v>593</v>
      </c>
      <c r="C585" s="553" t="s">
        <v>592</v>
      </c>
      <c r="D585" s="380">
        <v>0</v>
      </c>
      <c r="E585" s="558" t="s">
        <v>344</v>
      </c>
      <c r="F585" s="557" t="s">
        <v>686</v>
      </c>
      <c r="G585" s="373" t="str">
        <f t="shared" si="86"/>
        <v>Trappenhuizen</v>
      </c>
      <c r="H585" s="380" t="s">
        <v>781</v>
      </c>
      <c r="I585" s="566">
        <v>31.7</v>
      </c>
      <c r="J585" s="616">
        <v>5200</v>
      </c>
      <c r="K585" s="375">
        <f t="shared" si="87"/>
        <v>200</v>
      </c>
      <c r="L585" s="376">
        <f t="shared" si="82"/>
        <v>0</v>
      </c>
      <c r="M585" s="376">
        <f t="shared" si="83"/>
        <v>0</v>
      </c>
      <c r="N585" s="376">
        <f t="shared" si="88"/>
        <v>0</v>
      </c>
      <c r="O585" s="376">
        <f t="shared" si="89"/>
        <v>0</v>
      </c>
      <c r="P585" s="772">
        <v>1</v>
      </c>
      <c r="Q585" s="377" t="str">
        <f t="shared" si="84"/>
        <v>V</v>
      </c>
      <c r="R585" s="378"/>
      <c r="S585" s="378"/>
      <c r="T585" s="773">
        <f t="shared" si="85"/>
        <v>6340</v>
      </c>
    </row>
    <row r="586" spans="1:20" ht="14.1" customHeight="1">
      <c r="A586" s="564">
        <v>586</v>
      </c>
      <c r="B586" s="380" t="s">
        <v>593</v>
      </c>
      <c r="C586" s="553" t="s">
        <v>592</v>
      </c>
      <c r="D586" s="380">
        <v>0</v>
      </c>
      <c r="E586" s="558" t="s">
        <v>345</v>
      </c>
      <c r="F586" s="557" t="s">
        <v>380</v>
      </c>
      <c r="G586" s="373" t="str">
        <f t="shared" si="86"/>
        <v>Gangen en hallen</v>
      </c>
      <c r="H586" s="380" t="s">
        <v>779</v>
      </c>
      <c r="I586" s="566">
        <v>9.93</v>
      </c>
      <c r="J586" s="616">
        <v>3200</v>
      </c>
      <c r="K586" s="375">
        <f t="shared" si="87"/>
        <v>200</v>
      </c>
      <c r="L586" s="376">
        <f t="shared" si="82"/>
        <v>0</v>
      </c>
      <c r="M586" s="376">
        <f t="shared" si="83"/>
        <v>0</v>
      </c>
      <c r="N586" s="376">
        <f t="shared" si="88"/>
        <v>0</v>
      </c>
      <c r="O586" s="376">
        <f t="shared" si="89"/>
        <v>0</v>
      </c>
      <c r="P586" s="772">
        <v>1</v>
      </c>
      <c r="Q586" s="377" t="str">
        <f t="shared" si="84"/>
        <v>V</v>
      </c>
      <c r="R586" s="378"/>
      <c r="S586" s="378"/>
      <c r="T586" s="773">
        <f t="shared" si="85"/>
        <v>1986</v>
      </c>
    </row>
    <row r="587" spans="1:20" ht="14.1" customHeight="1">
      <c r="A587" s="564">
        <v>587</v>
      </c>
      <c r="B587" s="380" t="s">
        <v>593</v>
      </c>
      <c r="C587" s="553" t="s">
        <v>592</v>
      </c>
      <c r="D587" s="380">
        <v>0</v>
      </c>
      <c r="E587" s="558" t="s">
        <v>346</v>
      </c>
      <c r="F587" s="557" t="s">
        <v>382</v>
      </c>
      <c r="G587" s="373" t="str">
        <f t="shared" si="86"/>
        <v>Sanitaire ruimten</v>
      </c>
      <c r="H587" s="380" t="s">
        <v>781</v>
      </c>
      <c r="I587" s="566">
        <v>7.71</v>
      </c>
      <c r="J587" s="616">
        <v>2200</v>
      </c>
      <c r="K587" s="375">
        <f t="shared" si="87"/>
        <v>200</v>
      </c>
      <c r="L587" s="376">
        <f t="shared" ref="L587:L650" si="90">N587*I587*P587</f>
        <v>0</v>
      </c>
      <c r="M587" s="376">
        <f t="shared" ref="M587:M650" si="91">O587*I587*P587</f>
        <v>0</v>
      </c>
      <c r="N587" s="376">
        <f t="shared" si="88"/>
        <v>0</v>
      </c>
      <c r="O587" s="376">
        <f t="shared" si="89"/>
        <v>0</v>
      </c>
      <c r="P587" s="772">
        <v>1</v>
      </c>
      <c r="Q587" s="377" t="str">
        <f t="shared" si="84"/>
        <v>S</v>
      </c>
      <c r="R587" s="378"/>
      <c r="S587" s="378"/>
      <c r="T587" s="773">
        <f t="shared" si="85"/>
        <v>1542</v>
      </c>
    </row>
    <row r="588" spans="1:20" ht="14.1" customHeight="1">
      <c r="A588" s="564">
        <v>588</v>
      </c>
      <c r="B588" s="380" t="s">
        <v>593</v>
      </c>
      <c r="C588" s="553" t="s">
        <v>592</v>
      </c>
      <c r="D588" s="380">
        <v>0</v>
      </c>
      <c r="E588" s="558" t="s">
        <v>347</v>
      </c>
      <c r="F588" s="557" t="s">
        <v>384</v>
      </c>
      <c r="G588" s="373" t="str">
        <f t="shared" si="86"/>
        <v>Administratieve ruimten</v>
      </c>
      <c r="H588" s="380" t="s">
        <v>781</v>
      </c>
      <c r="I588" s="566">
        <v>5.28</v>
      </c>
      <c r="J588" s="616">
        <v>1040</v>
      </c>
      <c r="K588" s="375">
        <f t="shared" si="87"/>
        <v>40</v>
      </c>
      <c r="L588" s="376">
        <f t="shared" si="90"/>
        <v>0</v>
      </c>
      <c r="M588" s="376">
        <f t="shared" si="91"/>
        <v>0</v>
      </c>
      <c r="N588" s="376">
        <f t="shared" si="88"/>
        <v>0</v>
      </c>
      <c r="O588" s="376">
        <f t="shared" si="89"/>
        <v>0</v>
      </c>
      <c r="P588" s="772">
        <v>1</v>
      </c>
      <c r="Q588" s="377" t="str">
        <f t="shared" si="84"/>
        <v>B</v>
      </c>
      <c r="R588" s="378"/>
      <c r="S588" s="378"/>
      <c r="T588" s="773">
        <f t="shared" si="85"/>
        <v>211.20000000000002</v>
      </c>
    </row>
    <row r="589" spans="1:20" ht="14.1" customHeight="1">
      <c r="A589" s="564">
        <v>589</v>
      </c>
      <c r="B589" s="380" t="s">
        <v>593</v>
      </c>
      <c r="C589" s="553" t="s">
        <v>592</v>
      </c>
      <c r="D589" s="380">
        <v>0</v>
      </c>
      <c r="E589" s="558" t="s">
        <v>348</v>
      </c>
      <c r="F589" s="557" t="s">
        <v>382</v>
      </c>
      <c r="G589" s="373" t="str">
        <f t="shared" si="86"/>
        <v>Sanitaire ruimten</v>
      </c>
      <c r="H589" s="380" t="s">
        <v>781</v>
      </c>
      <c r="I589" s="566">
        <v>4.29</v>
      </c>
      <c r="J589" s="616">
        <v>2200</v>
      </c>
      <c r="K589" s="375">
        <f t="shared" si="87"/>
        <v>200</v>
      </c>
      <c r="L589" s="376">
        <f t="shared" si="90"/>
        <v>0</v>
      </c>
      <c r="M589" s="376">
        <f t="shared" si="91"/>
        <v>0</v>
      </c>
      <c r="N589" s="376">
        <f t="shared" si="88"/>
        <v>0</v>
      </c>
      <c r="O589" s="376">
        <f t="shared" si="89"/>
        <v>0</v>
      </c>
      <c r="P589" s="772">
        <v>1</v>
      </c>
      <c r="Q589" s="377" t="str">
        <f t="shared" si="84"/>
        <v>S</v>
      </c>
      <c r="R589" s="378"/>
      <c r="S589" s="378"/>
      <c r="T589" s="773">
        <f t="shared" si="85"/>
        <v>858</v>
      </c>
    </row>
    <row r="590" spans="1:20" ht="14.1" customHeight="1">
      <c r="A590" s="564">
        <v>590</v>
      </c>
      <c r="B590" s="380" t="s">
        <v>593</v>
      </c>
      <c r="C590" s="553" t="s">
        <v>592</v>
      </c>
      <c r="D590" s="380">
        <v>0</v>
      </c>
      <c r="E590" s="558" t="s">
        <v>349</v>
      </c>
      <c r="F590" s="557" t="s">
        <v>380</v>
      </c>
      <c r="G590" s="373" t="str">
        <f t="shared" si="86"/>
        <v>Gangen en hallen</v>
      </c>
      <c r="H590" s="380" t="s">
        <v>781</v>
      </c>
      <c r="I590" s="566">
        <v>6.11</v>
      </c>
      <c r="J590" s="616">
        <v>3200</v>
      </c>
      <c r="K590" s="375">
        <f t="shared" si="87"/>
        <v>200</v>
      </c>
      <c r="L590" s="376">
        <f t="shared" si="90"/>
        <v>0</v>
      </c>
      <c r="M590" s="376">
        <f t="shared" si="91"/>
        <v>0</v>
      </c>
      <c r="N590" s="376">
        <f t="shared" si="88"/>
        <v>0</v>
      </c>
      <c r="O590" s="376">
        <f t="shared" si="89"/>
        <v>0</v>
      </c>
      <c r="P590" s="772">
        <v>1</v>
      </c>
      <c r="Q590" s="377" t="str">
        <f t="shared" si="84"/>
        <v>V</v>
      </c>
      <c r="R590" s="378"/>
      <c r="S590" s="378"/>
      <c r="T590" s="773">
        <f t="shared" si="85"/>
        <v>1222</v>
      </c>
    </row>
    <row r="591" spans="1:20" ht="14.1" customHeight="1">
      <c r="A591" s="564">
        <v>591</v>
      </c>
      <c r="B591" s="380" t="s">
        <v>593</v>
      </c>
      <c r="C591" s="553" t="s">
        <v>592</v>
      </c>
      <c r="D591" s="380">
        <v>0</v>
      </c>
      <c r="E591" s="558" t="s">
        <v>350</v>
      </c>
      <c r="F591" s="557" t="s">
        <v>380</v>
      </c>
      <c r="G591" s="373" t="str">
        <f t="shared" si="86"/>
        <v>Gangen en hallen</v>
      </c>
      <c r="H591" s="380" t="s">
        <v>779</v>
      </c>
      <c r="I591" s="566">
        <v>9.0500000000000007</v>
      </c>
      <c r="J591" s="616">
        <v>3200</v>
      </c>
      <c r="K591" s="375">
        <f t="shared" si="87"/>
        <v>200</v>
      </c>
      <c r="L591" s="376">
        <f t="shared" si="90"/>
        <v>0</v>
      </c>
      <c r="M591" s="376">
        <f t="shared" si="91"/>
        <v>0</v>
      </c>
      <c r="N591" s="376">
        <f t="shared" si="88"/>
        <v>0</v>
      </c>
      <c r="O591" s="376">
        <f t="shared" si="89"/>
        <v>0</v>
      </c>
      <c r="P591" s="772">
        <v>1</v>
      </c>
      <c r="Q591" s="377" t="str">
        <f t="shared" si="84"/>
        <v>V</v>
      </c>
      <c r="R591" s="378"/>
      <c r="S591" s="378"/>
      <c r="T591" s="773">
        <f t="shared" si="85"/>
        <v>1810.0000000000002</v>
      </c>
    </row>
    <row r="592" spans="1:20" ht="14.1" customHeight="1">
      <c r="A592" s="564">
        <v>592</v>
      </c>
      <c r="B592" s="380" t="s">
        <v>593</v>
      </c>
      <c r="C592" s="553" t="s">
        <v>592</v>
      </c>
      <c r="D592" s="380">
        <v>0</v>
      </c>
      <c r="E592" s="558" t="s">
        <v>351</v>
      </c>
      <c r="F592" s="557" t="s">
        <v>382</v>
      </c>
      <c r="G592" s="373" t="str">
        <f t="shared" si="86"/>
        <v>Sanitaire ruimten</v>
      </c>
      <c r="H592" s="380" t="s">
        <v>781</v>
      </c>
      <c r="I592" s="566">
        <v>44.8</v>
      </c>
      <c r="J592" s="616">
        <v>2200</v>
      </c>
      <c r="K592" s="375">
        <f t="shared" si="87"/>
        <v>200</v>
      </c>
      <c r="L592" s="376">
        <f t="shared" si="90"/>
        <v>0</v>
      </c>
      <c r="M592" s="376">
        <f t="shared" si="91"/>
        <v>0</v>
      </c>
      <c r="N592" s="376">
        <f t="shared" si="88"/>
        <v>0</v>
      </c>
      <c r="O592" s="376">
        <f t="shared" si="89"/>
        <v>0</v>
      </c>
      <c r="P592" s="772">
        <v>1</v>
      </c>
      <c r="Q592" s="377" t="str">
        <f t="shared" si="84"/>
        <v>S</v>
      </c>
      <c r="R592" s="378"/>
      <c r="S592" s="378"/>
      <c r="T592" s="773">
        <f t="shared" si="85"/>
        <v>8960</v>
      </c>
    </row>
    <row r="593" spans="1:20" ht="14.1" customHeight="1">
      <c r="A593" s="564">
        <v>593</v>
      </c>
      <c r="B593" s="380" t="s">
        <v>593</v>
      </c>
      <c r="C593" s="553" t="s">
        <v>592</v>
      </c>
      <c r="D593" s="380">
        <v>0</v>
      </c>
      <c r="E593" s="558" t="s">
        <v>352</v>
      </c>
      <c r="F593" s="557" t="s">
        <v>382</v>
      </c>
      <c r="G593" s="373" t="str">
        <f t="shared" si="86"/>
        <v>Sanitaire ruimten</v>
      </c>
      <c r="H593" s="380" t="s">
        <v>781</v>
      </c>
      <c r="I593" s="566">
        <v>35.799999999999997</v>
      </c>
      <c r="J593" s="616">
        <v>2200</v>
      </c>
      <c r="K593" s="375">
        <f t="shared" si="87"/>
        <v>200</v>
      </c>
      <c r="L593" s="376">
        <f t="shared" si="90"/>
        <v>0</v>
      </c>
      <c r="M593" s="376">
        <f t="shared" si="91"/>
        <v>0</v>
      </c>
      <c r="N593" s="376">
        <f t="shared" si="88"/>
        <v>0</v>
      </c>
      <c r="O593" s="376">
        <f t="shared" si="89"/>
        <v>0</v>
      </c>
      <c r="P593" s="772">
        <v>1</v>
      </c>
      <c r="Q593" s="377" t="str">
        <f t="shared" si="84"/>
        <v>S</v>
      </c>
      <c r="R593" s="378"/>
      <c r="S593" s="378"/>
      <c r="T593" s="773">
        <f t="shared" si="85"/>
        <v>7159.9999999999991</v>
      </c>
    </row>
    <row r="594" spans="1:20" ht="14.1" customHeight="1">
      <c r="A594" s="564">
        <v>594</v>
      </c>
      <c r="B594" s="380" t="s">
        <v>593</v>
      </c>
      <c r="C594" s="553" t="s">
        <v>592</v>
      </c>
      <c r="D594" s="380">
        <v>0</v>
      </c>
      <c r="E594" s="558" t="s">
        <v>353</v>
      </c>
      <c r="F594" s="557" t="s">
        <v>380</v>
      </c>
      <c r="G594" s="373" t="str">
        <f t="shared" si="86"/>
        <v>Gangen en hallen</v>
      </c>
      <c r="H594" s="380" t="s">
        <v>779</v>
      </c>
      <c r="I594" s="566">
        <v>6.88</v>
      </c>
      <c r="J594" s="616">
        <v>3200</v>
      </c>
      <c r="K594" s="375">
        <f t="shared" si="87"/>
        <v>200</v>
      </c>
      <c r="L594" s="376">
        <f t="shared" si="90"/>
        <v>0</v>
      </c>
      <c r="M594" s="376">
        <f t="shared" si="91"/>
        <v>0</v>
      </c>
      <c r="N594" s="376">
        <f t="shared" si="88"/>
        <v>0</v>
      </c>
      <c r="O594" s="376">
        <f t="shared" si="89"/>
        <v>0</v>
      </c>
      <c r="P594" s="772">
        <v>1</v>
      </c>
      <c r="Q594" s="377" t="str">
        <f t="shared" si="84"/>
        <v>V</v>
      </c>
      <c r="R594" s="378"/>
      <c r="S594" s="378"/>
      <c r="T594" s="773">
        <f t="shared" si="85"/>
        <v>1376</v>
      </c>
    </row>
    <row r="595" spans="1:20" ht="14.1" customHeight="1">
      <c r="A595" s="564">
        <v>595</v>
      </c>
      <c r="B595" s="380" t="s">
        <v>593</v>
      </c>
      <c r="C595" s="553" t="s">
        <v>592</v>
      </c>
      <c r="D595" s="380">
        <v>0</v>
      </c>
      <c r="E595" s="558" t="s">
        <v>354</v>
      </c>
      <c r="F595" s="557" t="s">
        <v>380</v>
      </c>
      <c r="G595" s="373" t="str">
        <f t="shared" si="86"/>
        <v>Gangen en hallen</v>
      </c>
      <c r="H595" s="380" t="s">
        <v>781</v>
      </c>
      <c r="I595" s="566">
        <v>16.3</v>
      </c>
      <c r="J595" s="616">
        <v>3200</v>
      </c>
      <c r="K595" s="375">
        <f t="shared" si="87"/>
        <v>200</v>
      </c>
      <c r="L595" s="376">
        <f t="shared" si="90"/>
        <v>0</v>
      </c>
      <c r="M595" s="376">
        <f t="shared" si="91"/>
        <v>0</v>
      </c>
      <c r="N595" s="376">
        <f t="shared" si="88"/>
        <v>0</v>
      </c>
      <c r="O595" s="376">
        <f t="shared" si="89"/>
        <v>0</v>
      </c>
      <c r="P595" s="772">
        <v>1</v>
      </c>
      <c r="Q595" s="377" t="str">
        <f t="shared" si="84"/>
        <v>V</v>
      </c>
      <c r="R595" s="378"/>
      <c r="S595" s="378"/>
      <c r="T595" s="773">
        <f t="shared" si="85"/>
        <v>3260</v>
      </c>
    </row>
    <row r="596" spans="1:20" ht="14.1" customHeight="1">
      <c r="A596" s="564">
        <v>596</v>
      </c>
      <c r="B596" s="380" t="s">
        <v>593</v>
      </c>
      <c r="C596" s="553" t="s">
        <v>592</v>
      </c>
      <c r="D596" s="380">
        <v>0</v>
      </c>
      <c r="E596" s="558" t="s">
        <v>355</v>
      </c>
      <c r="F596" s="557" t="s">
        <v>580</v>
      </c>
      <c r="G596" s="373" t="str">
        <f t="shared" si="86"/>
        <v>Niet van toepassing</v>
      </c>
      <c r="H596" s="380"/>
      <c r="I596" s="566">
        <v>2.12</v>
      </c>
      <c r="J596" s="616" t="s">
        <v>239</v>
      </c>
      <c r="K596" s="375">
        <f t="shared" si="87"/>
        <v>0</v>
      </c>
      <c r="L596" s="376">
        <f t="shared" si="90"/>
        <v>0</v>
      </c>
      <c r="M596" s="376">
        <f t="shared" si="91"/>
        <v>0</v>
      </c>
      <c r="N596" s="376">
        <f t="shared" si="88"/>
        <v>0</v>
      </c>
      <c r="O596" s="376">
        <f t="shared" si="89"/>
        <v>0</v>
      </c>
      <c r="P596" s="772">
        <v>1</v>
      </c>
      <c r="Q596" s="377">
        <f t="shared" si="84"/>
        <v>0</v>
      </c>
      <c r="R596" s="378"/>
      <c r="S596" s="378"/>
      <c r="T596" s="773">
        <f t="shared" si="85"/>
        <v>0</v>
      </c>
    </row>
    <row r="597" spans="1:20" ht="14.1" customHeight="1">
      <c r="A597" s="564">
        <v>597</v>
      </c>
      <c r="B597" s="380" t="s">
        <v>593</v>
      </c>
      <c r="C597" s="553" t="s">
        <v>592</v>
      </c>
      <c r="D597" s="380">
        <v>0</v>
      </c>
      <c r="E597" s="558" t="s">
        <v>356</v>
      </c>
      <c r="F597" s="557" t="s">
        <v>580</v>
      </c>
      <c r="G597" s="373" t="str">
        <f t="shared" si="86"/>
        <v>Niet van toepassing</v>
      </c>
      <c r="H597" s="380" t="s">
        <v>779</v>
      </c>
      <c r="I597" s="566">
        <v>9.01</v>
      </c>
      <c r="J597" s="616" t="s">
        <v>239</v>
      </c>
      <c r="K597" s="375">
        <f t="shared" si="87"/>
        <v>0</v>
      </c>
      <c r="L597" s="376">
        <f t="shared" si="90"/>
        <v>0</v>
      </c>
      <c r="M597" s="376">
        <f t="shared" si="91"/>
        <v>0</v>
      </c>
      <c r="N597" s="376">
        <f t="shared" si="88"/>
        <v>0</v>
      </c>
      <c r="O597" s="376">
        <f t="shared" si="89"/>
        <v>0</v>
      </c>
      <c r="P597" s="772">
        <v>1</v>
      </c>
      <c r="Q597" s="377">
        <f t="shared" si="84"/>
        <v>0</v>
      </c>
      <c r="R597" s="378"/>
      <c r="S597" s="378"/>
      <c r="T597" s="773">
        <f t="shared" si="85"/>
        <v>0</v>
      </c>
    </row>
    <row r="598" spans="1:20" ht="14.1" customHeight="1">
      <c r="A598" s="564">
        <v>598</v>
      </c>
      <c r="B598" s="380" t="s">
        <v>593</v>
      </c>
      <c r="C598" s="553" t="s">
        <v>592</v>
      </c>
      <c r="D598" s="380">
        <v>0</v>
      </c>
      <c r="E598" s="558" t="s">
        <v>357</v>
      </c>
      <c r="F598" s="557" t="s">
        <v>580</v>
      </c>
      <c r="G598" s="373" t="str">
        <f t="shared" si="86"/>
        <v>Niet van toepassing</v>
      </c>
      <c r="H598" s="380" t="s">
        <v>779</v>
      </c>
      <c r="I598" s="566">
        <v>9.14</v>
      </c>
      <c r="J598" s="616" t="s">
        <v>239</v>
      </c>
      <c r="K598" s="375">
        <f t="shared" si="87"/>
        <v>0</v>
      </c>
      <c r="L598" s="376">
        <f t="shared" si="90"/>
        <v>0</v>
      </c>
      <c r="M598" s="376">
        <f t="shared" si="91"/>
        <v>0</v>
      </c>
      <c r="N598" s="376">
        <f t="shared" si="88"/>
        <v>0</v>
      </c>
      <c r="O598" s="376">
        <f t="shared" si="89"/>
        <v>0</v>
      </c>
      <c r="P598" s="772">
        <v>1</v>
      </c>
      <c r="Q598" s="377">
        <f t="shared" si="84"/>
        <v>0</v>
      </c>
      <c r="R598" s="378"/>
      <c r="S598" s="378"/>
      <c r="T598" s="773">
        <f t="shared" si="85"/>
        <v>0</v>
      </c>
    </row>
    <row r="599" spans="1:20" ht="14.1" customHeight="1">
      <c r="A599" s="564">
        <v>599</v>
      </c>
      <c r="B599" s="380" t="s">
        <v>593</v>
      </c>
      <c r="C599" s="553" t="s">
        <v>592</v>
      </c>
      <c r="D599" s="380">
        <v>0</v>
      </c>
      <c r="E599" s="558" t="s">
        <v>358</v>
      </c>
      <c r="F599" s="557" t="s">
        <v>524</v>
      </c>
      <c r="G599" s="373" t="str">
        <f t="shared" si="86"/>
        <v>Gym lokaal</v>
      </c>
      <c r="H599" s="380"/>
      <c r="I599" s="566">
        <v>220</v>
      </c>
      <c r="J599" s="616">
        <v>10200</v>
      </c>
      <c r="K599" s="375">
        <f t="shared" si="87"/>
        <v>200</v>
      </c>
      <c r="L599" s="376">
        <f t="shared" si="90"/>
        <v>0</v>
      </c>
      <c r="M599" s="376">
        <f t="shared" si="91"/>
        <v>0</v>
      </c>
      <c r="N599" s="376">
        <f t="shared" si="88"/>
        <v>0</v>
      </c>
      <c r="O599" s="376">
        <f t="shared" si="89"/>
        <v>0</v>
      </c>
      <c r="P599" s="772">
        <v>1</v>
      </c>
      <c r="Q599" s="377" t="str">
        <f t="shared" si="84"/>
        <v>V</v>
      </c>
      <c r="R599" s="378"/>
      <c r="S599" s="378"/>
      <c r="T599" s="773">
        <f t="shared" si="85"/>
        <v>44000</v>
      </c>
    </row>
    <row r="600" spans="1:20" ht="14.1" customHeight="1">
      <c r="A600" s="564">
        <v>600</v>
      </c>
      <c r="B600" s="380" t="s">
        <v>593</v>
      </c>
      <c r="C600" s="553" t="s">
        <v>592</v>
      </c>
      <c r="D600" s="380">
        <v>0</v>
      </c>
      <c r="E600" s="558" t="s">
        <v>359</v>
      </c>
      <c r="F600" s="557" t="s">
        <v>383</v>
      </c>
      <c r="G600" s="373" t="str">
        <f t="shared" si="86"/>
        <v>Leslokaal regulier</v>
      </c>
      <c r="H600" s="380" t="s">
        <v>779</v>
      </c>
      <c r="I600" s="566">
        <v>78</v>
      </c>
      <c r="J600" s="616">
        <v>8040</v>
      </c>
      <c r="K600" s="375">
        <f t="shared" si="87"/>
        <v>40</v>
      </c>
      <c r="L600" s="376">
        <f t="shared" si="90"/>
        <v>0</v>
      </c>
      <c r="M600" s="376">
        <f t="shared" si="91"/>
        <v>0</v>
      </c>
      <c r="N600" s="376">
        <f t="shared" si="88"/>
        <v>0</v>
      </c>
      <c r="O600" s="376">
        <f t="shared" si="89"/>
        <v>0</v>
      </c>
      <c r="P600" s="772">
        <v>1</v>
      </c>
      <c r="Q600" s="377" t="str">
        <f t="shared" si="84"/>
        <v>L</v>
      </c>
      <c r="R600" s="378"/>
      <c r="S600" s="378"/>
      <c r="T600" s="773">
        <f t="shared" si="85"/>
        <v>3120</v>
      </c>
    </row>
    <row r="601" spans="1:20" ht="14.1" customHeight="1">
      <c r="A601" s="564">
        <v>601</v>
      </c>
      <c r="B601" s="380" t="s">
        <v>593</v>
      </c>
      <c r="C601" s="553" t="s">
        <v>592</v>
      </c>
      <c r="D601" s="380">
        <v>0</v>
      </c>
      <c r="E601" s="558" t="s">
        <v>360</v>
      </c>
      <c r="F601" s="557" t="s">
        <v>580</v>
      </c>
      <c r="G601" s="373" t="str">
        <f t="shared" si="86"/>
        <v>Niet van toepassing</v>
      </c>
      <c r="H601" s="380"/>
      <c r="I601" s="566">
        <v>26.3</v>
      </c>
      <c r="J601" s="616" t="s">
        <v>239</v>
      </c>
      <c r="K601" s="375">
        <f t="shared" si="87"/>
        <v>0</v>
      </c>
      <c r="L601" s="376">
        <f t="shared" si="90"/>
        <v>0</v>
      </c>
      <c r="M601" s="376">
        <f t="shared" si="91"/>
        <v>0</v>
      </c>
      <c r="N601" s="376">
        <f t="shared" si="88"/>
        <v>0</v>
      </c>
      <c r="O601" s="376">
        <f t="shared" si="89"/>
        <v>0</v>
      </c>
      <c r="P601" s="772">
        <v>1</v>
      </c>
      <c r="Q601" s="377">
        <f t="shared" si="84"/>
        <v>0</v>
      </c>
      <c r="R601" s="378"/>
      <c r="S601" s="378"/>
      <c r="T601" s="773">
        <f t="shared" si="85"/>
        <v>0</v>
      </c>
    </row>
    <row r="602" spans="1:20" ht="14.1" customHeight="1">
      <c r="A602" s="564">
        <v>602</v>
      </c>
      <c r="B602" s="380" t="s">
        <v>593</v>
      </c>
      <c r="C602" s="553" t="s">
        <v>592</v>
      </c>
      <c r="D602" s="380">
        <v>0</v>
      </c>
      <c r="E602" s="558" t="s">
        <v>361</v>
      </c>
      <c r="F602" s="557" t="s">
        <v>384</v>
      </c>
      <c r="G602" s="373" t="str">
        <f t="shared" si="86"/>
        <v>Administratieve ruimten</v>
      </c>
      <c r="H602" s="380" t="s">
        <v>779</v>
      </c>
      <c r="I602" s="566">
        <v>31.2</v>
      </c>
      <c r="J602" s="616">
        <v>1040</v>
      </c>
      <c r="K602" s="375">
        <f t="shared" si="87"/>
        <v>40</v>
      </c>
      <c r="L602" s="376">
        <f t="shared" si="90"/>
        <v>0</v>
      </c>
      <c r="M602" s="376">
        <f t="shared" si="91"/>
        <v>0</v>
      </c>
      <c r="N602" s="376">
        <f t="shared" si="88"/>
        <v>0</v>
      </c>
      <c r="O602" s="376">
        <f t="shared" si="89"/>
        <v>0</v>
      </c>
      <c r="P602" s="772">
        <v>1</v>
      </c>
      <c r="Q602" s="377" t="str">
        <f t="shared" si="84"/>
        <v>B</v>
      </c>
      <c r="R602" s="378"/>
      <c r="S602" s="378"/>
      <c r="T602" s="773">
        <f t="shared" si="85"/>
        <v>1248</v>
      </c>
    </row>
    <row r="603" spans="1:20" ht="14.1" customHeight="1">
      <c r="A603" s="564">
        <v>603</v>
      </c>
      <c r="B603" s="380" t="s">
        <v>593</v>
      </c>
      <c r="C603" s="553" t="s">
        <v>592</v>
      </c>
      <c r="D603" s="380">
        <v>0</v>
      </c>
      <c r="E603" s="558" t="s">
        <v>362</v>
      </c>
      <c r="F603" s="557" t="s">
        <v>380</v>
      </c>
      <c r="G603" s="373" t="str">
        <f t="shared" si="86"/>
        <v>Gangen en hallen</v>
      </c>
      <c r="H603" s="380" t="s">
        <v>779</v>
      </c>
      <c r="I603" s="566">
        <v>37.200000000000003</v>
      </c>
      <c r="J603" s="616">
        <v>3200</v>
      </c>
      <c r="K603" s="375">
        <f t="shared" si="87"/>
        <v>200</v>
      </c>
      <c r="L603" s="376">
        <f t="shared" si="90"/>
        <v>0</v>
      </c>
      <c r="M603" s="376">
        <f t="shared" si="91"/>
        <v>0</v>
      </c>
      <c r="N603" s="376">
        <f t="shared" si="88"/>
        <v>0</v>
      </c>
      <c r="O603" s="376">
        <f t="shared" si="89"/>
        <v>0</v>
      </c>
      <c r="P603" s="772">
        <v>1</v>
      </c>
      <c r="Q603" s="377" t="str">
        <f t="shared" si="84"/>
        <v>V</v>
      </c>
      <c r="R603" s="378"/>
      <c r="S603" s="378"/>
      <c r="T603" s="773">
        <f t="shared" si="85"/>
        <v>7440.0000000000009</v>
      </c>
    </row>
    <row r="604" spans="1:20" ht="14.1" customHeight="1">
      <c r="A604" s="564">
        <v>604</v>
      </c>
      <c r="B604" s="380" t="s">
        <v>593</v>
      </c>
      <c r="C604" s="553" t="s">
        <v>592</v>
      </c>
      <c r="D604" s="380">
        <v>0</v>
      </c>
      <c r="E604" s="558" t="s">
        <v>363</v>
      </c>
      <c r="F604" s="557" t="s">
        <v>389</v>
      </c>
      <c r="G604" s="373" t="str">
        <f t="shared" si="86"/>
        <v>Aula/kantine</v>
      </c>
      <c r="H604" s="380" t="s">
        <v>779</v>
      </c>
      <c r="I604" s="566">
        <v>277</v>
      </c>
      <c r="J604" s="616">
        <v>7200</v>
      </c>
      <c r="K604" s="375">
        <f t="shared" si="87"/>
        <v>200</v>
      </c>
      <c r="L604" s="376">
        <f t="shared" si="90"/>
        <v>0</v>
      </c>
      <c r="M604" s="376">
        <f t="shared" si="91"/>
        <v>0</v>
      </c>
      <c r="N604" s="376">
        <f t="shared" si="88"/>
        <v>0</v>
      </c>
      <c r="O604" s="376">
        <f t="shared" si="89"/>
        <v>0</v>
      </c>
      <c r="P604" s="772">
        <v>1</v>
      </c>
      <c r="Q604" s="377" t="str">
        <f t="shared" si="84"/>
        <v>V</v>
      </c>
      <c r="R604" s="378"/>
      <c r="S604" s="378"/>
      <c r="T604" s="773">
        <f t="shared" si="85"/>
        <v>55400</v>
      </c>
    </row>
    <row r="605" spans="1:20" ht="14.1" customHeight="1">
      <c r="A605" s="564">
        <v>605</v>
      </c>
      <c r="B605" s="380" t="s">
        <v>593</v>
      </c>
      <c r="C605" s="553" t="s">
        <v>592</v>
      </c>
      <c r="D605" s="380">
        <v>0</v>
      </c>
      <c r="E605" s="558" t="s">
        <v>364</v>
      </c>
      <c r="F605" s="557" t="s">
        <v>686</v>
      </c>
      <c r="G605" s="373" t="str">
        <f t="shared" si="86"/>
        <v>Trappenhuizen</v>
      </c>
      <c r="H605" s="380" t="s">
        <v>779</v>
      </c>
      <c r="I605" s="566">
        <v>19.8</v>
      </c>
      <c r="J605" s="616">
        <v>5200</v>
      </c>
      <c r="K605" s="375">
        <f t="shared" si="87"/>
        <v>200</v>
      </c>
      <c r="L605" s="376">
        <f t="shared" si="90"/>
        <v>0</v>
      </c>
      <c r="M605" s="376">
        <f t="shared" si="91"/>
        <v>0</v>
      </c>
      <c r="N605" s="376">
        <f t="shared" si="88"/>
        <v>0</v>
      </c>
      <c r="O605" s="376">
        <f t="shared" si="89"/>
        <v>0</v>
      </c>
      <c r="P605" s="772">
        <v>1</v>
      </c>
      <c r="Q605" s="377" t="str">
        <f t="shared" si="84"/>
        <v>V</v>
      </c>
      <c r="R605" s="378"/>
      <c r="S605" s="378"/>
      <c r="T605" s="773">
        <f t="shared" si="85"/>
        <v>3960</v>
      </c>
    </row>
    <row r="606" spans="1:20" ht="14.1" customHeight="1">
      <c r="A606" s="564">
        <v>606</v>
      </c>
      <c r="B606" s="380" t="s">
        <v>593</v>
      </c>
      <c r="C606" s="553" t="s">
        <v>592</v>
      </c>
      <c r="D606" s="380">
        <v>1</v>
      </c>
      <c r="E606" s="558" t="s">
        <v>390</v>
      </c>
      <c r="F606" s="557" t="s">
        <v>686</v>
      </c>
      <c r="G606" s="373" t="str">
        <f t="shared" si="86"/>
        <v>Trappenhuizen</v>
      </c>
      <c r="H606" s="380" t="s">
        <v>779</v>
      </c>
      <c r="I606" s="566">
        <v>19.8</v>
      </c>
      <c r="J606" s="616">
        <v>5200</v>
      </c>
      <c r="K606" s="375">
        <f t="shared" si="87"/>
        <v>200</v>
      </c>
      <c r="L606" s="376">
        <f t="shared" si="90"/>
        <v>0</v>
      </c>
      <c r="M606" s="376">
        <f t="shared" si="91"/>
        <v>0</v>
      </c>
      <c r="N606" s="376">
        <f t="shared" si="88"/>
        <v>0</v>
      </c>
      <c r="O606" s="376">
        <f t="shared" si="89"/>
        <v>0</v>
      </c>
      <c r="P606" s="772">
        <v>1</v>
      </c>
      <c r="Q606" s="377" t="str">
        <f t="shared" si="84"/>
        <v>V</v>
      </c>
      <c r="R606" s="378"/>
      <c r="S606" s="378"/>
      <c r="T606" s="773">
        <f t="shared" si="85"/>
        <v>3960</v>
      </c>
    </row>
    <row r="607" spans="1:20" ht="14.1" customHeight="1">
      <c r="A607" s="564">
        <v>607</v>
      </c>
      <c r="B607" s="380" t="s">
        <v>593</v>
      </c>
      <c r="C607" s="553" t="s">
        <v>592</v>
      </c>
      <c r="D607" s="380">
        <v>1</v>
      </c>
      <c r="E607" s="558" t="s">
        <v>391</v>
      </c>
      <c r="F607" s="561" t="s">
        <v>384</v>
      </c>
      <c r="G607" s="373" t="str">
        <f t="shared" si="86"/>
        <v>Administratieve ruimten</v>
      </c>
      <c r="H607" s="380" t="s">
        <v>780</v>
      </c>
      <c r="I607" s="566">
        <v>37.799999999999997</v>
      </c>
      <c r="J607" s="616">
        <v>1040</v>
      </c>
      <c r="K607" s="375">
        <f t="shared" si="87"/>
        <v>40</v>
      </c>
      <c r="L607" s="376">
        <f t="shared" si="90"/>
        <v>0</v>
      </c>
      <c r="M607" s="376">
        <f t="shared" si="91"/>
        <v>0</v>
      </c>
      <c r="N607" s="376">
        <f t="shared" si="88"/>
        <v>0</v>
      </c>
      <c r="O607" s="376">
        <f t="shared" si="89"/>
        <v>0</v>
      </c>
      <c r="P607" s="772">
        <v>1</v>
      </c>
      <c r="Q607" s="377" t="str">
        <f t="shared" si="84"/>
        <v>B</v>
      </c>
      <c r="R607" s="378"/>
      <c r="S607" s="378"/>
      <c r="T607" s="773">
        <f t="shared" si="85"/>
        <v>1512</v>
      </c>
    </row>
    <row r="608" spans="1:20" ht="14.1" customHeight="1">
      <c r="A608" s="564">
        <v>608</v>
      </c>
      <c r="B608" s="380" t="s">
        <v>593</v>
      </c>
      <c r="C608" s="553" t="s">
        <v>592</v>
      </c>
      <c r="D608" s="380">
        <v>1</v>
      </c>
      <c r="E608" s="558" t="s">
        <v>392</v>
      </c>
      <c r="F608" s="560" t="s">
        <v>384</v>
      </c>
      <c r="G608" s="373" t="str">
        <f t="shared" si="86"/>
        <v>Administratieve ruimten</v>
      </c>
      <c r="H608" s="380" t="s">
        <v>780</v>
      </c>
      <c r="I608" s="566">
        <v>16.899999999999999</v>
      </c>
      <c r="J608" s="616">
        <v>1040</v>
      </c>
      <c r="K608" s="375">
        <f t="shared" si="87"/>
        <v>40</v>
      </c>
      <c r="L608" s="376">
        <f t="shared" si="90"/>
        <v>0</v>
      </c>
      <c r="M608" s="376">
        <f t="shared" si="91"/>
        <v>0</v>
      </c>
      <c r="N608" s="376">
        <f t="shared" si="88"/>
        <v>0</v>
      </c>
      <c r="O608" s="376">
        <f t="shared" si="89"/>
        <v>0</v>
      </c>
      <c r="P608" s="772">
        <v>1</v>
      </c>
      <c r="Q608" s="377" t="str">
        <f t="shared" si="84"/>
        <v>B</v>
      </c>
      <c r="R608" s="378"/>
      <c r="S608" s="378"/>
      <c r="T608" s="773">
        <f t="shared" si="85"/>
        <v>676</v>
      </c>
    </row>
    <row r="609" spans="1:20" ht="14.1" customHeight="1">
      <c r="A609" s="564">
        <v>609</v>
      </c>
      <c r="B609" s="380" t="s">
        <v>593</v>
      </c>
      <c r="C609" s="553" t="s">
        <v>592</v>
      </c>
      <c r="D609" s="380">
        <v>1</v>
      </c>
      <c r="E609" s="560" t="s">
        <v>393</v>
      </c>
      <c r="F609" s="560" t="s">
        <v>384</v>
      </c>
      <c r="G609" s="373" t="str">
        <f t="shared" si="86"/>
        <v>Administratieve ruimten</v>
      </c>
      <c r="H609" s="380" t="s">
        <v>780</v>
      </c>
      <c r="I609" s="566">
        <v>16.899999999999999</v>
      </c>
      <c r="J609" s="616">
        <v>1040</v>
      </c>
      <c r="K609" s="375">
        <f t="shared" si="87"/>
        <v>40</v>
      </c>
      <c r="L609" s="376">
        <f t="shared" si="90"/>
        <v>0</v>
      </c>
      <c r="M609" s="376">
        <f t="shared" si="91"/>
        <v>0</v>
      </c>
      <c r="N609" s="376">
        <f t="shared" si="88"/>
        <v>0</v>
      </c>
      <c r="O609" s="376">
        <f t="shared" si="89"/>
        <v>0</v>
      </c>
      <c r="P609" s="772">
        <v>1</v>
      </c>
      <c r="Q609" s="377" t="str">
        <f t="shared" si="84"/>
        <v>B</v>
      </c>
      <c r="R609" s="378"/>
      <c r="S609" s="378"/>
      <c r="T609" s="773">
        <f t="shared" si="85"/>
        <v>676</v>
      </c>
    </row>
    <row r="610" spans="1:20" ht="14.1" customHeight="1">
      <c r="A610" s="564">
        <v>610</v>
      </c>
      <c r="B610" s="380" t="s">
        <v>593</v>
      </c>
      <c r="C610" s="553" t="s">
        <v>592</v>
      </c>
      <c r="D610" s="380">
        <v>1</v>
      </c>
      <c r="E610" s="560" t="s">
        <v>394</v>
      </c>
      <c r="F610" s="560" t="s">
        <v>384</v>
      </c>
      <c r="G610" s="373" t="str">
        <f t="shared" si="86"/>
        <v>Administratieve ruimten</v>
      </c>
      <c r="H610" s="380" t="s">
        <v>780</v>
      </c>
      <c r="I610" s="566">
        <v>16.899999999999999</v>
      </c>
      <c r="J610" s="616">
        <v>1040</v>
      </c>
      <c r="K610" s="375">
        <f t="shared" si="87"/>
        <v>40</v>
      </c>
      <c r="L610" s="376">
        <f t="shared" si="90"/>
        <v>0</v>
      </c>
      <c r="M610" s="376">
        <f t="shared" si="91"/>
        <v>0</v>
      </c>
      <c r="N610" s="376">
        <f t="shared" si="88"/>
        <v>0</v>
      </c>
      <c r="O610" s="376">
        <f t="shared" si="89"/>
        <v>0</v>
      </c>
      <c r="P610" s="772">
        <v>1</v>
      </c>
      <c r="Q610" s="377" t="str">
        <f t="shared" si="84"/>
        <v>B</v>
      </c>
      <c r="R610" s="378"/>
      <c r="S610" s="378"/>
      <c r="T610" s="773">
        <f t="shared" si="85"/>
        <v>676</v>
      </c>
    </row>
    <row r="611" spans="1:20" ht="14.1" customHeight="1">
      <c r="A611" s="564">
        <v>611</v>
      </c>
      <c r="B611" s="380" t="s">
        <v>593</v>
      </c>
      <c r="C611" s="553" t="s">
        <v>592</v>
      </c>
      <c r="D611" s="380">
        <v>1</v>
      </c>
      <c r="E611" s="560" t="s">
        <v>395</v>
      </c>
      <c r="F611" s="560" t="s">
        <v>385</v>
      </c>
      <c r="G611" s="373" t="str">
        <f t="shared" si="86"/>
        <v>Personeelsruimten</v>
      </c>
      <c r="H611" s="380" t="s">
        <v>779</v>
      </c>
      <c r="I611" s="566">
        <v>65.8</v>
      </c>
      <c r="J611" s="616">
        <v>12200</v>
      </c>
      <c r="K611" s="375">
        <f t="shared" si="87"/>
        <v>200</v>
      </c>
      <c r="L611" s="376">
        <f t="shared" si="90"/>
        <v>0</v>
      </c>
      <c r="M611" s="376">
        <f t="shared" si="91"/>
        <v>0</v>
      </c>
      <c r="N611" s="376">
        <f t="shared" si="88"/>
        <v>0</v>
      </c>
      <c r="O611" s="376">
        <f t="shared" si="89"/>
        <v>0</v>
      </c>
      <c r="P611" s="772">
        <v>1</v>
      </c>
      <c r="Q611" s="377" t="str">
        <f t="shared" si="84"/>
        <v>V</v>
      </c>
      <c r="R611" s="378"/>
      <c r="S611" s="378"/>
      <c r="T611" s="773">
        <f t="shared" si="85"/>
        <v>13160</v>
      </c>
    </row>
    <row r="612" spans="1:20" ht="14.1" customHeight="1">
      <c r="A612" s="564">
        <v>612</v>
      </c>
      <c r="B612" s="380" t="s">
        <v>593</v>
      </c>
      <c r="C612" s="553" t="s">
        <v>592</v>
      </c>
      <c r="D612" s="380">
        <v>1</v>
      </c>
      <c r="E612" s="560" t="s">
        <v>396</v>
      </c>
      <c r="F612" s="560" t="s">
        <v>594</v>
      </c>
      <c r="G612" s="373" t="str">
        <f t="shared" si="86"/>
        <v>Mediatheek/Bibliotheek/Computerlokaal</v>
      </c>
      <c r="H612" s="380" t="s">
        <v>779</v>
      </c>
      <c r="I612" s="566">
        <v>17.2</v>
      </c>
      <c r="J612" s="616">
        <v>14080</v>
      </c>
      <c r="K612" s="375">
        <f t="shared" si="87"/>
        <v>80</v>
      </c>
      <c r="L612" s="376">
        <f t="shared" si="90"/>
        <v>0</v>
      </c>
      <c r="M612" s="376">
        <f t="shared" si="91"/>
        <v>0</v>
      </c>
      <c r="N612" s="376">
        <f t="shared" si="88"/>
        <v>0</v>
      </c>
      <c r="O612" s="376">
        <f t="shared" si="89"/>
        <v>0</v>
      </c>
      <c r="P612" s="772">
        <v>1</v>
      </c>
      <c r="Q612" s="377" t="str">
        <f t="shared" si="84"/>
        <v>V</v>
      </c>
      <c r="R612" s="378"/>
      <c r="S612" s="378"/>
      <c r="T612" s="773">
        <f t="shared" si="85"/>
        <v>1376</v>
      </c>
    </row>
    <row r="613" spans="1:20" ht="14.1" customHeight="1">
      <c r="A613" s="564">
        <v>613</v>
      </c>
      <c r="B613" s="380" t="s">
        <v>593</v>
      </c>
      <c r="C613" s="553" t="s">
        <v>592</v>
      </c>
      <c r="D613" s="380">
        <v>1</v>
      </c>
      <c r="E613" s="560" t="s">
        <v>397</v>
      </c>
      <c r="F613" s="560" t="s">
        <v>383</v>
      </c>
      <c r="G613" s="373" t="str">
        <f t="shared" si="86"/>
        <v>Leslokaal regulier</v>
      </c>
      <c r="H613" s="380" t="s">
        <v>779</v>
      </c>
      <c r="I613" s="566">
        <v>58.3</v>
      </c>
      <c r="J613" s="616">
        <v>8040</v>
      </c>
      <c r="K613" s="375">
        <f t="shared" si="87"/>
        <v>40</v>
      </c>
      <c r="L613" s="376">
        <f t="shared" si="90"/>
        <v>0</v>
      </c>
      <c r="M613" s="376">
        <f t="shared" si="91"/>
        <v>0</v>
      </c>
      <c r="N613" s="376">
        <f t="shared" si="88"/>
        <v>0</v>
      </c>
      <c r="O613" s="376">
        <f t="shared" si="89"/>
        <v>0</v>
      </c>
      <c r="P613" s="772">
        <v>1</v>
      </c>
      <c r="Q613" s="377" t="str">
        <f t="shared" si="84"/>
        <v>L</v>
      </c>
      <c r="R613" s="378"/>
      <c r="S613" s="378"/>
      <c r="T613" s="773">
        <f t="shared" si="85"/>
        <v>2332</v>
      </c>
    </row>
    <row r="614" spans="1:20" ht="14.1" customHeight="1">
      <c r="A614" s="564">
        <v>614</v>
      </c>
      <c r="B614" s="380" t="s">
        <v>593</v>
      </c>
      <c r="C614" s="553" t="s">
        <v>592</v>
      </c>
      <c r="D614" s="380">
        <v>1</v>
      </c>
      <c r="E614" s="560" t="s">
        <v>398</v>
      </c>
      <c r="F614" s="560" t="s">
        <v>580</v>
      </c>
      <c r="G614" s="373" t="str">
        <f t="shared" si="86"/>
        <v>Niet van toepassing</v>
      </c>
      <c r="H614" s="380" t="s">
        <v>781</v>
      </c>
      <c r="I614" s="566">
        <v>7.91</v>
      </c>
      <c r="J614" s="616" t="s">
        <v>239</v>
      </c>
      <c r="K614" s="375">
        <f t="shared" si="87"/>
        <v>0</v>
      </c>
      <c r="L614" s="376">
        <f t="shared" si="90"/>
        <v>0</v>
      </c>
      <c r="M614" s="376">
        <f t="shared" si="91"/>
        <v>0</v>
      </c>
      <c r="N614" s="376">
        <f t="shared" si="88"/>
        <v>0</v>
      </c>
      <c r="O614" s="376">
        <f t="shared" si="89"/>
        <v>0</v>
      </c>
      <c r="P614" s="772">
        <v>1</v>
      </c>
      <c r="Q614" s="377">
        <f t="shared" si="84"/>
        <v>0</v>
      </c>
      <c r="R614" s="378"/>
      <c r="S614" s="378"/>
      <c r="T614" s="773">
        <f t="shared" si="85"/>
        <v>0</v>
      </c>
    </row>
    <row r="615" spans="1:20" ht="14.1" customHeight="1">
      <c r="A615" s="564">
        <v>615</v>
      </c>
      <c r="B615" s="380" t="s">
        <v>593</v>
      </c>
      <c r="C615" s="553" t="s">
        <v>592</v>
      </c>
      <c r="D615" s="380">
        <v>1</v>
      </c>
      <c r="E615" s="560" t="s">
        <v>399</v>
      </c>
      <c r="F615" s="560" t="s">
        <v>382</v>
      </c>
      <c r="G615" s="373" t="str">
        <f t="shared" si="86"/>
        <v>Sanitaire ruimten</v>
      </c>
      <c r="H615" s="380" t="s">
        <v>781</v>
      </c>
      <c r="I615" s="566">
        <v>6.32</v>
      </c>
      <c r="J615" s="616">
        <v>2200</v>
      </c>
      <c r="K615" s="375">
        <f t="shared" si="87"/>
        <v>200</v>
      </c>
      <c r="L615" s="376">
        <f t="shared" si="90"/>
        <v>0</v>
      </c>
      <c r="M615" s="376">
        <f t="shared" si="91"/>
        <v>0</v>
      </c>
      <c r="N615" s="376">
        <f t="shared" si="88"/>
        <v>0</v>
      </c>
      <c r="O615" s="376">
        <f t="shared" si="89"/>
        <v>0</v>
      </c>
      <c r="P615" s="772">
        <v>1</v>
      </c>
      <c r="Q615" s="377" t="str">
        <f t="shared" si="84"/>
        <v>S</v>
      </c>
      <c r="R615" s="378"/>
      <c r="S615" s="378"/>
      <c r="T615" s="773">
        <f t="shared" si="85"/>
        <v>1264</v>
      </c>
    </row>
    <row r="616" spans="1:20" ht="14.1" customHeight="1">
      <c r="A616" s="564">
        <v>616</v>
      </c>
      <c r="B616" s="380" t="s">
        <v>593</v>
      </c>
      <c r="C616" s="553" t="s">
        <v>592</v>
      </c>
      <c r="D616" s="380">
        <v>1</v>
      </c>
      <c r="E616" s="560" t="s">
        <v>400</v>
      </c>
      <c r="F616" s="560" t="s">
        <v>580</v>
      </c>
      <c r="G616" s="373" t="str">
        <f t="shared" si="86"/>
        <v>Niet van toepassing</v>
      </c>
      <c r="H616" s="380" t="s">
        <v>779</v>
      </c>
      <c r="I616" s="566">
        <v>2.15</v>
      </c>
      <c r="J616" s="616" t="s">
        <v>239</v>
      </c>
      <c r="K616" s="375">
        <f t="shared" si="87"/>
        <v>0</v>
      </c>
      <c r="L616" s="376">
        <f t="shared" si="90"/>
        <v>0</v>
      </c>
      <c r="M616" s="376">
        <f t="shared" si="91"/>
        <v>0</v>
      </c>
      <c r="N616" s="376">
        <f t="shared" si="88"/>
        <v>0</v>
      </c>
      <c r="O616" s="376">
        <f t="shared" si="89"/>
        <v>0</v>
      </c>
      <c r="P616" s="772">
        <v>1</v>
      </c>
      <c r="Q616" s="377">
        <f t="shared" si="84"/>
        <v>0</v>
      </c>
      <c r="R616" s="378"/>
      <c r="S616" s="378"/>
      <c r="T616" s="773">
        <f t="shared" si="85"/>
        <v>0</v>
      </c>
    </row>
    <row r="617" spans="1:20" ht="14.1" customHeight="1">
      <c r="A617" s="564">
        <v>617</v>
      </c>
      <c r="B617" s="380" t="s">
        <v>593</v>
      </c>
      <c r="C617" s="553" t="s">
        <v>592</v>
      </c>
      <c r="D617" s="380">
        <v>1</v>
      </c>
      <c r="E617" s="560" t="s">
        <v>401</v>
      </c>
      <c r="F617" s="560" t="s">
        <v>580</v>
      </c>
      <c r="G617" s="373" t="str">
        <f t="shared" si="86"/>
        <v>Niet van toepassing</v>
      </c>
      <c r="H617" s="380" t="s">
        <v>779</v>
      </c>
      <c r="I617" s="566">
        <v>2.09</v>
      </c>
      <c r="J617" s="616" t="s">
        <v>239</v>
      </c>
      <c r="K617" s="375">
        <f t="shared" si="87"/>
        <v>0</v>
      </c>
      <c r="L617" s="376">
        <f t="shared" si="90"/>
        <v>0</v>
      </c>
      <c r="M617" s="376">
        <f t="shared" si="91"/>
        <v>0</v>
      </c>
      <c r="N617" s="376">
        <f t="shared" si="88"/>
        <v>0</v>
      </c>
      <c r="O617" s="376">
        <f t="shared" si="89"/>
        <v>0</v>
      </c>
      <c r="P617" s="772">
        <v>1</v>
      </c>
      <c r="Q617" s="377">
        <f t="shared" si="84"/>
        <v>0</v>
      </c>
      <c r="R617" s="378"/>
      <c r="S617" s="378"/>
      <c r="T617" s="773">
        <f t="shared" si="85"/>
        <v>0</v>
      </c>
    </row>
    <row r="618" spans="1:20" ht="14.1" customHeight="1">
      <c r="A618" s="564">
        <v>618</v>
      </c>
      <c r="B618" s="380" t="s">
        <v>593</v>
      </c>
      <c r="C618" s="553" t="s">
        <v>592</v>
      </c>
      <c r="D618" s="380">
        <v>1</v>
      </c>
      <c r="E618" s="560" t="s">
        <v>402</v>
      </c>
      <c r="F618" s="560" t="s">
        <v>580</v>
      </c>
      <c r="G618" s="373" t="str">
        <f t="shared" si="86"/>
        <v>Niet van toepassing</v>
      </c>
      <c r="H618" s="380" t="s">
        <v>779</v>
      </c>
      <c r="I618" s="566">
        <v>18.3</v>
      </c>
      <c r="J618" s="616" t="s">
        <v>239</v>
      </c>
      <c r="K618" s="375">
        <f t="shared" si="87"/>
        <v>0</v>
      </c>
      <c r="L618" s="376">
        <f t="shared" si="90"/>
        <v>0</v>
      </c>
      <c r="M618" s="376">
        <f t="shared" si="91"/>
        <v>0</v>
      </c>
      <c r="N618" s="376">
        <f t="shared" si="88"/>
        <v>0</v>
      </c>
      <c r="O618" s="376">
        <f t="shared" si="89"/>
        <v>0</v>
      </c>
      <c r="P618" s="772">
        <v>1</v>
      </c>
      <c r="Q618" s="377">
        <f t="shared" si="84"/>
        <v>0</v>
      </c>
      <c r="R618" s="378"/>
      <c r="S618" s="378"/>
      <c r="T618" s="773">
        <f t="shared" si="85"/>
        <v>0</v>
      </c>
    </row>
    <row r="619" spans="1:20" ht="14.1" customHeight="1">
      <c r="A619" s="564">
        <v>619</v>
      </c>
      <c r="B619" s="380" t="s">
        <v>593</v>
      </c>
      <c r="C619" s="553" t="s">
        <v>592</v>
      </c>
      <c r="D619" s="380">
        <v>1</v>
      </c>
      <c r="E619" s="560" t="s">
        <v>403</v>
      </c>
      <c r="F619" s="560" t="s">
        <v>383</v>
      </c>
      <c r="G619" s="373" t="str">
        <f t="shared" si="86"/>
        <v>Leslokaal regulier</v>
      </c>
      <c r="H619" s="750" t="s">
        <v>779</v>
      </c>
      <c r="I619" s="566">
        <v>125</v>
      </c>
      <c r="J619" s="616">
        <v>8040</v>
      </c>
      <c r="K619" s="375">
        <f t="shared" si="87"/>
        <v>40</v>
      </c>
      <c r="L619" s="376">
        <f t="shared" si="90"/>
        <v>0</v>
      </c>
      <c r="M619" s="376">
        <f t="shared" si="91"/>
        <v>0</v>
      </c>
      <c r="N619" s="376">
        <f t="shared" si="88"/>
        <v>0</v>
      </c>
      <c r="O619" s="376">
        <f t="shared" si="89"/>
        <v>0</v>
      </c>
      <c r="P619" s="772">
        <v>1</v>
      </c>
      <c r="Q619" s="377" t="str">
        <f t="shared" si="84"/>
        <v>L</v>
      </c>
      <c r="R619" s="378"/>
      <c r="S619" s="378"/>
      <c r="T619" s="773">
        <f t="shared" si="85"/>
        <v>5000</v>
      </c>
    </row>
    <row r="620" spans="1:20" ht="14.1" customHeight="1">
      <c r="A620" s="564">
        <v>620</v>
      </c>
      <c r="B620" s="380" t="s">
        <v>593</v>
      </c>
      <c r="C620" s="553" t="s">
        <v>592</v>
      </c>
      <c r="D620" s="380">
        <v>1</v>
      </c>
      <c r="E620" s="560" t="s">
        <v>404</v>
      </c>
      <c r="F620" s="560" t="s">
        <v>686</v>
      </c>
      <c r="G620" s="373" t="str">
        <f t="shared" si="86"/>
        <v>Trappenhuizen</v>
      </c>
      <c r="H620" s="380" t="s">
        <v>781</v>
      </c>
      <c r="I620" s="566">
        <v>31.7</v>
      </c>
      <c r="J620" s="616">
        <v>5200</v>
      </c>
      <c r="K620" s="375">
        <f t="shared" si="87"/>
        <v>200</v>
      </c>
      <c r="L620" s="376">
        <f t="shared" si="90"/>
        <v>0</v>
      </c>
      <c r="M620" s="376">
        <f t="shared" si="91"/>
        <v>0</v>
      </c>
      <c r="N620" s="376">
        <f t="shared" si="88"/>
        <v>0</v>
      </c>
      <c r="O620" s="376">
        <f t="shared" si="89"/>
        <v>0</v>
      </c>
      <c r="P620" s="772">
        <v>1</v>
      </c>
      <c r="Q620" s="377" t="str">
        <f t="shared" si="84"/>
        <v>V</v>
      </c>
      <c r="R620" s="378"/>
      <c r="S620" s="378"/>
      <c r="T620" s="773">
        <f t="shared" si="85"/>
        <v>6340</v>
      </c>
    </row>
    <row r="621" spans="1:20" ht="14.1" customHeight="1">
      <c r="A621" s="564">
        <v>621</v>
      </c>
      <c r="B621" s="380" t="s">
        <v>593</v>
      </c>
      <c r="C621" s="553" t="s">
        <v>592</v>
      </c>
      <c r="D621" s="380">
        <v>1</v>
      </c>
      <c r="E621" s="560" t="s">
        <v>405</v>
      </c>
      <c r="F621" s="560" t="s">
        <v>382</v>
      </c>
      <c r="G621" s="373" t="str">
        <f t="shared" si="86"/>
        <v>Sanitaire ruimten</v>
      </c>
      <c r="H621" s="380" t="s">
        <v>781</v>
      </c>
      <c r="I621" s="566">
        <v>26.6</v>
      </c>
      <c r="J621" s="616">
        <v>2200</v>
      </c>
      <c r="K621" s="375">
        <f t="shared" si="87"/>
        <v>200</v>
      </c>
      <c r="L621" s="376">
        <f t="shared" si="90"/>
        <v>0</v>
      </c>
      <c r="M621" s="376">
        <f t="shared" si="91"/>
        <v>0</v>
      </c>
      <c r="N621" s="376">
        <f t="shared" si="88"/>
        <v>0</v>
      </c>
      <c r="O621" s="376">
        <f t="shared" si="89"/>
        <v>0</v>
      </c>
      <c r="P621" s="772">
        <v>1</v>
      </c>
      <c r="Q621" s="377" t="str">
        <f t="shared" si="84"/>
        <v>S</v>
      </c>
      <c r="R621" s="378"/>
      <c r="S621" s="378"/>
      <c r="T621" s="773">
        <f t="shared" si="85"/>
        <v>5320</v>
      </c>
    </row>
    <row r="622" spans="1:20" ht="14.1" customHeight="1">
      <c r="A622" s="564">
        <v>622</v>
      </c>
      <c r="B622" s="380" t="s">
        <v>593</v>
      </c>
      <c r="C622" s="553" t="s">
        <v>592</v>
      </c>
      <c r="D622" s="380">
        <v>1</v>
      </c>
      <c r="E622" s="560" t="s">
        <v>406</v>
      </c>
      <c r="F622" s="560" t="s">
        <v>383</v>
      </c>
      <c r="G622" s="373" t="str">
        <f t="shared" si="86"/>
        <v>Leslokaal regulier</v>
      </c>
      <c r="H622" s="380" t="s">
        <v>779</v>
      </c>
      <c r="I622" s="566">
        <v>47.8</v>
      </c>
      <c r="J622" s="616">
        <v>8040</v>
      </c>
      <c r="K622" s="375">
        <f t="shared" si="87"/>
        <v>40</v>
      </c>
      <c r="L622" s="376">
        <f t="shared" si="90"/>
        <v>0</v>
      </c>
      <c r="M622" s="376">
        <f t="shared" si="91"/>
        <v>0</v>
      </c>
      <c r="N622" s="376">
        <f t="shared" si="88"/>
        <v>0</v>
      </c>
      <c r="O622" s="376">
        <f t="shared" si="89"/>
        <v>0</v>
      </c>
      <c r="P622" s="772">
        <v>1</v>
      </c>
      <c r="Q622" s="377" t="str">
        <f t="shared" si="84"/>
        <v>L</v>
      </c>
      <c r="R622" s="378"/>
      <c r="S622" s="378"/>
      <c r="T622" s="773">
        <f t="shared" si="85"/>
        <v>1912</v>
      </c>
    </row>
    <row r="623" spans="1:20" ht="14.1" customHeight="1">
      <c r="A623" s="564">
        <v>623</v>
      </c>
      <c r="B623" s="380" t="s">
        <v>593</v>
      </c>
      <c r="C623" s="553" t="s">
        <v>592</v>
      </c>
      <c r="D623" s="380">
        <v>1</v>
      </c>
      <c r="E623" s="560" t="s">
        <v>407</v>
      </c>
      <c r="F623" s="560" t="s">
        <v>380</v>
      </c>
      <c r="G623" s="373" t="str">
        <f t="shared" si="86"/>
        <v>Gangen en hallen</v>
      </c>
      <c r="H623" s="380" t="s">
        <v>781</v>
      </c>
      <c r="I623" s="566">
        <v>196</v>
      </c>
      <c r="J623" s="616">
        <v>3200</v>
      </c>
      <c r="K623" s="375">
        <f t="shared" si="87"/>
        <v>200</v>
      </c>
      <c r="L623" s="376">
        <f t="shared" si="90"/>
        <v>0</v>
      </c>
      <c r="M623" s="376">
        <f t="shared" si="91"/>
        <v>0</v>
      </c>
      <c r="N623" s="376">
        <f t="shared" si="88"/>
        <v>0</v>
      </c>
      <c r="O623" s="376">
        <f t="shared" si="89"/>
        <v>0</v>
      </c>
      <c r="P623" s="772">
        <v>1</v>
      </c>
      <c r="Q623" s="377" t="str">
        <f t="shared" si="84"/>
        <v>V</v>
      </c>
      <c r="R623" s="378"/>
      <c r="S623" s="378"/>
      <c r="T623" s="773">
        <f t="shared" si="85"/>
        <v>39200</v>
      </c>
    </row>
    <row r="624" spans="1:20" ht="14.1" customHeight="1">
      <c r="A624" s="564">
        <v>624</v>
      </c>
      <c r="B624" s="380" t="s">
        <v>593</v>
      </c>
      <c r="C624" s="553" t="s">
        <v>592</v>
      </c>
      <c r="D624" s="380">
        <v>1</v>
      </c>
      <c r="E624" s="560" t="s">
        <v>408</v>
      </c>
      <c r="F624" s="560" t="s">
        <v>383</v>
      </c>
      <c r="G624" s="373" t="str">
        <f t="shared" si="86"/>
        <v>Leslokaal regulier</v>
      </c>
      <c r="H624" s="380" t="s">
        <v>779</v>
      </c>
      <c r="I624" s="566">
        <v>47.8</v>
      </c>
      <c r="J624" s="616">
        <v>8040</v>
      </c>
      <c r="K624" s="375">
        <f t="shared" si="87"/>
        <v>40</v>
      </c>
      <c r="L624" s="376">
        <f t="shared" si="90"/>
        <v>0</v>
      </c>
      <c r="M624" s="376">
        <f t="shared" si="91"/>
        <v>0</v>
      </c>
      <c r="N624" s="376">
        <f t="shared" si="88"/>
        <v>0</v>
      </c>
      <c r="O624" s="376">
        <f t="shared" si="89"/>
        <v>0</v>
      </c>
      <c r="P624" s="772">
        <v>1</v>
      </c>
      <c r="Q624" s="377" t="str">
        <f t="shared" si="84"/>
        <v>L</v>
      </c>
      <c r="R624" s="378"/>
      <c r="S624" s="378"/>
      <c r="T624" s="773">
        <f t="shared" si="85"/>
        <v>1912</v>
      </c>
    </row>
    <row r="625" spans="1:20" ht="14.1" customHeight="1">
      <c r="A625" s="564">
        <v>625</v>
      </c>
      <c r="B625" s="380" t="s">
        <v>593</v>
      </c>
      <c r="C625" s="553" t="s">
        <v>592</v>
      </c>
      <c r="D625" s="380">
        <v>1</v>
      </c>
      <c r="E625" s="560" t="s">
        <v>409</v>
      </c>
      <c r="F625" s="560" t="s">
        <v>383</v>
      </c>
      <c r="G625" s="373" t="str">
        <f t="shared" si="86"/>
        <v>Leslokaal regulier</v>
      </c>
      <c r="H625" s="380" t="s">
        <v>779</v>
      </c>
      <c r="I625" s="566">
        <v>47.8</v>
      </c>
      <c r="J625" s="616">
        <v>8040</v>
      </c>
      <c r="K625" s="375">
        <f t="shared" si="87"/>
        <v>40</v>
      </c>
      <c r="L625" s="376">
        <f t="shared" si="90"/>
        <v>0</v>
      </c>
      <c r="M625" s="376">
        <f t="shared" si="91"/>
        <v>0</v>
      </c>
      <c r="N625" s="376">
        <f t="shared" si="88"/>
        <v>0</v>
      </c>
      <c r="O625" s="376">
        <f t="shared" si="89"/>
        <v>0</v>
      </c>
      <c r="P625" s="772">
        <v>1</v>
      </c>
      <c r="Q625" s="377" t="str">
        <f t="shared" si="84"/>
        <v>L</v>
      </c>
      <c r="R625" s="378"/>
      <c r="S625" s="378"/>
      <c r="T625" s="773">
        <f t="shared" si="85"/>
        <v>1912</v>
      </c>
    </row>
    <row r="626" spans="1:20" ht="14.1" customHeight="1">
      <c r="A626" s="564">
        <v>626</v>
      </c>
      <c r="B626" s="380" t="s">
        <v>593</v>
      </c>
      <c r="C626" s="553" t="s">
        <v>592</v>
      </c>
      <c r="D626" s="380">
        <v>1</v>
      </c>
      <c r="E626" s="560" t="s">
        <v>410</v>
      </c>
      <c r="F626" s="560" t="s">
        <v>383</v>
      </c>
      <c r="G626" s="373" t="str">
        <f t="shared" si="86"/>
        <v>Leslokaal regulier</v>
      </c>
      <c r="H626" s="380" t="s">
        <v>779</v>
      </c>
      <c r="I626" s="566">
        <v>47.8</v>
      </c>
      <c r="J626" s="616">
        <v>8040</v>
      </c>
      <c r="K626" s="375">
        <f t="shared" si="87"/>
        <v>40</v>
      </c>
      <c r="L626" s="376">
        <f t="shared" si="90"/>
        <v>0</v>
      </c>
      <c r="M626" s="376">
        <f t="shared" si="91"/>
        <v>0</v>
      </c>
      <c r="N626" s="376">
        <f t="shared" si="88"/>
        <v>0</v>
      </c>
      <c r="O626" s="376">
        <f t="shared" si="89"/>
        <v>0</v>
      </c>
      <c r="P626" s="772">
        <v>1</v>
      </c>
      <c r="Q626" s="377" t="str">
        <f t="shared" si="84"/>
        <v>L</v>
      </c>
      <c r="R626" s="378"/>
      <c r="S626" s="378"/>
      <c r="T626" s="773">
        <f t="shared" si="85"/>
        <v>1912</v>
      </c>
    </row>
    <row r="627" spans="1:20" ht="14.1" customHeight="1">
      <c r="A627" s="564">
        <v>627</v>
      </c>
      <c r="B627" s="380" t="s">
        <v>593</v>
      </c>
      <c r="C627" s="553" t="s">
        <v>592</v>
      </c>
      <c r="D627" s="380">
        <v>1</v>
      </c>
      <c r="E627" s="560" t="s">
        <v>411</v>
      </c>
      <c r="F627" s="560" t="s">
        <v>686</v>
      </c>
      <c r="G627" s="373" t="str">
        <f t="shared" si="86"/>
        <v>Trappenhuizen</v>
      </c>
      <c r="H627" s="380" t="s">
        <v>781</v>
      </c>
      <c r="I627" s="566">
        <v>33.9</v>
      </c>
      <c r="J627" s="616">
        <v>5200</v>
      </c>
      <c r="K627" s="375">
        <f t="shared" si="87"/>
        <v>200</v>
      </c>
      <c r="L627" s="376">
        <f t="shared" si="90"/>
        <v>0</v>
      </c>
      <c r="M627" s="376">
        <f t="shared" si="91"/>
        <v>0</v>
      </c>
      <c r="N627" s="376">
        <f t="shared" si="88"/>
        <v>0</v>
      </c>
      <c r="O627" s="376">
        <f t="shared" si="89"/>
        <v>0</v>
      </c>
      <c r="P627" s="772">
        <v>1</v>
      </c>
      <c r="Q627" s="377" t="str">
        <f t="shared" si="84"/>
        <v>V</v>
      </c>
      <c r="R627" s="378"/>
      <c r="S627" s="378"/>
      <c r="T627" s="773">
        <f t="shared" si="85"/>
        <v>6780</v>
      </c>
    </row>
    <row r="628" spans="1:20" ht="14.1" customHeight="1">
      <c r="A628" s="564">
        <v>628</v>
      </c>
      <c r="B628" s="380" t="s">
        <v>593</v>
      </c>
      <c r="C628" s="553" t="s">
        <v>592</v>
      </c>
      <c r="D628" s="380">
        <v>2</v>
      </c>
      <c r="E628" s="560" t="s">
        <v>446</v>
      </c>
      <c r="F628" s="560" t="s">
        <v>384</v>
      </c>
      <c r="G628" s="373" t="str">
        <f t="shared" si="86"/>
        <v>Administratieve ruimten</v>
      </c>
      <c r="H628" s="380" t="s">
        <v>780</v>
      </c>
      <c r="I628" s="566">
        <v>18.5</v>
      </c>
      <c r="J628" s="616">
        <v>1040</v>
      </c>
      <c r="K628" s="375">
        <f t="shared" si="87"/>
        <v>40</v>
      </c>
      <c r="L628" s="376">
        <f t="shared" si="90"/>
        <v>0</v>
      </c>
      <c r="M628" s="376">
        <f t="shared" si="91"/>
        <v>0</v>
      </c>
      <c r="N628" s="376">
        <f t="shared" si="88"/>
        <v>0</v>
      </c>
      <c r="O628" s="376">
        <f t="shared" si="89"/>
        <v>0</v>
      </c>
      <c r="P628" s="772">
        <v>1</v>
      </c>
      <c r="Q628" s="377" t="str">
        <f t="shared" si="84"/>
        <v>B</v>
      </c>
      <c r="R628" s="378"/>
      <c r="S628" s="378"/>
      <c r="T628" s="773">
        <f t="shared" si="85"/>
        <v>740</v>
      </c>
    </row>
    <row r="629" spans="1:20" ht="14.1" customHeight="1">
      <c r="A629" s="564">
        <v>629</v>
      </c>
      <c r="B629" s="380" t="s">
        <v>593</v>
      </c>
      <c r="C629" s="553" t="s">
        <v>592</v>
      </c>
      <c r="D629" s="380">
        <v>2</v>
      </c>
      <c r="E629" s="560" t="s">
        <v>447</v>
      </c>
      <c r="F629" s="560" t="s">
        <v>383</v>
      </c>
      <c r="G629" s="373" t="str">
        <f t="shared" si="86"/>
        <v>Leslokaal regulier</v>
      </c>
      <c r="H629" s="380" t="s">
        <v>779</v>
      </c>
      <c r="I629" s="566">
        <v>49.5</v>
      </c>
      <c r="J629" s="616">
        <v>8040</v>
      </c>
      <c r="K629" s="375">
        <f t="shared" si="87"/>
        <v>40</v>
      </c>
      <c r="L629" s="376">
        <f t="shared" si="90"/>
        <v>0</v>
      </c>
      <c r="M629" s="376">
        <f t="shared" si="91"/>
        <v>0</v>
      </c>
      <c r="N629" s="376">
        <f t="shared" si="88"/>
        <v>0</v>
      </c>
      <c r="O629" s="376">
        <f t="shared" si="89"/>
        <v>0</v>
      </c>
      <c r="P629" s="772">
        <v>1</v>
      </c>
      <c r="Q629" s="377" t="str">
        <f t="shared" si="84"/>
        <v>L</v>
      </c>
      <c r="R629" s="378"/>
      <c r="S629" s="378"/>
      <c r="T629" s="773">
        <f t="shared" si="85"/>
        <v>1980</v>
      </c>
    </row>
    <row r="630" spans="1:20" ht="14.1" customHeight="1">
      <c r="A630" s="564">
        <v>630</v>
      </c>
      <c r="B630" s="380" t="s">
        <v>593</v>
      </c>
      <c r="C630" s="553" t="s">
        <v>592</v>
      </c>
      <c r="D630" s="380">
        <v>2</v>
      </c>
      <c r="E630" s="560" t="s">
        <v>448</v>
      </c>
      <c r="F630" s="560" t="s">
        <v>383</v>
      </c>
      <c r="G630" s="373" t="str">
        <f t="shared" si="86"/>
        <v>Leslokaal regulier</v>
      </c>
      <c r="H630" s="380" t="s">
        <v>779</v>
      </c>
      <c r="I630" s="566">
        <v>49.5</v>
      </c>
      <c r="J630" s="616">
        <v>8040</v>
      </c>
      <c r="K630" s="375">
        <f t="shared" si="87"/>
        <v>40</v>
      </c>
      <c r="L630" s="376">
        <f t="shared" si="90"/>
        <v>0</v>
      </c>
      <c r="M630" s="376">
        <f t="shared" si="91"/>
        <v>0</v>
      </c>
      <c r="N630" s="376">
        <f t="shared" si="88"/>
        <v>0</v>
      </c>
      <c r="O630" s="376">
        <f t="shared" si="89"/>
        <v>0</v>
      </c>
      <c r="P630" s="772">
        <v>1</v>
      </c>
      <c r="Q630" s="377" t="str">
        <f t="shared" si="84"/>
        <v>L</v>
      </c>
      <c r="R630" s="378"/>
      <c r="S630" s="378"/>
      <c r="T630" s="773">
        <f t="shared" si="85"/>
        <v>1980</v>
      </c>
    </row>
    <row r="631" spans="1:20" ht="14.1" customHeight="1">
      <c r="A631" s="564">
        <v>631</v>
      </c>
      <c r="B631" s="380" t="s">
        <v>593</v>
      </c>
      <c r="C631" s="553" t="s">
        <v>592</v>
      </c>
      <c r="D631" s="380">
        <v>2</v>
      </c>
      <c r="E631" s="560" t="s">
        <v>449</v>
      </c>
      <c r="F631" s="560" t="s">
        <v>380</v>
      </c>
      <c r="G631" s="373" t="str">
        <f t="shared" si="86"/>
        <v>Gangen en hallen</v>
      </c>
      <c r="H631" s="380" t="s">
        <v>779</v>
      </c>
      <c r="I631" s="566">
        <v>57.1</v>
      </c>
      <c r="J631" s="616">
        <v>3200</v>
      </c>
      <c r="K631" s="375">
        <f t="shared" si="87"/>
        <v>200</v>
      </c>
      <c r="L631" s="376">
        <f t="shared" si="90"/>
        <v>0</v>
      </c>
      <c r="M631" s="376">
        <f t="shared" si="91"/>
        <v>0</v>
      </c>
      <c r="N631" s="376">
        <f t="shared" si="88"/>
        <v>0</v>
      </c>
      <c r="O631" s="376">
        <f t="shared" si="89"/>
        <v>0</v>
      </c>
      <c r="P631" s="772">
        <v>1</v>
      </c>
      <c r="Q631" s="377" t="str">
        <f t="shared" si="84"/>
        <v>V</v>
      </c>
      <c r="R631" s="378"/>
      <c r="S631" s="378"/>
      <c r="T631" s="773">
        <f t="shared" si="85"/>
        <v>11420</v>
      </c>
    </row>
    <row r="632" spans="1:20" ht="14.1" customHeight="1">
      <c r="A632" s="564">
        <v>632</v>
      </c>
      <c r="B632" s="380" t="s">
        <v>593</v>
      </c>
      <c r="C632" s="553" t="s">
        <v>592</v>
      </c>
      <c r="D632" s="380">
        <v>2</v>
      </c>
      <c r="E632" s="560" t="s">
        <v>450</v>
      </c>
      <c r="F632" s="560" t="s">
        <v>383</v>
      </c>
      <c r="G632" s="373" t="str">
        <f t="shared" si="86"/>
        <v>Leslokaal regulier</v>
      </c>
      <c r="H632" s="380" t="s">
        <v>779</v>
      </c>
      <c r="I632" s="566">
        <v>49.5</v>
      </c>
      <c r="J632" s="616">
        <v>8040</v>
      </c>
      <c r="K632" s="375">
        <f t="shared" si="87"/>
        <v>40</v>
      </c>
      <c r="L632" s="376">
        <f t="shared" si="90"/>
        <v>0</v>
      </c>
      <c r="M632" s="376">
        <f t="shared" si="91"/>
        <v>0</v>
      </c>
      <c r="N632" s="376">
        <f t="shared" si="88"/>
        <v>0</v>
      </c>
      <c r="O632" s="376">
        <f t="shared" si="89"/>
        <v>0</v>
      </c>
      <c r="P632" s="772">
        <v>1</v>
      </c>
      <c r="Q632" s="377" t="str">
        <f t="shared" si="84"/>
        <v>L</v>
      </c>
      <c r="R632" s="378"/>
      <c r="S632" s="378"/>
      <c r="T632" s="773">
        <f t="shared" si="85"/>
        <v>1980</v>
      </c>
    </row>
    <row r="633" spans="1:20" ht="14.1" customHeight="1">
      <c r="A633" s="564">
        <v>633</v>
      </c>
      <c r="B633" s="380" t="s">
        <v>593</v>
      </c>
      <c r="C633" s="553" t="s">
        <v>592</v>
      </c>
      <c r="D633" s="380">
        <v>2</v>
      </c>
      <c r="E633" s="560" t="s">
        <v>451</v>
      </c>
      <c r="F633" s="560" t="s">
        <v>383</v>
      </c>
      <c r="G633" s="373" t="str">
        <f t="shared" si="86"/>
        <v>Leslokaal regulier</v>
      </c>
      <c r="H633" s="380" t="s">
        <v>779</v>
      </c>
      <c r="I633" s="566">
        <v>70.8</v>
      </c>
      <c r="J633" s="616">
        <v>8040</v>
      </c>
      <c r="K633" s="375">
        <f t="shared" si="87"/>
        <v>40</v>
      </c>
      <c r="L633" s="376">
        <f t="shared" si="90"/>
        <v>0</v>
      </c>
      <c r="M633" s="376">
        <f t="shared" si="91"/>
        <v>0</v>
      </c>
      <c r="N633" s="376">
        <f t="shared" si="88"/>
        <v>0</v>
      </c>
      <c r="O633" s="376">
        <f t="shared" si="89"/>
        <v>0</v>
      </c>
      <c r="P633" s="772">
        <v>1</v>
      </c>
      <c r="Q633" s="377" t="str">
        <f t="shared" si="84"/>
        <v>L</v>
      </c>
      <c r="R633" s="378"/>
      <c r="S633" s="378"/>
      <c r="T633" s="773">
        <f t="shared" si="85"/>
        <v>2832</v>
      </c>
    </row>
    <row r="634" spans="1:20" ht="14.1" customHeight="1">
      <c r="A634" s="564">
        <v>634</v>
      </c>
      <c r="B634" s="380" t="s">
        <v>593</v>
      </c>
      <c r="C634" s="553" t="s">
        <v>592</v>
      </c>
      <c r="D634" s="380">
        <v>2</v>
      </c>
      <c r="E634" s="560" t="s">
        <v>452</v>
      </c>
      <c r="F634" s="560" t="s">
        <v>383</v>
      </c>
      <c r="G634" s="373" t="str">
        <f t="shared" si="86"/>
        <v>Leslokaal regulier</v>
      </c>
      <c r="H634" s="380" t="s">
        <v>779</v>
      </c>
      <c r="I634" s="566">
        <v>56.3</v>
      </c>
      <c r="J634" s="616">
        <v>8040</v>
      </c>
      <c r="K634" s="375">
        <f t="shared" si="87"/>
        <v>40</v>
      </c>
      <c r="L634" s="376">
        <f t="shared" si="90"/>
        <v>0</v>
      </c>
      <c r="M634" s="376">
        <f t="shared" si="91"/>
        <v>0</v>
      </c>
      <c r="N634" s="376">
        <f t="shared" si="88"/>
        <v>0</v>
      </c>
      <c r="O634" s="376">
        <f t="shared" si="89"/>
        <v>0</v>
      </c>
      <c r="P634" s="772">
        <v>1</v>
      </c>
      <c r="Q634" s="377" t="str">
        <f t="shared" si="84"/>
        <v>L</v>
      </c>
      <c r="R634" s="378"/>
      <c r="S634" s="378"/>
      <c r="T634" s="773">
        <f t="shared" si="85"/>
        <v>2252</v>
      </c>
    </row>
    <row r="635" spans="1:20" ht="14.1" customHeight="1">
      <c r="A635" s="564">
        <v>635</v>
      </c>
      <c r="B635" s="380" t="s">
        <v>593</v>
      </c>
      <c r="C635" s="553" t="s">
        <v>592</v>
      </c>
      <c r="D635" s="380">
        <v>2</v>
      </c>
      <c r="E635" s="560" t="s">
        <v>453</v>
      </c>
      <c r="F635" s="560" t="s">
        <v>380</v>
      </c>
      <c r="G635" s="373" t="str">
        <f t="shared" si="86"/>
        <v>Gangen en hallen</v>
      </c>
      <c r="H635" s="380" t="s">
        <v>781</v>
      </c>
      <c r="I635" s="566">
        <v>31.7</v>
      </c>
      <c r="J635" s="616">
        <v>3200</v>
      </c>
      <c r="K635" s="375">
        <f t="shared" si="87"/>
        <v>200</v>
      </c>
      <c r="L635" s="376">
        <f t="shared" si="90"/>
        <v>0</v>
      </c>
      <c r="M635" s="376">
        <f t="shared" si="91"/>
        <v>0</v>
      </c>
      <c r="N635" s="376">
        <f t="shared" si="88"/>
        <v>0</v>
      </c>
      <c r="O635" s="376">
        <f t="shared" si="89"/>
        <v>0</v>
      </c>
      <c r="P635" s="772">
        <v>1</v>
      </c>
      <c r="Q635" s="377" t="str">
        <f t="shared" si="84"/>
        <v>V</v>
      </c>
      <c r="R635" s="378"/>
      <c r="S635" s="378"/>
      <c r="T635" s="773">
        <f t="shared" si="85"/>
        <v>6340</v>
      </c>
    </row>
    <row r="636" spans="1:20" ht="14.1" customHeight="1">
      <c r="A636" s="564">
        <v>636</v>
      </c>
      <c r="B636" s="380" t="s">
        <v>593</v>
      </c>
      <c r="C636" s="553" t="s">
        <v>592</v>
      </c>
      <c r="D636" s="380">
        <v>2</v>
      </c>
      <c r="E636" s="560" t="s">
        <v>454</v>
      </c>
      <c r="F636" s="560" t="s">
        <v>382</v>
      </c>
      <c r="G636" s="373" t="str">
        <f t="shared" si="86"/>
        <v>Sanitaire ruimten</v>
      </c>
      <c r="H636" s="380" t="s">
        <v>781</v>
      </c>
      <c r="I636" s="566">
        <v>26.6</v>
      </c>
      <c r="J636" s="616">
        <v>2200</v>
      </c>
      <c r="K636" s="375">
        <f t="shared" si="87"/>
        <v>200</v>
      </c>
      <c r="L636" s="376">
        <f t="shared" si="90"/>
        <v>0</v>
      </c>
      <c r="M636" s="376">
        <f t="shared" si="91"/>
        <v>0</v>
      </c>
      <c r="N636" s="376">
        <f t="shared" si="88"/>
        <v>0</v>
      </c>
      <c r="O636" s="376">
        <f t="shared" si="89"/>
        <v>0</v>
      </c>
      <c r="P636" s="772">
        <v>1</v>
      </c>
      <c r="Q636" s="377" t="str">
        <f t="shared" si="84"/>
        <v>S</v>
      </c>
      <c r="R636" s="378"/>
      <c r="S636" s="378"/>
      <c r="T636" s="773">
        <f t="shared" si="85"/>
        <v>5320</v>
      </c>
    </row>
    <row r="637" spans="1:20" ht="14.1" customHeight="1">
      <c r="A637" s="564">
        <v>637</v>
      </c>
      <c r="B637" s="380" t="s">
        <v>593</v>
      </c>
      <c r="C637" s="553" t="s">
        <v>592</v>
      </c>
      <c r="D637" s="380">
        <v>2</v>
      </c>
      <c r="E637" s="560" t="s">
        <v>455</v>
      </c>
      <c r="F637" s="560" t="s">
        <v>383</v>
      </c>
      <c r="G637" s="373" t="str">
        <f t="shared" si="86"/>
        <v>Leslokaal regulier</v>
      </c>
      <c r="H637" s="380" t="s">
        <v>779</v>
      </c>
      <c r="I637" s="566">
        <v>47.8</v>
      </c>
      <c r="J637" s="616">
        <v>8040</v>
      </c>
      <c r="K637" s="375">
        <f t="shared" si="87"/>
        <v>40</v>
      </c>
      <c r="L637" s="376">
        <f t="shared" si="90"/>
        <v>0</v>
      </c>
      <c r="M637" s="376">
        <f t="shared" si="91"/>
        <v>0</v>
      </c>
      <c r="N637" s="376">
        <f t="shared" si="88"/>
        <v>0</v>
      </c>
      <c r="O637" s="376">
        <f t="shared" si="89"/>
        <v>0</v>
      </c>
      <c r="P637" s="772">
        <v>1</v>
      </c>
      <c r="Q637" s="377" t="str">
        <f t="shared" si="84"/>
        <v>L</v>
      </c>
      <c r="R637" s="378"/>
      <c r="S637" s="378"/>
      <c r="T637" s="773">
        <f t="shared" si="85"/>
        <v>1912</v>
      </c>
    </row>
    <row r="638" spans="1:20" ht="14.1" customHeight="1">
      <c r="A638" s="564">
        <v>638</v>
      </c>
      <c r="B638" s="380" t="s">
        <v>593</v>
      </c>
      <c r="C638" s="553" t="s">
        <v>592</v>
      </c>
      <c r="D638" s="380">
        <v>2</v>
      </c>
      <c r="E638" s="560" t="s">
        <v>456</v>
      </c>
      <c r="F638" s="560" t="s">
        <v>380</v>
      </c>
      <c r="G638" s="373" t="str">
        <f t="shared" si="86"/>
        <v>Gangen en hallen</v>
      </c>
      <c r="H638" s="380" t="s">
        <v>781</v>
      </c>
      <c r="I638" s="566">
        <v>108</v>
      </c>
      <c r="J638" s="616">
        <v>3200</v>
      </c>
      <c r="K638" s="375">
        <f t="shared" si="87"/>
        <v>200</v>
      </c>
      <c r="L638" s="376">
        <f t="shared" si="90"/>
        <v>0</v>
      </c>
      <c r="M638" s="376">
        <f t="shared" si="91"/>
        <v>0</v>
      </c>
      <c r="N638" s="376">
        <f t="shared" si="88"/>
        <v>0</v>
      </c>
      <c r="O638" s="376">
        <f t="shared" si="89"/>
        <v>0</v>
      </c>
      <c r="P638" s="772">
        <v>1</v>
      </c>
      <c r="Q638" s="377" t="str">
        <f t="shared" si="84"/>
        <v>V</v>
      </c>
      <c r="R638" s="378"/>
      <c r="S638" s="378"/>
      <c r="T638" s="773">
        <f t="shared" si="85"/>
        <v>21600</v>
      </c>
    </row>
    <row r="639" spans="1:20" ht="14.1" customHeight="1">
      <c r="A639" s="564">
        <v>639</v>
      </c>
      <c r="B639" s="380" t="s">
        <v>593</v>
      </c>
      <c r="C639" s="553" t="s">
        <v>592</v>
      </c>
      <c r="D639" s="380">
        <v>2</v>
      </c>
      <c r="E639" s="560" t="s">
        <v>457</v>
      </c>
      <c r="F639" s="560" t="s">
        <v>383</v>
      </c>
      <c r="G639" s="373" t="str">
        <f t="shared" si="86"/>
        <v>Leslokaal regulier</v>
      </c>
      <c r="H639" s="380" t="s">
        <v>779</v>
      </c>
      <c r="I639" s="566">
        <v>47.8</v>
      </c>
      <c r="J639" s="616">
        <v>8040</v>
      </c>
      <c r="K639" s="375">
        <f t="shared" si="87"/>
        <v>40</v>
      </c>
      <c r="L639" s="376">
        <f t="shared" si="90"/>
        <v>0</v>
      </c>
      <c r="M639" s="376">
        <f t="shared" si="91"/>
        <v>0</v>
      </c>
      <c r="N639" s="376">
        <f t="shared" si="88"/>
        <v>0</v>
      </c>
      <c r="O639" s="376">
        <f t="shared" si="89"/>
        <v>0</v>
      </c>
      <c r="P639" s="772">
        <v>1</v>
      </c>
      <c r="Q639" s="377" t="str">
        <f t="shared" si="84"/>
        <v>L</v>
      </c>
      <c r="R639" s="378"/>
      <c r="S639" s="378"/>
      <c r="T639" s="773">
        <f t="shared" si="85"/>
        <v>1912</v>
      </c>
    </row>
    <row r="640" spans="1:20" ht="14.1" customHeight="1">
      <c r="A640" s="564">
        <v>640</v>
      </c>
      <c r="B640" s="380" t="s">
        <v>593</v>
      </c>
      <c r="C640" s="553" t="s">
        <v>592</v>
      </c>
      <c r="D640" s="380">
        <v>2</v>
      </c>
      <c r="E640" s="560" t="s">
        <v>458</v>
      </c>
      <c r="F640" s="560" t="s">
        <v>383</v>
      </c>
      <c r="G640" s="373" t="str">
        <f t="shared" si="86"/>
        <v>Leslokaal regulier</v>
      </c>
      <c r="H640" s="380" t="s">
        <v>779</v>
      </c>
      <c r="I640" s="566">
        <v>47.8</v>
      </c>
      <c r="J640" s="616">
        <v>8040</v>
      </c>
      <c r="K640" s="375">
        <f t="shared" si="87"/>
        <v>40</v>
      </c>
      <c r="L640" s="376">
        <f t="shared" si="90"/>
        <v>0</v>
      </c>
      <c r="M640" s="376">
        <f t="shared" si="91"/>
        <v>0</v>
      </c>
      <c r="N640" s="376">
        <f t="shared" si="88"/>
        <v>0</v>
      </c>
      <c r="O640" s="376">
        <f t="shared" si="89"/>
        <v>0</v>
      </c>
      <c r="P640" s="772">
        <v>1</v>
      </c>
      <c r="Q640" s="377" t="str">
        <f t="shared" ref="Q640:Q657" si="92">IF(J640="","",VLOOKUP(J640,Kengetal,11,FALSE))</f>
        <v>L</v>
      </c>
      <c r="R640" s="378"/>
      <c r="S640" s="378"/>
      <c r="T640" s="773">
        <f t="shared" ref="T640:T657" si="93">I640*K640</f>
        <v>1912</v>
      </c>
    </row>
    <row r="641" spans="1:20" ht="14.1" customHeight="1">
      <c r="A641" s="564">
        <v>641</v>
      </c>
      <c r="B641" s="380" t="s">
        <v>593</v>
      </c>
      <c r="C641" s="553" t="s">
        <v>592</v>
      </c>
      <c r="D641" s="380">
        <v>2</v>
      </c>
      <c r="E641" s="560" t="s">
        <v>459</v>
      </c>
      <c r="F641" s="560" t="s">
        <v>383</v>
      </c>
      <c r="G641" s="373" t="str">
        <f t="shared" si="86"/>
        <v>Leslokaal regulier</v>
      </c>
      <c r="H641" s="380" t="s">
        <v>779</v>
      </c>
      <c r="I641" s="566">
        <v>47.8</v>
      </c>
      <c r="J641" s="616">
        <v>8040</v>
      </c>
      <c r="K641" s="375">
        <f t="shared" si="87"/>
        <v>40</v>
      </c>
      <c r="L641" s="376">
        <f t="shared" si="90"/>
        <v>0</v>
      </c>
      <c r="M641" s="376">
        <f t="shared" si="91"/>
        <v>0</v>
      </c>
      <c r="N641" s="376">
        <f t="shared" si="88"/>
        <v>0</v>
      </c>
      <c r="O641" s="376">
        <f t="shared" si="89"/>
        <v>0</v>
      </c>
      <c r="P641" s="772">
        <v>1</v>
      </c>
      <c r="Q641" s="377" t="str">
        <f t="shared" si="92"/>
        <v>L</v>
      </c>
      <c r="R641" s="378"/>
      <c r="S641" s="378"/>
      <c r="T641" s="773">
        <f t="shared" si="93"/>
        <v>1912</v>
      </c>
    </row>
    <row r="642" spans="1:20" ht="14.1" customHeight="1">
      <c r="A642" s="564">
        <v>642</v>
      </c>
      <c r="B642" s="380" t="s">
        <v>593</v>
      </c>
      <c r="C642" s="553" t="s">
        <v>592</v>
      </c>
      <c r="D642" s="380">
        <v>2</v>
      </c>
      <c r="E642" s="560" t="s">
        <v>460</v>
      </c>
      <c r="F642" s="560" t="s">
        <v>380</v>
      </c>
      <c r="G642" s="373" t="str">
        <f t="shared" ref="G642:G659" si="94">IF($J642="",0,VLOOKUP($J642,Kengetal,3,FALSE))</f>
        <v>Gangen en hallen</v>
      </c>
      <c r="H642" s="380" t="s">
        <v>781</v>
      </c>
      <c r="I642" s="566">
        <v>33.9</v>
      </c>
      <c r="J642" s="616">
        <v>3200</v>
      </c>
      <c r="K642" s="375">
        <f t="shared" ref="K642:K659" si="95">SUM(IF(J642="",0,VLOOKUP(J642,Kengetal,2)))</f>
        <v>200</v>
      </c>
      <c r="L642" s="376">
        <f t="shared" si="90"/>
        <v>0</v>
      </c>
      <c r="M642" s="376">
        <f t="shared" si="91"/>
        <v>0</v>
      </c>
      <c r="N642" s="376">
        <f t="shared" ref="N642:N659" si="96">IF($J642="",0,VLOOKUP($J642,Kengetal,5,FALSE))</f>
        <v>0</v>
      </c>
      <c r="O642" s="376">
        <f t="shared" ref="O642:O659" si="97">IF($J642="",0,VLOOKUP($J642,Kengetal,6,FALSE))</f>
        <v>0</v>
      </c>
      <c r="P642" s="772">
        <v>1</v>
      </c>
      <c r="Q642" s="377" t="str">
        <f t="shared" si="92"/>
        <v>V</v>
      </c>
      <c r="R642" s="378"/>
      <c r="S642" s="378"/>
      <c r="T642" s="773">
        <f t="shared" si="93"/>
        <v>6780</v>
      </c>
    </row>
    <row r="643" spans="1:20" ht="14.1" customHeight="1">
      <c r="A643" s="564">
        <v>643</v>
      </c>
      <c r="B643" s="374" t="s">
        <v>589</v>
      </c>
      <c r="C643" s="380" t="s">
        <v>587</v>
      </c>
      <c r="D643" s="380">
        <v>0</v>
      </c>
      <c r="E643" s="560" t="s">
        <v>326</v>
      </c>
      <c r="F643" s="560" t="s">
        <v>384</v>
      </c>
      <c r="G643" s="373" t="str">
        <f t="shared" si="94"/>
        <v>Administratieve ruimten</v>
      </c>
      <c r="H643" s="374"/>
      <c r="I643" s="566">
        <v>12.8</v>
      </c>
      <c r="J643" s="616">
        <v>1040</v>
      </c>
      <c r="K643" s="375">
        <f t="shared" si="95"/>
        <v>40</v>
      </c>
      <c r="L643" s="376">
        <f t="shared" si="90"/>
        <v>0</v>
      </c>
      <c r="M643" s="376">
        <f t="shared" si="91"/>
        <v>0</v>
      </c>
      <c r="N643" s="376">
        <f t="shared" si="96"/>
        <v>0</v>
      </c>
      <c r="O643" s="376">
        <f t="shared" si="97"/>
        <v>0</v>
      </c>
      <c r="P643" s="772">
        <v>1</v>
      </c>
      <c r="Q643" s="377" t="str">
        <f t="shared" si="92"/>
        <v>B</v>
      </c>
      <c r="R643" s="378"/>
      <c r="S643" s="378"/>
      <c r="T643" s="773">
        <f t="shared" si="93"/>
        <v>512</v>
      </c>
    </row>
    <row r="644" spans="1:20" ht="14.1" customHeight="1">
      <c r="A644" s="564">
        <v>644</v>
      </c>
      <c r="B644" s="380" t="s">
        <v>589</v>
      </c>
      <c r="C644" s="380" t="s">
        <v>587</v>
      </c>
      <c r="D644" s="380">
        <v>0</v>
      </c>
      <c r="E644" s="560" t="s">
        <v>327</v>
      </c>
      <c r="F644" s="560" t="s">
        <v>532</v>
      </c>
      <c r="G644" s="373" t="str">
        <f t="shared" si="94"/>
        <v>Niet van toepassing</v>
      </c>
      <c r="H644" s="374"/>
      <c r="I644" s="566">
        <v>4.45</v>
      </c>
      <c r="J644" s="616" t="s">
        <v>239</v>
      </c>
      <c r="K644" s="375">
        <f t="shared" si="95"/>
        <v>0</v>
      </c>
      <c r="L644" s="376">
        <f t="shared" si="90"/>
        <v>0</v>
      </c>
      <c r="M644" s="376">
        <f t="shared" si="91"/>
        <v>0</v>
      </c>
      <c r="N644" s="376">
        <f t="shared" si="96"/>
        <v>0</v>
      </c>
      <c r="O644" s="376">
        <f t="shared" si="97"/>
        <v>0</v>
      </c>
      <c r="P644" s="772">
        <v>1</v>
      </c>
      <c r="Q644" s="377">
        <f t="shared" si="92"/>
        <v>0</v>
      </c>
      <c r="R644" s="378"/>
      <c r="S644" s="378"/>
      <c r="T644" s="773">
        <f t="shared" si="93"/>
        <v>0</v>
      </c>
    </row>
    <row r="645" spans="1:20" ht="14.1" customHeight="1">
      <c r="A645" s="564">
        <v>645</v>
      </c>
      <c r="B645" s="380" t="s">
        <v>589</v>
      </c>
      <c r="C645" s="380" t="s">
        <v>587</v>
      </c>
      <c r="D645" s="380">
        <v>0</v>
      </c>
      <c r="E645" s="558" t="s">
        <v>328</v>
      </c>
      <c r="F645" s="557" t="s">
        <v>380</v>
      </c>
      <c r="G645" s="373" t="str">
        <f t="shared" si="94"/>
        <v>Gangen en hallen</v>
      </c>
      <c r="H645" s="374"/>
      <c r="I645" s="566">
        <v>55</v>
      </c>
      <c r="J645" s="616">
        <v>3200</v>
      </c>
      <c r="K645" s="375">
        <f t="shared" si="95"/>
        <v>200</v>
      </c>
      <c r="L645" s="376">
        <f t="shared" si="90"/>
        <v>0</v>
      </c>
      <c r="M645" s="376">
        <f t="shared" si="91"/>
        <v>0</v>
      </c>
      <c r="N645" s="376">
        <f t="shared" si="96"/>
        <v>0</v>
      </c>
      <c r="O645" s="376">
        <f t="shared" si="97"/>
        <v>0</v>
      </c>
      <c r="P645" s="772">
        <v>1</v>
      </c>
      <c r="Q645" s="377" t="str">
        <f t="shared" si="92"/>
        <v>V</v>
      </c>
      <c r="R645" s="378"/>
      <c r="S645" s="378"/>
      <c r="T645" s="773">
        <f t="shared" si="93"/>
        <v>11000</v>
      </c>
    </row>
    <row r="646" spans="1:20" ht="14.1" customHeight="1">
      <c r="A646" s="564">
        <v>646</v>
      </c>
      <c r="B646" s="380" t="s">
        <v>589</v>
      </c>
      <c r="C646" s="380" t="s">
        <v>587</v>
      </c>
      <c r="D646" s="380">
        <v>0</v>
      </c>
      <c r="E646" s="558" t="s">
        <v>329</v>
      </c>
      <c r="F646" s="557" t="s">
        <v>532</v>
      </c>
      <c r="G646" s="373" t="str">
        <f t="shared" si="94"/>
        <v>Niet van toepassing</v>
      </c>
      <c r="H646" s="374"/>
      <c r="I646" s="566">
        <v>1.27</v>
      </c>
      <c r="J646" s="616" t="s">
        <v>239</v>
      </c>
      <c r="K646" s="375">
        <f t="shared" si="95"/>
        <v>0</v>
      </c>
      <c r="L646" s="376">
        <f t="shared" si="90"/>
        <v>0</v>
      </c>
      <c r="M646" s="376">
        <f t="shared" si="91"/>
        <v>0</v>
      </c>
      <c r="N646" s="376">
        <f t="shared" si="96"/>
        <v>0</v>
      </c>
      <c r="O646" s="376">
        <f t="shared" si="97"/>
        <v>0</v>
      </c>
      <c r="P646" s="772">
        <v>1</v>
      </c>
      <c r="Q646" s="377">
        <f t="shared" si="92"/>
        <v>0</v>
      </c>
      <c r="R646" s="378"/>
      <c r="S646" s="378"/>
      <c r="T646" s="773">
        <f t="shared" si="93"/>
        <v>0</v>
      </c>
    </row>
    <row r="647" spans="1:20" ht="14.1" customHeight="1">
      <c r="A647" s="564">
        <v>647</v>
      </c>
      <c r="B647" s="380" t="s">
        <v>589</v>
      </c>
      <c r="C647" s="380" t="s">
        <v>587</v>
      </c>
      <c r="D647" s="380">
        <v>0</v>
      </c>
      <c r="E647" s="558" t="s">
        <v>330</v>
      </c>
      <c r="F647" s="557" t="s">
        <v>380</v>
      </c>
      <c r="G647" s="373" t="str">
        <f t="shared" si="94"/>
        <v>Gangen en hallen</v>
      </c>
      <c r="H647" s="374"/>
      <c r="I647" s="566">
        <v>7.27</v>
      </c>
      <c r="J647" s="616">
        <v>3200</v>
      </c>
      <c r="K647" s="375">
        <f t="shared" si="95"/>
        <v>200</v>
      </c>
      <c r="L647" s="376">
        <f t="shared" si="90"/>
        <v>0</v>
      </c>
      <c r="M647" s="376">
        <f t="shared" si="91"/>
        <v>0</v>
      </c>
      <c r="N647" s="376">
        <f t="shared" si="96"/>
        <v>0</v>
      </c>
      <c r="O647" s="376">
        <f t="shared" si="97"/>
        <v>0</v>
      </c>
      <c r="P647" s="772">
        <v>1</v>
      </c>
      <c r="Q647" s="377" t="str">
        <f t="shared" si="92"/>
        <v>V</v>
      </c>
      <c r="R647" s="378"/>
      <c r="S647" s="378"/>
      <c r="T647" s="773">
        <f t="shared" si="93"/>
        <v>1454</v>
      </c>
    </row>
    <row r="648" spans="1:20" ht="14.1" customHeight="1">
      <c r="A648" s="564">
        <v>648</v>
      </c>
      <c r="B648" s="380" t="s">
        <v>589</v>
      </c>
      <c r="C648" s="380" t="s">
        <v>587</v>
      </c>
      <c r="D648" s="380">
        <v>0</v>
      </c>
      <c r="E648" s="558" t="s">
        <v>331</v>
      </c>
      <c r="F648" s="557" t="s">
        <v>389</v>
      </c>
      <c r="G648" s="373" t="str">
        <f t="shared" si="94"/>
        <v>Aula/kantine</v>
      </c>
      <c r="H648" s="374"/>
      <c r="I648" s="566">
        <v>163</v>
      </c>
      <c r="J648" s="616">
        <v>7200</v>
      </c>
      <c r="K648" s="375">
        <f t="shared" si="95"/>
        <v>200</v>
      </c>
      <c r="L648" s="376">
        <f t="shared" si="90"/>
        <v>0</v>
      </c>
      <c r="M648" s="376">
        <f t="shared" si="91"/>
        <v>0</v>
      </c>
      <c r="N648" s="376">
        <f t="shared" si="96"/>
        <v>0</v>
      </c>
      <c r="O648" s="376">
        <f t="shared" si="97"/>
        <v>0</v>
      </c>
      <c r="P648" s="772">
        <v>1</v>
      </c>
      <c r="Q648" s="377" t="str">
        <f t="shared" si="92"/>
        <v>V</v>
      </c>
      <c r="R648" s="378"/>
      <c r="S648" s="378"/>
      <c r="T648" s="773">
        <f t="shared" si="93"/>
        <v>32600</v>
      </c>
    </row>
    <row r="649" spans="1:20" ht="14.1" customHeight="1">
      <c r="A649" s="564">
        <v>649</v>
      </c>
      <c r="B649" s="380" t="s">
        <v>589</v>
      </c>
      <c r="C649" s="380" t="s">
        <v>587</v>
      </c>
      <c r="D649" s="380">
        <v>0</v>
      </c>
      <c r="E649" s="558" t="s">
        <v>332</v>
      </c>
      <c r="F649" s="557" t="s">
        <v>388</v>
      </c>
      <c r="G649" s="373" t="str">
        <f t="shared" si="94"/>
        <v>Niet van toepassing</v>
      </c>
      <c r="H649" s="374"/>
      <c r="I649" s="566">
        <v>9.58</v>
      </c>
      <c r="J649" s="616" t="s">
        <v>239</v>
      </c>
      <c r="K649" s="375">
        <f t="shared" si="95"/>
        <v>0</v>
      </c>
      <c r="L649" s="376">
        <f t="shared" si="90"/>
        <v>0</v>
      </c>
      <c r="M649" s="376">
        <f t="shared" si="91"/>
        <v>0</v>
      </c>
      <c r="N649" s="376">
        <f t="shared" si="96"/>
        <v>0</v>
      </c>
      <c r="O649" s="376">
        <f t="shared" si="97"/>
        <v>0</v>
      </c>
      <c r="P649" s="772">
        <v>1</v>
      </c>
      <c r="Q649" s="377">
        <f t="shared" si="92"/>
        <v>0</v>
      </c>
      <c r="R649" s="378"/>
      <c r="S649" s="378"/>
      <c r="T649" s="773">
        <f t="shared" si="93"/>
        <v>0</v>
      </c>
    </row>
    <row r="650" spans="1:20" ht="14.1" customHeight="1">
      <c r="A650" s="564">
        <v>650</v>
      </c>
      <c r="B650" s="380" t="s">
        <v>589</v>
      </c>
      <c r="C650" s="380" t="s">
        <v>587</v>
      </c>
      <c r="D650" s="380">
        <v>0</v>
      </c>
      <c r="E650" s="558" t="s">
        <v>333</v>
      </c>
      <c r="F650" s="557" t="s">
        <v>382</v>
      </c>
      <c r="G650" s="373" t="str">
        <f t="shared" si="94"/>
        <v>Sanitaire ruimten</v>
      </c>
      <c r="H650" s="374"/>
      <c r="I650" s="566">
        <v>5.27</v>
      </c>
      <c r="J650" s="616">
        <v>2200</v>
      </c>
      <c r="K650" s="375">
        <f t="shared" si="95"/>
        <v>200</v>
      </c>
      <c r="L650" s="376">
        <f t="shared" si="90"/>
        <v>0</v>
      </c>
      <c r="M650" s="376">
        <f t="shared" si="91"/>
        <v>0</v>
      </c>
      <c r="N650" s="376">
        <f t="shared" si="96"/>
        <v>0</v>
      </c>
      <c r="O650" s="376">
        <f t="shared" si="97"/>
        <v>0</v>
      </c>
      <c r="P650" s="772">
        <v>1</v>
      </c>
      <c r="Q650" s="377" t="str">
        <f t="shared" si="92"/>
        <v>S</v>
      </c>
      <c r="R650" s="378"/>
      <c r="S650" s="378"/>
      <c r="T650" s="773">
        <f t="shared" si="93"/>
        <v>1054</v>
      </c>
    </row>
    <row r="651" spans="1:20" ht="14.1" customHeight="1">
      <c r="A651" s="564">
        <v>651</v>
      </c>
      <c r="B651" s="380" t="s">
        <v>589</v>
      </c>
      <c r="C651" s="380" t="s">
        <v>587</v>
      </c>
      <c r="D651" s="380">
        <v>0</v>
      </c>
      <c r="E651" s="558" t="s">
        <v>334</v>
      </c>
      <c r="F651" s="557" t="s">
        <v>382</v>
      </c>
      <c r="G651" s="373" t="str">
        <f t="shared" si="94"/>
        <v>Sanitaire ruimten</v>
      </c>
      <c r="H651" s="374"/>
      <c r="I651" s="566">
        <v>6.28</v>
      </c>
      <c r="J651" s="616">
        <v>2200</v>
      </c>
      <c r="K651" s="375">
        <f t="shared" si="95"/>
        <v>200</v>
      </c>
      <c r="L651" s="376">
        <f t="shared" ref="L651:L714" si="98">N651*I651*P651</f>
        <v>0</v>
      </c>
      <c r="M651" s="376">
        <f t="shared" ref="M651:M714" si="99">O651*I651*P651</f>
        <v>0</v>
      </c>
      <c r="N651" s="376">
        <f t="shared" si="96"/>
        <v>0</v>
      </c>
      <c r="O651" s="376">
        <f t="shared" si="97"/>
        <v>0</v>
      </c>
      <c r="P651" s="772">
        <v>1</v>
      </c>
      <c r="Q651" s="377" t="str">
        <f t="shared" si="92"/>
        <v>S</v>
      </c>
      <c r="R651" s="378"/>
      <c r="S651" s="378"/>
      <c r="T651" s="773">
        <f t="shared" si="93"/>
        <v>1256</v>
      </c>
    </row>
    <row r="652" spans="1:20" ht="14.1" customHeight="1">
      <c r="A652" s="564">
        <v>652</v>
      </c>
      <c r="B652" s="380" t="s">
        <v>589</v>
      </c>
      <c r="C652" s="380" t="s">
        <v>587</v>
      </c>
      <c r="D652" s="380">
        <v>0</v>
      </c>
      <c r="E652" s="558" t="s">
        <v>335</v>
      </c>
      <c r="F652" s="557" t="s">
        <v>380</v>
      </c>
      <c r="G652" s="373" t="str">
        <f t="shared" si="94"/>
        <v>Gangen en hallen</v>
      </c>
      <c r="H652" s="374"/>
      <c r="I652" s="566">
        <v>6.87</v>
      </c>
      <c r="J652" s="616">
        <v>3200</v>
      </c>
      <c r="K652" s="375">
        <f t="shared" si="95"/>
        <v>200</v>
      </c>
      <c r="L652" s="376">
        <f t="shared" si="98"/>
        <v>0</v>
      </c>
      <c r="M652" s="376">
        <f t="shared" si="99"/>
        <v>0</v>
      </c>
      <c r="N652" s="376">
        <f t="shared" si="96"/>
        <v>0</v>
      </c>
      <c r="O652" s="376">
        <f t="shared" si="97"/>
        <v>0</v>
      </c>
      <c r="P652" s="772">
        <v>1</v>
      </c>
      <c r="Q652" s="377" t="str">
        <f t="shared" si="92"/>
        <v>V</v>
      </c>
      <c r="R652" s="378"/>
      <c r="S652" s="378"/>
      <c r="T652" s="773">
        <f t="shared" si="93"/>
        <v>1374</v>
      </c>
    </row>
    <row r="653" spans="1:20" ht="14.1" customHeight="1">
      <c r="A653" s="564">
        <v>653</v>
      </c>
      <c r="B653" s="380" t="s">
        <v>589</v>
      </c>
      <c r="C653" s="380" t="s">
        <v>587</v>
      </c>
      <c r="D653" s="380">
        <v>0</v>
      </c>
      <c r="E653" s="558" t="s">
        <v>336</v>
      </c>
      <c r="F653" s="557" t="s">
        <v>532</v>
      </c>
      <c r="G653" s="373" t="str">
        <f t="shared" si="94"/>
        <v>Niet van toepassing</v>
      </c>
      <c r="H653" s="374"/>
      <c r="I653" s="566">
        <v>1.46</v>
      </c>
      <c r="J653" s="616" t="s">
        <v>239</v>
      </c>
      <c r="K653" s="375">
        <f t="shared" si="95"/>
        <v>0</v>
      </c>
      <c r="L653" s="376">
        <f t="shared" si="98"/>
        <v>0</v>
      </c>
      <c r="M653" s="376">
        <f t="shared" si="99"/>
        <v>0</v>
      </c>
      <c r="N653" s="376">
        <f t="shared" si="96"/>
        <v>0</v>
      </c>
      <c r="O653" s="376">
        <f t="shared" si="97"/>
        <v>0</v>
      </c>
      <c r="P653" s="772">
        <v>1</v>
      </c>
      <c r="Q653" s="377">
        <f t="shared" si="92"/>
        <v>0</v>
      </c>
      <c r="R653" s="378"/>
      <c r="S653" s="378"/>
      <c r="T653" s="773">
        <f t="shared" si="93"/>
        <v>0</v>
      </c>
    </row>
    <row r="654" spans="1:20" ht="14.1" customHeight="1">
      <c r="A654" s="564">
        <v>654</v>
      </c>
      <c r="B654" s="380" t="s">
        <v>589</v>
      </c>
      <c r="C654" s="380" t="s">
        <v>587</v>
      </c>
      <c r="D654" s="380">
        <v>0</v>
      </c>
      <c r="E654" s="558" t="s">
        <v>337</v>
      </c>
      <c r="F654" s="557" t="s">
        <v>532</v>
      </c>
      <c r="G654" s="373" t="str">
        <f t="shared" si="94"/>
        <v>Niet van toepassing</v>
      </c>
      <c r="H654" s="374"/>
      <c r="I654" s="566">
        <v>4.17</v>
      </c>
      <c r="J654" s="616" t="s">
        <v>239</v>
      </c>
      <c r="K654" s="375">
        <f t="shared" si="95"/>
        <v>0</v>
      </c>
      <c r="L654" s="376">
        <f t="shared" si="98"/>
        <v>0</v>
      </c>
      <c r="M654" s="376">
        <f t="shared" si="99"/>
        <v>0</v>
      </c>
      <c r="N654" s="376">
        <f t="shared" si="96"/>
        <v>0</v>
      </c>
      <c r="O654" s="376">
        <f t="shared" si="97"/>
        <v>0</v>
      </c>
      <c r="P654" s="772">
        <v>1</v>
      </c>
      <c r="Q654" s="377">
        <f t="shared" si="92"/>
        <v>0</v>
      </c>
      <c r="R654" s="378"/>
      <c r="S654" s="378"/>
      <c r="T654" s="773">
        <f t="shared" si="93"/>
        <v>0</v>
      </c>
    </row>
    <row r="655" spans="1:20" ht="14.1" customHeight="1">
      <c r="A655" s="564">
        <v>655</v>
      </c>
      <c r="B655" s="380" t="s">
        <v>589</v>
      </c>
      <c r="C655" s="380" t="s">
        <v>587</v>
      </c>
      <c r="D655" s="380">
        <v>0</v>
      </c>
      <c r="E655" s="558" t="s">
        <v>338</v>
      </c>
      <c r="F655" s="557" t="s">
        <v>380</v>
      </c>
      <c r="G655" s="373" t="str">
        <f t="shared" si="94"/>
        <v>Gangen en hallen</v>
      </c>
      <c r="H655" s="374"/>
      <c r="I655" s="566">
        <v>17.07</v>
      </c>
      <c r="J655" s="616">
        <v>3200</v>
      </c>
      <c r="K655" s="375">
        <f t="shared" si="95"/>
        <v>200</v>
      </c>
      <c r="L655" s="376">
        <f t="shared" si="98"/>
        <v>0</v>
      </c>
      <c r="M655" s="376">
        <f t="shared" si="99"/>
        <v>0</v>
      </c>
      <c r="N655" s="376">
        <f t="shared" si="96"/>
        <v>0</v>
      </c>
      <c r="O655" s="376">
        <f t="shared" si="97"/>
        <v>0</v>
      </c>
      <c r="P655" s="772">
        <v>1</v>
      </c>
      <c r="Q655" s="377" t="str">
        <f t="shared" si="92"/>
        <v>V</v>
      </c>
      <c r="R655" s="378"/>
      <c r="S655" s="378"/>
      <c r="T655" s="773">
        <f t="shared" si="93"/>
        <v>3414</v>
      </c>
    </row>
    <row r="656" spans="1:20" ht="14.1" customHeight="1">
      <c r="A656" s="564">
        <v>656</v>
      </c>
      <c r="B656" s="380" t="s">
        <v>589</v>
      </c>
      <c r="C656" s="380" t="s">
        <v>587</v>
      </c>
      <c r="D656" s="380"/>
      <c r="E656" s="558" t="s">
        <v>717</v>
      </c>
      <c r="F656" s="557" t="s">
        <v>686</v>
      </c>
      <c r="G656" s="373" t="str">
        <f t="shared" si="94"/>
        <v>Trappenhuizen</v>
      </c>
      <c r="H656" s="374"/>
      <c r="I656" s="566">
        <v>8.5333333333333332</v>
      </c>
      <c r="J656" s="616">
        <v>5200</v>
      </c>
      <c r="K656" s="375">
        <f t="shared" si="95"/>
        <v>200</v>
      </c>
      <c r="L656" s="376">
        <f t="shared" si="98"/>
        <v>0</v>
      </c>
      <c r="M656" s="376">
        <f t="shared" si="99"/>
        <v>0</v>
      </c>
      <c r="N656" s="376">
        <f t="shared" si="96"/>
        <v>0</v>
      </c>
      <c r="O656" s="376">
        <f t="shared" si="97"/>
        <v>0</v>
      </c>
      <c r="P656" s="772">
        <v>1</v>
      </c>
      <c r="Q656" s="377" t="str">
        <f t="shared" si="92"/>
        <v>V</v>
      </c>
      <c r="R656" s="378"/>
      <c r="S656" s="378"/>
      <c r="T656" s="773">
        <f t="shared" si="93"/>
        <v>1706.6666666666667</v>
      </c>
    </row>
    <row r="657" spans="1:20" ht="14.1" customHeight="1">
      <c r="A657" s="564">
        <v>657</v>
      </c>
      <c r="B657" s="380" t="s">
        <v>589</v>
      </c>
      <c r="C657" s="380" t="s">
        <v>587</v>
      </c>
      <c r="D657" s="380">
        <v>0</v>
      </c>
      <c r="E657" s="557" t="s">
        <v>339</v>
      </c>
      <c r="F657" s="557" t="s">
        <v>532</v>
      </c>
      <c r="G657" s="373" t="str">
        <f t="shared" si="94"/>
        <v>Niet van toepassing</v>
      </c>
      <c r="H657" s="374"/>
      <c r="I657" s="566">
        <v>5.0199999999999996</v>
      </c>
      <c r="J657" s="616" t="s">
        <v>239</v>
      </c>
      <c r="K657" s="375">
        <f t="shared" si="95"/>
        <v>0</v>
      </c>
      <c r="L657" s="376">
        <f t="shared" si="98"/>
        <v>0</v>
      </c>
      <c r="M657" s="376">
        <f t="shared" si="99"/>
        <v>0</v>
      </c>
      <c r="N657" s="376">
        <f t="shared" si="96"/>
        <v>0</v>
      </c>
      <c r="O657" s="376">
        <f t="shared" si="97"/>
        <v>0</v>
      </c>
      <c r="P657" s="772">
        <v>1</v>
      </c>
      <c r="Q657" s="377">
        <f t="shared" si="92"/>
        <v>0</v>
      </c>
      <c r="R657" s="378"/>
      <c r="S657" s="378"/>
      <c r="T657" s="773">
        <f t="shared" si="93"/>
        <v>0</v>
      </c>
    </row>
    <row r="658" spans="1:20" ht="14.1" customHeight="1">
      <c r="A658" s="564">
        <v>658</v>
      </c>
      <c r="B658" s="380" t="s">
        <v>589</v>
      </c>
      <c r="C658" s="380" t="s">
        <v>587</v>
      </c>
      <c r="D658" s="380">
        <v>0</v>
      </c>
      <c r="E658" s="557" t="s">
        <v>340</v>
      </c>
      <c r="F658" s="557" t="s">
        <v>591</v>
      </c>
      <c r="G658" s="373" t="str">
        <f t="shared" si="94"/>
        <v>Leslokaal praktijk</v>
      </c>
      <c r="H658" s="374"/>
      <c r="I658" s="566">
        <v>94</v>
      </c>
      <c r="J658" s="616">
        <v>9040</v>
      </c>
      <c r="K658" s="375">
        <f t="shared" si="95"/>
        <v>40</v>
      </c>
      <c r="L658" s="376">
        <f t="shared" si="98"/>
        <v>0</v>
      </c>
      <c r="M658" s="376">
        <f t="shared" si="99"/>
        <v>0</v>
      </c>
      <c r="N658" s="376">
        <f t="shared" si="96"/>
        <v>0</v>
      </c>
      <c r="O658" s="376">
        <f t="shared" si="97"/>
        <v>0</v>
      </c>
      <c r="P658" s="772">
        <v>1</v>
      </c>
      <c r="Q658" s="377" t="str">
        <f t="shared" ref="Q658:Q721" si="100">IF(J658="","",VLOOKUP(J658,Kengetal,11,FALSE))</f>
        <v>L</v>
      </c>
      <c r="R658" s="378"/>
      <c r="S658" s="378"/>
      <c r="T658" s="773">
        <f t="shared" ref="T658:T721" si="101">I658*K658</f>
        <v>3760</v>
      </c>
    </row>
    <row r="659" spans="1:20" ht="14.1" customHeight="1">
      <c r="A659" s="564">
        <v>659</v>
      </c>
      <c r="B659" s="380" t="s">
        <v>589</v>
      </c>
      <c r="C659" s="380" t="s">
        <v>587</v>
      </c>
      <c r="D659" s="380">
        <v>1</v>
      </c>
      <c r="E659" s="557" t="s">
        <v>390</v>
      </c>
      <c r="F659" s="557" t="s">
        <v>384</v>
      </c>
      <c r="G659" s="373" t="str">
        <f t="shared" si="94"/>
        <v>Administratieve ruimten</v>
      </c>
      <c r="H659" s="374"/>
      <c r="I659" s="566">
        <v>30.7</v>
      </c>
      <c r="J659" s="616">
        <v>1040</v>
      </c>
      <c r="K659" s="375">
        <f t="shared" si="95"/>
        <v>40</v>
      </c>
      <c r="L659" s="376">
        <f t="shared" si="98"/>
        <v>0</v>
      </c>
      <c r="M659" s="376">
        <f t="shared" si="99"/>
        <v>0</v>
      </c>
      <c r="N659" s="376">
        <f t="shared" si="96"/>
        <v>0</v>
      </c>
      <c r="O659" s="376">
        <f t="shared" si="97"/>
        <v>0</v>
      </c>
      <c r="P659" s="772">
        <v>1</v>
      </c>
      <c r="Q659" s="377" t="str">
        <f t="shared" si="100"/>
        <v>B</v>
      </c>
      <c r="R659" s="378"/>
      <c r="S659" s="378"/>
      <c r="T659" s="773">
        <f t="shared" si="101"/>
        <v>1228</v>
      </c>
    </row>
    <row r="660" spans="1:20" ht="14.1" customHeight="1">
      <c r="A660" s="564">
        <v>660</v>
      </c>
      <c r="B660" s="380" t="s">
        <v>589</v>
      </c>
      <c r="C660" s="380" t="s">
        <v>587</v>
      </c>
      <c r="D660" s="380">
        <v>1</v>
      </c>
      <c r="E660" s="557" t="s">
        <v>391</v>
      </c>
      <c r="F660" s="557" t="s">
        <v>380</v>
      </c>
      <c r="G660" s="373" t="str">
        <f t="shared" ref="G660:G723" si="102">IF($J660="",0,VLOOKUP($J660,Kengetal,3,FALSE))</f>
        <v>Gangen en hallen</v>
      </c>
      <c r="H660" s="374"/>
      <c r="I660" s="566">
        <v>74.099999999999994</v>
      </c>
      <c r="J660" s="616">
        <v>3200</v>
      </c>
      <c r="K660" s="375">
        <f t="shared" ref="K660:K723" si="103">SUM(IF(J660="",0,VLOOKUP(J660,Kengetal,2)))</f>
        <v>200</v>
      </c>
      <c r="L660" s="376">
        <f t="shared" si="98"/>
        <v>0</v>
      </c>
      <c r="M660" s="376">
        <f t="shared" si="99"/>
        <v>0</v>
      </c>
      <c r="N660" s="376">
        <f t="shared" ref="N660:N723" si="104">IF($J660="",0,VLOOKUP($J660,Kengetal,5,FALSE))</f>
        <v>0</v>
      </c>
      <c r="O660" s="376">
        <f t="shared" ref="O660:O723" si="105">IF($J660="",0,VLOOKUP($J660,Kengetal,6,FALSE))</f>
        <v>0</v>
      </c>
      <c r="P660" s="772">
        <v>1</v>
      </c>
      <c r="Q660" s="377" t="str">
        <f t="shared" si="100"/>
        <v>V</v>
      </c>
      <c r="R660" s="378"/>
      <c r="S660" s="378"/>
      <c r="T660" s="773">
        <f t="shared" si="101"/>
        <v>14819.999999999998</v>
      </c>
    </row>
    <row r="661" spans="1:20" ht="14.1" customHeight="1">
      <c r="A661" s="564">
        <v>661</v>
      </c>
      <c r="B661" s="380" t="s">
        <v>589</v>
      </c>
      <c r="C661" s="380" t="s">
        <v>587</v>
      </c>
      <c r="D661" s="380">
        <v>1</v>
      </c>
      <c r="E661" s="557" t="s">
        <v>392</v>
      </c>
      <c r="F661" s="557" t="s">
        <v>382</v>
      </c>
      <c r="G661" s="373" t="str">
        <f t="shared" si="102"/>
        <v>Sanitaire ruimten</v>
      </c>
      <c r="H661" s="374"/>
      <c r="I661" s="566">
        <v>2.15</v>
      </c>
      <c r="J661" s="616">
        <v>2200</v>
      </c>
      <c r="K661" s="375">
        <f t="shared" si="103"/>
        <v>200</v>
      </c>
      <c r="L661" s="376">
        <f t="shared" si="98"/>
        <v>0</v>
      </c>
      <c r="M661" s="376">
        <f t="shared" si="99"/>
        <v>0</v>
      </c>
      <c r="N661" s="376">
        <f t="shared" si="104"/>
        <v>0</v>
      </c>
      <c r="O661" s="376">
        <f t="shared" si="105"/>
        <v>0</v>
      </c>
      <c r="P661" s="772">
        <v>1</v>
      </c>
      <c r="Q661" s="377" t="str">
        <f t="shared" si="100"/>
        <v>S</v>
      </c>
      <c r="R661" s="378"/>
      <c r="S661" s="378"/>
      <c r="T661" s="773">
        <f t="shared" si="101"/>
        <v>430</v>
      </c>
    </row>
    <row r="662" spans="1:20" ht="14.1" customHeight="1">
      <c r="A662" s="564">
        <v>662</v>
      </c>
      <c r="B662" s="380" t="s">
        <v>589</v>
      </c>
      <c r="C662" s="380" t="s">
        <v>587</v>
      </c>
      <c r="D662" s="380">
        <v>1</v>
      </c>
      <c r="E662" s="557" t="s">
        <v>393</v>
      </c>
      <c r="F662" s="557" t="s">
        <v>382</v>
      </c>
      <c r="G662" s="373" t="str">
        <f t="shared" si="102"/>
        <v>Sanitaire ruimten</v>
      </c>
      <c r="H662" s="374"/>
      <c r="I662" s="566">
        <v>5.16</v>
      </c>
      <c r="J662" s="616">
        <v>2200</v>
      </c>
      <c r="K662" s="375">
        <f t="shared" si="103"/>
        <v>200</v>
      </c>
      <c r="L662" s="376">
        <f t="shared" si="98"/>
        <v>0</v>
      </c>
      <c r="M662" s="376">
        <f t="shared" si="99"/>
        <v>0</v>
      </c>
      <c r="N662" s="376">
        <f t="shared" si="104"/>
        <v>0</v>
      </c>
      <c r="O662" s="376">
        <f t="shared" si="105"/>
        <v>0</v>
      </c>
      <c r="P662" s="772">
        <v>1</v>
      </c>
      <c r="Q662" s="377" t="str">
        <f t="shared" si="100"/>
        <v>S</v>
      </c>
      <c r="R662" s="378"/>
      <c r="S662" s="378"/>
      <c r="T662" s="773">
        <f t="shared" si="101"/>
        <v>1032</v>
      </c>
    </row>
    <row r="663" spans="1:20" ht="14.1" customHeight="1">
      <c r="A663" s="564">
        <v>663</v>
      </c>
      <c r="B663" s="380" t="s">
        <v>589</v>
      </c>
      <c r="C663" s="380" t="s">
        <v>587</v>
      </c>
      <c r="D663" s="380">
        <v>1</v>
      </c>
      <c r="E663" s="557" t="s">
        <v>394</v>
      </c>
      <c r="F663" s="557" t="s">
        <v>382</v>
      </c>
      <c r="G663" s="373" t="str">
        <f t="shared" si="102"/>
        <v>Sanitaire ruimten</v>
      </c>
      <c r="H663" s="374"/>
      <c r="I663" s="566">
        <v>5.12</v>
      </c>
      <c r="J663" s="616">
        <v>2200</v>
      </c>
      <c r="K663" s="375">
        <f t="shared" si="103"/>
        <v>200</v>
      </c>
      <c r="L663" s="376">
        <f t="shared" si="98"/>
        <v>0</v>
      </c>
      <c r="M663" s="376">
        <f t="shared" si="99"/>
        <v>0</v>
      </c>
      <c r="N663" s="376">
        <f t="shared" si="104"/>
        <v>0</v>
      </c>
      <c r="O663" s="376">
        <f t="shared" si="105"/>
        <v>0</v>
      </c>
      <c r="P663" s="772">
        <v>1</v>
      </c>
      <c r="Q663" s="377" t="str">
        <f t="shared" si="100"/>
        <v>S</v>
      </c>
      <c r="R663" s="378"/>
      <c r="S663" s="378"/>
      <c r="T663" s="773">
        <f t="shared" si="101"/>
        <v>1024</v>
      </c>
    </row>
    <row r="664" spans="1:20" ht="14.1" customHeight="1">
      <c r="A664" s="564">
        <v>664</v>
      </c>
      <c r="B664" s="380" t="s">
        <v>589</v>
      </c>
      <c r="C664" s="380" t="s">
        <v>587</v>
      </c>
      <c r="D664" s="380">
        <v>1</v>
      </c>
      <c r="E664" s="558" t="s">
        <v>395</v>
      </c>
      <c r="F664" s="557" t="s">
        <v>532</v>
      </c>
      <c r="G664" s="373" t="str">
        <f t="shared" si="102"/>
        <v>Niet van toepassing</v>
      </c>
      <c r="H664" s="374"/>
      <c r="I664" s="566">
        <v>2.65</v>
      </c>
      <c r="J664" s="616" t="s">
        <v>239</v>
      </c>
      <c r="K664" s="375">
        <f t="shared" si="103"/>
        <v>0</v>
      </c>
      <c r="L664" s="376">
        <f t="shared" si="98"/>
        <v>0</v>
      </c>
      <c r="M664" s="376">
        <f t="shared" si="99"/>
        <v>0</v>
      </c>
      <c r="N664" s="376">
        <f t="shared" si="104"/>
        <v>0</v>
      </c>
      <c r="O664" s="376">
        <f t="shared" si="105"/>
        <v>0</v>
      </c>
      <c r="P664" s="772">
        <v>1</v>
      </c>
      <c r="Q664" s="377">
        <f t="shared" si="100"/>
        <v>0</v>
      </c>
      <c r="R664" s="378"/>
      <c r="S664" s="378"/>
      <c r="T664" s="773">
        <f t="shared" si="101"/>
        <v>0</v>
      </c>
    </row>
    <row r="665" spans="1:20" ht="14.1" customHeight="1">
      <c r="A665" s="564">
        <v>665</v>
      </c>
      <c r="B665" s="380" t="s">
        <v>589</v>
      </c>
      <c r="C665" s="380" t="s">
        <v>587</v>
      </c>
      <c r="D665" s="380">
        <v>1</v>
      </c>
      <c r="E665" s="558" t="s">
        <v>396</v>
      </c>
      <c r="F665" s="557" t="s">
        <v>539</v>
      </c>
      <c r="G665" s="373" t="str">
        <f t="shared" si="102"/>
        <v>Mediatheek/Bibliotheek/Computerlokaal</v>
      </c>
      <c r="H665" s="374"/>
      <c r="I665" s="566">
        <v>35.1</v>
      </c>
      <c r="J665" s="616">
        <v>14080</v>
      </c>
      <c r="K665" s="375">
        <f t="shared" si="103"/>
        <v>80</v>
      </c>
      <c r="L665" s="376">
        <f t="shared" si="98"/>
        <v>0</v>
      </c>
      <c r="M665" s="376">
        <f t="shared" si="99"/>
        <v>0</v>
      </c>
      <c r="N665" s="376">
        <f t="shared" si="104"/>
        <v>0</v>
      </c>
      <c r="O665" s="376">
        <f t="shared" si="105"/>
        <v>0</v>
      </c>
      <c r="P665" s="772">
        <v>1</v>
      </c>
      <c r="Q665" s="377" t="str">
        <f t="shared" si="100"/>
        <v>V</v>
      </c>
      <c r="R665" s="378"/>
      <c r="S665" s="378"/>
      <c r="T665" s="773">
        <f t="shared" si="101"/>
        <v>2808</v>
      </c>
    </row>
    <row r="666" spans="1:20" ht="14.1" customHeight="1">
      <c r="A666" s="564">
        <v>666</v>
      </c>
      <c r="B666" s="380" t="s">
        <v>589</v>
      </c>
      <c r="C666" s="380" t="s">
        <v>587</v>
      </c>
      <c r="D666" s="380">
        <v>1</v>
      </c>
      <c r="E666" s="558" t="s">
        <v>397</v>
      </c>
      <c r="F666" s="557" t="s">
        <v>384</v>
      </c>
      <c r="G666" s="373" t="str">
        <f t="shared" si="102"/>
        <v>Administratieve ruimten</v>
      </c>
      <c r="H666" s="374"/>
      <c r="I666" s="566">
        <v>5.42</v>
      </c>
      <c r="J666" s="616">
        <v>1040</v>
      </c>
      <c r="K666" s="375">
        <f t="shared" si="103"/>
        <v>40</v>
      </c>
      <c r="L666" s="376">
        <f t="shared" si="98"/>
        <v>0</v>
      </c>
      <c r="M666" s="376">
        <f t="shared" si="99"/>
        <v>0</v>
      </c>
      <c r="N666" s="376">
        <f t="shared" si="104"/>
        <v>0</v>
      </c>
      <c r="O666" s="376">
        <f t="shared" si="105"/>
        <v>0</v>
      </c>
      <c r="P666" s="772">
        <v>1</v>
      </c>
      <c r="Q666" s="377" t="str">
        <f t="shared" si="100"/>
        <v>B</v>
      </c>
      <c r="R666" s="378"/>
      <c r="S666" s="378"/>
      <c r="T666" s="773">
        <f t="shared" si="101"/>
        <v>216.8</v>
      </c>
    </row>
    <row r="667" spans="1:20" ht="14.1" customHeight="1">
      <c r="A667" s="564">
        <v>667</v>
      </c>
      <c r="B667" s="380" t="s">
        <v>589</v>
      </c>
      <c r="C667" s="380" t="s">
        <v>587</v>
      </c>
      <c r="D667" s="380">
        <v>1</v>
      </c>
      <c r="E667" s="558" t="s">
        <v>398</v>
      </c>
      <c r="F667" s="557" t="s">
        <v>384</v>
      </c>
      <c r="G667" s="373" t="str">
        <f t="shared" si="102"/>
        <v>Administratieve ruimten</v>
      </c>
      <c r="H667" s="374"/>
      <c r="I667" s="566">
        <v>22.9</v>
      </c>
      <c r="J667" s="616">
        <v>1040</v>
      </c>
      <c r="K667" s="375">
        <f t="shared" si="103"/>
        <v>40</v>
      </c>
      <c r="L667" s="376">
        <f t="shared" si="98"/>
        <v>0</v>
      </c>
      <c r="M667" s="376">
        <f t="shared" si="99"/>
        <v>0</v>
      </c>
      <c r="N667" s="376">
        <f t="shared" si="104"/>
        <v>0</v>
      </c>
      <c r="O667" s="376">
        <f t="shared" si="105"/>
        <v>0</v>
      </c>
      <c r="P667" s="772">
        <v>1</v>
      </c>
      <c r="Q667" s="377" t="str">
        <f t="shared" si="100"/>
        <v>B</v>
      </c>
      <c r="R667" s="378"/>
      <c r="S667" s="378"/>
      <c r="T667" s="773">
        <f t="shared" si="101"/>
        <v>916</v>
      </c>
    </row>
    <row r="668" spans="1:20" ht="14.1" customHeight="1">
      <c r="A668" s="564">
        <v>668</v>
      </c>
      <c r="B668" s="380" t="s">
        <v>589</v>
      </c>
      <c r="C668" s="380" t="s">
        <v>587</v>
      </c>
      <c r="D668" s="380">
        <v>1</v>
      </c>
      <c r="E668" s="558" t="s">
        <v>399</v>
      </c>
      <c r="F668" s="557" t="s">
        <v>383</v>
      </c>
      <c r="G668" s="373" t="str">
        <f t="shared" si="102"/>
        <v>Leslokaal regulier</v>
      </c>
      <c r="H668" s="374"/>
      <c r="I668" s="566">
        <v>53</v>
      </c>
      <c r="J668" s="616">
        <v>8040</v>
      </c>
      <c r="K668" s="375">
        <f t="shared" si="103"/>
        <v>40</v>
      </c>
      <c r="L668" s="376">
        <f t="shared" si="98"/>
        <v>0</v>
      </c>
      <c r="M668" s="376">
        <f t="shared" si="99"/>
        <v>0</v>
      </c>
      <c r="N668" s="376">
        <f t="shared" si="104"/>
        <v>0</v>
      </c>
      <c r="O668" s="376">
        <f t="shared" si="105"/>
        <v>0</v>
      </c>
      <c r="P668" s="772">
        <v>1</v>
      </c>
      <c r="Q668" s="377" t="str">
        <f t="shared" si="100"/>
        <v>L</v>
      </c>
      <c r="R668" s="378"/>
      <c r="S668" s="378"/>
      <c r="T668" s="773">
        <f t="shared" si="101"/>
        <v>2120</v>
      </c>
    </row>
    <row r="669" spans="1:20" ht="14.1" customHeight="1">
      <c r="A669" s="564">
        <v>669</v>
      </c>
      <c r="B669" s="380" t="s">
        <v>589</v>
      </c>
      <c r="C669" s="380" t="s">
        <v>587</v>
      </c>
      <c r="D669" s="380">
        <v>1</v>
      </c>
      <c r="E669" s="558" t="s">
        <v>400</v>
      </c>
      <c r="F669" s="557" t="s">
        <v>383</v>
      </c>
      <c r="G669" s="373" t="str">
        <f t="shared" si="102"/>
        <v>Leslokaal regulier</v>
      </c>
      <c r="H669" s="374"/>
      <c r="I669" s="566">
        <v>54.3</v>
      </c>
      <c r="J669" s="616">
        <v>8040</v>
      </c>
      <c r="K669" s="375">
        <f t="shared" si="103"/>
        <v>40</v>
      </c>
      <c r="L669" s="376">
        <f t="shared" si="98"/>
        <v>0</v>
      </c>
      <c r="M669" s="376">
        <f t="shared" si="99"/>
        <v>0</v>
      </c>
      <c r="N669" s="376">
        <f t="shared" si="104"/>
        <v>0</v>
      </c>
      <c r="O669" s="376">
        <f t="shared" si="105"/>
        <v>0</v>
      </c>
      <c r="P669" s="772">
        <v>1</v>
      </c>
      <c r="Q669" s="377" t="str">
        <f t="shared" si="100"/>
        <v>L</v>
      </c>
      <c r="R669" s="378"/>
      <c r="S669" s="378"/>
      <c r="T669" s="773">
        <f t="shared" si="101"/>
        <v>2172</v>
      </c>
    </row>
    <row r="670" spans="1:20" ht="14.1" customHeight="1">
      <c r="A670" s="564">
        <v>670</v>
      </c>
      <c r="B670" s="380" t="s">
        <v>589</v>
      </c>
      <c r="C670" s="380" t="s">
        <v>587</v>
      </c>
      <c r="D670" s="380">
        <v>1</v>
      </c>
      <c r="E670" s="558" t="s">
        <v>401</v>
      </c>
      <c r="F670" s="557" t="s">
        <v>686</v>
      </c>
      <c r="G670" s="373" t="str">
        <f t="shared" si="102"/>
        <v>Trappenhuizen</v>
      </c>
      <c r="H670" s="374"/>
      <c r="I670" s="566">
        <v>29.6</v>
      </c>
      <c r="J670" s="616">
        <v>5200</v>
      </c>
      <c r="K670" s="375">
        <f t="shared" si="103"/>
        <v>200</v>
      </c>
      <c r="L670" s="376">
        <f t="shared" si="98"/>
        <v>0</v>
      </c>
      <c r="M670" s="376">
        <f t="shared" si="99"/>
        <v>0</v>
      </c>
      <c r="N670" s="376">
        <f t="shared" si="104"/>
        <v>0</v>
      </c>
      <c r="O670" s="376">
        <f t="shared" si="105"/>
        <v>0</v>
      </c>
      <c r="P670" s="772">
        <v>1</v>
      </c>
      <c r="Q670" s="377" t="str">
        <f t="shared" si="100"/>
        <v>V</v>
      </c>
      <c r="R670" s="378"/>
      <c r="S670" s="378"/>
      <c r="T670" s="773">
        <f t="shared" si="101"/>
        <v>5920</v>
      </c>
    </row>
    <row r="671" spans="1:20" ht="14.1" customHeight="1">
      <c r="A671" s="564">
        <v>671</v>
      </c>
      <c r="B671" s="380" t="s">
        <v>589</v>
      </c>
      <c r="C671" s="380" t="s">
        <v>587</v>
      </c>
      <c r="D671" s="380">
        <v>1</v>
      </c>
      <c r="E671" s="558" t="s">
        <v>402</v>
      </c>
      <c r="F671" s="557" t="s">
        <v>383</v>
      </c>
      <c r="G671" s="373" t="str">
        <f t="shared" si="102"/>
        <v>Leslokaal regulier</v>
      </c>
      <c r="H671" s="374"/>
      <c r="I671" s="566">
        <v>73.900000000000006</v>
      </c>
      <c r="J671" s="616">
        <v>8040</v>
      </c>
      <c r="K671" s="375">
        <f t="shared" si="103"/>
        <v>40</v>
      </c>
      <c r="L671" s="376">
        <f t="shared" si="98"/>
        <v>0</v>
      </c>
      <c r="M671" s="376">
        <f t="shared" si="99"/>
        <v>0</v>
      </c>
      <c r="N671" s="376">
        <f t="shared" si="104"/>
        <v>0</v>
      </c>
      <c r="O671" s="376">
        <f t="shared" si="105"/>
        <v>0</v>
      </c>
      <c r="P671" s="772">
        <v>1</v>
      </c>
      <c r="Q671" s="377" t="str">
        <f t="shared" si="100"/>
        <v>L</v>
      </c>
      <c r="R671" s="378"/>
      <c r="S671" s="378"/>
      <c r="T671" s="773">
        <f t="shared" si="101"/>
        <v>2956</v>
      </c>
    </row>
    <row r="672" spans="1:20" ht="14.1" customHeight="1">
      <c r="A672" s="564">
        <v>672</v>
      </c>
      <c r="B672" s="380" t="s">
        <v>589</v>
      </c>
      <c r="C672" s="380" t="s">
        <v>587</v>
      </c>
      <c r="D672" s="380">
        <v>2</v>
      </c>
      <c r="E672" s="558" t="s">
        <v>446</v>
      </c>
      <c r="F672" s="557" t="s">
        <v>383</v>
      </c>
      <c r="G672" s="373" t="str">
        <f t="shared" si="102"/>
        <v>Leslokaal regulier</v>
      </c>
      <c r="H672" s="374"/>
      <c r="I672" s="566">
        <v>30.7</v>
      </c>
      <c r="J672" s="616">
        <v>8040</v>
      </c>
      <c r="K672" s="375">
        <f t="shared" si="103"/>
        <v>40</v>
      </c>
      <c r="L672" s="376">
        <f t="shared" si="98"/>
        <v>0</v>
      </c>
      <c r="M672" s="376">
        <f t="shared" si="99"/>
        <v>0</v>
      </c>
      <c r="N672" s="376">
        <f t="shared" si="104"/>
        <v>0</v>
      </c>
      <c r="O672" s="376">
        <f t="shared" si="105"/>
        <v>0</v>
      </c>
      <c r="P672" s="772">
        <v>1</v>
      </c>
      <c r="Q672" s="377" t="str">
        <f t="shared" si="100"/>
        <v>L</v>
      </c>
      <c r="R672" s="378"/>
      <c r="S672" s="378"/>
      <c r="T672" s="773">
        <f t="shared" si="101"/>
        <v>1228</v>
      </c>
    </row>
    <row r="673" spans="1:20" ht="14.1" customHeight="1">
      <c r="A673" s="564">
        <v>673</v>
      </c>
      <c r="B673" s="380" t="s">
        <v>589</v>
      </c>
      <c r="C673" s="380" t="s">
        <v>587</v>
      </c>
      <c r="D673" s="380">
        <v>2</v>
      </c>
      <c r="E673" s="558" t="s">
        <v>447</v>
      </c>
      <c r="F673" s="557" t="s">
        <v>380</v>
      </c>
      <c r="G673" s="373" t="str">
        <f t="shared" si="102"/>
        <v>Gangen en hallen</v>
      </c>
      <c r="H673" s="374"/>
      <c r="I673" s="566">
        <v>64.400000000000006</v>
      </c>
      <c r="J673" s="616">
        <v>3200</v>
      </c>
      <c r="K673" s="375">
        <f t="shared" si="103"/>
        <v>200</v>
      </c>
      <c r="L673" s="376">
        <f t="shared" si="98"/>
        <v>0</v>
      </c>
      <c r="M673" s="376">
        <f t="shared" si="99"/>
        <v>0</v>
      </c>
      <c r="N673" s="376">
        <f t="shared" si="104"/>
        <v>0</v>
      </c>
      <c r="O673" s="376">
        <f t="shared" si="105"/>
        <v>0</v>
      </c>
      <c r="P673" s="772">
        <v>1</v>
      </c>
      <c r="Q673" s="377" t="str">
        <f t="shared" si="100"/>
        <v>V</v>
      </c>
      <c r="R673" s="378"/>
      <c r="S673" s="378"/>
      <c r="T673" s="773">
        <f t="shared" si="101"/>
        <v>12880.000000000002</v>
      </c>
    </row>
    <row r="674" spans="1:20" ht="14.1" customHeight="1">
      <c r="A674" s="564">
        <v>674</v>
      </c>
      <c r="B674" s="380" t="s">
        <v>589</v>
      </c>
      <c r="C674" s="380" t="s">
        <v>587</v>
      </c>
      <c r="D674" s="380">
        <v>2</v>
      </c>
      <c r="E674" s="558" t="s">
        <v>448</v>
      </c>
      <c r="F674" s="557" t="s">
        <v>382</v>
      </c>
      <c r="G674" s="373" t="str">
        <f t="shared" si="102"/>
        <v>Sanitaire ruimten</v>
      </c>
      <c r="H674" s="374"/>
      <c r="I674" s="566">
        <v>2.15</v>
      </c>
      <c r="J674" s="616">
        <v>2200</v>
      </c>
      <c r="K674" s="375">
        <f t="shared" si="103"/>
        <v>200</v>
      </c>
      <c r="L674" s="376">
        <f t="shared" si="98"/>
        <v>0</v>
      </c>
      <c r="M674" s="376">
        <f t="shared" si="99"/>
        <v>0</v>
      </c>
      <c r="N674" s="376">
        <f t="shared" si="104"/>
        <v>0</v>
      </c>
      <c r="O674" s="376">
        <f t="shared" si="105"/>
        <v>0</v>
      </c>
      <c r="P674" s="772">
        <v>1</v>
      </c>
      <c r="Q674" s="377" t="str">
        <f t="shared" si="100"/>
        <v>S</v>
      </c>
      <c r="R674" s="378"/>
      <c r="S674" s="378"/>
      <c r="T674" s="773">
        <f t="shared" si="101"/>
        <v>430</v>
      </c>
    </row>
    <row r="675" spans="1:20" ht="14.1" customHeight="1">
      <c r="A675" s="564">
        <v>675</v>
      </c>
      <c r="B675" s="380" t="s">
        <v>589</v>
      </c>
      <c r="C675" s="380" t="s">
        <v>587</v>
      </c>
      <c r="D675" s="380">
        <v>2</v>
      </c>
      <c r="E675" s="558" t="s">
        <v>449</v>
      </c>
      <c r="F675" s="557" t="s">
        <v>382</v>
      </c>
      <c r="G675" s="373" t="str">
        <f t="shared" si="102"/>
        <v>Sanitaire ruimten</v>
      </c>
      <c r="H675" s="374"/>
      <c r="I675" s="566">
        <v>5.16</v>
      </c>
      <c r="J675" s="616">
        <v>2200</v>
      </c>
      <c r="K675" s="375">
        <f t="shared" si="103"/>
        <v>200</v>
      </c>
      <c r="L675" s="376">
        <f t="shared" si="98"/>
        <v>0</v>
      </c>
      <c r="M675" s="376">
        <f t="shared" si="99"/>
        <v>0</v>
      </c>
      <c r="N675" s="376">
        <f t="shared" si="104"/>
        <v>0</v>
      </c>
      <c r="O675" s="376">
        <f t="shared" si="105"/>
        <v>0</v>
      </c>
      <c r="P675" s="772">
        <v>1</v>
      </c>
      <c r="Q675" s="377" t="str">
        <f t="shared" si="100"/>
        <v>S</v>
      </c>
      <c r="R675" s="378"/>
      <c r="S675" s="378"/>
      <c r="T675" s="773">
        <f t="shared" si="101"/>
        <v>1032</v>
      </c>
    </row>
    <row r="676" spans="1:20" ht="14.1" customHeight="1">
      <c r="A676" s="564">
        <v>676</v>
      </c>
      <c r="B676" s="380" t="s">
        <v>589</v>
      </c>
      <c r="C676" s="380" t="s">
        <v>587</v>
      </c>
      <c r="D676" s="380">
        <v>2</v>
      </c>
      <c r="E676" s="558" t="s">
        <v>450</v>
      </c>
      <c r="F676" s="557" t="s">
        <v>382</v>
      </c>
      <c r="G676" s="373" t="str">
        <f t="shared" si="102"/>
        <v>Sanitaire ruimten</v>
      </c>
      <c r="H676" s="374"/>
      <c r="I676" s="566">
        <v>5.12</v>
      </c>
      <c r="J676" s="616">
        <v>2200</v>
      </c>
      <c r="K676" s="375">
        <f t="shared" si="103"/>
        <v>200</v>
      </c>
      <c r="L676" s="376">
        <f t="shared" si="98"/>
        <v>0</v>
      </c>
      <c r="M676" s="376">
        <f t="shared" si="99"/>
        <v>0</v>
      </c>
      <c r="N676" s="376">
        <f t="shared" si="104"/>
        <v>0</v>
      </c>
      <c r="O676" s="376">
        <f t="shared" si="105"/>
        <v>0</v>
      </c>
      <c r="P676" s="772">
        <v>1</v>
      </c>
      <c r="Q676" s="377" t="str">
        <f t="shared" si="100"/>
        <v>S</v>
      </c>
      <c r="R676" s="378"/>
      <c r="S676" s="378"/>
      <c r="T676" s="773">
        <f t="shared" si="101"/>
        <v>1024</v>
      </c>
    </row>
    <row r="677" spans="1:20" ht="14.1" customHeight="1">
      <c r="A677" s="564">
        <v>677</v>
      </c>
      <c r="B677" s="380" t="s">
        <v>589</v>
      </c>
      <c r="C677" s="380" t="s">
        <v>587</v>
      </c>
      <c r="D677" s="380">
        <v>2</v>
      </c>
      <c r="E677" s="558" t="s">
        <v>451</v>
      </c>
      <c r="F677" s="557" t="s">
        <v>532</v>
      </c>
      <c r="G677" s="373" t="str">
        <f t="shared" si="102"/>
        <v>Niet van toepassing</v>
      </c>
      <c r="H677" s="374"/>
      <c r="I677" s="566">
        <v>2.65</v>
      </c>
      <c r="J677" s="616" t="s">
        <v>239</v>
      </c>
      <c r="K677" s="375">
        <f t="shared" si="103"/>
        <v>0</v>
      </c>
      <c r="L677" s="376">
        <f t="shared" si="98"/>
        <v>0</v>
      </c>
      <c r="M677" s="376">
        <f t="shared" si="99"/>
        <v>0</v>
      </c>
      <c r="N677" s="376">
        <f t="shared" si="104"/>
        <v>0</v>
      </c>
      <c r="O677" s="376">
        <f t="shared" si="105"/>
        <v>0</v>
      </c>
      <c r="P677" s="772">
        <v>1</v>
      </c>
      <c r="Q677" s="377">
        <f t="shared" si="100"/>
        <v>0</v>
      </c>
      <c r="R677" s="378"/>
      <c r="S677" s="378"/>
      <c r="T677" s="773">
        <f t="shared" si="101"/>
        <v>0</v>
      </c>
    </row>
    <row r="678" spans="1:20" ht="14.1" customHeight="1">
      <c r="A678" s="564">
        <v>678</v>
      </c>
      <c r="B678" s="380" t="s">
        <v>589</v>
      </c>
      <c r="C678" s="380" t="s">
        <v>587</v>
      </c>
      <c r="D678" s="608">
        <v>2</v>
      </c>
      <c r="E678" s="558" t="s">
        <v>452</v>
      </c>
      <c r="F678" s="557" t="s">
        <v>387</v>
      </c>
      <c r="G678" s="373" t="str">
        <f t="shared" si="102"/>
        <v>Niet van toepassing</v>
      </c>
      <c r="H678" s="374"/>
      <c r="I678" s="566">
        <v>14.8</v>
      </c>
      <c r="J678" s="616" t="s">
        <v>239</v>
      </c>
      <c r="K678" s="375">
        <f t="shared" si="103"/>
        <v>0</v>
      </c>
      <c r="L678" s="376">
        <f t="shared" si="98"/>
        <v>0</v>
      </c>
      <c r="M678" s="376">
        <f t="shared" si="99"/>
        <v>0</v>
      </c>
      <c r="N678" s="376">
        <f t="shared" si="104"/>
        <v>0</v>
      </c>
      <c r="O678" s="376">
        <f t="shared" si="105"/>
        <v>0</v>
      </c>
      <c r="P678" s="772">
        <v>1</v>
      </c>
      <c r="Q678" s="377">
        <f t="shared" si="100"/>
        <v>0</v>
      </c>
      <c r="R678" s="378"/>
      <c r="S678" s="378"/>
      <c r="T678" s="773">
        <f t="shared" si="101"/>
        <v>0</v>
      </c>
    </row>
    <row r="679" spans="1:20" ht="14.1" customHeight="1">
      <c r="A679" s="564">
        <v>679</v>
      </c>
      <c r="B679" s="380" t="s">
        <v>589</v>
      </c>
      <c r="C679" s="380" t="s">
        <v>587</v>
      </c>
      <c r="D679" s="380">
        <v>2</v>
      </c>
      <c r="E679" s="558" t="s">
        <v>453</v>
      </c>
      <c r="F679" s="557" t="s">
        <v>383</v>
      </c>
      <c r="G679" s="373" t="str">
        <f t="shared" si="102"/>
        <v>Leslokaal regulier</v>
      </c>
      <c r="H679" s="374"/>
      <c r="I679" s="566">
        <v>55.2</v>
      </c>
      <c r="J679" s="616">
        <v>8040</v>
      </c>
      <c r="K679" s="375">
        <f t="shared" si="103"/>
        <v>40</v>
      </c>
      <c r="L679" s="376">
        <f t="shared" si="98"/>
        <v>0</v>
      </c>
      <c r="M679" s="376">
        <f t="shared" si="99"/>
        <v>0</v>
      </c>
      <c r="N679" s="376">
        <f t="shared" si="104"/>
        <v>0</v>
      </c>
      <c r="O679" s="376">
        <f t="shared" si="105"/>
        <v>0</v>
      </c>
      <c r="P679" s="772">
        <v>1</v>
      </c>
      <c r="Q679" s="377" t="str">
        <f t="shared" si="100"/>
        <v>L</v>
      </c>
      <c r="R679" s="378"/>
      <c r="S679" s="378"/>
      <c r="T679" s="773">
        <f t="shared" si="101"/>
        <v>2208</v>
      </c>
    </row>
    <row r="680" spans="1:20" ht="14.1" customHeight="1">
      <c r="A680" s="564">
        <v>680</v>
      </c>
      <c r="B680" s="380" t="s">
        <v>589</v>
      </c>
      <c r="C680" s="380" t="s">
        <v>587</v>
      </c>
      <c r="D680" s="380">
        <v>2</v>
      </c>
      <c r="E680" s="558" t="s">
        <v>454</v>
      </c>
      <c r="F680" s="557" t="s">
        <v>384</v>
      </c>
      <c r="G680" s="373" t="str">
        <f t="shared" si="102"/>
        <v>Administratieve ruimten</v>
      </c>
      <c r="H680" s="374"/>
      <c r="I680" s="566">
        <v>5.42</v>
      </c>
      <c r="J680" s="616">
        <v>1040</v>
      </c>
      <c r="K680" s="375">
        <f t="shared" si="103"/>
        <v>40</v>
      </c>
      <c r="L680" s="376">
        <f t="shared" si="98"/>
        <v>0</v>
      </c>
      <c r="M680" s="376">
        <f t="shared" si="99"/>
        <v>0</v>
      </c>
      <c r="N680" s="376">
        <f t="shared" si="104"/>
        <v>0</v>
      </c>
      <c r="O680" s="376">
        <f t="shared" si="105"/>
        <v>0</v>
      </c>
      <c r="P680" s="772">
        <v>1</v>
      </c>
      <c r="Q680" s="377" t="str">
        <f t="shared" si="100"/>
        <v>B</v>
      </c>
      <c r="R680" s="378"/>
      <c r="S680" s="378"/>
      <c r="T680" s="773">
        <f t="shared" si="101"/>
        <v>216.8</v>
      </c>
    </row>
    <row r="681" spans="1:20" ht="14.1" customHeight="1">
      <c r="A681" s="564">
        <v>681</v>
      </c>
      <c r="B681" s="380" t="s">
        <v>589</v>
      </c>
      <c r="C681" s="380" t="s">
        <v>587</v>
      </c>
      <c r="D681" s="380">
        <v>2</v>
      </c>
      <c r="E681" s="558" t="s">
        <v>455</v>
      </c>
      <c r="F681" s="557" t="s">
        <v>383</v>
      </c>
      <c r="G681" s="373" t="str">
        <f t="shared" si="102"/>
        <v>Leslokaal regulier</v>
      </c>
      <c r="H681" s="374"/>
      <c r="I681" s="566">
        <v>108</v>
      </c>
      <c r="J681" s="616">
        <v>8040</v>
      </c>
      <c r="K681" s="375">
        <f t="shared" si="103"/>
        <v>40</v>
      </c>
      <c r="L681" s="376">
        <f t="shared" si="98"/>
        <v>0</v>
      </c>
      <c r="M681" s="376">
        <f t="shared" si="99"/>
        <v>0</v>
      </c>
      <c r="N681" s="376">
        <f t="shared" si="104"/>
        <v>0</v>
      </c>
      <c r="O681" s="376">
        <f t="shared" si="105"/>
        <v>0</v>
      </c>
      <c r="P681" s="772">
        <v>1</v>
      </c>
      <c r="Q681" s="377" t="str">
        <f t="shared" si="100"/>
        <v>L</v>
      </c>
      <c r="R681" s="378"/>
      <c r="S681" s="378"/>
      <c r="T681" s="773">
        <f t="shared" si="101"/>
        <v>4320</v>
      </c>
    </row>
    <row r="682" spans="1:20" ht="14.1" customHeight="1">
      <c r="A682" s="564">
        <v>682</v>
      </c>
      <c r="B682" s="380" t="s">
        <v>589</v>
      </c>
      <c r="C682" s="380" t="s">
        <v>587</v>
      </c>
      <c r="D682" s="380">
        <v>2</v>
      </c>
      <c r="E682" s="558" t="s">
        <v>456</v>
      </c>
      <c r="F682" s="557" t="s">
        <v>380</v>
      </c>
      <c r="G682" s="373" t="str">
        <f t="shared" si="102"/>
        <v>Gangen en hallen</v>
      </c>
      <c r="H682" s="374"/>
      <c r="I682" s="566">
        <v>26.6</v>
      </c>
      <c r="J682" s="616">
        <v>3200</v>
      </c>
      <c r="K682" s="375">
        <f t="shared" si="103"/>
        <v>200</v>
      </c>
      <c r="L682" s="376">
        <f t="shared" si="98"/>
        <v>0</v>
      </c>
      <c r="M682" s="376">
        <f t="shared" si="99"/>
        <v>0</v>
      </c>
      <c r="N682" s="376">
        <f t="shared" si="104"/>
        <v>0</v>
      </c>
      <c r="O682" s="376">
        <f t="shared" si="105"/>
        <v>0</v>
      </c>
      <c r="P682" s="772">
        <v>1</v>
      </c>
      <c r="Q682" s="377" t="str">
        <f t="shared" si="100"/>
        <v>V</v>
      </c>
      <c r="R682" s="378"/>
      <c r="S682" s="378"/>
      <c r="T682" s="773">
        <f t="shared" si="101"/>
        <v>5320</v>
      </c>
    </row>
    <row r="683" spans="1:20" ht="14.1" customHeight="1">
      <c r="A683" s="564">
        <v>683</v>
      </c>
      <c r="B683" s="380" t="s">
        <v>589</v>
      </c>
      <c r="C683" s="380" t="s">
        <v>587</v>
      </c>
      <c r="D683" s="380">
        <v>2</v>
      </c>
      <c r="E683" s="558" t="s">
        <v>457</v>
      </c>
      <c r="F683" s="557" t="s">
        <v>532</v>
      </c>
      <c r="G683" s="373" t="str">
        <f t="shared" si="102"/>
        <v>Niet van toepassing</v>
      </c>
      <c r="H683" s="374"/>
      <c r="I683" s="566">
        <v>7.2</v>
      </c>
      <c r="J683" s="616" t="s">
        <v>239</v>
      </c>
      <c r="K683" s="375">
        <f t="shared" si="103"/>
        <v>0</v>
      </c>
      <c r="L683" s="376">
        <f t="shared" si="98"/>
        <v>0</v>
      </c>
      <c r="M683" s="376">
        <f t="shared" si="99"/>
        <v>0</v>
      </c>
      <c r="N683" s="376">
        <f t="shared" si="104"/>
        <v>0</v>
      </c>
      <c r="O683" s="376">
        <f t="shared" si="105"/>
        <v>0</v>
      </c>
      <c r="P683" s="772">
        <v>1</v>
      </c>
      <c r="Q683" s="377">
        <f t="shared" si="100"/>
        <v>0</v>
      </c>
      <c r="R683" s="378"/>
      <c r="S683" s="378"/>
      <c r="T683" s="773">
        <f t="shared" si="101"/>
        <v>0</v>
      </c>
    </row>
    <row r="684" spans="1:20" ht="14.1" customHeight="1">
      <c r="A684" s="564">
        <v>684</v>
      </c>
      <c r="B684" s="380" t="s">
        <v>589</v>
      </c>
      <c r="C684" s="380" t="s">
        <v>587</v>
      </c>
      <c r="D684" s="380">
        <v>2</v>
      </c>
      <c r="E684" s="558" t="s">
        <v>458</v>
      </c>
      <c r="F684" s="557" t="s">
        <v>383</v>
      </c>
      <c r="G684" s="373" t="str">
        <f t="shared" si="102"/>
        <v>Leslokaal regulier</v>
      </c>
      <c r="H684" s="374"/>
      <c r="I684" s="566">
        <v>73.900000000000006</v>
      </c>
      <c r="J684" s="616">
        <v>8040</v>
      </c>
      <c r="K684" s="375">
        <f t="shared" si="103"/>
        <v>40</v>
      </c>
      <c r="L684" s="376">
        <f t="shared" si="98"/>
        <v>0</v>
      </c>
      <c r="M684" s="376">
        <f t="shared" si="99"/>
        <v>0</v>
      </c>
      <c r="N684" s="376">
        <f t="shared" si="104"/>
        <v>0</v>
      </c>
      <c r="O684" s="376">
        <f t="shared" si="105"/>
        <v>0</v>
      </c>
      <c r="P684" s="772">
        <v>1</v>
      </c>
      <c r="Q684" s="377" t="str">
        <f t="shared" si="100"/>
        <v>L</v>
      </c>
      <c r="R684" s="378"/>
      <c r="S684" s="378"/>
      <c r="T684" s="773">
        <f t="shared" si="101"/>
        <v>2956</v>
      </c>
    </row>
    <row r="685" spans="1:20" ht="14.1" customHeight="1">
      <c r="A685" s="564">
        <v>685</v>
      </c>
      <c r="B685" s="380" t="s">
        <v>588</v>
      </c>
      <c r="C685" s="553" t="s">
        <v>590</v>
      </c>
      <c r="D685" s="380">
        <v>-1</v>
      </c>
      <c r="E685" s="558" t="s">
        <v>323</v>
      </c>
      <c r="F685" s="557" t="s">
        <v>380</v>
      </c>
      <c r="G685" s="373" t="str">
        <f t="shared" si="102"/>
        <v>Gangen en hallen</v>
      </c>
      <c r="H685" s="374" t="s">
        <v>784</v>
      </c>
      <c r="I685" s="566">
        <v>9.33</v>
      </c>
      <c r="J685" s="616">
        <v>3200</v>
      </c>
      <c r="K685" s="375">
        <f t="shared" si="103"/>
        <v>200</v>
      </c>
      <c r="L685" s="376">
        <f t="shared" si="98"/>
        <v>0</v>
      </c>
      <c r="M685" s="376">
        <f t="shared" si="99"/>
        <v>0</v>
      </c>
      <c r="N685" s="376">
        <f t="shared" si="104"/>
        <v>0</v>
      </c>
      <c r="O685" s="376">
        <f t="shared" si="105"/>
        <v>0</v>
      </c>
      <c r="P685" s="772">
        <v>1</v>
      </c>
      <c r="Q685" s="377" t="str">
        <f t="shared" si="100"/>
        <v>V</v>
      </c>
      <c r="R685" s="378"/>
      <c r="S685" s="378"/>
      <c r="T685" s="773">
        <f t="shared" si="101"/>
        <v>1866</v>
      </c>
    </row>
    <row r="686" spans="1:20" ht="14.1" customHeight="1">
      <c r="A686" s="564">
        <v>686</v>
      </c>
      <c r="B686" s="380" t="s">
        <v>588</v>
      </c>
      <c r="C686" s="553" t="s">
        <v>590</v>
      </c>
      <c r="D686" s="380">
        <v>-1</v>
      </c>
      <c r="E686" s="558" t="s">
        <v>703</v>
      </c>
      <c r="F686" s="557" t="s">
        <v>686</v>
      </c>
      <c r="G686" s="373" t="str">
        <f t="shared" si="102"/>
        <v>Trappenhuizen</v>
      </c>
      <c r="H686" s="374" t="s">
        <v>784</v>
      </c>
      <c r="I686" s="566">
        <v>4.666666666666667</v>
      </c>
      <c r="J686" s="616">
        <v>5200</v>
      </c>
      <c r="K686" s="375">
        <f t="shared" si="103"/>
        <v>200</v>
      </c>
      <c r="L686" s="376">
        <f t="shared" si="98"/>
        <v>0</v>
      </c>
      <c r="M686" s="376">
        <f t="shared" si="99"/>
        <v>0</v>
      </c>
      <c r="N686" s="376">
        <f t="shared" si="104"/>
        <v>0</v>
      </c>
      <c r="O686" s="376">
        <f t="shared" si="105"/>
        <v>0</v>
      </c>
      <c r="P686" s="772">
        <v>1</v>
      </c>
      <c r="Q686" s="377" t="str">
        <f t="shared" si="100"/>
        <v>V</v>
      </c>
      <c r="R686" s="378"/>
      <c r="S686" s="378"/>
      <c r="T686" s="773">
        <f t="shared" si="101"/>
        <v>933.33333333333337</v>
      </c>
    </row>
    <row r="687" spans="1:20" ht="14.1" customHeight="1">
      <c r="A687" s="564">
        <v>687</v>
      </c>
      <c r="B687" s="380" t="s">
        <v>588</v>
      </c>
      <c r="C687" s="553" t="s">
        <v>590</v>
      </c>
      <c r="D687" s="380">
        <v>-1</v>
      </c>
      <c r="E687" s="558" t="s">
        <v>324</v>
      </c>
      <c r="F687" s="557" t="s">
        <v>581</v>
      </c>
      <c r="G687" s="373" t="str">
        <f t="shared" si="102"/>
        <v>Niet van toepassing</v>
      </c>
      <c r="H687" s="374"/>
      <c r="I687" s="566">
        <v>24</v>
      </c>
      <c r="J687" s="616" t="s">
        <v>239</v>
      </c>
      <c r="K687" s="375">
        <f t="shared" si="103"/>
        <v>0</v>
      </c>
      <c r="L687" s="376">
        <f t="shared" si="98"/>
        <v>0</v>
      </c>
      <c r="M687" s="376">
        <f t="shared" si="99"/>
        <v>0</v>
      </c>
      <c r="N687" s="376">
        <f t="shared" si="104"/>
        <v>0</v>
      </c>
      <c r="O687" s="376">
        <f t="shared" si="105"/>
        <v>0</v>
      </c>
      <c r="P687" s="772">
        <v>1</v>
      </c>
      <c r="Q687" s="377">
        <f t="shared" si="100"/>
        <v>0</v>
      </c>
      <c r="R687" s="378"/>
      <c r="S687" s="378"/>
      <c r="T687" s="773">
        <f t="shared" si="101"/>
        <v>0</v>
      </c>
    </row>
    <row r="688" spans="1:20" ht="14.1" customHeight="1">
      <c r="A688" s="564">
        <v>688</v>
      </c>
      <c r="B688" s="380" t="s">
        <v>588</v>
      </c>
      <c r="C688" s="553" t="s">
        <v>590</v>
      </c>
      <c r="D688" s="380">
        <v>-1</v>
      </c>
      <c r="E688" s="558" t="s">
        <v>544</v>
      </c>
      <c r="F688" s="557" t="s">
        <v>541</v>
      </c>
      <c r="G688" s="373" t="str">
        <f t="shared" si="102"/>
        <v>Kleedruimten</v>
      </c>
      <c r="H688" s="374" t="s">
        <v>781</v>
      </c>
      <c r="I688" s="566">
        <v>20</v>
      </c>
      <c r="J688" s="616">
        <v>11200</v>
      </c>
      <c r="K688" s="375">
        <f t="shared" si="103"/>
        <v>200</v>
      </c>
      <c r="L688" s="376">
        <f t="shared" si="98"/>
        <v>0</v>
      </c>
      <c r="M688" s="376">
        <f t="shared" si="99"/>
        <v>0</v>
      </c>
      <c r="N688" s="376">
        <f t="shared" si="104"/>
        <v>0</v>
      </c>
      <c r="O688" s="376">
        <f t="shared" si="105"/>
        <v>0</v>
      </c>
      <c r="P688" s="772">
        <v>1</v>
      </c>
      <c r="Q688" s="377" t="str">
        <f t="shared" si="100"/>
        <v>V</v>
      </c>
      <c r="R688" s="378"/>
      <c r="S688" s="378"/>
      <c r="T688" s="773">
        <f t="shared" si="101"/>
        <v>4000</v>
      </c>
    </row>
    <row r="689" spans="1:20" ht="14.1" customHeight="1">
      <c r="A689" s="564">
        <v>689</v>
      </c>
      <c r="B689" s="380" t="s">
        <v>588</v>
      </c>
      <c r="C689" s="553" t="s">
        <v>590</v>
      </c>
      <c r="D689" s="608">
        <v>-1</v>
      </c>
      <c r="E689" s="725" t="s">
        <v>545</v>
      </c>
      <c r="F689" s="557" t="s">
        <v>387</v>
      </c>
      <c r="G689" s="373" t="str">
        <f t="shared" si="102"/>
        <v>Niet van toepassing</v>
      </c>
      <c r="H689" s="374" t="s">
        <v>781</v>
      </c>
      <c r="I689" s="566">
        <v>1</v>
      </c>
      <c r="J689" s="616" t="s">
        <v>239</v>
      </c>
      <c r="K689" s="375">
        <f t="shared" si="103"/>
        <v>0</v>
      </c>
      <c r="L689" s="376">
        <f t="shared" si="98"/>
        <v>0</v>
      </c>
      <c r="M689" s="376">
        <f t="shared" si="99"/>
        <v>0</v>
      </c>
      <c r="N689" s="376">
        <f t="shared" si="104"/>
        <v>0</v>
      </c>
      <c r="O689" s="376">
        <f t="shared" si="105"/>
        <v>0</v>
      </c>
      <c r="P689" s="772">
        <v>1</v>
      </c>
      <c r="Q689" s="377">
        <f t="shared" si="100"/>
        <v>0</v>
      </c>
      <c r="R689" s="378"/>
      <c r="S689" s="378"/>
      <c r="T689" s="773">
        <f t="shared" si="101"/>
        <v>0</v>
      </c>
    </row>
    <row r="690" spans="1:20" ht="14.1" customHeight="1">
      <c r="A690" s="564">
        <v>690</v>
      </c>
      <c r="B690" s="380" t="s">
        <v>588</v>
      </c>
      <c r="C690" s="553" t="s">
        <v>590</v>
      </c>
      <c r="D690" s="380">
        <v>-1</v>
      </c>
      <c r="E690" s="558" t="s">
        <v>547</v>
      </c>
      <c r="F690" s="557" t="s">
        <v>384</v>
      </c>
      <c r="G690" s="373" t="str">
        <f t="shared" si="102"/>
        <v>Administratieve ruimten</v>
      </c>
      <c r="H690" s="374" t="s">
        <v>779</v>
      </c>
      <c r="I690" s="566">
        <v>9</v>
      </c>
      <c r="J690" s="616">
        <v>1040</v>
      </c>
      <c r="K690" s="375">
        <f t="shared" si="103"/>
        <v>40</v>
      </c>
      <c r="L690" s="376">
        <f t="shared" si="98"/>
        <v>0</v>
      </c>
      <c r="M690" s="376">
        <f t="shared" si="99"/>
        <v>0</v>
      </c>
      <c r="N690" s="376">
        <f t="shared" si="104"/>
        <v>0</v>
      </c>
      <c r="O690" s="376">
        <f t="shared" si="105"/>
        <v>0</v>
      </c>
      <c r="P690" s="772">
        <v>1</v>
      </c>
      <c r="Q690" s="377" t="str">
        <f t="shared" si="100"/>
        <v>B</v>
      </c>
      <c r="R690" s="378"/>
      <c r="S690" s="378"/>
      <c r="T690" s="773">
        <f t="shared" si="101"/>
        <v>360</v>
      </c>
    </row>
    <row r="691" spans="1:20" ht="14.1" customHeight="1">
      <c r="A691" s="564">
        <v>691</v>
      </c>
      <c r="B691" s="380" t="s">
        <v>588</v>
      </c>
      <c r="C691" s="553" t="s">
        <v>590</v>
      </c>
      <c r="D691" s="380">
        <v>-1</v>
      </c>
      <c r="E691" s="558" t="s">
        <v>548</v>
      </c>
      <c r="F691" s="557" t="s">
        <v>380</v>
      </c>
      <c r="G691" s="373" t="str">
        <f t="shared" si="102"/>
        <v>Gangen en hallen</v>
      </c>
      <c r="H691" s="374" t="s">
        <v>786</v>
      </c>
      <c r="I691" s="566">
        <v>21</v>
      </c>
      <c r="J691" s="616">
        <v>3200</v>
      </c>
      <c r="K691" s="375">
        <f t="shared" si="103"/>
        <v>200</v>
      </c>
      <c r="L691" s="376">
        <f t="shared" si="98"/>
        <v>0</v>
      </c>
      <c r="M691" s="376">
        <f t="shared" si="99"/>
        <v>0</v>
      </c>
      <c r="N691" s="376">
        <f t="shared" si="104"/>
        <v>0</v>
      </c>
      <c r="O691" s="376">
        <f t="shared" si="105"/>
        <v>0</v>
      </c>
      <c r="P691" s="772">
        <v>1</v>
      </c>
      <c r="Q691" s="377" t="str">
        <f t="shared" si="100"/>
        <v>V</v>
      </c>
      <c r="R691" s="378"/>
      <c r="S691" s="378"/>
      <c r="T691" s="773">
        <f t="shared" si="101"/>
        <v>4200</v>
      </c>
    </row>
    <row r="692" spans="1:20" ht="14.1" customHeight="1">
      <c r="A692" s="564">
        <v>692</v>
      </c>
      <c r="B692" s="380" t="s">
        <v>588</v>
      </c>
      <c r="C692" s="553" t="s">
        <v>590</v>
      </c>
      <c r="D692" s="380">
        <v>-1</v>
      </c>
      <c r="E692" s="558" t="s">
        <v>549</v>
      </c>
      <c r="F692" s="557" t="s">
        <v>382</v>
      </c>
      <c r="G692" s="373" t="str">
        <f t="shared" si="102"/>
        <v>Sanitaire ruimten</v>
      </c>
      <c r="H692" s="374" t="s">
        <v>781</v>
      </c>
      <c r="I692" s="566">
        <v>3</v>
      </c>
      <c r="J692" s="616">
        <v>2200</v>
      </c>
      <c r="K692" s="375">
        <f t="shared" si="103"/>
        <v>200</v>
      </c>
      <c r="L692" s="376">
        <f t="shared" si="98"/>
        <v>0</v>
      </c>
      <c r="M692" s="376">
        <f t="shared" si="99"/>
        <v>0</v>
      </c>
      <c r="N692" s="376">
        <f t="shared" si="104"/>
        <v>0</v>
      </c>
      <c r="O692" s="376">
        <f t="shared" si="105"/>
        <v>0</v>
      </c>
      <c r="P692" s="772">
        <v>1</v>
      </c>
      <c r="Q692" s="377" t="str">
        <f t="shared" si="100"/>
        <v>S</v>
      </c>
      <c r="R692" s="378"/>
      <c r="S692" s="378"/>
      <c r="T692" s="773">
        <f t="shared" si="101"/>
        <v>600</v>
      </c>
    </row>
    <row r="693" spans="1:20" ht="14.1" customHeight="1">
      <c r="A693" s="564">
        <v>693</v>
      </c>
      <c r="B693" s="380" t="s">
        <v>588</v>
      </c>
      <c r="C693" s="553" t="s">
        <v>590</v>
      </c>
      <c r="D693" s="380">
        <v>-1</v>
      </c>
      <c r="E693" s="558" t="s">
        <v>550</v>
      </c>
      <c r="F693" s="557" t="s">
        <v>380</v>
      </c>
      <c r="G693" s="373" t="str">
        <f t="shared" si="102"/>
        <v>Gangen en hallen</v>
      </c>
      <c r="H693" s="374" t="s">
        <v>781</v>
      </c>
      <c r="I693" s="566">
        <v>3</v>
      </c>
      <c r="J693" s="616">
        <v>3200</v>
      </c>
      <c r="K693" s="375">
        <f t="shared" si="103"/>
        <v>200</v>
      </c>
      <c r="L693" s="376">
        <f t="shared" si="98"/>
        <v>0</v>
      </c>
      <c r="M693" s="376">
        <f t="shared" si="99"/>
        <v>0</v>
      </c>
      <c r="N693" s="376">
        <f t="shared" si="104"/>
        <v>0</v>
      </c>
      <c r="O693" s="376">
        <f t="shared" si="105"/>
        <v>0</v>
      </c>
      <c r="P693" s="772">
        <v>1</v>
      </c>
      <c r="Q693" s="377" t="str">
        <f t="shared" si="100"/>
        <v>V</v>
      </c>
      <c r="R693" s="378"/>
      <c r="S693" s="378"/>
      <c r="T693" s="773">
        <f t="shared" si="101"/>
        <v>600</v>
      </c>
    </row>
    <row r="694" spans="1:20" ht="14.1" customHeight="1">
      <c r="A694" s="564">
        <v>694</v>
      </c>
      <c r="B694" s="380" t="s">
        <v>588</v>
      </c>
      <c r="C694" s="553" t="s">
        <v>590</v>
      </c>
      <c r="D694" s="380">
        <v>-1</v>
      </c>
      <c r="E694" s="558" t="s">
        <v>551</v>
      </c>
      <c r="F694" s="557" t="s">
        <v>382</v>
      </c>
      <c r="G694" s="373" t="str">
        <f t="shared" si="102"/>
        <v>Sanitaire ruimten</v>
      </c>
      <c r="H694" s="374" t="s">
        <v>781</v>
      </c>
      <c r="I694" s="566">
        <v>15</v>
      </c>
      <c r="J694" s="616">
        <v>2200</v>
      </c>
      <c r="K694" s="375">
        <f t="shared" si="103"/>
        <v>200</v>
      </c>
      <c r="L694" s="376">
        <f t="shared" si="98"/>
        <v>0</v>
      </c>
      <c r="M694" s="376">
        <f t="shared" si="99"/>
        <v>0</v>
      </c>
      <c r="N694" s="376">
        <f t="shared" si="104"/>
        <v>0</v>
      </c>
      <c r="O694" s="376">
        <f t="shared" si="105"/>
        <v>0</v>
      </c>
      <c r="P694" s="772">
        <v>1</v>
      </c>
      <c r="Q694" s="377" t="str">
        <f t="shared" si="100"/>
        <v>S</v>
      </c>
      <c r="R694" s="378"/>
      <c r="S694" s="378"/>
      <c r="T694" s="773">
        <f t="shared" si="101"/>
        <v>3000</v>
      </c>
    </row>
    <row r="695" spans="1:20" ht="14.1" customHeight="1">
      <c r="A695" s="564">
        <v>695</v>
      </c>
      <c r="B695" s="380" t="s">
        <v>588</v>
      </c>
      <c r="C695" s="553" t="s">
        <v>590</v>
      </c>
      <c r="D695" s="380">
        <v>-1</v>
      </c>
      <c r="E695" s="558" t="s">
        <v>552</v>
      </c>
      <c r="F695" s="557" t="s">
        <v>581</v>
      </c>
      <c r="G695" s="373" t="str">
        <f t="shared" si="102"/>
        <v>Niet van toepassing</v>
      </c>
      <c r="H695" s="374" t="s">
        <v>779</v>
      </c>
      <c r="I695" s="566">
        <v>24</v>
      </c>
      <c r="J695" s="616" t="s">
        <v>239</v>
      </c>
      <c r="K695" s="375">
        <f t="shared" si="103"/>
        <v>0</v>
      </c>
      <c r="L695" s="376">
        <f t="shared" si="98"/>
        <v>0</v>
      </c>
      <c r="M695" s="376">
        <f t="shared" si="99"/>
        <v>0</v>
      </c>
      <c r="N695" s="376">
        <f t="shared" si="104"/>
        <v>0</v>
      </c>
      <c r="O695" s="376">
        <f t="shared" si="105"/>
        <v>0</v>
      </c>
      <c r="P695" s="772">
        <v>1</v>
      </c>
      <c r="Q695" s="377">
        <f t="shared" si="100"/>
        <v>0</v>
      </c>
      <c r="R695" s="378"/>
      <c r="S695" s="378"/>
      <c r="T695" s="773">
        <f t="shared" si="101"/>
        <v>0</v>
      </c>
    </row>
    <row r="696" spans="1:20" ht="14.1" customHeight="1">
      <c r="A696" s="564">
        <v>696</v>
      </c>
      <c r="B696" s="380" t="s">
        <v>588</v>
      </c>
      <c r="C696" s="553" t="s">
        <v>590</v>
      </c>
      <c r="D696" s="380">
        <v>-1</v>
      </c>
      <c r="E696" s="558" t="s">
        <v>553</v>
      </c>
      <c r="F696" s="557" t="s">
        <v>524</v>
      </c>
      <c r="G696" s="373" t="str">
        <f t="shared" si="102"/>
        <v>Gym lokaal</v>
      </c>
      <c r="H696" s="374"/>
      <c r="I696" s="566">
        <v>180</v>
      </c>
      <c r="J696" s="616">
        <v>10200</v>
      </c>
      <c r="K696" s="375">
        <f t="shared" si="103"/>
        <v>200</v>
      </c>
      <c r="L696" s="376">
        <f t="shared" si="98"/>
        <v>0</v>
      </c>
      <c r="M696" s="376">
        <f t="shared" si="99"/>
        <v>0</v>
      </c>
      <c r="N696" s="376">
        <f t="shared" si="104"/>
        <v>0</v>
      </c>
      <c r="O696" s="376">
        <f t="shared" si="105"/>
        <v>0</v>
      </c>
      <c r="P696" s="772">
        <v>1</v>
      </c>
      <c r="Q696" s="377" t="str">
        <f t="shared" si="100"/>
        <v>V</v>
      </c>
      <c r="R696" s="378"/>
      <c r="S696" s="378"/>
      <c r="T696" s="773">
        <f t="shared" si="101"/>
        <v>36000</v>
      </c>
    </row>
    <row r="697" spans="1:20" ht="14.1" customHeight="1">
      <c r="A697" s="564">
        <v>697</v>
      </c>
      <c r="B697" s="380" t="s">
        <v>588</v>
      </c>
      <c r="C697" s="553" t="s">
        <v>590</v>
      </c>
      <c r="D697" s="380">
        <v>-1</v>
      </c>
      <c r="E697" s="558" t="s">
        <v>554</v>
      </c>
      <c r="F697" s="557" t="s">
        <v>771</v>
      </c>
      <c r="G697" s="373" t="str">
        <f t="shared" si="102"/>
        <v>Gangen en hallen</v>
      </c>
      <c r="H697" s="374" t="s">
        <v>781</v>
      </c>
      <c r="I697" s="566">
        <v>35</v>
      </c>
      <c r="J697" s="616">
        <v>3200</v>
      </c>
      <c r="K697" s="375">
        <f t="shared" si="103"/>
        <v>200</v>
      </c>
      <c r="L697" s="376">
        <f t="shared" si="98"/>
        <v>0</v>
      </c>
      <c r="M697" s="376">
        <f t="shared" si="99"/>
        <v>0</v>
      </c>
      <c r="N697" s="376">
        <f t="shared" si="104"/>
        <v>0</v>
      </c>
      <c r="O697" s="376">
        <f t="shared" si="105"/>
        <v>0</v>
      </c>
      <c r="P697" s="772">
        <v>1</v>
      </c>
      <c r="Q697" s="377" t="str">
        <f t="shared" si="100"/>
        <v>V</v>
      </c>
      <c r="R697" s="378"/>
      <c r="S697" s="378"/>
      <c r="T697" s="773">
        <f t="shared" si="101"/>
        <v>7000</v>
      </c>
    </row>
    <row r="698" spans="1:20" ht="14.1" customHeight="1">
      <c r="A698" s="564">
        <v>698</v>
      </c>
      <c r="B698" s="380" t="s">
        <v>588</v>
      </c>
      <c r="C698" s="553" t="s">
        <v>590</v>
      </c>
      <c r="D698" s="380">
        <v>0</v>
      </c>
      <c r="E698" s="558" t="s">
        <v>326</v>
      </c>
      <c r="F698" s="557" t="s">
        <v>686</v>
      </c>
      <c r="G698" s="373" t="str">
        <f t="shared" si="102"/>
        <v>Trappenhuizen</v>
      </c>
      <c r="H698" s="374" t="s">
        <v>784</v>
      </c>
      <c r="I698" s="566">
        <v>15</v>
      </c>
      <c r="J698" s="616">
        <v>5200</v>
      </c>
      <c r="K698" s="375">
        <f t="shared" si="103"/>
        <v>200</v>
      </c>
      <c r="L698" s="376">
        <f t="shared" si="98"/>
        <v>0</v>
      </c>
      <c r="M698" s="376">
        <f t="shared" si="99"/>
        <v>0</v>
      </c>
      <c r="N698" s="376">
        <f t="shared" si="104"/>
        <v>0</v>
      </c>
      <c r="O698" s="376">
        <f t="shared" si="105"/>
        <v>0</v>
      </c>
      <c r="P698" s="772">
        <v>1</v>
      </c>
      <c r="Q698" s="377" t="str">
        <f t="shared" si="100"/>
        <v>V</v>
      </c>
      <c r="R698" s="378"/>
      <c r="S698" s="378"/>
      <c r="T698" s="773">
        <f t="shared" si="101"/>
        <v>3000</v>
      </c>
    </row>
    <row r="699" spans="1:20" ht="14.1" customHeight="1">
      <c r="A699" s="564">
        <v>699</v>
      </c>
      <c r="B699" s="380" t="s">
        <v>588</v>
      </c>
      <c r="C699" s="553" t="s">
        <v>590</v>
      </c>
      <c r="D699" s="380">
        <v>0</v>
      </c>
      <c r="E699" s="558" t="s">
        <v>327</v>
      </c>
      <c r="F699" s="557" t="s">
        <v>382</v>
      </c>
      <c r="G699" s="373" t="str">
        <f t="shared" si="102"/>
        <v>Sanitaire ruimten</v>
      </c>
      <c r="H699" s="374" t="s">
        <v>781</v>
      </c>
      <c r="I699" s="566">
        <v>8</v>
      </c>
      <c r="J699" s="616">
        <v>2200</v>
      </c>
      <c r="K699" s="375">
        <f t="shared" si="103"/>
        <v>200</v>
      </c>
      <c r="L699" s="376">
        <f t="shared" si="98"/>
        <v>0</v>
      </c>
      <c r="M699" s="376">
        <f t="shared" si="99"/>
        <v>0</v>
      </c>
      <c r="N699" s="376">
        <f t="shared" si="104"/>
        <v>0</v>
      </c>
      <c r="O699" s="376">
        <f t="shared" si="105"/>
        <v>0</v>
      </c>
      <c r="P699" s="772">
        <v>1</v>
      </c>
      <c r="Q699" s="377" t="str">
        <f t="shared" si="100"/>
        <v>S</v>
      </c>
      <c r="R699" s="378"/>
      <c r="S699" s="378"/>
      <c r="T699" s="773">
        <f t="shared" si="101"/>
        <v>1600</v>
      </c>
    </row>
    <row r="700" spans="1:20" ht="14.1" customHeight="1">
      <c r="A700" s="564">
        <v>700</v>
      </c>
      <c r="B700" s="380" t="s">
        <v>588</v>
      </c>
      <c r="C700" s="553" t="s">
        <v>590</v>
      </c>
      <c r="D700" s="380">
        <v>0</v>
      </c>
      <c r="E700" s="558" t="s">
        <v>328</v>
      </c>
      <c r="F700" s="557" t="s">
        <v>581</v>
      </c>
      <c r="G700" s="373" t="str">
        <f t="shared" si="102"/>
        <v>Niet van toepassing</v>
      </c>
      <c r="H700" s="374" t="s">
        <v>781</v>
      </c>
      <c r="I700" s="566">
        <v>6</v>
      </c>
      <c r="J700" s="616" t="s">
        <v>239</v>
      </c>
      <c r="K700" s="375">
        <f t="shared" si="103"/>
        <v>0</v>
      </c>
      <c r="L700" s="376">
        <f t="shared" si="98"/>
        <v>0</v>
      </c>
      <c r="M700" s="376">
        <f t="shared" si="99"/>
        <v>0</v>
      </c>
      <c r="N700" s="376">
        <f t="shared" si="104"/>
        <v>0</v>
      </c>
      <c r="O700" s="376">
        <f t="shared" si="105"/>
        <v>0</v>
      </c>
      <c r="P700" s="772">
        <v>1</v>
      </c>
      <c r="Q700" s="377">
        <f t="shared" si="100"/>
        <v>0</v>
      </c>
      <c r="R700" s="378"/>
      <c r="S700" s="378"/>
      <c r="T700" s="773">
        <f t="shared" si="101"/>
        <v>0</v>
      </c>
    </row>
    <row r="701" spans="1:20" ht="14.1" customHeight="1">
      <c r="A701" s="564">
        <v>701</v>
      </c>
      <c r="B701" s="380" t="s">
        <v>588</v>
      </c>
      <c r="C701" s="553" t="s">
        <v>590</v>
      </c>
      <c r="D701" s="380">
        <v>0</v>
      </c>
      <c r="E701" s="558" t="s">
        <v>329</v>
      </c>
      <c r="F701" s="557" t="s">
        <v>581</v>
      </c>
      <c r="G701" s="373" t="str">
        <f t="shared" si="102"/>
        <v>Niet van toepassing</v>
      </c>
      <c r="H701" s="374" t="s">
        <v>789</v>
      </c>
      <c r="I701" s="566">
        <v>3</v>
      </c>
      <c r="J701" s="616" t="s">
        <v>239</v>
      </c>
      <c r="K701" s="375">
        <f t="shared" si="103"/>
        <v>0</v>
      </c>
      <c r="L701" s="376">
        <f t="shared" si="98"/>
        <v>0</v>
      </c>
      <c r="M701" s="376">
        <f t="shared" si="99"/>
        <v>0</v>
      </c>
      <c r="N701" s="376">
        <f t="shared" si="104"/>
        <v>0</v>
      </c>
      <c r="O701" s="376">
        <f t="shared" si="105"/>
        <v>0</v>
      </c>
      <c r="P701" s="772">
        <v>1</v>
      </c>
      <c r="Q701" s="377">
        <f t="shared" si="100"/>
        <v>0</v>
      </c>
      <c r="R701" s="378"/>
      <c r="S701" s="378"/>
      <c r="T701" s="773">
        <f t="shared" si="101"/>
        <v>0</v>
      </c>
    </row>
    <row r="702" spans="1:20" ht="14.1" customHeight="1">
      <c r="A702" s="564">
        <v>702</v>
      </c>
      <c r="B702" s="380" t="s">
        <v>588</v>
      </c>
      <c r="C702" s="553" t="s">
        <v>590</v>
      </c>
      <c r="D702" s="380">
        <v>0</v>
      </c>
      <c r="E702" s="558" t="s">
        <v>330</v>
      </c>
      <c r="F702" s="557" t="s">
        <v>380</v>
      </c>
      <c r="G702" s="373" t="str">
        <f t="shared" si="102"/>
        <v>Gangen en hallen</v>
      </c>
      <c r="H702" s="374" t="s">
        <v>779</v>
      </c>
      <c r="I702" s="566">
        <v>26</v>
      </c>
      <c r="J702" s="616">
        <v>3200</v>
      </c>
      <c r="K702" s="375">
        <f t="shared" si="103"/>
        <v>200</v>
      </c>
      <c r="L702" s="376">
        <f t="shared" si="98"/>
        <v>0</v>
      </c>
      <c r="M702" s="376">
        <f t="shared" si="99"/>
        <v>0</v>
      </c>
      <c r="N702" s="376">
        <f t="shared" si="104"/>
        <v>0</v>
      </c>
      <c r="O702" s="376">
        <f t="shared" si="105"/>
        <v>0</v>
      </c>
      <c r="P702" s="772">
        <v>1</v>
      </c>
      <c r="Q702" s="377" t="str">
        <f t="shared" si="100"/>
        <v>V</v>
      </c>
      <c r="R702" s="378"/>
      <c r="S702" s="378"/>
      <c r="T702" s="773">
        <f t="shared" si="101"/>
        <v>5200</v>
      </c>
    </row>
    <row r="703" spans="1:20" ht="14.1" customHeight="1">
      <c r="A703" s="564">
        <v>703</v>
      </c>
      <c r="B703" s="380" t="s">
        <v>588</v>
      </c>
      <c r="C703" s="553" t="s">
        <v>590</v>
      </c>
      <c r="D703" s="380">
        <v>0</v>
      </c>
      <c r="E703" s="558" t="s">
        <v>331</v>
      </c>
      <c r="F703" s="557" t="s">
        <v>383</v>
      </c>
      <c r="G703" s="373" t="str">
        <f t="shared" si="102"/>
        <v>Leslokaal regulier</v>
      </c>
      <c r="H703" s="374" t="s">
        <v>789</v>
      </c>
      <c r="I703" s="566">
        <v>48</v>
      </c>
      <c r="J703" s="616">
        <v>8040</v>
      </c>
      <c r="K703" s="375">
        <f t="shared" si="103"/>
        <v>40</v>
      </c>
      <c r="L703" s="376">
        <f t="shared" si="98"/>
        <v>0</v>
      </c>
      <c r="M703" s="376">
        <f t="shared" si="99"/>
        <v>0</v>
      </c>
      <c r="N703" s="376">
        <f t="shared" si="104"/>
        <v>0</v>
      </c>
      <c r="O703" s="376">
        <f t="shared" si="105"/>
        <v>0</v>
      </c>
      <c r="P703" s="772">
        <v>1</v>
      </c>
      <c r="Q703" s="377" t="str">
        <f t="shared" si="100"/>
        <v>L</v>
      </c>
      <c r="R703" s="378"/>
      <c r="S703" s="378"/>
      <c r="T703" s="773">
        <f t="shared" si="101"/>
        <v>1920</v>
      </c>
    </row>
    <row r="704" spans="1:20" ht="14.1" customHeight="1">
      <c r="A704" s="564">
        <v>704</v>
      </c>
      <c r="B704" s="380" t="s">
        <v>588</v>
      </c>
      <c r="C704" s="553" t="s">
        <v>590</v>
      </c>
      <c r="D704" s="380">
        <v>0</v>
      </c>
      <c r="E704" s="558" t="s">
        <v>332</v>
      </c>
      <c r="F704" s="557" t="s">
        <v>385</v>
      </c>
      <c r="G704" s="373" t="str">
        <f t="shared" si="102"/>
        <v>Personeelsruimten</v>
      </c>
      <c r="H704" s="374" t="s">
        <v>782</v>
      </c>
      <c r="I704" s="566">
        <v>48</v>
      </c>
      <c r="J704" s="616">
        <v>12200</v>
      </c>
      <c r="K704" s="375">
        <f t="shared" si="103"/>
        <v>200</v>
      </c>
      <c r="L704" s="376">
        <f t="shared" si="98"/>
        <v>0</v>
      </c>
      <c r="M704" s="376">
        <f t="shared" si="99"/>
        <v>0</v>
      </c>
      <c r="N704" s="376">
        <f t="shared" si="104"/>
        <v>0</v>
      </c>
      <c r="O704" s="376">
        <f t="shared" si="105"/>
        <v>0</v>
      </c>
      <c r="P704" s="772">
        <v>1</v>
      </c>
      <c r="Q704" s="377" t="str">
        <f t="shared" si="100"/>
        <v>V</v>
      </c>
      <c r="R704" s="378"/>
      <c r="S704" s="378"/>
      <c r="T704" s="773">
        <f t="shared" si="101"/>
        <v>9600</v>
      </c>
    </row>
    <row r="705" spans="1:20" ht="14.1" customHeight="1">
      <c r="A705" s="564">
        <v>705</v>
      </c>
      <c r="B705" s="380" t="s">
        <v>588</v>
      </c>
      <c r="C705" s="553" t="s">
        <v>590</v>
      </c>
      <c r="D705" s="380">
        <v>1</v>
      </c>
      <c r="E705" s="558" t="s">
        <v>390</v>
      </c>
      <c r="F705" s="557" t="s">
        <v>686</v>
      </c>
      <c r="G705" s="373" t="str">
        <f t="shared" si="102"/>
        <v>Trappenhuizen</v>
      </c>
      <c r="H705" s="374" t="s">
        <v>784</v>
      </c>
      <c r="I705" s="566">
        <v>20</v>
      </c>
      <c r="J705" s="616">
        <v>5200</v>
      </c>
      <c r="K705" s="375">
        <f t="shared" si="103"/>
        <v>200</v>
      </c>
      <c r="L705" s="376">
        <f t="shared" si="98"/>
        <v>0</v>
      </c>
      <c r="M705" s="376">
        <f t="shared" si="99"/>
        <v>0</v>
      </c>
      <c r="N705" s="376">
        <f t="shared" si="104"/>
        <v>0</v>
      </c>
      <c r="O705" s="376">
        <f t="shared" si="105"/>
        <v>0</v>
      </c>
      <c r="P705" s="772">
        <v>1</v>
      </c>
      <c r="Q705" s="377" t="str">
        <f t="shared" si="100"/>
        <v>V</v>
      </c>
      <c r="R705" s="378"/>
      <c r="S705" s="378"/>
      <c r="T705" s="773">
        <f t="shared" si="101"/>
        <v>4000</v>
      </c>
    </row>
    <row r="706" spans="1:20" ht="14.1" customHeight="1">
      <c r="A706" s="564">
        <v>706</v>
      </c>
      <c r="B706" s="380" t="s">
        <v>588</v>
      </c>
      <c r="C706" s="553" t="s">
        <v>590</v>
      </c>
      <c r="D706" s="380">
        <v>1</v>
      </c>
      <c r="E706" s="558" t="s">
        <v>391</v>
      </c>
      <c r="F706" s="557" t="s">
        <v>382</v>
      </c>
      <c r="G706" s="373" t="str">
        <f t="shared" si="102"/>
        <v>Sanitaire ruimten</v>
      </c>
      <c r="H706" s="374" t="s">
        <v>781</v>
      </c>
      <c r="I706" s="566">
        <v>8</v>
      </c>
      <c r="J706" s="616">
        <v>2200</v>
      </c>
      <c r="K706" s="375">
        <f t="shared" si="103"/>
        <v>200</v>
      </c>
      <c r="L706" s="376">
        <f t="shared" si="98"/>
        <v>0</v>
      </c>
      <c r="M706" s="376">
        <f t="shared" si="99"/>
        <v>0</v>
      </c>
      <c r="N706" s="376">
        <f t="shared" si="104"/>
        <v>0</v>
      </c>
      <c r="O706" s="376">
        <f t="shared" si="105"/>
        <v>0</v>
      </c>
      <c r="P706" s="772">
        <v>1</v>
      </c>
      <c r="Q706" s="377" t="str">
        <f t="shared" si="100"/>
        <v>S</v>
      </c>
      <c r="R706" s="378"/>
      <c r="S706" s="378"/>
      <c r="T706" s="773">
        <f t="shared" si="101"/>
        <v>1600</v>
      </c>
    </row>
    <row r="707" spans="1:20" ht="14.1" customHeight="1">
      <c r="A707" s="564">
        <v>707</v>
      </c>
      <c r="B707" s="380" t="s">
        <v>588</v>
      </c>
      <c r="C707" s="553" t="s">
        <v>590</v>
      </c>
      <c r="D707" s="380">
        <v>1</v>
      </c>
      <c r="E707" s="558" t="s">
        <v>392</v>
      </c>
      <c r="F707" s="557" t="s">
        <v>382</v>
      </c>
      <c r="G707" s="373" t="str">
        <f t="shared" si="102"/>
        <v>Sanitaire ruimten</v>
      </c>
      <c r="H707" s="374" t="s">
        <v>781</v>
      </c>
      <c r="I707" s="566">
        <v>1</v>
      </c>
      <c r="J707" s="616">
        <v>2200</v>
      </c>
      <c r="K707" s="375">
        <f t="shared" si="103"/>
        <v>200</v>
      </c>
      <c r="L707" s="376">
        <f t="shared" si="98"/>
        <v>0</v>
      </c>
      <c r="M707" s="376">
        <f t="shared" si="99"/>
        <v>0</v>
      </c>
      <c r="N707" s="376">
        <f t="shared" si="104"/>
        <v>0</v>
      </c>
      <c r="O707" s="376">
        <f t="shared" si="105"/>
        <v>0</v>
      </c>
      <c r="P707" s="772">
        <v>1</v>
      </c>
      <c r="Q707" s="377" t="str">
        <f t="shared" si="100"/>
        <v>S</v>
      </c>
      <c r="R707" s="378"/>
      <c r="S707" s="378"/>
      <c r="T707" s="773">
        <f t="shared" si="101"/>
        <v>200</v>
      </c>
    </row>
    <row r="708" spans="1:20" ht="14.1" customHeight="1">
      <c r="A708" s="564">
        <v>708</v>
      </c>
      <c r="B708" s="380" t="s">
        <v>588</v>
      </c>
      <c r="C708" s="553" t="s">
        <v>590</v>
      </c>
      <c r="D708" s="380">
        <v>1</v>
      </c>
      <c r="E708" s="558" t="s">
        <v>393</v>
      </c>
      <c r="F708" s="557" t="s">
        <v>380</v>
      </c>
      <c r="G708" s="373" t="str">
        <f t="shared" si="102"/>
        <v>Gangen en hallen</v>
      </c>
      <c r="H708" s="374" t="s">
        <v>781</v>
      </c>
      <c r="I708" s="566">
        <v>4</v>
      </c>
      <c r="J708" s="616">
        <v>3200</v>
      </c>
      <c r="K708" s="375">
        <f t="shared" si="103"/>
        <v>200</v>
      </c>
      <c r="L708" s="376">
        <f t="shared" si="98"/>
        <v>0</v>
      </c>
      <c r="M708" s="376">
        <f t="shared" si="99"/>
        <v>0</v>
      </c>
      <c r="N708" s="376">
        <f t="shared" si="104"/>
        <v>0</v>
      </c>
      <c r="O708" s="376">
        <f t="shared" si="105"/>
        <v>0</v>
      </c>
      <c r="P708" s="772">
        <v>1</v>
      </c>
      <c r="Q708" s="377" t="str">
        <f t="shared" si="100"/>
        <v>V</v>
      </c>
      <c r="R708" s="378"/>
      <c r="S708" s="378"/>
      <c r="T708" s="773">
        <f t="shared" si="101"/>
        <v>800</v>
      </c>
    </row>
    <row r="709" spans="1:20" ht="14.1" customHeight="1">
      <c r="A709" s="564">
        <v>709</v>
      </c>
      <c r="B709" s="380" t="s">
        <v>588</v>
      </c>
      <c r="C709" s="553" t="s">
        <v>590</v>
      </c>
      <c r="D709" s="380">
        <v>1</v>
      </c>
      <c r="E709" s="558" t="s">
        <v>394</v>
      </c>
      <c r="F709" s="557" t="s">
        <v>383</v>
      </c>
      <c r="G709" s="373" t="str">
        <f t="shared" si="102"/>
        <v>Leslokaal regulier</v>
      </c>
      <c r="H709" s="374" t="s">
        <v>789</v>
      </c>
      <c r="I709" s="566">
        <v>48</v>
      </c>
      <c r="J709" s="616">
        <v>8040</v>
      </c>
      <c r="K709" s="375">
        <f t="shared" si="103"/>
        <v>40</v>
      </c>
      <c r="L709" s="376">
        <f t="shared" si="98"/>
        <v>0</v>
      </c>
      <c r="M709" s="376">
        <f t="shared" si="99"/>
        <v>0</v>
      </c>
      <c r="N709" s="376">
        <f t="shared" si="104"/>
        <v>0</v>
      </c>
      <c r="O709" s="376">
        <f t="shared" si="105"/>
        <v>0</v>
      </c>
      <c r="P709" s="772">
        <v>1</v>
      </c>
      <c r="Q709" s="377" t="str">
        <f t="shared" si="100"/>
        <v>L</v>
      </c>
      <c r="R709" s="378"/>
      <c r="S709" s="378"/>
      <c r="T709" s="773">
        <f t="shared" si="101"/>
        <v>1920</v>
      </c>
    </row>
    <row r="710" spans="1:20" ht="14.1" customHeight="1">
      <c r="A710" s="564">
        <v>710</v>
      </c>
      <c r="B710" s="380" t="s">
        <v>588</v>
      </c>
      <c r="C710" s="553" t="s">
        <v>590</v>
      </c>
      <c r="D710" s="380">
        <v>1</v>
      </c>
      <c r="E710" s="558" t="s">
        <v>395</v>
      </c>
      <c r="F710" s="557" t="s">
        <v>383</v>
      </c>
      <c r="G710" s="373" t="str">
        <f t="shared" si="102"/>
        <v>Leslokaal regulier</v>
      </c>
      <c r="H710" s="374" t="s">
        <v>789</v>
      </c>
      <c r="I710" s="566">
        <v>48</v>
      </c>
      <c r="J710" s="616">
        <v>8040</v>
      </c>
      <c r="K710" s="375">
        <f t="shared" si="103"/>
        <v>40</v>
      </c>
      <c r="L710" s="376">
        <f t="shared" si="98"/>
        <v>0</v>
      </c>
      <c r="M710" s="376">
        <f t="shared" si="99"/>
        <v>0</v>
      </c>
      <c r="N710" s="376">
        <f t="shared" si="104"/>
        <v>0</v>
      </c>
      <c r="O710" s="376">
        <f t="shared" si="105"/>
        <v>0</v>
      </c>
      <c r="P710" s="772">
        <v>1</v>
      </c>
      <c r="Q710" s="377" t="str">
        <f t="shared" si="100"/>
        <v>L</v>
      </c>
      <c r="R710" s="378"/>
      <c r="S710" s="378"/>
      <c r="T710" s="773">
        <f t="shared" si="101"/>
        <v>1920</v>
      </c>
    </row>
    <row r="711" spans="1:20" ht="14.1" customHeight="1">
      <c r="A711" s="564">
        <v>711</v>
      </c>
      <c r="B711" s="380" t="s">
        <v>588</v>
      </c>
      <c r="C711" s="553" t="s">
        <v>590</v>
      </c>
      <c r="D711" s="380">
        <v>1</v>
      </c>
      <c r="E711" s="558" t="s">
        <v>396</v>
      </c>
      <c r="F711" s="557" t="s">
        <v>383</v>
      </c>
      <c r="G711" s="373" t="str">
        <f t="shared" si="102"/>
        <v>Leslokaal regulier</v>
      </c>
      <c r="H711" s="374" t="s">
        <v>779</v>
      </c>
      <c r="I711" s="566">
        <v>65</v>
      </c>
      <c r="J711" s="616">
        <v>8040</v>
      </c>
      <c r="K711" s="375">
        <f t="shared" si="103"/>
        <v>40</v>
      </c>
      <c r="L711" s="376">
        <f t="shared" si="98"/>
        <v>0</v>
      </c>
      <c r="M711" s="376">
        <f t="shared" si="99"/>
        <v>0</v>
      </c>
      <c r="N711" s="376">
        <f t="shared" si="104"/>
        <v>0</v>
      </c>
      <c r="O711" s="376">
        <f t="shared" si="105"/>
        <v>0</v>
      </c>
      <c r="P711" s="772">
        <v>1</v>
      </c>
      <c r="Q711" s="377" t="str">
        <f t="shared" si="100"/>
        <v>L</v>
      </c>
      <c r="R711" s="378"/>
      <c r="S711" s="378"/>
      <c r="T711" s="773">
        <f t="shared" si="101"/>
        <v>2600</v>
      </c>
    </row>
    <row r="712" spans="1:20" ht="14.1" customHeight="1">
      <c r="A712" s="564">
        <v>712</v>
      </c>
      <c r="B712" s="380" t="s">
        <v>588</v>
      </c>
      <c r="C712" s="553" t="s">
        <v>590</v>
      </c>
      <c r="D712" s="380">
        <v>1</v>
      </c>
      <c r="E712" s="558" t="s">
        <v>397</v>
      </c>
      <c r="F712" s="557" t="s">
        <v>384</v>
      </c>
      <c r="G712" s="373" t="str">
        <f t="shared" si="102"/>
        <v>Administratieve ruimten</v>
      </c>
      <c r="H712" s="374" t="s">
        <v>782</v>
      </c>
      <c r="I712" s="566">
        <v>26</v>
      </c>
      <c r="J712" s="616">
        <v>1040</v>
      </c>
      <c r="K712" s="375">
        <f t="shared" si="103"/>
        <v>40</v>
      </c>
      <c r="L712" s="376">
        <f t="shared" si="98"/>
        <v>0</v>
      </c>
      <c r="M712" s="376">
        <f t="shared" si="99"/>
        <v>0</v>
      </c>
      <c r="N712" s="376">
        <f t="shared" si="104"/>
        <v>0</v>
      </c>
      <c r="O712" s="376">
        <f t="shared" si="105"/>
        <v>0</v>
      </c>
      <c r="P712" s="772">
        <v>1</v>
      </c>
      <c r="Q712" s="377" t="str">
        <f t="shared" si="100"/>
        <v>B</v>
      </c>
      <c r="R712" s="378"/>
      <c r="S712" s="378"/>
      <c r="T712" s="773">
        <f t="shared" si="101"/>
        <v>1040</v>
      </c>
    </row>
    <row r="713" spans="1:20" ht="14.1" customHeight="1">
      <c r="A713" s="564">
        <v>713</v>
      </c>
      <c r="B713" s="380" t="s">
        <v>588</v>
      </c>
      <c r="C713" s="553" t="s">
        <v>590</v>
      </c>
      <c r="D713" s="380">
        <v>1</v>
      </c>
      <c r="E713" s="558" t="s">
        <v>398</v>
      </c>
      <c r="F713" s="557" t="s">
        <v>380</v>
      </c>
      <c r="G713" s="373" t="str">
        <f t="shared" si="102"/>
        <v>Gangen en hallen</v>
      </c>
      <c r="H713" s="374" t="s">
        <v>789</v>
      </c>
      <c r="I713" s="566">
        <v>40</v>
      </c>
      <c r="J713" s="616">
        <v>3200</v>
      </c>
      <c r="K713" s="375">
        <f t="shared" si="103"/>
        <v>200</v>
      </c>
      <c r="L713" s="376">
        <f t="shared" si="98"/>
        <v>0</v>
      </c>
      <c r="M713" s="376">
        <f t="shared" si="99"/>
        <v>0</v>
      </c>
      <c r="N713" s="376">
        <f t="shared" si="104"/>
        <v>0</v>
      </c>
      <c r="O713" s="376">
        <f t="shared" si="105"/>
        <v>0</v>
      </c>
      <c r="P713" s="772">
        <v>1</v>
      </c>
      <c r="Q713" s="377" t="str">
        <f t="shared" si="100"/>
        <v>V</v>
      </c>
      <c r="R713" s="378"/>
      <c r="S713" s="378"/>
      <c r="T713" s="773">
        <f t="shared" si="101"/>
        <v>8000</v>
      </c>
    </row>
    <row r="714" spans="1:20" ht="14.1" customHeight="1">
      <c r="A714" s="564">
        <v>714</v>
      </c>
      <c r="B714" s="380" t="s">
        <v>588</v>
      </c>
      <c r="C714" s="553" t="s">
        <v>590</v>
      </c>
      <c r="D714" s="380">
        <v>2</v>
      </c>
      <c r="E714" s="558" t="s">
        <v>446</v>
      </c>
      <c r="F714" s="557" t="s">
        <v>380</v>
      </c>
      <c r="G714" s="373" t="str">
        <f t="shared" si="102"/>
        <v>Gangen en hallen</v>
      </c>
      <c r="H714" s="374" t="s">
        <v>784</v>
      </c>
      <c r="I714" s="566">
        <v>20</v>
      </c>
      <c r="J714" s="616">
        <v>3200</v>
      </c>
      <c r="K714" s="375">
        <f t="shared" si="103"/>
        <v>200</v>
      </c>
      <c r="L714" s="376">
        <f t="shared" si="98"/>
        <v>0</v>
      </c>
      <c r="M714" s="376">
        <f t="shared" si="99"/>
        <v>0</v>
      </c>
      <c r="N714" s="376">
        <f t="shared" si="104"/>
        <v>0</v>
      </c>
      <c r="O714" s="376">
        <f t="shared" si="105"/>
        <v>0</v>
      </c>
      <c r="P714" s="772">
        <v>1</v>
      </c>
      <c r="Q714" s="377" t="str">
        <f t="shared" si="100"/>
        <v>V</v>
      </c>
      <c r="R714" s="378"/>
      <c r="S714" s="378"/>
      <c r="T714" s="773">
        <f t="shared" si="101"/>
        <v>4000</v>
      </c>
    </row>
    <row r="715" spans="1:20" ht="14.1" customHeight="1">
      <c r="A715" s="564">
        <v>715</v>
      </c>
      <c r="B715" s="380" t="s">
        <v>588</v>
      </c>
      <c r="C715" s="553" t="s">
        <v>590</v>
      </c>
      <c r="D715" s="380">
        <v>2</v>
      </c>
      <c r="E715" s="558" t="s">
        <v>447</v>
      </c>
      <c r="F715" s="557" t="s">
        <v>382</v>
      </c>
      <c r="G715" s="373" t="str">
        <f t="shared" si="102"/>
        <v>Sanitaire ruimten</v>
      </c>
      <c r="H715" s="374" t="s">
        <v>781</v>
      </c>
      <c r="I715" s="566">
        <v>8</v>
      </c>
      <c r="J715" s="616">
        <v>2200</v>
      </c>
      <c r="K715" s="375">
        <f t="shared" si="103"/>
        <v>200</v>
      </c>
      <c r="L715" s="376">
        <f t="shared" ref="L715:L778" si="106">N715*I715*P715</f>
        <v>0</v>
      </c>
      <c r="M715" s="376">
        <f t="shared" ref="M715:M778" si="107">O715*I715*P715</f>
        <v>0</v>
      </c>
      <c r="N715" s="376">
        <f t="shared" si="104"/>
        <v>0</v>
      </c>
      <c r="O715" s="376">
        <f t="shared" si="105"/>
        <v>0</v>
      </c>
      <c r="P715" s="772">
        <v>1</v>
      </c>
      <c r="Q715" s="377" t="str">
        <f t="shared" si="100"/>
        <v>S</v>
      </c>
      <c r="R715" s="378"/>
      <c r="S715" s="378"/>
      <c r="T715" s="773">
        <f t="shared" si="101"/>
        <v>1600</v>
      </c>
    </row>
    <row r="716" spans="1:20" ht="14.1" customHeight="1">
      <c r="A716" s="564">
        <v>716</v>
      </c>
      <c r="B716" s="380" t="s">
        <v>588</v>
      </c>
      <c r="C716" s="553" t="s">
        <v>590</v>
      </c>
      <c r="D716" s="608">
        <v>2</v>
      </c>
      <c r="E716" s="558" t="s">
        <v>448</v>
      </c>
      <c r="F716" s="557" t="s">
        <v>387</v>
      </c>
      <c r="G716" s="373" t="str">
        <f t="shared" si="102"/>
        <v>Niet van toepassing</v>
      </c>
      <c r="H716" s="374"/>
      <c r="I716" s="566">
        <v>5</v>
      </c>
      <c r="J716" s="616" t="s">
        <v>239</v>
      </c>
      <c r="K716" s="375">
        <f t="shared" si="103"/>
        <v>0</v>
      </c>
      <c r="L716" s="376">
        <f t="shared" si="106"/>
        <v>0</v>
      </c>
      <c r="M716" s="376">
        <f t="shared" si="107"/>
        <v>0</v>
      </c>
      <c r="N716" s="376">
        <f t="shared" si="104"/>
        <v>0</v>
      </c>
      <c r="O716" s="376">
        <f t="shared" si="105"/>
        <v>0</v>
      </c>
      <c r="P716" s="772">
        <v>1</v>
      </c>
      <c r="Q716" s="377">
        <f t="shared" si="100"/>
        <v>0</v>
      </c>
      <c r="R716" s="378"/>
      <c r="S716" s="378"/>
      <c r="T716" s="773">
        <f t="shared" si="101"/>
        <v>0</v>
      </c>
    </row>
    <row r="717" spans="1:20" ht="14.1" customHeight="1">
      <c r="A717" s="564">
        <v>717</v>
      </c>
      <c r="B717" s="380" t="s">
        <v>588</v>
      </c>
      <c r="C717" s="553" t="s">
        <v>590</v>
      </c>
      <c r="D717" s="380">
        <v>2</v>
      </c>
      <c r="E717" s="558" t="s">
        <v>449</v>
      </c>
      <c r="F717" s="557" t="s">
        <v>383</v>
      </c>
      <c r="G717" s="373" t="str">
        <f t="shared" si="102"/>
        <v>Leslokaal regulier</v>
      </c>
      <c r="H717" s="374" t="s">
        <v>789</v>
      </c>
      <c r="I717" s="566">
        <v>48</v>
      </c>
      <c r="J717" s="616">
        <v>8040</v>
      </c>
      <c r="K717" s="375">
        <f t="shared" si="103"/>
        <v>40</v>
      </c>
      <c r="L717" s="376">
        <f t="shared" si="106"/>
        <v>0</v>
      </c>
      <c r="M717" s="376">
        <f t="shared" si="107"/>
        <v>0</v>
      </c>
      <c r="N717" s="376">
        <f t="shared" si="104"/>
        <v>0</v>
      </c>
      <c r="O717" s="376">
        <f t="shared" si="105"/>
        <v>0</v>
      </c>
      <c r="P717" s="772">
        <v>1</v>
      </c>
      <c r="Q717" s="377" t="str">
        <f t="shared" si="100"/>
        <v>L</v>
      </c>
      <c r="R717" s="378"/>
      <c r="S717" s="378"/>
      <c r="T717" s="773">
        <f t="shared" si="101"/>
        <v>1920</v>
      </c>
    </row>
    <row r="718" spans="1:20" ht="14.1" customHeight="1">
      <c r="A718" s="564">
        <v>718</v>
      </c>
      <c r="B718" s="380" t="s">
        <v>588</v>
      </c>
      <c r="C718" s="553" t="s">
        <v>590</v>
      </c>
      <c r="D718" s="380">
        <v>2</v>
      </c>
      <c r="E718" s="558" t="s">
        <v>450</v>
      </c>
      <c r="F718" s="557" t="s">
        <v>383</v>
      </c>
      <c r="G718" s="373" t="str">
        <f t="shared" si="102"/>
        <v>Leslokaal regulier</v>
      </c>
      <c r="H718" s="374" t="s">
        <v>789</v>
      </c>
      <c r="I718" s="566">
        <v>48</v>
      </c>
      <c r="J718" s="616">
        <v>8040</v>
      </c>
      <c r="K718" s="375">
        <f t="shared" si="103"/>
        <v>40</v>
      </c>
      <c r="L718" s="376">
        <f t="shared" si="106"/>
        <v>0</v>
      </c>
      <c r="M718" s="376">
        <f t="shared" si="107"/>
        <v>0</v>
      </c>
      <c r="N718" s="376">
        <f t="shared" si="104"/>
        <v>0</v>
      </c>
      <c r="O718" s="376">
        <f t="shared" si="105"/>
        <v>0</v>
      </c>
      <c r="P718" s="772">
        <v>1</v>
      </c>
      <c r="Q718" s="377" t="str">
        <f t="shared" si="100"/>
        <v>L</v>
      </c>
      <c r="R718" s="378"/>
      <c r="S718" s="378"/>
      <c r="T718" s="773">
        <f t="shared" si="101"/>
        <v>1920</v>
      </c>
    </row>
    <row r="719" spans="1:20" ht="14.1" customHeight="1">
      <c r="A719" s="564">
        <v>719</v>
      </c>
      <c r="B719" s="380" t="s">
        <v>588</v>
      </c>
      <c r="C719" s="553" t="s">
        <v>590</v>
      </c>
      <c r="D719" s="380">
        <v>2</v>
      </c>
      <c r="E719" s="558" t="s">
        <v>451</v>
      </c>
      <c r="F719" s="557" t="s">
        <v>383</v>
      </c>
      <c r="G719" s="373" t="str">
        <f t="shared" si="102"/>
        <v>Leslokaal regulier</v>
      </c>
      <c r="H719" s="374" t="s">
        <v>789</v>
      </c>
      <c r="I719" s="566">
        <v>48</v>
      </c>
      <c r="J719" s="616">
        <v>8040</v>
      </c>
      <c r="K719" s="375">
        <f t="shared" si="103"/>
        <v>40</v>
      </c>
      <c r="L719" s="376">
        <f t="shared" si="106"/>
        <v>0</v>
      </c>
      <c r="M719" s="376">
        <f t="shared" si="107"/>
        <v>0</v>
      </c>
      <c r="N719" s="376">
        <f t="shared" si="104"/>
        <v>0</v>
      </c>
      <c r="O719" s="376">
        <f t="shared" si="105"/>
        <v>0</v>
      </c>
      <c r="P719" s="772">
        <v>1</v>
      </c>
      <c r="Q719" s="377" t="str">
        <f t="shared" si="100"/>
        <v>L</v>
      </c>
      <c r="R719" s="378"/>
      <c r="S719" s="378"/>
      <c r="T719" s="773">
        <f t="shared" si="101"/>
        <v>1920</v>
      </c>
    </row>
    <row r="720" spans="1:20" ht="14.1" customHeight="1">
      <c r="A720" s="564">
        <v>720</v>
      </c>
      <c r="B720" s="380" t="s">
        <v>588</v>
      </c>
      <c r="C720" s="553" t="s">
        <v>590</v>
      </c>
      <c r="D720" s="380">
        <v>2</v>
      </c>
      <c r="E720" s="558" t="s">
        <v>452</v>
      </c>
      <c r="F720" s="557" t="s">
        <v>581</v>
      </c>
      <c r="G720" s="373" t="str">
        <f t="shared" si="102"/>
        <v>Niet van toepassing</v>
      </c>
      <c r="H720" s="374" t="s">
        <v>789</v>
      </c>
      <c r="I720" s="566">
        <v>10</v>
      </c>
      <c r="J720" s="616" t="s">
        <v>239</v>
      </c>
      <c r="K720" s="375">
        <f t="shared" si="103"/>
        <v>0</v>
      </c>
      <c r="L720" s="376">
        <f t="shared" si="106"/>
        <v>0</v>
      </c>
      <c r="M720" s="376">
        <f t="shared" si="107"/>
        <v>0</v>
      </c>
      <c r="N720" s="376">
        <f t="shared" si="104"/>
        <v>0</v>
      </c>
      <c r="O720" s="376">
        <f t="shared" si="105"/>
        <v>0</v>
      </c>
      <c r="P720" s="772">
        <v>1</v>
      </c>
      <c r="Q720" s="377">
        <f t="shared" si="100"/>
        <v>0</v>
      </c>
      <c r="R720" s="378"/>
      <c r="S720" s="378"/>
      <c r="T720" s="773">
        <f t="shared" si="101"/>
        <v>0</v>
      </c>
    </row>
    <row r="721" spans="1:20" ht="14.1" customHeight="1">
      <c r="A721" s="564">
        <v>721</v>
      </c>
      <c r="B721" s="380" t="s">
        <v>588</v>
      </c>
      <c r="C721" s="553" t="s">
        <v>590</v>
      </c>
      <c r="D721" s="380">
        <v>2</v>
      </c>
      <c r="E721" s="558" t="s">
        <v>453</v>
      </c>
      <c r="F721" s="557" t="s">
        <v>581</v>
      </c>
      <c r="G721" s="373" t="str">
        <f t="shared" si="102"/>
        <v>Niet van toepassing</v>
      </c>
      <c r="H721" s="374" t="s">
        <v>780</v>
      </c>
      <c r="I721" s="566">
        <v>10</v>
      </c>
      <c r="J721" s="616" t="s">
        <v>239</v>
      </c>
      <c r="K721" s="375">
        <f t="shared" si="103"/>
        <v>0</v>
      </c>
      <c r="L721" s="376">
        <f t="shared" si="106"/>
        <v>0</v>
      </c>
      <c r="M721" s="376">
        <f t="shared" si="107"/>
        <v>0</v>
      </c>
      <c r="N721" s="376">
        <f t="shared" si="104"/>
        <v>0</v>
      </c>
      <c r="O721" s="376">
        <f t="shared" si="105"/>
        <v>0</v>
      </c>
      <c r="P721" s="772">
        <v>1</v>
      </c>
      <c r="Q721" s="377">
        <f t="shared" si="100"/>
        <v>0</v>
      </c>
      <c r="R721" s="378"/>
      <c r="S721" s="378"/>
      <c r="T721" s="773">
        <f t="shared" si="101"/>
        <v>0</v>
      </c>
    </row>
    <row r="722" spans="1:20" ht="14.1" customHeight="1">
      <c r="A722" s="564">
        <v>722</v>
      </c>
      <c r="B722" s="380" t="s">
        <v>588</v>
      </c>
      <c r="C722" s="553" t="s">
        <v>590</v>
      </c>
      <c r="D722" s="380">
        <v>2</v>
      </c>
      <c r="E722" s="558" t="s">
        <v>454</v>
      </c>
      <c r="F722" s="557" t="s">
        <v>384</v>
      </c>
      <c r="G722" s="373" t="str">
        <f t="shared" si="102"/>
        <v>Administratieve ruimten</v>
      </c>
      <c r="H722" s="374" t="s">
        <v>782</v>
      </c>
      <c r="I722" s="566">
        <v>26</v>
      </c>
      <c r="J722" s="616">
        <v>1040</v>
      </c>
      <c r="K722" s="375">
        <f t="shared" si="103"/>
        <v>40</v>
      </c>
      <c r="L722" s="376">
        <f t="shared" si="106"/>
        <v>0</v>
      </c>
      <c r="M722" s="376">
        <f t="shared" si="107"/>
        <v>0</v>
      </c>
      <c r="N722" s="376">
        <f t="shared" si="104"/>
        <v>0</v>
      </c>
      <c r="O722" s="376">
        <f t="shared" si="105"/>
        <v>0</v>
      </c>
      <c r="P722" s="772">
        <v>1</v>
      </c>
      <c r="Q722" s="377" t="str">
        <f t="shared" ref="Q722:Q785" si="108">IF(J722="","",VLOOKUP(J722,Kengetal,11,FALSE))</f>
        <v>B</v>
      </c>
      <c r="R722" s="378"/>
      <c r="S722" s="378"/>
      <c r="T722" s="773">
        <f t="shared" ref="T722:T785" si="109">I722*K722</f>
        <v>1040</v>
      </c>
    </row>
    <row r="723" spans="1:20" ht="14.1" customHeight="1">
      <c r="A723" s="564">
        <v>723</v>
      </c>
      <c r="B723" s="380" t="s">
        <v>588</v>
      </c>
      <c r="C723" s="553" t="s">
        <v>590</v>
      </c>
      <c r="D723" s="380">
        <v>2</v>
      </c>
      <c r="E723" s="558" t="s">
        <v>455</v>
      </c>
      <c r="F723" s="557" t="s">
        <v>380</v>
      </c>
      <c r="G723" s="373" t="str">
        <f t="shared" si="102"/>
        <v>Gangen en hallen</v>
      </c>
      <c r="H723" s="374" t="s">
        <v>789</v>
      </c>
      <c r="I723" s="566">
        <v>40</v>
      </c>
      <c r="J723" s="616">
        <v>3200</v>
      </c>
      <c r="K723" s="375">
        <f t="shared" si="103"/>
        <v>200</v>
      </c>
      <c r="L723" s="376">
        <f t="shared" si="106"/>
        <v>0</v>
      </c>
      <c r="M723" s="376">
        <f t="shared" si="107"/>
        <v>0</v>
      </c>
      <c r="N723" s="376">
        <f t="shared" si="104"/>
        <v>0</v>
      </c>
      <c r="O723" s="376">
        <f t="shared" si="105"/>
        <v>0</v>
      </c>
      <c r="P723" s="772">
        <v>1</v>
      </c>
      <c r="Q723" s="377" t="str">
        <f t="shared" si="108"/>
        <v>V</v>
      </c>
      <c r="R723" s="378"/>
      <c r="S723" s="378"/>
      <c r="T723" s="773">
        <f t="shared" si="109"/>
        <v>8000</v>
      </c>
    </row>
    <row r="724" spans="1:20" ht="14.1" customHeight="1">
      <c r="A724" s="564">
        <v>724</v>
      </c>
      <c r="B724" s="556" t="s">
        <v>640</v>
      </c>
      <c r="C724" s="553" t="s">
        <v>641</v>
      </c>
      <c r="D724" s="380">
        <v>-1</v>
      </c>
      <c r="E724" s="612" t="s">
        <v>323</v>
      </c>
      <c r="F724" s="562" t="s">
        <v>686</v>
      </c>
      <c r="G724" s="373" t="str">
        <f t="shared" ref="G724:G787" si="110">IF($J724="",0,VLOOKUP($J724,Kengetal,3,FALSE))</f>
        <v>Trappenhuizen</v>
      </c>
      <c r="H724" s="380" t="s">
        <v>787</v>
      </c>
      <c r="I724" s="566">
        <v>39</v>
      </c>
      <c r="J724" s="616">
        <v>5200</v>
      </c>
      <c r="K724" s="375">
        <f t="shared" ref="K724:K787" si="111">SUM(IF(J724="",0,VLOOKUP(J724,Kengetal,2)))</f>
        <v>200</v>
      </c>
      <c r="L724" s="376">
        <f t="shared" si="106"/>
        <v>0</v>
      </c>
      <c r="M724" s="376">
        <f t="shared" si="107"/>
        <v>0</v>
      </c>
      <c r="N724" s="376">
        <f t="shared" ref="N724:N787" si="112">IF($J724="",0,VLOOKUP($J724,Kengetal,5,FALSE))</f>
        <v>0</v>
      </c>
      <c r="O724" s="376">
        <f t="shared" ref="O724:O787" si="113">IF($J724="",0,VLOOKUP($J724,Kengetal,6,FALSE))</f>
        <v>0</v>
      </c>
      <c r="P724" s="772">
        <v>1</v>
      </c>
      <c r="Q724" s="377" t="str">
        <f t="shared" si="108"/>
        <v>V</v>
      </c>
      <c r="R724" s="378"/>
      <c r="S724" s="378"/>
      <c r="T724" s="773">
        <f t="shared" si="109"/>
        <v>7800</v>
      </c>
    </row>
    <row r="725" spans="1:20" ht="14.1" customHeight="1">
      <c r="A725" s="564">
        <v>725</v>
      </c>
      <c r="B725" s="556" t="s">
        <v>640</v>
      </c>
      <c r="C725" s="553" t="s">
        <v>641</v>
      </c>
      <c r="D725" s="380">
        <v>-1</v>
      </c>
      <c r="E725" s="612" t="s">
        <v>324</v>
      </c>
      <c r="F725" s="562" t="s">
        <v>325</v>
      </c>
      <c r="G725" s="373" t="str">
        <f t="shared" si="110"/>
        <v>Niet van toepassing</v>
      </c>
      <c r="H725" s="380"/>
      <c r="I725" s="722">
        <v>645</v>
      </c>
      <c r="J725" s="616" t="s">
        <v>239</v>
      </c>
      <c r="K725" s="375">
        <f t="shared" si="111"/>
        <v>0</v>
      </c>
      <c r="L725" s="376">
        <f t="shared" si="106"/>
        <v>0</v>
      </c>
      <c r="M725" s="376">
        <f t="shared" si="107"/>
        <v>0</v>
      </c>
      <c r="N725" s="376">
        <f t="shared" si="112"/>
        <v>0</v>
      </c>
      <c r="O725" s="376">
        <f t="shared" si="113"/>
        <v>0</v>
      </c>
      <c r="P725" s="772">
        <v>1</v>
      </c>
      <c r="Q725" s="377">
        <f t="shared" si="108"/>
        <v>0</v>
      </c>
      <c r="R725" s="378"/>
      <c r="S725" s="378"/>
      <c r="T725" s="773">
        <f t="shared" si="109"/>
        <v>0</v>
      </c>
    </row>
    <row r="726" spans="1:20" ht="14.1" customHeight="1">
      <c r="A726" s="564">
        <v>726</v>
      </c>
      <c r="B726" s="556" t="s">
        <v>640</v>
      </c>
      <c r="C726" s="553" t="s">
        <v>641</v>
      </c>
      <c r="D726" s="608">
        <v>-1</v>
      </c>
      <c r="E726" s="726" t="s">
        <v>544</v>
      </c>
      <c r="F726" s="728" t="s">
        <v>387</v>
      </c>
      <c r="G726" s="373" t="str">
        <f t="shared" si="110"/>
        <v>Niet van toepassing</v>
      </c>
      <c r="H726" s="380"/>
      <c r="I726" s="566">
        <v>80</v>
      </c>
      <c r="J726" s="616" t="s">
        <v>239</v>
      </c>
      <c r="K726" s="375">
        <f t="shared" si="111"/>
        <v>0</v>
      </c>
      <c r="L726" s="376">
        <f t="shared" si="106"/>
        <v>0</v>
      </c>
      <c r="M726" s="376">
        <f t="shared" si="107"/>
        <v>0</v>
      </c>
      <c r="N726" s="376">
        <f t="shared" si="112"/>
        <v>0</v>
      </c>
      <c r="O726" s="376">
        <f t="shared" si="113"/>
        <v>0</v>
      </c>
      <c r="P726" s="772">
        <v>1</v>
      </c>
      <c r="Q726" s="377">
        <f t="shared" si="108"/>
        <v>0</v>
      </c>
      <c r="R726" s="378"/>
      <c r="S726" s="378"/>
      <c r="T726" s="773">
        <f t="shared" si="109"/>
        <v>0</v>
      </c>
    </row>
    <row r="727" spans="1:20" ht="14.1" customHeight="1">
      <c r="A727" s="564">
        <v>727</v>
      </c>
      <c r="B727" s="556" t="s">
        <v>640</v>
      </c>
      <c r="C727" s="553" t="s">
        <v>641</v>
      </c>
      <c r="D727" s="608">
        <v>0</v>
      </c>
      <c r="E727" s="724" t="s">
        <v>326</v>
      </c>
      <c r="F727" s="728" t="s">
        <v>384</v>
      </c>
      <c r="G727" s="373" t="str">
        <f t="shared" si="110"/>
        <v>Administratieve ruimten</v>
      </c>
      <c r="H727" s="380" t="s">
        <v>780</v>
      </c>
      <c r="I727" s="566">
        <v>30</v>
      </c>
      <c r="J727" s="616">
        <v>1040</v>
      </c>
      <c r="K727" s="375">
        <f t="shared" si="111"/>
        <v>40</v>
      </c>
      <c r="L727" s="376">
        <f t="shared" si="106"/>
        <v>0</v>
      </c>
      <c r="M727" s="376">
        <f t="shared" si="107"/>
        <v>0</v>
      </c>
      <c r="N727" s="376">
        <f t="shared" si="112"/>
        <v>0</v>
      </c>
      <c r="O727" s="376">
        <f t="shared" si="113"/>
        <v>0</v>
      </c>
      <c r="P727" s="772">
        <v>1</v>
      </c>
      <c r="Q727" s="377" t="str">
        <f t="shared" si="108"/>
        <v>B</v>
      </c>
      <c r="R727" s="378"/>
      <c r="S727" s="378"/>
      <c r="T727" s="773">
        <f t="shared" si="109"/>
        <v>1200</v>
      </c>
    </row>
    <row r="728" spans="1:20" ht="14.1" customHeight="1">
      <c r="A728" s="564">
        <v>728</v>
      </c>
      <c r="B728" s="556" t="s">
        <v>640</v>
      </c>
      <c r="C728" s="553" t="s">
        <v>641</v>
      </c>
      <c r="D728" s="608">
        <v>0</v>
      </c>
      <c r="E728" s="724" t="s">
        <v>327</v>
      </c>
      <c r="F728" s="728" t="s">
        <v>325</v>
      </c>
      <c r="G728" s="373" t="str">
        <f t="shared" si="110"/>
        <v>Niet van toepassing</v>
      </c>
      <c r="H728" s="380" t="s">
        <v>779</v>
      </c>
      <c r="I728" s="566">
        <v>8</v>
      </c>
      <c r="J728" s="616" t="s">
        <v>239</v>
      </c>
      <c r="K728" s="375">
        <f t="shared" si="111"/>
        <v>0</v>
      </c>
      <c r="L728" s="376">
        <f t="shared" si="106"/>
        <v>0</v>
      </c>
      <c r="M728" s="376">
        <f t="shared" si="107"/>
        <v>0</v>
      </c>
      <c r="N728" s="376">
        <f t="shared" si="112"/>
        <v>0</v>
      </c>
      <c r="O728" s="376">
        <f t="shared" si="113"/>
        <v>0</v>
      </c>
      <c r="P728" s="772">
        <v>1</v>
      </c>
      <c r="Q728" s="377">
        <f t="shared" si="108"/>
        <v>0</v>
      </c>
      <c r="R728" s="378"/>
      <c r="S728" s="378"/>
      <c r="T728" s="773">
        <f t="shared" si="109"/>
        <v>0</v>
      </c>
    </row>
    <row r="729" spans="1:20" ht="14.1" customHeight="1">
      <c r="A729" s="564">
        <v>729</v>
      </c>
      <c r="B729" s="556" t="s">
        <v>640</v>
      </c>
      <c r="C729" s="553" t="s">
        <v>641</v>
      </c>
      <c r="D729" s="608">
        <v>0</v>
      </c>
      <c r="E729" s="724" t="s">
        <v>328</v>
      </c>
      <c r="F729" s="728" t="s">
        <v>384</v>
      </c>
      <c r="G729" s="373" t="str">
        <f t="shared" si="110"/>
        <v>Administratieve ruimten</v>
      </c>
      <c r="H729" s="380" t="s">
        <v>779</v>
      </c>
      <c r="I729" s="566">
        <v>15</v>
      </c>
      <c r="J729" s="616">
        <v>1040</v>
      </c>
      <c r="K729" s="375">
        <f t="shared" si="111"/>
        <v>40</v>
      </c>
      <c r="L729" s="376">
        <f t="shared" si="106"/>
        <v>0</v>
      </c>
      <c r="M729" s="376">
        <f t="shared" si="107"/>
        <v>0</v>
      </c>
      <c r="N729" s="376">
        <f t="shared" si="112"/>
        <v>0</v>
      </c>
      <c r="O729" s="376">
        <f t="shared" si="113"/>
        <v>0</v>
      </c>
      <c r="P729" s="772">
        <v>1</v>
      </c>
      <c r="Q729" s="377" t="str">
        <f t="shared" si="108"/>
        <v>B</v>
      </c>
      <c r="R729" s="378"/>
      <c r="S729" s="378"/>
      <c r="T729" s="773">
        <f t="shared" si="109"/>
        <v>600</v>
      </c>
    </row>
    <row r="730" spans="1:20" ht="14.1" customHeight="1">
      <c r="A730" s="564">
        <v>730</v>
      </c>
      <c r="B730" s="556" t="s">
        <v>640</v>
      </c>
      <c r="C730" s="553" t="s">
        <v>641</v>
      </c>
      <c r="D730" s="608">
        <v>0</v>
      </c>
      <c r="E730" s="724" t="s">
        <v>329</v>
      </c>
      <c r="F730" s="728" t="s">
        <v>385</v>
      </c>
      <c r="G730" s="373" t="str">
        <f t="shared" si="110"/>
        <v>Personeelsruimten</v>
      </c>
      <c r="H730" s="380" t="s">
        <v>779</v>
      </c>
      <c r="I730" s="566">
        <v>75</v>
      </c>
      <c r="J730" s="616">
        <v>12200</v>
      </c>
      <c r="K730" s="375">
        <f t="shared" si="111"/>
        <v>200</v>
      </c>
      <c r="L730" s="376">
        <f t="shared" si="106"/>
        <v>0</v>
      </c>
      <c r="M730" s="376">
        <f t="shared" si="107"/>
        <v>0</v>
      </c>
      <c r="N730" s="376">
        <f t="shared" si="112"/>
        <v>0</v>
      </c>
      <c r="O730" s="376">
        <f t="shared" si="113"/>
        <v>0</v>
      </c>
      <c r="P730" s="772">
        <v>1</v>
      </c>
      <c r="Q730" s="377" t="str">
        <f t="shared" si="108"/>
        <v>V</v>
      </c>
      <c r="R730" s="378"/>
      <c r="S730" s="378"/>
      <c r="T730" s="773">
        <f t="shared" si="109"/>
        <v>15000</v>
      </c>
    </row>
    <row r="731" spans="1:20" ht="14.1" customHeight="1">
      <c r="A731" s="564">
        <v>731</v>
      </c>
      <c r="B731" s="556" t="s">
        <v>640</v>
      </c>
      <c r="C731" s="553" t="s">
        <v>685</v>
      </c>
      <c r="D731" s="608">
        <v>0</v>
      </c>
      <c r="E731" s="724" t="s">
        <v>330</v>
      </c>
      <c r="F731" s="728" t="s">
        <v>384</v>
      </c>
      <c r="G731" s="373" t="str">
        <f t="shared" si="110"/>
        <v>Administratieve ruimten</v>
      </c>
      <c r="H731" s="380" t="s">
        <v>779</v>
      </c>
      <c r="I731" s="566">
        <v>51</v>
      </c>
      <c r="J731" s="616">
        <v>1040</v>
      </c>
      <c r="K731" s="375">
        <f t="shared" si="111"/>
        <v>40</v>
      </c>
      <c r="L731" s="376">
        <f t="shared" si="106"/>
        <v>0</v>
      </c>
      <c r="M731" s="376">
        <f t="shared" si="107"/>
        <v>0</v>
      </c>
      <c r="N731" s="376">
        <f t="shared" si="112"/>
        <v>0</v>
      </c>
      <c r="O731" s="376">
        <f t="shared" si="113"/>
        <v>0</v>
      </c>
      <c r="P731" s="772">
        <v>1</v>
      </c>
      <c r="Q731" s="377" t="str">
        <f t="shared" si="108"/>
        <v>B</v>
      </c>
      <c r="R731" s="378"/>
      <c r="S731" s="378"/>
      <c r="T731" s="773">
        <f t="shared" si="109"/>
        <v>2040</v>
      </c>
    </row>
    <row r="732" spans="1:20" ht="14.1" customHeight="1">
      <c r="A732" s="564">
        <v>732</v>
      </c>
      <c r="B732" s="556" t="s">
        <v>640</v>
      </c>
      <c r="C732" s="553" t="s">
        <v>641</v>
      </c>
      <c r="D732" s="608">
        <v>0</v>
      </c>
      <c r="E732" s="724" t="s">
        <v>331</v>
      </c>
      <c r="F732" s="728" t="s">
        <v>325</v>
      </c>
      <c r="G732" s="373" t="str">
        <f t="shared" si="110"/>
        <v>Niet van toepassing</v>
      </c>
      <c r="H732" s="380" t="s">
        <v>779</v>
      </c>
      <c r="I732" s="566">
        <v>10</v>
      </c>
      <c r="J732" s="616" t="s">
        <v>239</v>
      </c>
      <c r="K732" s="375">
        <f t="shared" si="111"/>
        <v>0</v>
      </c>
      <c r="L732" s="376">
        <f t="shared" si="106"/>
        <v>0</v>
      </c>
      <c r="M732" s="376">
        <f t="shared" si="107"/>
        <v>0</v>
      </c>
      <c r="N732" s="376">
        <f t="shared" si="112"/>
        <v>0</v>
      </c>
      <c r="O732" s="376">
        <f t="shared" si="113"/>
        <v>0</v>
      </c>
      <c r="P732" s="772">
        <v>1</v>
      </c>
      <c r="Q732" s="377">
        <f t="shared" si="108"/>
        <v>0</v>
      </c>
      <c r="R732" s="378"/>
      <c r="S732" s="378"/>
      <c r="T732" s="773">
        <f t="shared" si="109"/>
        <v>0</v>
      </c>
    </row>
    <row r="733" spans="1:20" ht="14.1" customHeight="1">
      <c r="A733" s="564">
        <v>733</v>
      </c>
      <c r="B733" s="556" t="s">
        <v>640</v>
      </c>
      <c r="C733" s="553" t="s">
        <v>641</v>
      </c>
      <c r="D733" s="608">
        <v>0</v>
      </c>
      <c r="E733" s="724" t="s">
        <v>332</v>
      </c>
      <c r="F733" s="728" t="s">
        <v>384</v>
      </c>
      <c r="G733" s="373" t="str">
        <f t="shared" si="110"/>
        <v>Administratieve ruimten</v>
      </c>
      <c r="H733" s="380" t="s">
        <v>779</v>
      </c>
      <c r="I733" s="566">
        <v>16</v>
      </c>
      <c r="J733" s="616">
        <v>1040</v>
      </c>
      <c r="K733" s="375">
        <f t="shared" si="111"/>
        <v>40</v>
      </c>
      <c r="L733" s="376">
        <f t="shared" si="106"/>
        <v>0</v>
      </c>
      <c r="M733" s="376">
        <f t="shared" si="107"/>
        <v>0</v>
      </c>
      <c r="N733" s="376">
        <f t="shared" si="112"/>
        <v>0</v>
      </c>
      <c r="O733" s="376">
        <f t="shared" si="113"/>
        <v>0</v>
      </c>
      <c r="P733" s="772">
        <v>1</v>
      </c>
      <c r="Q733" s="377" t="str">
        <f t="shared" si="108"/>
        <v>B</v>
      </c>
      <c r="R733" s="378"/>
      <c r="S733" s="378"/>
      <c r="T733" s="773">
        <f t="shared" si="109"/>
        <v>640</v>
      </c>
    </row>
    <row r="734" spans="1:20" ht="14.1" customHeight="1">
      <c r="A734" s="564">
        <v>734</v>
      </c>
      <c r="B734" s="556" t="s">
        <v>640</v>
      </c>
      <c r="C734" s="553" t="s">
        <v>641</v>
      </c>
      <c r="D734" s="380">
        <v>0</v>
      </c>
      <c r="E734" s="724" t="s">
        <v>333</v>
      </c>
      <c r="F734" s="728" t="s">
        <v>325</v>
      </c>
      <c r="G734" s="373" t="str">
        <f t="shared" si="110"/>
        <v>Niet van toepassing</v>
      </c>
      <c r="H734" s="380"/>
      <c r="I734" s="566">
        <v>6</v>
      </c>
      <c r="J734" s="616" t="s">
        <v>239</v>
      </c>
      <c r="K734" s="375">
        <f t="shared" si="111"/>
        <v>0</v>
      </c>
      <c r="L734" s="376">
        <f t="shared" si="106"/>
        <v>0</v>
      </c>
      <c r="M734" s="376">
        <f t="shared" si="107"/>
        <v>0</v>
      </c>
      <c r="N734" s="376">
        <f t="shared" si="112"/>
        <v>0</v>
      </c>
      <c r="O734" s="376">
        <f t="shared" si="113"/>
        <v>0</v>
      </c>
      <c r="P734" s="772">
        <v>1</v>
      </c>
      <c r="Q734" s="377">
        <f t="shared" si="108"/>
        <v>0</v>
      </c>
      <c r="R734" s="378"/>
      <c r="S734" s="378"/>
      <c r="T734" s="773">
        <f t="shared" si="109"/>
        <v>0</v>
      </c>
    </row>
    <row r="735" spans="1:20" ht="14.1" customHeight="1">
      <c r="A735" s="564">
        <v>735</v>
      </c>
      <c r="B735" s="556" t="s">
        <v>640</v>
      </c>
      <c r="C735" s="553" t="s">
        <v>641</v>
      </c>
      <c r="D735" s="380">
        <v>0</v>
      </c>
      <c r="E735" s="724" t="s">
        <v>334</v>
      </c>
      <c r="F735" s="728" t="s">
        <v>382</v>
      </c>
      <c r="G735" s="373" t="str">
        <f t="shared" si="110"/>
        <v>Sanitaire ruimten</v>
      </c>
      <c r="H735" s="380" t="s">
        <v>781</v>
      </c>
      <c r="I735" s="566">
        <v>16</v>
      </c>
      <c r="J735" s="616">
        <v>2200</v>
      </c>
      <c r="K735" s="375">
        <f t="shared" si="111"/>
        <v>200</v>
      </c>
      <c r="L735" s="376">
        <f t="shared" si="106"/>
        <v>0</v>
      </c>
      <c r="M735" s="376">
        <f t="shared" si="107"/>
        <v>0</v>
      </c>
      <c r="N735" s="376">
        <f t="shared" si="112"/>
        <v>0</v>
      </c>
      <c r="O735" s="376">
        <f t="shared" si="113"/>
        <v>0</v>
      </c>
      <c r="P735" s="772">
        <v>1</v>
      </c>
      <c r="Q735" s="377" t="str">
        <f t="shared" si="108"/>
        <v>S</v>
      </c>
      <c r="R735" s="378"/>
      <c r="S735" s="378"/>
      <c r="T735" s="773">
        <f t="shared" si="109"/>
        <v>3200</v>
      </c>
    </row>
    <row r="736" spans="1:20" ht="14.1" customHeight="1">
      <c r="A736" s="564">
        <v>736</v>
      </c>
      <c r="B736" s="556" t="s">
        <v>640</v>
      </c>
      <c r="C736" s="553" t="s">
        <v>641</v>
      </c>
      <c r="D736" s="380">
        <v>0</v>
      </c>
      <c r="E736" s="724" t="s">
        <v>335</v>
      </c>
      <c r="F736" s="728" t="s">
        <v>384</v>
      </c>
      <c r="G736" s="373" t="str">
        <f t="shared" si="110"/>
        <v>Administratieve ruimten</v>
      </c>
      <c r="H736" s="380" t="s">
        <v>779</v>
      </c>
      <c r="I736" s="566">
        <v>20</v>
      </c>
      <c r="J736" s="616">
        <v>1040</v>
      </c>
      <c r="K736" s="375">
        <f t="shared" si="111"/>
        <v>40</v>
      </c>
      <c r="L736" s="376">
        <f t="shared" si="106"/>
        <v>0</v>
      </c>
      <c r="M736" s="376">
        <f t="shared" si="107"/>
        <v>0</v>
      </c>
      <c r="N736" s="376">
        <f t="shared" si="112"/>
        <v>0</v>
      </c>
      <c r="O736" s="376">
        <f t="shared" si="113"/>
        <v>0</v>
      </c>
      <c r="P736" s="772">
        <v>1</v>
      </c>
      <c r="Q736" s="377" t="str">
        <f t="shared" si="108"/>
        <v>B</v>
      </c>
      <c r="R736" s="378"/>
      <c r="S736" s="378"/>
      <c r="T736" s="773">
        <f t="shared" si="109"/>
        <v>800</v>
      </c>
    </row>
    <row r="737" spans="1:20" ht="14.1" customHeight="1">
      <c r="A737" s="564">
        <v>737</v>
      </c>
      <c r="B737" s="556" t="s">
        <v>640</v>
      </c>
      <c r="C737" s="553" t="s">
        <v>641</v>
      </c>
      <c r="D737" s="380">
        <v>0</v>
      </c>
      <c r="E737" s="653" t="s">
        <v>336</v>
      </c>
      <c r="F737" s="728" t="s">
        <v>380</v>
      </c>
      <c r="G737" s="373" t="str">
        <f t="shared" si="110"/>
        <v>Gangen en hallen</v>
      </c>
      <c r="H737" s="380" t="s">
        <v>781</v>
      </c>
      <c r="I737" s="566">
        <v>30</v>
      </c>
      <c r="J737" s="616">
        <v>3200</v>
      </c>
      <c r="K737" s="375">
        <f t="shared" si="111"/>
        <v>200</v>
      </c>
      <c r="L737" s="376">
        <f t="shared" si="106"/>
        <v>0</v>
      </c>
      <c r="M737" s="376">
        <f t="shared" si="107"/>
        <v>0</v>
      </c>
      <c r="N737" s="376">
        <f t="shared" si="112"/>
        <v>0</v>
      </c>
      <c r="O737" s="376">
        <f t="shared" si="113"/>
        <v>0</v>
      </c>
      <c r="P737" s="772">
        <v>1</v>
      </c>
      <c r="Q737" s="377" t="str">
        <f t="shared" si="108"/>
        <v>V</v>
      </c>
      <c r="R737" s="378"/>
      <c r="S737" s="378"/>
      <c r="T737" s="773">
        <f t="shared" si="109"/>
        <v>6000</v>
      </c>
    </row>
    <row r="738" spans="1:20" ht="14.1" customHeight="1">
      <c r="A738" s="564">
        <v>738</v>
      </c>
      <c r="B738" s="556" t="s">
        <v>640</v>
      </c>
      <c r="C738" s="553" t="s">
        <v>641</v>
      </c>
      <c r="D738" s="380">
        <v>0</v>
      </c>
      <c r="E738" s="653" t="s">
        <v>337</v>
      </c>
      <c r="F738" s="728" t="s">
        <v>380</v>
      </c>
      <c r="G738" s="373" t="str">
        <f t="shared" si="110"/>
        <v>Gangen en hallen</v>
      </c>
      <c r="H738" s="380" t="s">
        <v>781</v>
      </c>
      <c r="I738" s="566">
        <v>300</v>
      </c>
      <c r="J738" s="616">
        <v>3200</v>
      </c>
      <c r="K738" s="375">
        <f t="shared" si="111"/>
        <v>200</v>
      </c>
      <c r="L738" s="376">
        <f t="shared" si="106"/>
        <v>0</v>
      </c>
      <c r="M738" s="376">
        <f t="shared" si="107"/>
        <v>0</v>
      </c>
      <c r="N738" s="376">
        <f t="shared" si="112"/>
        <v>0</v>
      </c>
      <c r="O738" s="376">
        <f t="shared" si="113"/>
        <v>0</v>
      </c>
      <c r="P738" s="772">
        <v>1</v>
      </c>
      <c r="Q738" s="377" t="str">
        <f t="shared" si="108"/>
        <v>V</v>
      </c>
      <c r="R738" s="378"/>
      <c r="S738" s="378"/>
      <c r="T738" s="773">
        <f t="shared" si="109"/>
        <v>60000</v>
      </c>
    </row>
    <row r="739" spans="1:20" ht="14.1" customHeight="1">
      <c r="A739" s="564">
        <v>739</v>
      </c>
      <c r="B739" s="556" t="s">
        <v>640</v>
      </c>
      <c r="C739" s="553" t="s">
        <v>641</v>
      </c>
      <c r="D739" s="380">
        <v>0</v>
      </c>
      <c r="E739" s="653" t="s">
        <v>338</v>
      </c>
      <c r="F739" s="728" t="s">
        <v>384</v>
      </c>
      <c r="G739" s="373" t="str">
        <f t="shared" si="110"/>
        <v>Administratieve ruimten</v>
      </c>
      <c r="H739" s="380" t="s">
        <v>779</v>
      </c>
      <c r="I739" s="566">
        <v>21</v>
      </c>
      <c r="J739" s="616">
        <v>1040</v>
      </c>
      <c r="K739" s="375">
        <f t="shared" si="111"/>
        <v>40</v>
      </c>
      <c r="L739" s="376">
        <f t="shared" si="106"/>
        <v>0</v>
      </c>
      <c r="M739" s="376">
        <f t="shared" si="107"/>
        <v>0</v>
      </c>
      <c r="N739" s="376">
        <f t="shared" si="112"/>
        <v>0</v>
      </c>
      <c r="O739" s="376">
        <f t="shared" si="113"/>
        <v>0</v>
      </c>
      <c r="P739" s="772">
        <v>1</v>
      </c>
      <c r="Q739" s="377" t="str">
        <f t="shared" si="108"/>
        <v>B</v>
      </c>
      <c r="R739" s="378"/>
      <c r="S739" s="378"/>
      <c r="T739" s="773">
        <f t="shared" si="109"/>
        <v>840</v>
      </c>
    </row>
    <row r="740" spans="1:20" ht="14.1" customHeight="1">
      <c r="A740" s="564">
        <v>740</v>
      </c>
      <c r="B740" s="556" t="s">
        <v>640</v>
      </c>
      <c r="C740" s="553" t="s">
        <v>641</v>
      </c>
      <c r="D740" s="380">
        <v>0</v>
      </c>
      <c r="E740" s="653" t="s">
        <v>339</v>
      </c>
      <c r="F740" s="728" t="s">
        <v>686</v>
      </c>
      <c r="G740" s="373" t="str">
        <f t="shared" si="110"/>
        <v>Trappenhuizen</v>
      </c>
      <c r="H740" s="380" t="s">
        <v>786</v>
      </c>
      <c r="I740" s="566">
        <v>39</v>
      </c>
      <c r="J740" s="616">
        <v>5200</v>
      </c>
      <c r="K740" s="375">
        <f t="shared" si="111"/>
        <v>200</v>
      </c>
      <c r="L740" s="376">
        <f t="shared" si="106"/>
        <v>0</v>
      </c>
      <c r="M740" s="376">
        <f t="shared" si="107"/>
        <v>0</v>
      </c>
      <c r="N740" s="376">
        <f t="shared" si="112"/>
        <v>0</v>
      </c>
      <c r="O740" s="376">
        <f t="shared" si="113"/>
        <v>0</v>
      </c>
      <c r="P740" s="772">
        <v>1</v>
      </c>
      <c r="Q740" s="377" t="str">
        <f t="shared" si="108"/>
        <v>V</v>
      </c>
      <c r="R740" s="378"/>
      <c r="S740" s="378"/>
      <c r="T740" s="773">
        <f t="shared" si="109"/>
        <v>7800</v>
      </c>
    </row>
    <row r="741" spans="1:20" ht="14.1" customHeight="1">
      <c r="A741" s="564">
        <v>741</v>
      </c>
      <c r="B741" s="556" t="s">
        <v>640</v>
      </c>
      <c r="C741" s="553" t="s">
        <v>641</v>
      </c>
      <c r="D741" s="380">
        <v>0</v>
      </c>
      <c r="E741" s="653" t="s">
        <v>340</v>
      </c>
      <c r="F741" s="728" t="s">
        <v>383</v>
      </c>
      <c r="G741" s="373" t="str">
        <f t="shared" si="110"/>
        <v>Leslokaal regulier</v>
      </c>
      <c r="H741" s="380" t="s">
        <v>779</v>
      </c>
      <c r="I741" s="566">
        <v>64</v>
      </c>
      <c r="J741" s="616">
        <v>8040</v>
      </c>
      <c r="K741" s="375">
        <f t="shared" si="111"/>
        <v>40</v>
      </c>
      <c r="L741" s="376">
        <f t="shared" si="106"/>
        <v>0</v>
      </c>
      <c r="M741" s="376">
        <f t="shared" si="107"/>
        <v>0</v>
      </c>
      <c r="N741" s="376">
        <f t="shared" si="112"/>
        <v>0</v>
      </c>
      <c r="O741" s="376">
        <f t="shared" si="113"/>
        <v>0</v>
      </c>
      <c r="P741" s="772">
        <v>1</v>
      </c>
      <c r="Q741" s="377" t="str">
        <f t="shared" si="108"/>
        <v>L</v>
      </c>
      <c r="R741" s="378"/>
      <c r="S741" s="378"/>
      <c r="T741" s="773">
        <f t="shared" si="109"/>
        <v>2560</v>
      </c>
    </row>
    <row r="742" spans="1:20" ht="14.1" customHeight="1">
      <c r="A742" s="564">
        <v>742</v>
      </c>
      <c r="B742" s="556" t="s">
        <v>640</v>
      </c>
      <c r="C742" s="553" t="s">
        <v>641</v>
      </c>
      <c r="D742" s="380">
        <v>0</v>
      </c>
      <c r="E742" s="653" t="s">
        <v>341</v>
      </c>
      <c r="F742" s="728" t="s">
        <v>383</v>
      </c>
      <c r="G742" s="373" t="str">
        <f t="shared" si="110"/>
        <v>Leslokaal regulier</v>
      </c>
      <c r="H742" s="380" t="s">
        <v>779</v>
      </c>
      <c r="I742" s="566">
        <v>64</v>
      </c>
      <c r="J742" s="616">
        <v>8040</v>
      </c>
      <c r="K742" s="375">
        <f t="shared" si="111"/>
        <v>40</v>
      </c>
      <c r="L742" s="376">
        <f t="shared" si="106"/>
        <v>0</v>
      </c>
      <c r="M742" s="376">
        <f t="shared" si="107"/>
        <v>0</v>
      </c>
      <c r="N742" s="376">
        <f t="shared" si="112"/>
        <v>0</v>
      </c>
      <c r="O742" s="376">
        <f t="shared" si="113"/>
        <v>0</v>
      </c>
      <c r="P742" s="772">
        <v>1</v>
      </c>
      <c r="Q742" s="377" t="str">
        <f t="shared" si="108"/>
        <v>L</v>
      </c>
      <c r="R742" s="378"/>
      <c r="S742" s="378"/>
      <c r="T742" s="773">
        <f t="shared" si="109"/>
        <v>2560</v>
      </c>
    </row>
    <row r="743" spans="1:20" ht="14.1" customHeight="1">
      <c r="A743" s="564">
        <v>743</v>
      </c>
      <c r="B743" s="556" t="s">
        <v>640</v>
      </c>
      <c r="C743" s="553" t="s">
        <v>641</v>
      </c>
      <c r="D743" s="380">
        <v>0</v>
      </c>
      <c r="E743" s="653" t="s">
        <v>342</v>
      </c>
      <c r="F743" s="728" t="s">
        <v>380</v>
      </c>
      <c r="G743" s="373" t="str">
        <f t="shared" si="110"/>
        <v>Gangen en hallen</v>
      </c>
      <c r="H743" s="380" t="s">
        <v>781</v>
      </c>
      <c r="I743" s="566">
        <v>40</v>
      </c>
      <c r="J743" s="616">
        <v>3200</v>
      </c>
      <c r="K743" s="375">
        <f t="shared" si="111"/>
        <v>200</v>
      </c>
      <c r="L743" s="376">
        <f t="shared" si="106"/>
        <v>0</v>
      </c>
      <c r="M743" s="376">
        <f t="shared" si="107"/>
        <v>0</v>
      </c>
      <c r="N743" s="376">
        <f t="shared" si="112"/>
        <v>0</v>
      </c>
      <c r="O743" s="376">
        <f t="shared" si="113"/>
        <v>0</v>
      </c>
      <c r="P743" s="772">
        <v>1</v>
      </c>
      <c r="Q743" s="377" t="str">
        <f t="shared" si="108"/>
        <v>V</v>
      </c>
      <c r="R743" s="378"/>
      <c r="S743" s="378"/>
      <c r="T743" s="773">
        <f t="shared" si="109"/>
        <v>8000</v>
      </c>
    </row>
    <row r="744" spans="1:20" ht="14.1" customHeight="1">
      <c r="A744" s="564">
        <v>744</v>
      </c>
      <c r="B744" s="556" t="s">
        <v>640</v>
      </c>
      <c r="C744" s="553" t="s">
        <v>641</v>
      </c>
      <c r="D744" s="380">
        <v>0</v>
      </c>
      <c r="E744" s="653" t="s">
        <v>343</v>
      </c>
      <c r="F744" s="728" t="s">
        <v>383</v>
      </c>
      <c r="G744" s="373" t="str">
        <f t="shared" si="110"/>
        <v>Leslokaal regulier</v>
      </c>
      <c r="H744" s="380" t="s">
        <v>779</v>
      </c>
      <c r="I744" s="566">
        <v>64</v>
      </c>
      <c r="J744" s="616">
        <v>8040</v>
      </c>
      <c r="K744" s="375">
        <f t="shared" si="111"/>
        <v>40</v>
      </c>
      <c r="L744" s="376">
        <f t="shared" si="106"/>
        <v>0</v>
      </c>
      <c r="M744" s="376">
        <f t="shared" si="107"/>
        <v>0</v>
      </c>
      <c r="N744" s="376">
        <f t="shared" si="112"/>
        <v>0</v>
      </c>
      <c r="O744" s="376">
        <f t="shared" si="113"/>
        <v>0</v>
      </c>
      <c r="P744" s="772">
        <v>1</v>
      </c>
      <c r="Q744" s="377" t="str">
        <f t="shared" si="108"/>
        <v>L</v>
      </c>
      <c r="R744" s="378"/>
      <c r="S744" s="378"/>
      <c r="T744" s="773">
        <f t="shared" si="109"/>
        <v>2560</v>
      </c>
    </row>
    <row r="745" spans="1:20" ht="14.1" customHeight="1">
      <c r="A745" s="564">
        <v>745</v>
      </c>
      <c r="B745" s="556" t="s">
        <v>640</v>
      </c>
      <c r="C745" s="553" t="s">
        <v>641</v>
      </c>
      <c r="D745" s="380">
        <v>0</v>
      </c>
      <c r="E745" s="653" t="s">
        <v>344</v>
      </c>
      <c r="F745" s="728" t="s">
        <v>383</v>
      </c>
      <c r="G745" s="373" t="str">
        <f t="shared" si="110"/>
        <v>Leslokaal regulier</v>
      </c>
      <c r="H745" s="380" t="s">
        <v>779</v>
      </c>
      <c r="I745" s="566">
        <v>64</v>
      </c>
      <c r="J745" s="616">
        <v>8040</v>
      </c>
      <c r="K745" s="375">
        <f t="shared" si="111"/>
        <v>40</v>
      </c>
      <c r="L745" s="376">
        <f t="shared" si="106"/>
        <v>0</v>
      </c>
      <c r="M745" s="376">
        <f t="shared" si="107"/>
        <v>0</v>
      </c>
      <c r="N745" s="376">
        <f t="shared" si="112"/>
        <v>0</v>
      </c>
      <c r="O745" s="376">
        <f t="shared" si="113"/>
        <v>0</v>
      </c>
      <c r="P745" s="772">
        <v>1</v>
      </c>
      <c r="Q745" s="377" t="str">
        <f t="shared" si="108"/>
        <v>L</v>
      </c>
      <c r="R745" s="378"/>
      <c r="S745" s="378"/>
      <c r="T745" s="773">
        <f t="shared" si="109"/>
        <v>2560</v>
      </c>
    </row>
    <row r="746" spans="1:20" ht="14.1" customHeight="1">
      <c r="A746" s="564">
        <v>746</v>
      </c>
      <c r="B746" s="556" t="s">
        <v>640</v>
      </c>
      <c r="C746" s="553" t="s">
        <v>641</v>
      </c>
      <c r="D746" s="380">
        <v>0</v>
      </c>
      <c r="E746" s="653" t="s">
        <v>345</v>
      </c>
      <c r="F746" s="728" t="s">
        <v>384</v>
      </c>
      <c r="G746" s="373" t="str">
        <f t="shared" si="110"/>
        <v>Administratieve ruimten</v>
      </c>
      <c r="H746" s="380" t="s">
        <v>779</v>
      </c>
      <c r="I746" s="566">
        <v>23</v>
      </c>
      <c r="J746" s="616">
        <v>1040</v>
      </c>
      <c r="K746" s="375">
        <f t="shared" si="111"/>
        <v>40</v>
      </c>
      <c r="L746" s="376">
        <f t="shared" si="106"/>
        <v>0</v>
      </c>
      <c r="M746" s="376">
        <f t="shared" si="107"/>
        <v>0</v>
      </c>
      <c r="N746" s="376">
        <f t="shared" si="112"/>
        <v>0</v>
      </c>
      <c r="O746" s="376">
        <f t="shared" si="113"/>
        <v>0</v>
      </c>
      <c r="P746" s="772">
        <v>1</v>
      </c>
      <c r="Q746" s="377" t="str">
        <f t="shared" si="108"/>
        <v>B</v>
      </c>
      <c r="R746" s="378"/>
      <c r="S746" s="378"/>
      <c r="T746" s="773">
        <f t="shared" si="109"/>
        <v>920</v>
      </c>
    </row>
    <row r="747" spans="1:20" ht="14.1" customHeight="1">
      <c r="A747" s="564">
        <v>747</v>
      </c>
      <c r="B747" s="556" t="s">
        <v>640</v>
      </c>
      <c r="C747" s="553" t="s">
        <v>641</v>
      </c>
      <c r="D747" s="380">
        <v>0</v>
      </c>
      <c r="E747" s="653" t="s">
        <v>346</v>
      </c>
      <c r="F747" s="728" t="s">
        <v>380</v>
      </c>
      <c r="G747" s="373" t="str">
        <f t="shared" si="110"/>
        <v>Gangen en hallen</v>
      </c>
      <c r="H747" s="380" t="s">
        <v>781</v>
      </c>
      <c r="I747" s="566">
        <v>16</v>
      </c>
      <c r="J747" s="616">
        <v>3200</v>
      </c>
      <c r="K747" s="375">
        <f t="shared" si="111"/>
        <v>200</v>
      </c>
      <c r="L747" s="376">
        <f t="shared" si="106"/>
        <v>0</v>
      </c>
      <c r="M747" s="376">
        <f t="shared" si="107"/>
        <v>0</v>
      </c>
      <c r="N747" s="376">
        <f t="shared" si="112"/>
        <v>0</v>
      </c>
      <c r="O747" s="376">
        <f t="shared" si="113"/>
        <v>0</v>
      </c>
      <c r="P747" s="772">
        <v>1</v>
      </c>
      <c r="Q747" s="377" t="str">
        <f t="shared" si="108"/>
        <v>V</v>
      </c>
      <c r="R747" s="378"/>
      <c r="S747" s="378"/>
      <c r="T747" s="773">
        <f t="shared" si="109"/>
        <v>3200</v>
      </c>
    </row>
    <row r="748" spans="1:20" ht="14.1" customHeight="1">
      <c r="A748" s="564">
        <v>748</v>
      </c>
      <c r="B748" s="556" t="s">
        <v>640</v>
      </c>
      <c r="C748" s="553" t="s">
        <v>641</v>
      </c>
      <c r="D748" s="380">
        <v>0</v>
      </c>
      <c r="E748" s="653" t="s">
        <v>347</v>
      </c>
      <c r="F748" s="728" t="s">
        <v>384</v>
      </c>
      <c r="G748" s="373" t="str">
        <f t="shared" si="110"/>
        <v>Administratieve ruimten</v>
      </c>
      <c r="H748" s="380" t="s">
        <v>779</v>
      </c>
      <c r="I748" s="566">
        <v>23</v>
      </c>
      <c r="J748" s="616">
        <v>1040</v>
      </c>
      <c r="K748" s="375">
        <f t="shared" si="111"/>
        <v>40</v>
      </c>
      <c r="L748" s="376">
        <f t="shared" si="106"/>
        <v>0</v>
      </c>
      <c r="M748" s="376">
        <f t="shared" si="107"/>
        <v>0</v>
      </c>
      <c r="N748" s="376">
        <f t="shared" si="112"/>
        <v>0</v>
      </c>
      <c r="O748" s="376">
        <f t="shared" si="113"/>
        <v>0</v>
      </c>
      <c r="P748" s="772">
        <v>1</v>
      </c>
      <c r="Q748" s="377" t="str">
        <f t="shared" si="108"/>
        <v>B</v>
      </c>
      <c r="R748" s="378"/>
      <c r="S748" s="378"/>
      <c r="T748" s="773">
        <f t="shared" si="109"/>
        <v>920</v>
      </c>
    </row>
    <row r="749" spans="1:20" ht="14.1" customHeight="1">
      <c r="A749" s="564">
        <v>749</v>
      </c>
      <c r="B749" s="556" t="s">
        <v>640</v>
      </c>
      <c r="C749" s="553" t="s">
        <v>641</v>
      </c>
      <c r="D749" s="380">
        <v>0</v>
      </c>
      <c r="E749" s="653" t="s">
        <v>348</v>
      </c>
      <c r="F749" s="728" t="s">
        <v>380</v>
      </c>
      <c r="G749" s="373" t="str">
        <f t="shared" si="110"/>
        <v>Gangen en hallen</v>
      </c>
      <c r="H749" s="380" t="s">
        <v>781</v>
      </c>
      <c r="I749" s="566">
        <v>81</v>
      </c>
      <c r="J749" s="616">
        <v>3200</v>
      </c>
      <c r="K749" s="375">
        <f t="shared" si="111"/>
        <v>200</v>
      </c>
      <c r="L749" s="376">
        <f t="shared" si="106"/>
        <v>0</v>
      </c>
      <c r="M749" s="376">
        <f t="shared" si="107"/>
        <v>0</v>
      </c>
      <c r="N749" s="376">
        <f t="shared" si="112"/>
        <v>0</v>
      </c>
      <c r="O749" s="376">
        <f t="shared" si="113"/>
        <v>0</v>
      </c>
      <c r="P749" s="772">
        <v>1</v>
      </c>
      <c r="Q749" s="377" t="str">
        <f t="shared" si="108"/>
        <v>V</v>
      </c>
      <c r="R749" s="378"/>
      <c r="S749" s="378"/>
      <c r="T749" s="773">
        <f t="shared" si="109"/>
        <v>16200</v>
      </c>
    </row>
    <row r="750" spans="1:20" ht="14.1" customHeight="1">
      <c r="A750" s="564">
        <v>750</v>
      </c>
      <c r="B750" s="556" t="s">
        <v>640</v>
      </c>
      <c r="C750" s="553" t="s">
        <v>641</v>
      </c>
      <c r="D750" s="380">
        <v>0</v>
      </c>
      <c r="E750" s="653" t="s">
        <v>349</v>
      </c>
      <c r="F750" s="728" t="s">
        <v>663</v>
      </c>
      <c r="G750" s="373" t="str">
        <f t="shared" si="110"/>
        <v>Leslokaal praktijk</v>
      </c>
      <c r="H750" s="380" t="s">
        <v>779</v>
      </c>
      <c r="I750" s="566">
        <v>126</v>
      </c>
      <c r="J750" s="616">
        <v>9040</v>
      </c>
      <c r="K750" s="375">
        <f t="shared" si="111"/>
        <v>40</v>
      </c>
      <c r="L750" s="376">
        <f t="shared" si="106"/>
        <v>0</v>
      </c>
      <c r="M750" s="376">
        <f t="shared" si="107"/>
        <v>0</v>
      </c>
      <c r="N750" s="376">
        <f t="shared" si="112"/>
        <v>0</v>
      </c>
      <c r="O750" s="376">
        <f t="shared" si="113"/>
        <v>0</v>
      </c>
      <c r="P750" s="772">
        <v>1</v>
      </c>
      <c r="Q750" s="377" t="str">
        <f t="shared" si="108"/>
        <v>L</v>
      </c>
      <c r="R750" s="378"/>
      <c r="S750" s="378"/>
      <c r="T750" s="773">
        <f t="shared" si="109"/>
        <v>5040</v>
      </c>
    </row>
    <row r="751" spans="1:20" ht="14.1" customHeight="1">
      <c r="A751" s="564">
        <v>751</v>
      </c>
      <c r="B751" s="556" t="s">
        <v>640</v>
      </c>
      <c r="C751" s="553" t="s">
        <v>641</v>
      </c>
      <c r="D751" s="380">
        <v>0</v>
      </c>
      <c r="E751" s="653" t="s">
        <v>350</v>
      </c>
      <c r="F751" s="728" t="s">
        <v>380</v>
      </c>
      <c r="G751" s="373" t="str">
        <f t="shared" si="110"/>
        <v>Gangen en hallen</v>
      </c>
      <c r="H751" s="380" t="s">
        <v>781</v>
      </c>
      <c r="I751" s="566">
        <v>33</v>
      </c>
      <c r="J751" s="616">
        <v>3200</v>
      </c>
      <c r="K751" s="375">
        <f t="shared" si="111"/>
        <v>200</v>
      </c>
      <c r="L751" s="376">
        <f t="shared" si="106"/>
        <v>0</v>
      </c>
      <c r="M751" s="376">
        <f t="shared" si="107"/>
        <v>0</v>
      </c>
      <c r="N751" s="376">
        <f t="shared" si="112"/>
        <v>0</v>
      </c>
      <c r="O751" s="376">
        <f t="shared" si="113"/>
        <v>0</v>
      </c>
      <c r="P751" s="772">
        <v>1</v>
      </c>
      <c r="Q751" s="377" t="str">
        <f t="shared" si="108"/>
        <v>V</v>
      </c>
      <c r="R751" s="378"/>
      <c r="S751" s="378"/>
      <c r="T751" s="773">
        <f t="shared" si="109"/>
        <v>6600</v>
      </c>
    </row>
    <row r="752" spans="1:20" ht="14.1" customHeight="1">
      <c r="A752" s="564">
        <v>752</v>
      </c>
      <c r="B752" s="556" t="s">
        <v>640</v>
      </c>
      <c r="C752" s="553" t="s">
        <v>641</v>
      </c>
      <c r="D752" s="380">
        <v>0</v>
      </c>
      <c r="E752" s="653" t="s">
        <v>351</v>
      </c>
      <c r="F752" s="728" t="s">
        <v>686</v>
      </c>
      <c r="G752" s="373" t="str">
        <f t="shared" si="110"/>
        <v>Trappenhuizen</v>
      </c>
      <c r="H752" s="380" t="s">
        <v>786</v>
      </c>
      <c r="I752" s="566">
        <v>39</v>
      </c>
      <c r="J752" s="616">
        <v>5200</v>
      </c>
      <c r="K752" s="375">
        <f t="shared" si="111"/>
        <v>200</v>
      </c>
      <c r="L752" s="376">
        <f t="shared" si="106"/>
        <v>0</v>
      </c>
      <c r="M752" s="376">
        <f t="shared" si="107"/>
        <v>0</v>
      </c>
      <c r="N752" s="376">
        <f t="shared" si="112"/>
        <v>0</v>
      </c>
      <c r="O752" s="376">
        <f t="shared" si="113"/>
        <v>0</v>
      </c>
      <c r="P752" s="772">
        <v>1</v>
      </c>
      <c r="Q752" s="377" t="str">
        <f t="shared" si="108"/>
        <v>V</v>
      </c>
      <c r="R752" s="378"/>
      <c r="S752" s="378"/>
      <c r="T752" s="773">
        <f t="shared" si="109"/>
        <v>7800</v>
      </c>
    </row>
    <row r="753" spans="1:20" ht="14.1" customHeight="1">
      <c r="A753" s="564">
        <v>753</v>
      </c>
      <c r="B753" s="556" t="s">
        <v>640</v>
      </c>
      <c r="C753" s="553" t="s">
        <v>641</v>
      </c>
      <c r="D753" s="380">
        <v>0</v>
      </c>
      <c r="E753" s="653" t="s">
        <v>352</v>
      </c>
      <c r="F753" s="728" t="s">
        <v>384</v>
      </c>
      <c r="G753" s="373" t="str">
        <f t="shared" si="110"/>
        <v>Administratieve ruimten</v>
      </c>
      <c r="H753" s="380" t="s">
        <v>779</v>
      </c>
      <c r="I753" s="566">
        <v>16</v>
      </c>
      <c r="J753" s="616">
        <v>1040</v>
      </c>
      <c r="K753" s="375">
        <f t="shared" si="111"/>
        <v>40</v>
      </c>
      <c r="L753" s="376">
        <f t="shared" si="106"/>
        <v>0</v>
      </c>
      <c r="M753" s="376">
        <f t="shared" si="107"/>
        <v>0</v>
      </c>
      <c r="N753" s="376">
        <f t="shared" si="112"/>
        <v>0</v>
      </c>
      <c r="O753" s="376">
        <f t="shared" si="113"/>
        <v>0</v>
      </c>
      <c r="P753" s="772">
        <v>1</v>
      </c>
      <c r="Q753" s="377" t="str">
        <f t="shared" si="108"/>
        <v>B</v>
      </c>
      <c r="R753" s="378"/>
      <c r="S753" s="378"/>
      <c r="T753" s="773">
        <f t="shared" si="109"/>
        <v>640</v>
      </c>
    </row>
    <row r="754" spans="1:20" ht="14.1" customHeight="1">
      <c r="A754" s="564">
        <v>754</v>
      </c>
      <c r="B754" s="556" t="s">
        <v>640</v>
      </c>
      <c r="C754" s="553" t="s">
        <v>641</v>
      </c>
      <c r="D754" s="380">
        <v>0</v>
      </c>
      <c r="E754" s="653" t="s">
        <v>353</v>
      </c>
      <c r="F754" s="728" t="s">
        <v>325</v>
      </c>
      <c r="G754" s="373" t="str">
        <f t="shared" si="110"/>
        <v>Niet van toepassing</v>
      </c>
      <c r="H754" s="380" t="s">
        <v>788</v>
      </c>
      <c r="I754" s="566">
        <v>8</v>
      </c>
      <c r="J754" s="616" t="s">
        <v>239</v>
      </c>
      <c r="K754" s="375">
        <f t="shared" si="111"/>
        <v>0</v>
      </c>
      <c r="L754" s="376">
        <f t="shared" si="106"/>
        <v>0</v>
      </c>
      <c r="M754" s="376">
        <f t="shared" si="107"/>
        <v>0</v>
      </c>
      <c r="N754" s="376">
        <f t="shared" si="112"/>
        <v>0</v>
      </c>
      <c r="O754" s="376">
        <f t="shared" si="113"/>
        <v>0</v>
      </c>
      <c r="P754" s="772">
        <v>1</v>
      </c>
      <c r="Q754" s="377">
        <f t="shared" si="108"/>
        <v>0</v>
      </c>
      <c r="R754" s="378"/>
      <c r="S754" s="378"/>
      <c r="T754" s="773">
        <f t="shared" si="109"/>
        <v>0</v>
      </c>
    </row>
    <row r="755" spans="1:20" ht="14.1" customHeight="1">
      <c r="A755" s="564">
        <v>755</v>
      </c>
      <c r="B755" s="556" t="s">
        <v>640</v>
      </c>
      <c r="C755" s="553" t="s">
        <v>641</v>
      </c>
      <c r="D755" s="380">
        <v>0</v>
      </c>
      <c r="E755" s="653" t="s">
        <v>354</v>
      </c>
      <c r="F755" s="728" t="s">
        <v>382</v>
      </c>
      <c r="G755" s="373" t="str">
        <f t="shared" si="110"/>
        <v>Sanitaire ruimten</v>
      </c>
      <c r="H755" s="380" t="s">
        <v>781</v>
      </c>
      <c r="I755" s="566">
        <v>3</v>
      </c>
      <c r="J755" s="616">
        <v>2200</v>
      </c>
      <c r="K755" s="375">
        <f t="shared" si="111"/>
        <v>200</v>
      </c>
      <c r="L755" s="376">
        <f t="shared" si="106"/>
        <v>0</v>
      </c>
      <c r="M755" s="376">
        <f t="shared" si="107"/>
        <v>0</v>
      </c>
      <c r="N755" s="376">
        <f t="shared" si="112"/>
        <v>0</v>
      </c>
      <c r="O755" s="376">
        <f t="shared" si="113"/>
        <v>0</v>
      </c>
      <c r="P755" s="772">
        <v>1</v>
      </c>
      <c r="Q755" s="377" t="str">
        <f t="shared" si="108"/>
        <v>S</v>
      </c>
      <c r="R755" s="378"/>
      <c r="S755" s="378"/>
      <c r="T755" s="773">
        <f t="shared" si="109"/>
        <v>600</v>
      </c>
    </row>
    <row r="756" spans="1:20" ht="14.1" customHeight="1">
      <c r="A756" s="564">
        <v>756</v>
      </c>
      <c r="B756" s="556" t="s">
        <v>640</v>
      </c>
      <c r="C756" s="553" t="s">
        <v>641</v>
      </c>
      <c r="D756" s="380">
        <v>0</v>
      </c>
      <c r="E756" s="653" t="s">
        <v>355</v>
      </c>
      <c r="F756" s="728" t="s">
        <v>382</v>
      </c>
      <c r="G756" s="373" t="str">
        <f t="shared" si="110"/>
        <v>Sanitaire ruimten</v>
      </c>
      <c r="H756" s="380" t="s">
        <v>781</v>
      </c>
      <c r="I756" s="566">
        <v>5</v>
      </c>
      <c r="J756" s="616">
        <v>2200</v>
      </c>
      <c r="K756" s="375">
        <f t="shared" si="111"/>
        <v>200</v>
      </c>
      <c r="L756" s="376">
        <f t="shared" si="106"/>
        <v>0</v>
      </c>
      <c r="M756" s="376">
        <f t="shared" si="107"/>
        <v>0</v>
      </c>
      <c r="N756" s="376">
        <f t="shared" si="112"/>
        <v>0</v>
      </c>
      <c r="O756" s="376">
        <f t="shared" si="113"/>
        <v>0</v>
      </c>
      <c r="P756" s="772">
        <v>1</v>
      </c>
      <c r="Q756" s="377" t="str">
        <f t="shared" si="108"/>
        <v>S</v>
      </c>
      <c r="R756" s="378"/>
      <c r="S756" s="378"/>
      <c r="T756" s="773">
        <f t="shared" si="109"/>
        <v>1000</v>
      </c>
    </row>
    <row r="757" spans="1:20" ht="14.1" customHeight="1">
      <c r="A757" s="564">
        <v>757</v>
      </c>
      <c r="B757" s="556" t="s">
        <v>640</v>
      </c>
      <c r="C757" s="553" t="s">
        <v>641</v>
      </c>
      <c r="D757" s="380">
        <v>0</v>
      </c>
      <c r="E757" s="653" t="s">
        <v>356</v>
      </c>
      <c r="F757" s="728" t="s">
        <v>536</v>
      </c>
      <c r="G757" s="373" t="str">
        <f t="shared" si="110"/>
        <v>Leslokaal praktijk</v>
      </c>
      <c r="H757" s="380" t="s">
        <v>781</v>
      </c>
      <c r="I757" s="566">
        <v>115</v>
      </c>
      <c r="J757" s="616">
        <v>9040</v>
      </c>
      <c r="K757" s="375">
        <f t="shared" si="111"/>
        <v>40</v>
      </c>
      <c r="L757" s="376">
        <f t="shared" si="106"/>
        <v>0</v>
      </c>
      <c r="M757" s="376">
        <f t="shared" si="107"/>
        <v>0</v>
      </c>
      <c r="N757" s="376">
        <f t="shared" si="112"/>
        <v>0</v>
      </c>
      <c r="O757" s="376">
        <f t="shared" si="113"/>
        <v>0</v>
      </c>
      <c r="P757" s="772">
        <v>1</v>
      </c>
      <c r="Q757" s="377" t="str">
        <f t="shared" si="108"/>
        <v>L</v>
      </c>
      <c r="R757" s="378"/>
      <c r="S757" s="378"/>
      <c r="T757" s="773">
        <f t="shared" si="109"/>
        <v>4600</v>
      </c>
    </row>
    <row r="758" spans="1:20" ht="14.1" customHeight="1">
      <c r="A758" s="564">
        <v>758</v>
      </c>
      <c r="B758" s="556" t="s">
        <v>640</v>
      </c>
      <c r="C758" s="553" t="s">
        <v>641</v>
      </c>
      <c r="D758" s="380">
        <v>0</v>
      </c>
      <c r="E758" s="653" t="s">
        <v>357</v>
      </c>
      <c r="F758" s="728" t="s">
        <v>383</v>
      </c>
      <c r="G758" s="373" t="str">
        <f t="shared" si="110"/>
        <v>Leslokaal regulier</v>
      </c>
      <c r="H758" s="380" t="s">
        <v>791</v>
      </c>
      <c r="I758" s="566">
        <v>65</v>
      </c>
      <c r="J758" s="616">
        <v>8040</v>
      </c>
      <c r="K758" s="375">
        <f t="shared" si="111"/>
        <v>40</v>
      </c>
      <c r="L758" s="376">
        <f t="shared" si="106"/>
        <v>0</v>
      </c>
      <c r="M758" s="376">
        <f t="shared" si="107"/>
        <v>0</v>
      </c>
      <c r="N758" s="376">
        <f t="shared" si="112"/>
        <v>0</v>
      </c>
      <c r="O758" s="376">
        <f t="shared" si="113"/>
        <v>0</v>
      </c>
      <c r="P758" s="772">
        <v>1</v>
      </c>
      <c r="Q758" s="377" t="str">
        <f t="shared" si="108"/>
        <v>L</v>
      </c>
      <c r="R758" s="378"/>
      <c r="S758" s="378"/>
      <c r="T758" s="773">
        <f t="shared" si="109"/>
        <v>2600</v>
      </c>
    </row>
    <row r="759" spans="1:20" ht="14.1" customHeight="1">
      <c r="A759" s="564">
        <v>759</v>
      </c>
      <c r="B759" s="556" t="s">
        <v>640</v>
      </c>
      <c r="C759" s="553" t="s">
        <v>641</v>
      </c>
      <c r="D759" s="380">
        <v>0</v>
      </c>
      <c r="E759" s="653" t="s">
        <v>358</v>
      </c>
      <c r="F759" s="728" t="s">
        <v>382</v>
      </c>
      <c r="G759" s="373" t="str">
        <f t="shared" si="110"/>
        <v>Sanitaire ruimten</v>
      </c>
      <c r="H759" s="380" t="s">
        <v>781</v>
      </c>
      <c r="I759" s="566">
        <v>18</v>
      </c>
      <c r="J759" s="616">
        <v>2200</v>
      </c>
      <c r="K759" s="375">
        <f t="shared" si="111"/>
        <v>200</v>
      </c>
      <c r="L759" s="376">
        <f t="shared" si="106"/>
        <v>0</v>
      </c>
      <c r="M759" s="376">
        <f t="shared" si="107"/>
        <v>0</v>
      </c>
      <c r="N759" s="376">
        <f t="shared" si="112"/>
        <v>0</v>
      </c>
      <c r="O759" s="376">
        <f t="shared" si="113"/>
        <v>0</v>
      </c>
      <c r="P759" s="772">
        <v>1</v>
      </c>
      <c r="Q759" s="377" t="str">
        <f t="shared" si="108"/>
        <v>S</v>
      </c>
      <c r="R759" s="378"/>
      <c r="S759" s="378"/>
      <c r="T759" s="773">
        <f t="shared" si="109"/>
        <v>3600</v>
      </c>
    </row>
    <row r="760" spans="1:20" ht="14.1" customHeight="1">
      <c r="A760" s="564">
        <v>760</v>
      </c>
      <c r="B760" s="556" t="s">
        <v>640</v>
      </c>
      <c r="C760" s="553" t="s">
        <v>641</v>
      </c>
      <c r="D760" s="380">
        <v>0</v>
      </c>
      <c r="E760" s="653" t="s">
        <v>359</v>
      </c>
      <c r="F760" s="728" t="s">
        <v>383</v>
      </c>
      <c r="G760" s="373" t="str">
        <f t="shared" si="110"/>
        <v>Leslokaal regulier</v>
      </c>
      <c r="H760" s="750" t="s">
        <v>783</v>
      </c>
      <c r="I760" s="566">
        <v>157</v>
      </c>
      <c r="J760" s="616">
        <v>8040</v>
      </c>
      <c r="K760" s="375">
        <f t="shared" si="111"/>
        <v>40</v>
      </c>
      <c r="L760" s="376">
        <f t="shared" si="106"/>
        <v>0</v>
      </c>
      <c r="M760" s="376">
        <f t="shared" si="107"/>
        <v>0</v>
      </c>
      <c r="N760" s="376">
        <f t="shared" si="112"/>
        <v>0</v>
      </c>
      <c r="O760" s="376">
        <f t="shared" si="113"/>
        <v>0</v>
      </c>
      <c r="P760" s="772">
        <v>1</v>
      </c>
      <c r="Q760" s="377" t="str">
        <f t="shared" si="108"/>
        <v>L</v>
      </c>
      <c r="R760" s="378"/>
      <c r="S760" s="378"/>
      <c r="T760" s="773">
        <f t="shared" si="109"/>
        <v>6280</v>
      </c>
    </row>
    <row r="761" spans="1:20" ht="14.1" customHeight="1">
      <c r="A761" s="564">
        <v>761</v>
      </c>
      <c r="B761" s="556" t="s">
        <v>640</v>
      </c>
      <c r="C761" s="553" t="s">
        <v>641</v>
      </c>
      <c r="D761" s="380">
        <v>0</v>
      </c>
      <c r="E761" s="653" t="s">
        <v>360</v>
      </c>
      <c r="F761" s="728" t="s">
        <v>325</v>
      </c>
      <c r="G761" s="373" t="str">
        <f t="shared" si="110"/>
        <v>Niet van toepassing</v>
      </c>
      <c r="H761" s="380" t="s">
        <v>788</v>
      </c>
      <c r="I761" s="566">
        <v>12</v>
      </c>
      <c r="J761" s="616" t="s">
        <v>239</v>
      </c>
      <c r="K761" s="375">
        <f t="shared" si="111"/>
        <v>0</v>
      </c>
      <c r="L761" s="376">
        <f t="shared" si="106"/>
        <v>0</v>
      </c>
      <c r="M761" s="376">
        <f t="shared" si="107"/>
        <v>0</v>
      </c>
      <c r="N761" s="376">
        <f t="shared" si="112"/>
        <v>0</v>
      </c>
      <c r="O761" s="376">
        <f t="shared" si="113"/>
        <v>0</v>
      </c>
      <c r="P761" s="772">
        <v>1</v>
      </c>
      <c r="Q761" s="377">
        <f t="shared" si="108"/>
        <v>0</v>
      </c>
      <c r="R761" s="378"/>
      <c r="S761" s="378"/>
      <c r="T761" s="773">
        <f t="shared" si="109"/>
        <v>0</v>
      </c>
    </row>
    <row r="762" spans="1:20" ht="14.1" customHeight="1">
      <c r="A762" s="564">
        <v>762</v>
      </c>
      <c r="B762" s="556" t="s">
        <v>640</v>
      </c>
      <c r="C762" s="553" t="s">
        <v>641</v>
      </c>
      <c r="D762" s="380">
        <v>0</v>
      </c>
      <c r="E762" s="653" t="s">
        <v>361</v>
      </c>
      <c r="F762" s="728" t="s">
        <v>383</v>
      </c>
      <c r="G762" s="373" t="str">
        <f t="shared" si="110"/>
        <v>Leslokaal regulier</v>
      </c>
      <c r="H762" s="380" t="s">
        <v>791</v>
      </c>
      <c r="I762" s="566">
        <v>146</v>
      </c>
      <c r="J762" s="616">
        <v>8040</v>
      </c>
      <c r="K762" s="375">
        <f t="shared" si="111"/>
        <v>40</v>
      </c>
      <c r="L762" s="376">
        <f t="shared" si="106"/>
        <v>0</v>
      </c>
      <c r="M762" s="376">
        <f t="shared" si="107"/>
        <v>0</v>
      </c>
      <c r="N762" s="376">
        <f t="shared" si="112"/>
        <v>0</v>
      </c>
      <c r="O762" s="376">
        <f t="shared" si="113"/>
        <v>0</v>
      </c>
      <c r="P762" s="772">
        <v>1</v>
      </c>
      <c r="Q762" s="377" t="str">
        <f t="shared" si="108"/>
        <v>L</v>
      </c>
      <c r="R762" s="378"/>
      <c r="S762" s="378"/>
      <c r="T762" s="773">
        <f t="shared" si="109"/>
        <v>5840</v>
      </c>
    </row>
    <row r="763" spans="1:20" ht="14.1" customHeight="1">
      <c r="A763" s="564">
        <v>763</v>
      </c>
      <c r="B763" s="556" t="s">
        <v>640</v>
      </c>
      <c r="C763" s="553" t="s">
        <v>641</v>
      </c>
      <c r="D763" s="380">
        <v>0</v>
      </c>
      <c r="E763" s="653" t="s">
        <v>362</v>
      </c>
      <c r="F763" s="728" t="s">
        <v>380</v>
      </c>
      <c r="G763" s="373" t="str">
        <f t="shared" si="110"/>
        <v>Gangen en hallen</v>
      </c>
      <c r="H763" s="380" t="s">
        <v>781</v>
      </c>
      <c r="I763" s="566">
        <v>148</v>
      </c>
      <c r="J763" s="616">
        <v>3200</v>
      </c>
      <c r="K763" s="375">
        <f t="shared" si="111"/>
        <v>200</v>
      </c>
      <c r="L763" s="376">
        <f t="shared" si="106"/>
        <v>0</v>
      </c>
      <c r="M763" s="376">
        <f t="shared" si="107"/>
        <v>0</v>
      </c>
      <c r="N763" s="376">
        <f t="shared" si="112"/>
        <v>0</v>
      </c>
      <c r="O763" s="376">
        <f t="shared" si="113"/>
        <v>0</v>
      </c>
      <c r="P763" s="772">
        <v>1</v>
      </c>
      <c r="Q763" s="377" t="str">
        <f t="shared" si="108"/>
        <v>V</v>
      </c>
      <c r="R763" s="378"/>
      <c r="S763" s="378"/>
      <c r="T763" s="773">
        <f t="shared" si="109"/>
        <v>29600</v>
      </c>
    </row>
    <row r="764" spans="1:20" ht="14.1" customHeight="1">
      <c r="A764" s="564">
        <v>764</v>
      </c>
      <c r="B764" s="556" t="s">
        <v>640</v>
      </c>
      <c r="C764" s="553" t="s">
        <v>641</v>
      </c>
      <c r="D764" s="380">
        <v>0</v>
      </c>
      <c r="E764" s="653" t="s">
        <v>363</v>
      </c>
      <c r="F764" s="728" t="s">
        <v>325</v>
      </c>
      <c r="G764" s="373" t="str">
        <f t="shared" si="110"/>
        <v>Niet van toepassing</v>
      </c>
      <c r="H764" s="380" t="s">
        <v>788</v>
      </c>
      <c r="I764" s="566">
        <v>20</v>
      </c>
      <c r="J764" s="616" t="s">
        <v>239</v>
      </c>
      <c r="K764" s="375">
        <f t="shared" si="111"/>
        <v>0</v>
      </c>
      <c r="L764" s="376">
        <f t="shared" si="106"/>
        <v>0</v>
      </c>
      <c r="M764" s="376">
        <f t="shared" si="107"/>
        <v>0</v>
      </c>
      <c r="N764" s="376">
        <f t="shared" si="112"/>
        <v>0</v>
      </c>
      <c r="O764" s="376">
        <f t="shared" si="113"/>
        <v>0</v>
      </c>
      <c r="P764" s="772">
        <v>1</v>
      </c>
      <c r="Q764" s="377">
        <f t="shared" si="108"/>
        <v>0</v>
      </c>
      <c r="R764" s="378"/>
      <c r="S764" s="378"/>
      <c r="T764" s="773">
        <f t="shared" si="109"/>
        <v>0</v>
      </c>
    </row>
    <row r="765" spans="1:20" ht="14.1" customHeight="1">
      <c r="A765" s="564">
        <v>765</v>
      </c>
      <c r="B765" s="556" t="s">
        <v>640</v>
      </c>
      <c r="C765" s="553" t="s">
        <v>641</v>
      </c>
      <c r="D765" s="380">
        <v>0</v>
      </c>
      <c r="E765" s="653" t="s">
        <v>364</v>
      </c>
      <c r="F765" s="728" t="s">
        <v>664</v>
      </c>
      <c r="G765" s="373" t="str">
        <f t="shared" si="110"/>
        <v>Leslokaal praktijk</v>
      </c>
      <c r="H765" s="380"/>
      <c r="I765" s="722">
        <v>675</v>
      </c>
      <c r="J765" s="616">
        <v>9040</v>
      </c>
      <c r="K765" s="375">
        <f t="shared" si="111"/>
        <v>40</v>
      </c>
      <c r="L765" s="376">
        <f t="shared" si="106"/>
        <v>0</v>
      </c>
      <c r="M765" s="376">
        <f t="shared" si="107"/>
        <v>0</v>
      </c>
      <c r="N765" s="376">
        <f t="shared" si="112"/>
        <v>0</v>
      </c>
      <c r="O765" s="376">
        <f t="shared" si="113"/>
        <v>0</v>
      </c>
      <c r="P765" s="772">
        <v>1</v>
      </c>
      <c r="Q765" s="377" t="str">
        <f t="shared" si="108"/>
        <v>L</v>
      </c>
      <c r="R765" s="378"/>
      <c r="S765" s="378"/>
      <c r="T765" s="773">
        <f t="shared" si="109"/>
        <v>27000</v>
      </c>
    </row>
    <row r="766" spans="1:20" ht="14.1" customHeight="1">
      <c r="A766" s="564">
        <v>766</v>
      </c>
      <c r="B766" s="556" t="s">
        <v>640</v>
      </c>
      <c r="C766" s="553" t="s">
        <v>641</v>
      </c>
      <c r="D766" s="380">
        <v>0</v>
      </c>
      <c r="E766" s="653" t="s">
        <v>365</v>
      </c>
      <c r="F766" s="728" t="s">
        <v>325</v>
      </c>
      <c r="G766" s="373" t="str">
        <f t="shared" si="110"/>
        <v>Niet van toepassing</v>
      </c>
      <c r="H766" s="380" t="s">
        <v>781</v>
      </c>
      <c r="I766" s="566">
        <v>29</v>
      </c>
      <c r="J766" s="616" t="s">
        <v>239</v>
      </c>
      <c r="K766" s="375">
        <f t="shared" si="111"/>
        <v>0</v>
      </c>
      <c r="L766" s="376">
        <f t="shared" si="106"/>
        <v>0</v>
      </c>
      <c r="M766" s="376">
        <f t="shared" si="107"/>
        <v>0</v>
      </c>
      <c r="N766" s="376">
        <f t="shared" si="112"/>
        <v>0</v>
      </c>
      <c r="O766" s="376">
        <f t="shared" si="113"/>
        <v>0</v>
      </c>
      <c r="P766" s="772">
        <v>1</v>
      </c>
      <c r="Q766" s="377">
        <f t="shared" si="108"/>
        <v>0</v>
      </c>
      <c r="R766" s="378"/>
      <c r="S766" s="378"/>
      <c r="T766" s="773">
        <f t="shared" si="109"/>
        <v>0</v>
      </c>
    </row>
    <row r="767" spans="1:20" ht="14.1" customHeight="1">
      <c r="A767" s="564">
        <v>767</v>
      </c>
      <c r="B767" s="556" t="s">
        <v>640</v>
      </c>
      <c r="C767" s="553" t="s">
        <v>641</v>
      </c>
      <c r="D767" s="380">
        <v>0</v>
      </c>
      <c r="E767" s="653" t="s">
        <v>366</v>
      </c>
      <c r="F767" s="728" t="s">
        <v>325</v>
      </c>
      <c r="G767" s="373" t="str">
        <f t="shared" si="110"/>
        <v>Niet van toepassing</v>
      </c>
      <c r="H767" s="380" t="s">
        <v>782</v>
      </c>
      <c r="I767" s="566">
        <v>78</v>
      </c>
      <c r="J767" s="616" t="s">
        <v>239</v>
      </c>
      <c r="K767" s="375">
        <f t="shared" si="111"/>
        <v>0</v>
      </c>
      <c r="L767" s="376">
        <f t="shared" si="106"/>
        <v>0</v>
      </c>
      <c r="M767" s="376">
        <f t="shared" si="107"/>
        <v>0</v>
      </c>
      <c r="N767" s="376">
        <f t="shared" si="112"/>
        <v>0</v>
      </c>
      <c r="O767" s="376">
        <f t="shared" si="113"/>
        <v>0</v>
      </c>
      <c r="P767" s="772">
        <v>1</v>
      </c>
      <c r="Q767" s="377">
        <f t="shared" si="108"/>
        <v>0</v>
      </c>
      <c r="R767" s="378"/>
      <c r="S767" s="378"/>
      <c r="T767" s="773">
        <f t="shared" si="109"/>
        <v>0</v>
      </c>
    </row>
    <row r="768" spans="1:20" ht="14.1" customHeight="1">
      <c r="A768" s="564">
        <v>768</v>
      </c>
      <c r="B768" s="556" t="s">
        <v>640</v>
      </c>
      <c r="C768" s="553" t="s">
        <v>641</v>
      </c>
      <c r="D768" s="380">
        <v>0</v>
      </c>
      <c r="E768" s="653" t="s">
        <v>367</v>
      </c>
      <c r="F768" s="728" t="s">
        <v>325</v>
      </c>
      <c r="G768" s="373" t="str">
        <f t="shared" si="110"/>
        <v>Niet van toepassing</v>
      </c>
      <c r="H768" s="380" t="s">
        <v>782</v>
      </c>
      <c r="I768" s="566">
        <v>35</v>
      </c>
      <c r="J768" s="616" t="s">
        <v>239</v>
      </c>
      <c r="K768" s="375">
        <f t="shared" si="111"/>
        <v>0</v>
      </c>
      <c r="L768" s="376">
        <f t="shared" si="106"/>
        <v>0</v>
      </c>
      <c r="M768" s="376">
        <f t="shared" si="107"/>
        <v>0</v>
      </c>
      <c r="N768" s="376">
        <f t="shared" si="112"/>
        <v>0</v>
      </c>
      <c r="O768" s="376">
        <f t="shared" si="113"/>
        <v>0</v>
      </c>
      <c r="P768" s="772">
        <v>1</v>
      </c>
      <c r="Q768" s="377">
        <f t="shared" si="108"/>
        <v>0</v>
      </c>
      <c r="R768" s="378"/>
      <c r="S768" s="378"/>
      <c r="T768" s="773">
        <f t="shared" si="109"/>
        <v>0</v>
      </c>
    </row>
    <row r="769" spans="1:20" ht="14.1" customHeight="1">
      <c r="A769" s="564">
        <v>769</v>
      </c>
      <c r="B769" s="556" t="s">
        <v>640</v>
      </c>
      <c r="C769" s="553" t="s">
        <v>641</v>
      </c>
      <c r="D769" s="380">
        <v>0</v>
      </c>
      <c r="E769" s="653" t="s">
        <v>368</v>
      </c>
      <c r="F769" s="728" t="s">
        <v>647</v>
      </c>
      <c r="G769" s="373" t="str">
        <f t="shared" si="110"/>
        <v>Leslokaal praktijk</v>
      </c>
      <c r="H769" s="380" t="s">
        <v>782</v>
      </c>
      <c r="I769" s="566">
        <v>50</v>
      </c>
      <c r="J769" s="616">
        <v>9040</v>
      </c>
      <c r="K769" s="375">
        <f t="shared" si="111"/>
        <v>40</v>
      </c>
      <c r="L769" s="376">
        <f t="shared" si="106"/>
        <v>0</v>
      </c>
      <c r="M769" s="376">
        <f t="shared" si="107"/>
        <v>0</v>
      </c>
      <c r="N769" s="376">
        <f t="shared" si="112"/>
        <v>0</v>
      </c>
      <c r="O769" s="376">
        <f t="shared" si="113"/>
        <v>0</v>
      </c>
      <c r="P769" s="772">
        <v>1</v>
      </c>
      <c r="Q769" s="377" t="str">
        <f t="shared" si="108"/>
        <v>L</v>
      </c>
      <c r="R769" s="378"/>
      <c r="S769" s="378"/>
      <c r="T769" s="773">
        <f t="shared" si="109"/>
        <v>2000</v>
      </c>
    </row>
    <row r="770" spans="1:20" ht="14.1" customHeight="1">
      <c r="A770" s="564">
        <v>770</v>
      </c>
      <c r="B770" s="556" t="s">
        <v>640</v>
      </c>
      <c r="C770" s="553" t="s">
        <v>641</v>
      </c>
      <c r="D770" s="380">
        <v>0</v>
      </c>
      <c r="E770" s="653" t="s">
        <v>369</v>
      </c>
      <c r="F770" s="728" t="s">
        <v>647</v>
      </c>
      <c r="G770" s="373" t="str">
        <f t="shared" si="110"/>
        <v>Leslokaal praktijk</v>
      </c>
      <c r="H770" s="380" t="s">
        <v>782</v>
      </c>
      <c r="I770" s="566">
        <v>380</v>
      </c>
      <c r="J770" s="616">
        <v>9040</v>
      </c>
      <c r="K770" s="375">
        <f t="shared" si="111"/>
        <v>40</v>
      </c>
      <c r="L770" s="376">
        <f t="shared" si="106"/>
        <v>0</v>
      </c>
      <c r="M770" s="376">
        <f t="shared" si="107"/>
        <v>0</v>
      </c>
      <c r="N770" s="376">
        <f t="shared" si="112"/>
        <v>0</v>
      </c>
      <c r="O770" s="376">
        <f t="shared" si="113"/>
        <v>0</v>
      </c>
      <c r="P770" s="772">
        <v>1</v>
      </c>
      <c r="Q770" s="377" t="str">
        <f t="shared" si="108"/>
        <v>L</v>
      </c>
      <c r="R770" s="378"/>
      <c r="S770" s="378"/>
      <c r="T770" s="773">
        <f t="shared" si="109"/>
        <v>15200</v>
      </c>
    </row>
    <row r="771" spans="1:20" ht="14.1" customHeight="1">
      <c r="A771" s="564">
        <v>771</v>
      </c>
      <c r="B771" s="556" t="s">
        <v>640</v>
      </c>
      <c r="C771" s="553" t="s">
        <v>641</v>
      </c>
      <c r="D771" s="380">
        <v>0</v>
      </c>
      <c r="E771" s="653" t="s">
        <v>370</v>
      </c>
      <c r="F771" s="728" t="s">
        <v>383</v>
      </c>
      <c r="G771" s="373" t="str">
        <f t="shared" si="110"/>
        <v>Leslokaal regulier</v>
      </c>
      <c r="H771" s="380" t="s">
        <v>782</v>
      </c>
      <c r="I771" s="566">
        <v>62</v>
      </c>
      <c r="J771" s="616">
        <v>8040</v>
      </c>
      <c r="K771" s="375">
        <f t="shared" si="111"/>
        <v>40</v>
      </c>
      <c r="L771" s="376">
        <f t="shared" si="106"/>
        <v>0</v>
      </c>
      <c r="M771" s="376">
        <f t="shared" si="107"/>
        <v>0</v>
      </c>
      <c r="N771" s="376">
        <f t="shared" si="112"/>
        <v>0</v>
      </c>
      <c r="O771" s="376">
        <f t="shared" si="113"/>
        <v>0</v>
      </c>
      <c r="P771" s="772">
        <v>1</v>
      </c>
      <c r="Q771" s="377" t="str">
        <f t="shared" si="108"/>
        <v>L</v>
      </c>
      <c r="R771" s="378"/>
      <c r="S771" s="378"/>
      <c r="T771" s="773">
        <f t="shared" si="109"/>
        <v>2480</v>
      </c>
    </row>
    <row r="772" spans="1:20" ht="14.1" customHeight="1">
      <c r="A772" s="564">
        <v>772</v>
      </c>
      <c r="B772" s="556" t="s">
        <v>640</v>
      </c>
      <c r="C772" s="553" t="s">
        <v>641</v>
      </c>
      <c r="D772" s="380">
        <v>0</v>
      </c>
      <c r="E772" s="653" t="s">
        <v>371</v>
      </c>
      <c r="F772" s="728" t="s">
        <v>383</v>
      </c>
      <c r="G772" s="373" t="str">
        <f t="shared" si="110"/>
        <v>Leslokaal regulier</v>
      </c>
      <c r="H772" s="380" t="s">
        <v>782</v>
      </c>
      <c r="I772" s="566">
        <v>62</v>
      </c>
      <c r="J772" s="616">
        <v>8040</v>
      </c>
      <c r="K772" s="375">
        <f t="shared" si="111"/>
        <v>40</v>
      </c>
      <c r="L772" s="376">
        <f t="shared" si="106"/>
        <v>0</v>
      </c>
      <c r="M772" s="376">
        <f t="shared" si="107"/>
        <v>0</v>
      </c>
      <c r="N772" s="376">
        <f t="shared" si="112"/>
        <v>0</v>
      </c>
      <c r="O772" s="376">
        <f t="shared" si="113"/>
        <v>0</v>
      </c>
      <c r="P772" s="772">
        <v>1</v>
      </c>
      <c r="Q772" s="377" t="str">
        <f t="shared" si="108"/>
        <v>L</v>
      </c>
      <c r="R772" s="378"/>
      <c r="S772" s="378"/>
      <c r="T772" s="773">
        <f t="shared" si="109"/>
        <v>2480</v>
      </c>
    </row>
    <row r="773" spans="1:20" ht="14.1" customHeight="1">
      <c r="A773" s="564">
        <v>773</v>
      </c>
      <c r="B773" s="556" t="s">
        <v>640</v>
      </c>
      <c r="C773" s="553" t="s">
        <v>641</v>
      </c>
      <c r="D773" s="380">
        <v>0</v>
      </c>
      <c r="E773" s="653" t="s">
        <v>372</v>
      </c>
      <c r="F773" s="728" t="s">
        <v>325</v>
      </c>
      <c r="G773" s="373" t="str">
        <f t="shared" si="110"/>
        <v>Niet van toepassing</v>
      </c>
      <c r="H773" s="380" t="s">
        <v>788</v>
      </c>
      <c r="I773" s="566">
        <v>31</v>
      </c>
      <c r="J773" s="616" t="s">
        <v>239</v>
      </c>
      <c r="K773" s="375">
        <f t="shared" si="111"/>
        <v>0</v>
      </c>
      <c r="L773" s="376">
        <f t="shared" si="106"/>
        <v>0</v>
      </c>
      <c r="M773" s="376">
        <f t="shared" si="107"/>
        <v>0</v>
      </c>
      <c r="N773" s="376">
        <f t="shared" si="112"/>
        <v>0</v>
      </c>
      <c r="O773" s="376">
        <f t="shared" si="113"/>
        <v>0</v>
      </c>
      <c r="P773" s="772">
        <v>1</v>
      </c>
      <c r="Q773" s="377">
        <f t="shared" si="108"/>
        <v>0</v>
      </c>
      <c r="R773" s="378"/>
      <c r="S773" s="378"/>
      <c r="T773" s="773">
        <f t="shared" si="109"/>
        <v>0</v>
      </c>
    </row>
    <row r="774" spans="1:20" ht="14.1" customHeight="1">
      <c r="A774" s="564">
        <v>774</v>
      </c>
      <c r="B774" s="556" t="s">
        <v>640</v>
      </c>
      <c r="C774" s="553" t="s">
        <v>641</v>
      </c>
      <c r="D774" s="380">
        <v>0</v>
      </c>
      <c r="E774" s="653" t="s">
        <v>373</v>
      </c>
      <c r="F774" s="728" t="s">
        <v>383</v>
      </c>
      <c r="G774" s="373" t="str">
        <f t="shared" si="110"/>
        <v>Leslokaal regulier</v>
      </c>
      <c r="H774" s="380" t="s">
        <v>782</v>
      </c>
      <c r="I774" s="566">
        <v>137</v>
      </c>
      <c r="J774" s="616">
        <v>8040</v>
      </c>
      <c r="K774" s="375">
        <f t="shared" si="111"/>
        <v>40</v>
      </c>
      <c r="L774" s="376">
        <f t="shared" si="106"/>
        <v>0</v>
      </c>
      <c r="M774" s="376">
        <f t="shared" si="107"/>
        <v>0</v>
      </c>
      <c r="N774" s="376">
        <f t="shared" si="112"/>
        <v>0</v>
      </c>
      <c r="O774" s="376">
        <f t="shared" si="113"/>
        <v>0</v>
      </c>
      <c r="P774" s="772">
        <v>1</v>
      </c>
      <c r="Q774" s="377" t="str">
        <f t="shared" si="108"/>
        <v>L</v>
      </c>
      <c r="R774" s="378"/>
      <c r="S774" s="378"/>
      <c r="T774" s="773">
        <f t="shared" si="109"/>
        <v>5480</v>
      </c>
    </row>
    <row r="775" spans="1:20" ht="14.1" customHeight="1">
      <c r="A775" s="564">
        <v>775</v>
      </c>
      <c r="B775" s="556" t="s">
        <v>640</v>
      </c>
      <c r="C775" s="553" t="s">
        <v>641</v>
      </c>
      <c r="D775" s="380">
        <v>0</v>
      </c>
      <c r="E775" s="653" t="s">
        <v>374</v>
      </c>
      <c r="F775" s="728" t="s">
        <v>382</v>
      </c>
      <c r="G775" s="373" t="str">
        <f t="shared" si="110"/>
        <v>Sanitaire ruimten</v>
      </c>
      <c r="H775" s="380" t="s">
        <v>781</v>
      </c>
      <c r="I775" s="566">
        <v>18</v>
      </c>
      <c r="J775" s="616">
        <v>2200</v>
      </c>
      <c r="K775" s="375">
        <f t="shared" si="111"/>
        <v>200</v>
      </c>
      <c r="L775" s="376">
        <f t="shared" si="106"/>
        <v>0</v>
      </c>
      <c r="M775" s="376">
        <f t="shared" si="107"/>
        <v>0</v>
      </c>
      <c r="N775" s="376">
        <f t="shared" si="112"/>
        <v>0</v>
      </c>
      <c r="O775" s="376">
        <f t="shared" si="113"/>
        <v>0</v>
      </c>
      <c r="P775" s="772">
        <v>1</v>
      </c>
      <c r="Q775" s="377" t="str">
        <f t="shared" si="108"/>
        <v>S</v>
      </c>
      <c r="R775" s="378"/>
      <c r="S775" s="378"/>
      <c r="T775" s="773">
        <f t="shared" si="109"/>
        <v>3600</v>
      </c>
    </row>
    <row r="776" spans="1:20" ht="14.1" customHeight="1">
      <c r="A776" s="564">
        <v>776</v>
      </c>
      <c r="B776" s="556" t="s">
        <v>640</v>
      </c>
      <c r="C776" s="553" t="s">
        <v>641</v>
      </c>
      <c r="D776" s="380"/>
      <c r="E776" s="653" t="s">
        <v>375</v>
      </c>
      <c r="F776" s="727" t="s">
        <v>383</v>
      </c>
      <c r="G776" s="373" t="str">
        <f t="shared" si="110"/>
        <v>Leslokaal regulier</v>
      </c>
      <c r="H776" s="380" t="s">
        <v>782</v>
      </c>
      <c r="I776" s="708">
        <v>40</v>
      </c>
      <c r="J776" s="616">
        <v>8040</v>
      </c>
      <c r="K776" s="375">
        <f t="shared" si="111"/>
        <v>40</v>
      </c>
      <c r="L776" s="376">
        <f t="shared" si="106"/>
        <v>0</v>
      </c>
      <c r="M776" s="376">
        <f t="shared" si="107"/>
        <v>0</v>
      </c>
      <c r="N776" s="376">
        <f t="shared" si="112"/>
        <v>0</v>
      </c>
      <c r="O776" s="376">
        <f t="shared" si="113"/>
        <v>0</v>
      </c>
      <c r="P776" s="772">
        <v>1</v>
      </c>
      <c r="Q776" s="377" t="str">
        <f t="shared" si="108"/>
        <v>L</v>
      </c>
      <c r="R776" s="378"/>
      <c r="S776" s="378"/>
      <c r="T776" s="773">
        <f t="shared" si="109"/>
        <v>1600</v>
      </c>
    </row>
    <row r="777" spans="1:20" ht="14.1" customHeight="1">
      <c r="A777" s="564">
        <v>777</v>
      </c>
      <c r="B777" s="556" t="s">
        <v>640</v>
      </c>
      <c r="C777" s="553" t="s">
        <v>641</v>
      </c>
      <c r="D777" s="380"/>
      <c r="E777" s="653" t="s">
        <v>376</v>
      </c>
      <c r="F777" s="727" t="s">
        <v>383</v>
      </c>
      <c r="G777" s="373" t="str">
        <f t="shared" si="110"/>
        <v>Leslokaal regulier</v>
      </c>
      <c r="H777" s="380" t="s">
        <v>782</v>
      </c>
      <c r="I777" s="708">
        <v>67</v>
      </c>
      <c r="J777" s="616">
        <v>8040</v>
      </c>
      <c r="K777" s="375">
        <f t="shared" si="111"/>
        <v>40</v>
      </c>
      <c r="L777" s="376">
        <f t="shared" si="106"/>
        <v>0</v>
      </c>
      <c r="M777" s="376">
        <f t="shared" si="107"/>
        <v>0</v>
      </c>
      <c r="N777" s="376">
        <f t="shared" si="112"/>
        <v>0</v>
      </c>
      <c r="O777" s="376">
        <f t="shared" si="113"/>
        <v>0</v>
      </c>
      <c r="P777" s="772">
        <v>1</v>
      </c>
      <c r="Q777" s="377" t="str">
        <f t="shared" si="108"/>
        <v>L</v>
      </c>
      <c r="R777" s="378"/>
      <c r="S777" s="378"/>
      <c r="T777" s="773">
        <f t="shared" si="109"/>
        <v>2680</v>
      </c>
    </row>
    <row r="778" spans="1:20" ht="14.1" customHeight="1">
      <c r="A778" s="564">
        <v>778</v>
      </c>
      <c r="B778" s="556" t="s">
        <v>640</v>
      </c>
      <c r="C778" s="553" t="s">
        <v>641</v>
      </c>
      <c r="D778" s="380"/>
      <c r="E778" s="653" t="s">
        <v>377</v>
      </c>
      <c r="F778" s="727" t="s">
        <v>325</v>
      </c>
      <c r="G778" s="373" t="str">
        <f t="shared" si="110"/>
        <v>Niet van toepassing</v>
      </c>
      <c r="H778" s="380" t="s">
        <v>788</v>
      </c>
      <c r="I778" s="708">
        <v>23</v>
      </c>
      <c r="J778" s="616" t="s">
        <v>239</v>
      </c>
      <c r="K778" s="375">
        <f t="shared" si="111"/>
        <v>0</v>
      </c>
      <c r="L778" s="376">
        <f t="shared" si="106"/>
        <v>0</v>
      </c>
      <c r="M778" s="376">
        <f t="shared" si="107"/>
        <v>0</v>
      </c>
      <c r="N778" s="376">
        <f t="shared" si="112"/>
        <v>0</v>
      </c>
      <c r="O778" s="376">
        <f t="shared" si="113"/>
        <v>0</v>
      </c>
      <c r="P778" s="772">
        <v>1</v>
      </c>
      <c r="Q778" s="377">
        <f t="shared" si="108"/>
        <v>0</v>
      </c>
      <c r="R778" s="378"/>
      <c r="S778" s="378"/>
      <c r="T778" s="773">
        <f t="shared" si="109"/>
        <v>0</v>
      </c>
    </row>
    <row r="779" spans="1:20" ht="14.1" customHeight="1">
      <c r="A779" s="564">
        <v>779</v>
      </c>
      <c r="B779" s="556" t="s">
        <v>640</v>
      </c>
      <c r="C779" s="553" t="s">
        <v>641</v>
      </c>
      <c r="D779" s="380"/>
      <c r="E779" s="653" t="s">
        <v>378</v>
      </c>
      <c r="F779" s="727" t="s">
        <v>383</v>
      </c>
      <c r="G779" s="373" t="str">
        <f t="shared" si="110"/>
        <v>Leslokaal regulier</v>
      </c>
      <c r="H779" s="380" t="s">
        <v>782</v>
      </c>
      <c r="I779" s="708">
        <v>67</v>
      </c>
      <c r="J779" s="616">
        <v>8040</v>
      </c>
      <c r="K779" s="375">
        <f t="shared" si="111"/>
        <v>40</v>
      </c>
      <c r="L779" s="376">
        <f t="shared" ref="L779:L842" si="114">N779*I779*P779</f>
        <v>0</v>
      </c>
      <c r="M779" s="376">
        <f t="shared" ref="M779:M842" si="115">O779*I779*P779</f>
        <v>0</v>
      </c>
      <c r="N779" s="376">
        <f t="shared" si="112"/>
        <v>0</v>
      </c>
      <c r="O779" s="376">
        <f t="shared" si="113"/>
        <v>0</v>
      </c>
      <c r="P779" s="772">
        <v>1</v>
      </c>
      <c r="Q779" s="377" t="str">
        <f t="shared" si="108"/>
        <v>L</v>
      </c>
      <c r="R779" s="378"/>
      <c r="S779" s="378"/>
      <c r="T779" s="773">
        <f t="shared" si="109"/>
        <v>2680</v>
      </c>
    </row>
    <row r="780" spans="1:20" ht="14.1" customHeight="1">
      <c r="A780" s="564">
        <v>780</v>
      </c>
      <c r="B780" s="556" t="s">
        <v>640</v>
      </c>
      <c r="C780" s="553" t="s">
        <v>641</v>
      </c>
      <c r="D780" s="380"/>
      <c r="E780" s="653" t="s">
        <v>379</v>
      </c>
      <c r="F780" s="727" t="s">
        <v>381</v>
      </c>
      <c r="G780" s="373" t="str">
        <f t="shared" si="110"/>
        <v>Mediatheek/Bibliotheek/Computerlokaal</v>
      </c>
      <c r="H780" s="380" t="s">
        <v>782</v>
      </c>
      <c r="I780" s="708">
        <v>67</v>
      </c>
      <c r="J780" s="616">
        <v>14080</v>
      </c>
      <c r="K780" s="375">
        <f t="shared" si="111"/>
        <v>80</v>
      </c>
      <c r="L780" s="376">
        <f t="shared" si="114"/>
        <v>0</v>
      </c>
      <c r="M780" s="376">
        <f t="shared" si="115"/>
        <v>0</v>
      </c>
      <c r="N780" s="376">
        <f t="shared" si="112"/>
        <v>0</v>
      </c>
      <c r="O780" s="376">
        <f t="shared" si="113"/>
        <v>0</v>
      </c>
      <c r="P780" s="772">
        <v>1</v>
      </c>
      <c r="Q780" s="377" t="str">
        <f t="shared" si="108"/>
        <v>V</v>
      </c>
      <c r="R780" s="378"/>
      <c r="S780" s="378"/>
      <c r="T780" s="773">
        <f t="shared" si="109"/>
        <v>5360</v>
      </c>
    </row>
    <row r="781" spans="1:20" ht="14.1" customHeight="1">
      <c r="A781" s="564">
        <v>781</v>
      </c>
      <c r="B781" s="556" t="s">
        <v>640</v>
      </c>
      <c r="C781" s="553" t="s">
        <v>641</v>
      </c>
      <c r="D781" s="380"/>
      <c r="E781" s="653" t="s">
        <v>525</v>
      </c>
      <c r="F781" s="727" t="s">
        <v>380</v>
      </c>
      <c r="G781" s="373" t="str">
        <f t="shared" si="110"/>
        <v>Gangen en hallen</v>
      </c>
      <c r="H781" s="380" t="s">
        <v>781</v>
      </c>
      <c r="I781" s="709">
        <v>237</v>
      </c>
      <c r="J781" s="616">
        <v>3200</v>
      </c>
      <c r="K781" s="375">
        <f t="shared" si="111"/>
        <v>200</v>
      </c>
      <c r="L781" s="376">
        <f t="shared" si="114"/>
        <v>0</v>
      </c>
      <c r="M781" s="376">
        <f t="shared" si="115"/>
        <v>0</v>
      </c>
      <c r="N781" s="376">
        <f t="shared" si="112"/>
        <v>0</v>
      </c>
      <c r="O781" s="376">
        <f t="shared" si="113"/>
        <v>0</v>
      </c>
      <c r="P781" s="772">
        <v>1</v>
      </c>
      <c r="Q781" s="377" t="str">
        <f t="shared" si="108"/>
        <v>V</v>
      </c>
      <c r="R781" s="378"/>
      <c r="S781" s="378"/>
      <c r="T781" s="773">
        <f t="shared" si="109"/>
        <v>47400</v>
      </c>
    </row>
    <row r="782" spans="1:20" ht="14.1" customHeight="1">
      <c r="A782" s="564">
        <v>782</v>
      </c>
      <c r="B782" s="556" t="s">
        <v>640</v>
      </c>
      <c r="C782" s="553" t="s">
        <v>641</v>
      </c>
      <c r="D782" s="380"/>
      <c r="E782" s="653" t="s">
        <v>526</v>
      </c>
      <c r="F782" s="727" t="s">
        <v>381</v>
      </c>
      <c r="G782" s="373" t="str">
        <f t="shared" si="110"/>
        <v>Mediatheek/Bibliotheek/Computerlokaal</v>
      </c>
      <c r="H782" s="380" t="s">
        <v>782</v>
      </c>
      <c r="I782" s="709">
        <v>115</v>
      </c>
      <c r="J782" s="616">
        <v>14080</v>
      </c>
      <c r="K782" s="375">
        <f t="shared" si="111"/>
        <v>80</v>
      </c>
      <c r="L782" s="376">
        <f t="shared" si="114"/>
        <v>0</v>
      </c>
      <c r="M782" s="376">
        <f t="shared" si="115"/>
        <v>0</v>
      </c>
      <c r="N782" s="376">
        <f t="shared" si="112"/>
        <v>0</v>
      </c>
      <c r="O782" s="376">
        <f t="shared" si="113"/>
        <v>0</v>
      </c>
      <c r="P782" s="772">
        <v>1</v>
      </c>
      <c r="Q782" s="377" t="str">
        <f t="shared" si="108"/>
        <v>V</v>
      </c>
      <c r="R782" s="378"/>
      <c r="S782" s="378"/>
      <c r="T782" s="773">
        <f t="shared" si="109"/>
        <v>9200</v>
      </c>
    </row>
    <row r="783" spans="1:20" ht="14.1" customHeight="1">
      <c r="A783" s="564">
        <v>783</v>
      </c>
      <c r="B783" s="556" t="s">
        <v>640</v>
      </c>
      <c r="C783" s="553" t="s">
        <v>641</v>
      </c>
      <c r="D783" s="380"/>
      <c r="E783" s="653" t="s">
        <v>527</v>
      </c>
      <c r="F783" s="727" t="s">
        <v>325</v>
      </c>
      <c r="G783" s="373" t="str">
        <f t="shared" si="110"/>
        <v>Niet van toepassing</v>
      </c>
      <c r="H783" s="380" t="s">
        <v>782</v>
      </c>
      <c r="I783" s="708">
        <v>15</v>
      </c>
      <c r="J783" s="616" t="s">
        <v>239</v>
      </c>
      <c r="K783" s="375">
        <f t="shared" si="111"/>
        <v>0</v>
      </c>
      <c r="L783" s="376">
        <f t="shared" si="114"/>
        <v>0</v>
      </c>
      <c r="M783" s="376">
        <f t="shared" si="115"/>
        <v>0</v>
      </c>
      <c r="N783" s="376">
        <f t="shared" si="112"/>
        <v>0</v>
      </c>
      <c r="O783" s="376">
        <f t="shared" si="113"/>
        <v>0</v>
      </c>
      <c r="P783" s="772">
        <v>1</v>
      </c>
      <c r="Q783" s="377">
        <f t="shared" si="108"/>
        <v>0</v>
      </c>
      <c r="R783" s="378"/>
      <c r="S783" s="378"/>
      <c r="T783" s="773">
        <f t="shared" si="109"/>
        <v>0</v>
      </c>
    </row>
    <row r="784" spans="1:20" ht="14.1" customHeight="1">
      <c r="A784" s="564">
        <v>784</v>
      </c>
      <c r="B784" s="556" t="s">
        <v>640</v>
      </c>
      <c r="C784" s="553" t="s">
        <v>641</v>
      </c>
      <c r="D784" s="380"/>
      <c r="E784" s="653" t="s">
        <v>528</v>
      </c>
      <c r="F784" s="727" t="s">
        <v>382</v>
      </c>
      <c r="G784" s="373" t="str">
        <f t="shared" si="110"/>
        <v>Sanitaire ruimten</v>
      </c>
      <c r="H784" s="380" t="s">
        <v>781</v>
      </c>
      <c r="I784" s="708">
        <v>56</v>
      </c>
      <c r="J784" s="616">
        <v>2200</v>
      </c>
      <c r="K784" s="375">
        <f t="shared" si="111"/>
        <v>200</v>
      </c>
      <c r="L784" s="376">
        <f t="shared" si="114"/>
        <v>0</v>
      </c>
      <c r="M784" s="376">
        <f t="shared" si="115"/>
        <v>0</v>
      </c>
      <c r="N784" s="376">
        <f t="shared" si="112"/>
        <v>0</v>
      </c>
      <c r="O784" s="376">
        <f t="shared" si="113"/>
        <v>0</v>
      </c>
      <c r="P784" s="772">
        <v>1</v>
      </c>
      <c r="Q784" s="377" t="str">
        <f t="shared" si="108"/>
        <v>S</v>
      </c>
      <c r="R784" s="378"/>
      <c r="S784" s="378"/>
      <c r="T784" s="773">
        <f t="shared" si="109"/>
        <v>11200</v>
      </c>
    </row>
    <row r="785" spans="1:20" ht="14.1" customHeight="1">
      <c r="A785" s="564">
        <v>785</v>
      </c>
      <c r="B785" s="556" t="s">
        <v>640</v>
      </c>
      <c r="C785" s="553" t="s">
        <v>641</v>
      </c>
      <c r="D785" s="380"/>
      <c r="E785" s="653" t="s">
        <v>529</v>
      </c>
      <c r="F785" s="727" t="s">
        <v>524</v>
      </c>
      <c r="G785" s="373" t="str">
        <f t="shared" si="110"/>
        <v>Gym lokaal</v>
      </c>
      <c r="H785" s="380"/>
      <c r="I785" s="709">
        <v>220</v>
      </c>
      <c r="J785" s="616">
        <v>10200</v>
      </c>
      <c r="K785" s="375">
        <f t="shared" si="111"/>
        <v>200</v>
      </c>
      <c r="L785" s="376">
        <f t="shared" si="114"/>
        <v>0</v>
      </c>
      <c r="M785" s="376">
        <f t="shared" si="115"/>
        <v>0</v>
      </c>
      <c r="N785" s="376">
        <f t="shared" si="112"/>
        <v>0</v>
      </c>
      <c r="O785" s="376">
        <f t="shared" si="113"/>
        <v>0</v>
      </c>
      <c r="P785" s="772">
        <v>1</v>
      </c>
      <c r="Q785" s="377" t="str">
        <f t="shared" si="108"/>
        <v>V</v>
      </c>
      <c r="R785" s="378"/>
      <c r="S785" s="378"/>
      <c r="T785" s="773">
        <f t="shared" si="109"/>
        <v>44000</v>
      </c>
    </row>
    <row r="786" spans="1:20" ht="14.1" customHeight="1">
      <c r="A786" s="564">
        <v>786</v>
      </c>
      <c r="B786" s="556" t="s">
        <v>640</v>
      </c>
      <c r="C786" s="553" t="s">
        <v>641</v>
      </c>
      <c r="D786" s="380"/>
      <c r="E786" s="653" t="s">
        <v>530</v>
      </c>
      <c r="F786" s="727" t="s">
        <v>541</v>
      </c>
      <c r="G786" s="373" t="str">
        <f t="shared" si="110"/>
        <v>Kleedruimten</v>
      </c>
      <c r="H786" s="380" t="s">
        <v>785</v>
      </c>
      <c r="I786" s="708">
        <v>35</v>
      </c>
      <c r="J786" s="616">
        <v>11200</v>
      </c>
      <c r="K786" s="375">
        <f t="shared" si="111"/>
        <v>200</v>
      </c>
      <c r="L786" s="376">
        <f t="shared" si="114"/>
        <v>0</v>
      </c>
      <c r="M786" s="376">
        <f t="shared" si="115"/>
        <v>0</v>
      </c>
      <c r="N786" s="376">
        <f t="shared" si="112"/>
        <v>0</v>
      </c>
      <c r="O786" s="376">
        <f t="shared" si="113"/>
        <v>0</v>
      </c>
      <c r="P786" s="772">
        <v>1</v>
      </c>
      <c r="Q786" s="377" t="str">
        <f t="shared" ref="Q786:Q836" si="116">IF(J786="","",VLOOKUP(J786,Kengetal,11,FALSE))</f>
        <v>V</v>
      </c>
      <c r="R786" s="378"/>
      <c r="S786" s="378"/>
      <c r="T786" s="773">
        <f t="shared" ref="T786:T836" si="117">I786*K786</f>
        <v>7000</v>
      </c>
    </row>
    <row r="787" spans="1:20" ht="14.1" customHeight="1">
      <c r="A787" s="564">
        <v>787</v>
      </c>
      <c r="B787" s="556" t="s">
        <v>640</v>
      </c>
      <c r="C787" s="553" t="s">
        <v>641</v>
      </c>
      <c r="D787" s="380"/>
      <c r="E787" s="653" t="s">
        <v>531</v>
      </c>
      <c r="F787" s="727" t="s">
        <v>380</v>
      </c>
      <c r="G787" s="373" t="str">
        <f t="shared" si="110"/>
        <v>Gangen en hallen</v>
      </c>
      <c r="H787" s="380" t="s">
        <v>781</v>
      </c>
      <c r="I787" s="708">
        <v>92</v>
      </c>
      <c r="J787" s="616">
        <v>3200</v>
      </c>
      <c r="K787" s="375">
        <f t="shared" si="111"/>
        <v>200</v>
      </c>
      <c r="L787" s="376">
        <f t="shared" si="114"/>
        <v>0</v>
      </c>
      <c r="M787" s="376">
        <f t="shared" si="115"/>
        <v>0</v>
      </c>
      <c r="N787" s="376">
        <f t="shared" si="112"/>
        <v>0</v>
      </c>
      <c r="O787" s="376">
        <f t="shared" si="113"/>
        <v>0</v>
      </c>
      <c r="P787" s="772">
        <v>1</v>
      </c>
      <c r="Q787" s="377" t="str">
        <f t="shared" si="116"/>
        <v>V</v>
      </c>
      <c r="R787" s="378"/>
      <c r="S787" s="378"/>
      <c r="T787" s="773">
        <f t="shared" si="117"/>
        <v>18400</v>
      </c>
    </row>
    <row r="788" spans="1:20" ht="14.1" customHeight="1">
      <c r="A788" s="564">
        <v>788</v>
      </c>
      <c r="B788" s="556" t="s">
        <v>640</v>
      </c>
      <c r="C788" s="553" t="s">
        <v>641</v>
      </c>
      <c r="D788" s="380"/>
      <c r="E788" s="653" t="s">
        <v>618</v>
      </c>
      <c r="F788" s="727" t="s">
        <v>382</v>
      </c>
      <c r="G788" s="373" t="str">
        <f t="shared" ref="G788:G819" si="118">IF($J788="",0,VLOOKUP($J788,Kengetal,3,FALSE))</f>
        <v>Sanitaire ruimten</v>
      </c>
      <c r="H788" s="380" t="s">
        <v>779</v>
      </c>
      <c r="I788" s="708">
        <v>14</v>
      </c>
      <c r="J788" s="616">
        <v>2200</v>
      </c>
      <c r="K788" s="375">
        <f t="shared" ref="K788:K836" si="119">SUM(IF(J788="",0,VLOOKUP(J788,Kengetal,2)))</f>
        <v>200</v>
      </c>
      <c r="L788" s="376">
        <f t="shared" si="114"/>
        <v>0</v>
      </c>
      <c r="M788" s="376">
        <f t="shared" si="115"/>
        <v>0</v>
      </c>
      <c r="N788" s="376">
        <f t="shared" ref="N788:N819" si="120">IF($J788="",0,VLOOKUP($J788,Kengetal,5,FALSE))</f>
        <v>0</v>
      </c>
      <c r="O788" s="376">
        <f t="shared" ref="O788:O819" si="121">IF($J788="",0,VLOOKUP($J788,Kengetal,6,FALSE))</f>
        <v>0</v>
      </c>
      <c r="P788" s="772">
        <v>1</v>
      </c>
      <c r="Q788" s="377" t="str">
        <f t="shared" si="116"/>
        <v>S</v>
      </c>
      <c r="R788" s="378"/>
      <c r="S788" s="378"/>
      <c r="T788" s="773">
        <f t="shared" si="117"/>
        <v>2800</v>
      </c>
    </row>
    <row r="789" spans="1:20" ht="14.1" customHeight="1">
      <c r="A789" s="564">
        <v>789</v>
      </c>
      <c r="B789" s="556" t="s">
        <v>640</v>
      </c>
      <c r="C789" s="553" t="s">
        <v>641</v>
      </c>
      <c r="D789" s="380"/>
      <c r="E789" s="653" t="s">
        <v>619</v>
      </c>
      <c r="F789" s="727" t="s">
        <v>382</v>
      </c>
      <c r="G789" s="373" t="str">
        <f t="shared" si="118"/>
        <v>Sanitaire ruimten</v>
      </c>
      <c r="H789" s="380" t="s">
        <v>781</v>
      </c>
      <c r="I789" s="708">
        <v>12</v>
      </c>
      <c r="J789" s="616">
        <v>2200</v>
      </c>
      <c r="K789" s="375">
        <f t="shared" si="119"/>
        <v>200</v>
      </c>
      <c r="L789" s="376">
        <f t="shared" si="114"/>
        <v>0</v>
      </c>
      <c r="M789" s="376">
        <f t="shared" si="115"/>
        <v>0</v>
      </c>
      <c r="N789" s="376">
        <f t="shared" si="120"/>
        <v>0</v>
      </c>
      <c r="O789" s="376">
        <f t="shared" si="121"/>
        <v>0</v>
      </c>
      <c r="P789" s="772">
        <v>1</v>
      </c>
      <c r="Q789" s="377" t="str">
        <f t="shared" si="116"/>
        <v>S</v>
      </c>
      <c r="R789" s="378"/>
      <c r="S789" s="378"/>
      <c r="T789" s="773">
        <f t="shared" si="117"/>
        <v>2400</v>
      </c>
    </row>
    <row r="790" spans="1:20" ht="14.1" customHeight="1">
      <c r="A790" s="564">
        <v>790</v>
      </c>
      <c r="B790" s="556" t="s">
        <v>640</v>
      </c>
      <c r="C790" s="553" t="s">
        <v>641</v>
      </c>
      <c r="D790" s="380"/>
      <c r="E790" s="653" t="s">
        <v>620</v>
      </c>
      <c r="F790" s="727" t="s">
        <v>325</v>
      </c>
      <c r="G790" s="373" t="str">
        <f t="shared" si="118"/>
        <v>Niet van toepassing</v>
      </c>
      <c r="H790" s="380" t="s">
        <v>779</v>
      </c>
      <c r="I790" s="708">
        <v>20</v>
      </c>
      <c r="J790" s="616" t="s">
        <v>239</v>
      </c>
      <c r="K790" s="375">
        <f t="shared" si="119"/>
        <v>0</v>
      </c>
      <c r="L790" s="376">
        <f t="shared" si="114"/>
        <v>0</v>
      </c>
      <c r="M790" s="376">
        <f t="shared" si="115"/>
        <v>0</v>
      </c>
      <c r="N790" s="376">
        <f t="shared" si="120"/>
        <v>0</v>
      </c>
      <c r="O790" s="376">
        <f t="shared" si="121"/>
        <v>0</v>
      </c>
      <c r="P790" s="772">
        <v>1</v>
      </c>
      <c r="Q790" s="377">
        <f t="shared" si="116"/>
        <v>0</v>
      </c>
      <c r="R790" s="378"/>
      <c r="S790" s="378"/>
      <c r="T790" s="773">
        <f t="shared" si="117"/>
        <v>0</v>
      </c>
    </row>
    <row r="791" spans="1:20" ht="14.1" customHeight="1">
      <c r="A791" s="564">
        <v>791</v>
      </c>
      <c r="B791" s="556" t="s">
        <v>640</v>
      </c>
      <c r="C791" s="553" t="s">
        <v>641</v>
      </c>
      <c r="D791" s="380"/>
      <c r="E791" s="653" t="s">
        <v>621</v>
      </c>
      <c r="F791" s="727" t="s">
        <v>325</v>
      </c>
      <c r="G791" s="373" t="str">
        <f t="shared" si="118"/>
        <v>Niet van toepassing</v>
      </c>
      <c r="H791" s="380" t="s">
        <v>779</v>
      </c>
      <c r="I791" s="708">
        <v>20</v>
      </c>
      <c r="J791" s="616" t="s">
        <v>239</v>
      </c>
      <c r="K791" s="375">
        <f t="shared" si="119"/>
        <v>0</v>
      </c>
      <c r="L791" s="376">
        <f t="shared" si="114"/>
        <v>0</v>
      </c>
      <c r="M791" s="376">
        <f t="shared" si="115"/>
        <v>0</v>
      </c>
      <c r="N791" s="376">
        <f t="shared" si="120"/>
        <v>0</v>
      </c>
      <c r="O791" s="376">
        <f t="shared" si="121"/>
        <v>0</v>
      </c>
      <c r="P791" s="772">
        <v>1</v>
      </c>
      <c r="Q791" s="377">
        <f t="shared" si="116"/>
        <v>0</v>
      </c>
      <c r="R791" s="378"/>
      <c r="S791" s="378"/>
      <c r="T791" s="773">
        <f t="shared" si="117"/>
        <v>0</v>
      </c>
    </row>
    <row r="792" spans="1:20" ht="14.1" customHeight="1">
      <c r="A792" s="564">
        <v>792</v>
      </c>
      <c r="B792" s="556" t="s">
        <v>640</v>
      </c>
      <c r="C792" s="553" t="s">
        <v>641</v>
      </c>
      <c r="D792" s="380"/>
      <c r="E792" s="653" t="s">
        <v>622</v>
      </c>
      <c r="F792" s="727" t="s">
        <v>541</v>
      </c>
      <c r="G792" s="373" t="str">
        <f t="shared" si="118"/>
        <v>Kleedruimten</v>
      </c>
      <c r="H792" s="380" t="s">
        <v>785</v>
      </c>
      <c r="I792" s="708">
        <v>35</v>
      </c>
      <c r="J792" s="616">
        <v>11200</v>
      </c>
      <c r="K792" s="375">
        <f t="shared" si="119"/>
        <v>200</v>
      </c>
      <c r="L792" s="376">
        <f t="shared" si="114"/>
        <v>0</v>
      </c>
      <c r="M792" s="376">
        <f t="shared" si="115"/>
        <v>0</v>
      </c>
      <c r="N792" s="376">
        <f t="shared" si="120"/>
        <v>0</v>
      </c>
      <c r="O792" s="376">
        <f t="shared" si="121"/>
        <v>0</v>
      </c>
      <c r="P792" s="772">
        <v>1</v>
      </c>
      <c r="Q792" s="377" t="str">
        <f t="shared" si="116"/>
        <v>V</v>
      </c>
      <c r="R792" s="378"/>
      <c r="S792" s="378"/>
      <c r="T792" s="773">
        <f t="shared" si="117"/>
        <v>7000</v>
      </c>
    </row>
    <row r="793" spans="1:20" ht="14.1" customHeight="1">
      <c r="A793" s="564">
        <v>793</v>
      </c>
      <c r="B793" s="556" t="s">
        <v>640</v>
      </c>
      <c r="C793" s="553" t="s">
        <v>641</v>
      </c>
      <c r="D793" s="380"/>
      <c r="E793" s="653" t="s">
        <v>623</v>
      </c>
      <c r="F793" s="727" t="s">
        <v>524</v>
      </c>
      <c r="G793" s="373" t="str">
        <f t="shared" si="118"/>
        <v>Gym lokaal</v>
      </c>
      <c r="H793" s="380"/>
      <c r="I793" s="709">
        <v>220</v>
      </c>
      <c r="J793" s="616">
        <v>10200</v>
      </c>
      <c r="K793" s="375">
        <f t="shared" si="119"/>
        <v>200</v>
      </c>
      <c r="L793" s="376">
        <f t="shared" si="114"/>
        <v>0</v>
      </c>
      <c r="M793" s="376">
        <f t="shared" si="115"/>
        <v>0</v>
      </c>
      <c r="N793" s="376">
        <f t="shared" si="120"/>
        <v>0</v>
      </c>
      <c r="O793" s="376">
        <f t="shared" si="121"/>
        <v>0</v>
      </c>
      <c r="P793" s="772">
        <v>1</v>
      </c>
      <c r="Q793" s="377" t="str">
        <f t="shared" si="116"/>
        <v>V</v>
      </c>
      <c r="R793" s="378"/>
      <c r="S793" s="378"/>
      <c r="T793" s="773">
        <f t="shared" si="117"/>
        <v>44000</v>
      </c>
    </row>
    <row r="794" spans="1:20" ht="14.1" customHeight="1">
      <c r="A794" s="564">
        <v>794</v>
      </c>
      <c r="B794" s="556" t="s">
        <v>640</v>
      </c>
      <c r="C794" s="553" t="s">
        <v>641</v>
      </c>
      <c r="D794" s="380"/>
      <c r="E794" s="653" t="s">
        <v>624</v>
      </c>
      <c r="F794" s="727" t="s">
        <v>380</v>
      </c>
      <c r="G794" s="373" t="str">
        <f t="shared" si="118"/>
        <v>Gangen en hallen</v>
      </c>
      <c r="H794" s="380" t="s">
        <v>779</v>
      </c>
      <c r="I794" s="708">
        <v>12</v>
      </c>
      <c r="J794" s="616">
        <v>3200</v>
      </c>
      <c r="K794" s="375">
        <f t="shared" si="119"/>
        <v>200</v>
      </c>
      <c r="L794" s="376">
        <f t="shared" si="114"/>
        <v>0</v>
      </c>
      <c r="M794" s="376">
        <f t="shared" si="115"/>
        <v>0</v>
      </c>
      <c r="N794" s="376">
        <f t="shared" si="120"/>
        <v>0</v>
      </c>
      <c r="O794" s="376">
        <f t="shared" si="121"/>
        <v>0</v>
      </c>
      <c r="P794" s="772">
        <v>1</v>
      </c>
      <c r="Q794" s="377" t="str">
        <f t="shared" si="116"/>
        <v>V</v>
      </c>
      <c r="R794" s="378"/>
      <c r="S794" s="378"/>
      <c r="T794" s="773">
        <f t="shared" si="117"/>
        <v>2400</v>
      </c>
    </row>
    <row r="795" spans="1:20" ht="14.1" customHeight="1">
      <c r="A795" s="564">
        <v>795</v>
      </c>
      <c r="B795" s="556" t="s">
        <v>640</v>
      </c>
      <c r="C795" s="553" t="s">
        <v>641</v>
      </c>
      <c r="D795" s="380"/>
      <c r="E795" s="653" t="s">
        <v>625</v>
      </c>
      <c r="F795" s="727" t="s">
        <v>382</v>
      </c>
      <c r="G795" s="373" t="str">
        <f t="shared" si="118"/>
        <v>Sanitaire ruimten</v>
      </c>
      <c r="H795" s="380" t="s">
        <v>781</v>
      </c>
      <c r="I795" s="708">
        <v>56</v>
      </c>
      <c r="J795" s="616">
        <v>2200</v>
      </c>
      <c r="K795" s="375">
        <f t="shared" si="119"/>
        <v>200</v>
      </c>
      <c r="L795" s="376">
        <f t="shared" si="114"/>
        <v>0</v>
      </c>
      <c r="M795" s="376">
        <f t="shared" si="115"/>
        <v>0</v>
      </c>
      <c r="N795" s="376">
        <f t="shared" si="120"/>
        <v>0</v>
      </c>
      <c r="O795" s="376">
        <f t="shared" si="121"/>
        <v>0</v>
      </c>
      <c r="P795" s="772">
        <v>1</v>
      </c>
      <c r="Q795" s="377" t="str">
        <f t="shared" si="116"/>
        <v>S</v>
      </c>
      <c r="R795" s="378"/>
      <c r="S795" s="378"/>
      <c r="T795" s="773">
        <f t="shared" si="117"/>
        <v>11200</v>
      </c>
    </row>
    <row r="796" spans="1:20" ht="14.1" customHeight="1">
      <c r="A796" s="564">
        <v>796</v>
      </c>
      <c r="B796" s="556" t="s">
        <v>640</v>
      </c>
      <c r="C796" s="553" t="s">
        <v>641</v>
      </c>
      <c r="D796" s="380"/>
      <c r="E796" s="653" t="s">
        <v>626</v>
      </c>
      <c r="F796" s="727" t="s">
        <v>325</v>
      </c>
      <c r="G796" s="373" t="str">
        <f t="shared" si="118"/>
        <v>Niet van toepassing</v>
      </c>
      <c r="H796" s="380" t="s">
        <v>788</v>
      </c>
      <c r="I796" s="708">
        <v>39</v>
      </c>
      <c r="J796" s="616" t="s">
        <v>239</v>
      </c>
      <c r="K796" s="375">
        <f t="shared" si="119"/>
        <v>0</v>
      </c>
      <c r="L796" s="376">
        <f t="shared" si="114"/>
        <v>0</v>
      </c>
      <c r="M796" s="376">
        <f t="shared" si="115"/>
        <v>0</v>
      </c>
      <c r="N796" s="376">
        <f t="shared" si="120"/>
        <v>0</v>
      </c>
      <c r="O796" s="376">
        <f t="shared" si="121"/>
        <v>0</v>
      </c>
      <c r="P796" s="772">
        <v>1</v>
      </c>
      <c r="Q796" s="377">
        <f t="shared" si="116"/>
        <v>0</v>
      </c>
      <c r="R796" s="378"/>
      <c r="S796" s="378"/>
      <c r="T796" s="773">
        <f t="shared" si="117"/>
        <v>0</v>
      </c>
    </row>
    <row r="797" spans="1:20" ht="14.1" customHeight="1">
      <c r="A797" s="564">
        <v>797</v>
      </c>
      <c r="B797" s="556" t="s">
        <v>640</v>
      </c>
      <c r="C797" s="553" t="s">
        <v>641</v>
      </c>
      <c r="D797" s="380"/>
      <c r="E797" s="723" t="s">
        <v>390</v>
      </c>
      <c r="F797" s="727" t="s">
        <v>686</v>
      </c>
      <c r="G797" s="373" t="str">
        <f t="shared" si="118"/>
        <v>Trappenhuizen</v>
      </c>
      <c r="H797" s="380" t="s">
        <v>786</v>
      </c>
      <c r="I797" s="708">
        <v>39</v>
      </c>
      <c r="J797" s="616">
        <v>5200</v>
      </c>
      <c r="K797" s="375">
        <f t="shared" si="119"/>
        <v>200</v>
      </c>
      <c r="L797" s="376">
        <f t="shared" si="114"/>
        <v>0</v>
      </c>
      <c r="M797" s="376">
        <f t="shared" si="115"/>
        <v>0</v>
      </c>
      <c r="N797" s="376">
        <f t="shared" si="120"/>
        <v>0</v>
      </c>
      <c r="O797" s="376">
        <f t="shared" si="121"/>
        <v>0</v>
      </c>
      <c r="P797" s="772">
        <v>1</v>
      </c>
      <c r="Q797" s="377" t="str">
        <f t="shared" si="116"/>
        <v>V</v>
      </c>
      <c r="R797" s="378"/>
      <c r="S797" s="378"/>
      <c r="T797" s="773">
        <f t="shared" si="117"/>
        <v>7800</v>
      </c>
    </row>
    <row r="798" spans="1:20" ht="14.1" customHeight="1">
      <c r="A798" s="564">
        <v>798</v>
      </c>
      <c r="B798" s="556" t="s">
        <v>640</v>
      </c>
      <c r="C798" s="553" t="s">
        <v>641</v>
      </c>
      <c r="D798" s="380"/>
      <c r="E798" s="723" t="s">
        <v>391</v>
      </c>
      <c r="F798" s="727" t="s">
        <v>382</v>
      </c>
      <c r="G798" s="373" t="str">
        <f t="shared" si="118"/>
        <v>Sanitaire ruimten</v>
      </c>
      <c r="H798" s="380" t="s">
        <v>781</v>
      </c>
      <c r="I798" s="708">
        <v>30</v>
      </c>
      <c r="J798" s="616">
        <v>2200</v>
      </c>
      <c r="K798" s="375">
        <f t="shared" si="119"/>
        <v>200</v>
      </c>
      <c r="L798" s="376">
        <f t="shared" si="114"/>
        <v>0</v>
      </c>
      <c r="M798" s="376">
        <f t="shared" si="115"/>
        <v>0</v>
      </c>
      <c r="N798" s="376">
        <f t="shared" si="120"/>
        <v>0</v>
      </c>
      <c r="O798" s="376">
        <f t="shared" si="121"/>
        <v>0</v>
      </c>
      <c r="P798" s="772">
        <v>1</v>
      </c>
      <c r="Q798" s="377" t="str">
        <f t="shared" si="116"/>
        <v>S</v>
      </c>
      <c r="R798" s="378"/>
      <c r="S798" s="378"/>
      <c r="T798" s="773">
        <f t="shared" si="117"/>
        <v>6000</v>
      </c>
    </row>
    <row r="799" spans="1:20" ht="14.1" customHeight="1">
      <c r="A799" s="564">
        <v>799</v>
      </c>
      <c r="B799" s="556" t="s">
        <v>640</v>
      </c>
      <c r="C799" s="553" t="s">
        <v>641</v>
      </c>
      <c r="D799" s="380"/>
      <c r="E799" s="723" t="s">
        <v>392</v>
      </c>
      <c r="F799" s="727" t="s">
        <v>383</v>
      </c>
      <c r="G799" s="373" t="str">
        <f t="shared" si="118"/>
        <v>Leslokaal regulier</v>
      </c>
      <c r="H799" s="380" t="s">
        <v>779</v>
      </c>
      <c r="I799" s="708">
        <v>60</v>
      </c>
      <c r="J799" s="616">
        <v>8040</v>
      </c>
      <c r="K799" s="375">
        <f t="shared" si="119"/>
        <v>40</v>
      </c>
      <c r="L799" s="376">
        <f t="shared" si="114"/>
        <v>0</v>
      </c>
      <c r="M799" s="376">
        <f t="shared" si="115"/>
        <v>0</v>
      </c>
      <c r="N799" s="376">
        <f t="shared" si="120"/>
        <v>0</v>
      </c>
      <c r="O799" s="376">
        <f t="shared" si="121"/>
        <v>0</v>
      </c>
      <c r="P799" s="772">
        <v>1</v>
      </c>
      <c r="Q799" s="377" t="str">
        <f t="shared" si="116"/>
        <v>L</v>
      </c>
      <c r="R799" s="378"/>
      <c r="S799" s="378"/>
      <c r="T799" s="773">
        <f t="shared" si="117"/>
        <v>2400</v>
      </c>
    </row>
    <row r="800" spans="1:20" ht="14.1" customHeight="1">
      <c r="A800" s="564">
        <v>800</v>
      </c>
      <c r="B800" s="556" t="s">
        <v>640</v>
      </c>
      <c r="C800" s="553" t="s">
        <v>641</v>
      </c>
      <c r="D800" s="380"/>
      <c r="E800" s="723" t="s">
        <v>393</v>
      </c>
      <c r="F800" s="727" t="s">
        <v>383</v>
      </c>
      <c r="G800" s="373" t="str">
        <f t="shared" si="118"/>
        <v>Leslokaal regulier</v>
      </c>
      <c r="H800" s="380" t="s">
        <v>779</v>
      </c>
      <c r="I800" s="708">
        <v>60</v>
      </c>
      <c r="J800" s="616">
        <v>8040</v>
      </c>
      <c r="K800" s="375">
        <f t="shared" si="119"/>
        <v>40</v>
      </c>
      <c r="L800" s="376">
        <f t="shared" si="114"/>
        <v>0</v>
      </c>
      <c r="M800" s="376">
        <f t="shared" si="115"/>
        <v>0</v>
      </c>
      <c r="N800" s="376">
        <f t="shared" si="120"/>
        <v>0</v>
      </c>
      <c r="O800" s="376">
        <f t="shared" si="121"/>
        <v>0</v>
      </c>
      <c r="P800" s="772">
        <v>1</v>
      </c>
      <c r="Q800" s="377" t="str">
        <f t="shared" si="116"/>
        <v>L</v>
      </c>
      <c r="R800" s="378"/>
      <c r="S800" s="378"/>
      <c r="T800" s="773">
        <f t="shared" si="117"/>
        <v>2400</v>
      </c>
    </row>
    <row r="801" spans="1:20" ht="14.1" customHeight="1">
      <c r="A801" s="564">
        <v>801</v>
      </c>
      <c r="B801" s="556" t="s">
        <v>640</v>
      </c>
      <c r="C801" s="553" t="s">
        <v>641</v>
      </c>
      <c r="D801" s="380"/>
      <c r="E801" s="723" t="s">
        <v>394</v>
      </c>
      <c r="F801" s="727" t="s">
        <v>383</v>
      </c>
      <c r="G801" s="373" t="str">
        <f t="shared" si="118"/>
        <v>Leslokaal regulier</v>
      </c>
      <c r="H801" s="380" t="s">
        <v>779</v>
      </c>
      <c r="I801" s="708">
        <v>60</v>
      </c>
      <c r="J801" s="616">
        <v>8040</v>
      </c>
      <c r="K801" s="375">
        <f t="shared" si="119"/>
        <v>40</v>
      </c>
      <c r="L801" s="376">
        <f t="shared" si="114"/>
        <v>0</v>
      </c>
      <c r="M801" s="376">
        <f t="shared" si="115"/>
        <v>0</v>
      </c>
      <c r="N801" s="376">
        <f t="shared" si="120"/>
        <v>0</v>
      </c>
      <c r="O801" s="376">
        <f t="shared" si="121"/>
        <v>0</v>
      </c>
      <c r="P801" s="772">
        <v>1</v>
      </c>
      <c r="Q801" s="377" t="str">
        <f t="shared" si="116"/>
        <v>L</v>
      </c>
      <c r="R801" s="378"/>
      <c r="S801" s="378"/>
      <c r="T801" s="773">
        <f t="shared" si="117"/>
        <v>2400</v>
      </c>
    </row>
    <row r="802" spans="1:20" ht="14.1" customHeight="1">
      <c r="A802" s="564">
        <v>802</v>
      </c>
      <c r="B802" s="556" t="s">
        <v>640</v>
      </c>
      <c r="C802" s="553" t="s">
        <v>641</v>
      </c>
      <c r="D802" s="380"/>
      <c r="E802" s="723" t="s">
        <v>395</v>
      </c>
      <c r="F802" s="727" t="s">
        <v>380</v>
      </c>
      <c r="G802" s="373" t="str">
        <f t="shared" si="118"/>
        <v>Gangen en hallen</v>
      </c>
      <c r="H802" s="380" t="s">
        <v>781</v>
      </c>
      <c r="I802" s="708">
        <v>71</v>
      </c>
      <c r="J802" s="616">
        <v>3200</v>
      </c>
      <c r="K802" s="375">
        <f t="shared" si="119"/>
        <v>200</v>
      </c>
      <c r="L802" s="376">
        <f t="shared" si="114"/>
        <v>0</v>
      </c>
      <c r="M802" s="376">
        <f t="shared" si="115"/>
        <v>0</v>
      </c>
      <c r="N802" s="376">
        <f t="shared" si="120"/>
        <v>0</v>
      </c>
      <c r="O802" s="376">
        <f t="shared" si="121"/>
        <v>0</v>
      </c>
      <c r="P802" s="772">
        <v>1</v>
      </c>
      <c r="Q802" s="377" t="str">
        <f t="shared" si="116"/>
        <v>V</v>
      </c>
      <c r="R802" s="378"/>
      <c r="S802" s="378"/>
      <c r="T802" s="773">
        <f t="shared" si="117"/>
        <v>14200</v>
      </c>
    </row>
    <row r="803" spans="1:20" ht="14.1" customHeight="1">
      <c r="A803" s="564">
        <v>803</v>
      </c>
      <c r="B803" s="556" t="s">
        <v>640</v>
      </c>
      <c r="C803" s="553" t="s">
        <v>641</v>
      </c>
      <c r="D803" s="380"/>
      <c r="E803" s="723" t="s">
        <v>396</v>
      </c>
      <c r="F803" s="727" t="s">
        <v>383</v>
      </c>
      <c r="G803" s="373" t="str">
        <f t="shared" si="118"/>
        <v>Leslokaal regulier</v>
      </c>
      <c r="H803" s="380" t="s">
        <v>779</v>
      </c>
      <c r="I803" s="708">
        <v>60</v>
      </c>
      <c r="J803" s="616">
        <v>8040</v>
      </c>
      <c r="K803" s="375">
        <f t="shared" si="119"/>
        <v>40</v>
      </c>
      <c r="L803" s="376">
        <f t="shared" si="114"/>
        <v>0</v>
      </c>
      <c r="M803" s="376">
        <f t="shared" si="115"/>
        <v>0</v>
      </c>
      <c r="N803" s="376">
        <f t="shared" si="120"/>
        <v>0</v>
      </c>
      <c r="O803" s="376">
        <f t="shared" si="121"/>
        <v>0</v>
      </c>
      <c r="P803" s="772">
        <v>1</v>
      </c>
      <c r="Q803" s="377" t="str">
        <f t="shared" si="116"/>
        <v>L</v>
      </c>
      <c r="R803" s="378"/>
      <c r="S803" s="378"/>
      <c r="T803" s="773">
        <f t="shared" si="117"/>
        <v>2400</v>
      </c>
    </row>
    <row r="804" spans="1:20" ht="14.1" customHeight="1">
      <c r="A804" s="564">
        <v>804</v>
      </c>
      <c r="B804" s="556" t="s">
        <v>640</v>
      </c>
      <c r="C804" s="553" t="s">
        <v>641</v>
      </c>
      <c r="D804" s="380"/>
      <c r="E804" s="723" t="s">
        <v>397</v>
      </c>
      <c r="F804" s="727" t="s">
        <v>383</v>
      </c>
      <c r="G804" s="373" t="str">
        <f t="shared" si="118"/>
        <v>Leslokaal regulier</v>
      </c>
      <c r="H804" s="380" t="s">
        <v>779</v>
      </c>
      <c r="I804" s="708">
        <v>60</v>
      </c>
      <c r="J804" s="616">
        <v>8040</v>
      </c>
      <c r="K804" s="375">
        <f t="shared" si="119"/>
        <v>40</v>
      </c>
      <c r="L804" s="376">
        <f t="shared" si="114"/>
        <v>0</v>
      </c>
      <c r="M804" s="376">
        <f t="shared" si="115"/>
        <v>0</v>
      </c>
      <c r="N804" s="376">
        <f t="shared" si="120"/>
        <v>0</v>
      </c>
      <c r="O804" s="376">
        <f t="shared" si="121"/>
        <v>0</v>
      </c>
      <c r="P804" s="772">
        <v>1</v>
      </c>
      <c r="Q804" s="377" t="str">
        <f t="shared" si="116"/>
        <v>L</v>
      </c>
      <c r="R804" s="378"/>
      <c r="S804" s="378"/>
      <c r="T804" s="773">
        <f t="shared" si="117"/>
        <v>2400</v>
      </c>
    </row>
    <row r="805" spans="1:20" ht="14.1" customHeight="1">
      <c r="A805" s="564">
        <v>805</v>
      </c>
      <c r="B805" s="556" t="s">
        <v>640</v>
      </c>
      <c r="C805" s="553" t="s">
        <v>641</v>
      </c>
      <c r="D805" s="380"/>
      <c r="E805" s="723" t="s">
        <v>398</v>
      </c>
      <c r="F805" s="727" t="s">
        <v>383</v>
      </c>
      <c r="G805" s="373" t="str">
        <f t="shared" si="118"/>
        <v>Leslokaal regulier</v>
      </c>
      <c r="H805" s="380" t="s">
        <v>779</v>
      </c>
      <c r="I805" s="708">
        <v>76</v>
      </c>
      <c r="J805" s="616">
        <v>8040</v>
      </c>
      <c r="K805" s="375">
        <f t="shared" si="119"/>
        <v>40</v>
      </c>
      <c r="L805" s="376">
        <f t="shared" si="114"/>
        <v>0</v>
      </c>
      <c r="M805" s="376">
        <f t="shared" si="115"/>
        <v>0</v>
      </c>
      <c r="N805" s="376">
        <f t="shared" si="120"/>
        <v>0</v>
      </c>
      <c r="O805" s="376">
        <f t="shared" si="121"/>
        <v>0</v>
      </c>
      <c r="P805" s="772">
        <v>1</v>
      </c>
      <c r="Q805" s="377" t="str">
        <f t="shared" si="116"/>
        <v>L</v>
      </c>
      <c r="R805" s="378"/>
      <c r="S805" s="378"/>
      <c r="T805" s="773">
        <f t="shared" si="117"/>
        <v>3040</v>
      </c>
    </row>
    <row r="806" spans="1:20" ht="14.1" customHeight="1">
      <c r="A806" s="564">
        <v>806</v>
      </c>
      <c r="B806" s="556" t="s">
        <v>640</v>
      </c>
      <c r="C806" s="553" t="s">
        <v>641</v>
      </c>
      <c r="D806" s="380"/>
      <c r="E806" s="723" t="s">
        <v>399</v>
      </c>
      <c r="F806" s="727" t="s">
        <v>380</v>
      </c>
      <c r="G806" s="373" t="str">
        <f t="shared" si="118"/>
        <v>Gangen en hallen</v>
      </c>
      <c r="H806" s="380" t="s">
        <v>781</v>
      </c>
      <c r="I806" s="708">
        <v>71</v>
      </c>
      <c r="J806" s="616">
        <v>3200</v>
      </c>
      <c r="K806" s="375">
        <f t="shared" si="119"/>
        <v>200</v>
      </c>
      <c r="L806" s="376">
        <f t="shared" si="114"/>
        <v>0</v>
      </c>
      <c r="M806" s="376">
        <f t="shared" si="115"/>
        <v>0</v>
      </c>
      <c r="N806" s="376">
        <f t="shared" si="120"/>
        <v>0</v>
      </c>
      <c r="O806" s="376">
        <f t="shared" si="121"/>
        <v>0</v>
      </c>
      <c r="P806" s="772">
        <v>1</v>
      </c>
      <c r="Q806" s="377" t="str">
        <f t="shared" si="116"/>
        <v>V</v>
      </c>
      <c r="R806" s="378"/>
      <c r="S806" s="378"/>
      <c r="T806" s="773">
        <f t="shared" si="117"/>
        <v>14200</v>
      </c>
    </row>
    <row r="807" spans="1:20" ht="14.1" customHeight="1">
      <c r="A807" s="564">
        <v>807</v>
      </c>
      <c r="B807" s="556" t="s">
        <v>640</v>
      </c>
      <c r="C807" s="553" t="s">
        <v>641</v>
      </c>
      <c r="D807" s="380"/>
      <c r="E807" s="723" t="s">
        <v>400</v>
      </c>
      <c r="F807" s="727" t="s">
        <v>686</v>
      </c>
      <c r="G807" s="373" t="str">
        <f t="shared" si="118"/>
        <v>Trappenhuizen</v>
      </c>
      <c r="H807" s="380" t="s">
        <v>786</v>
      </c>
      <c r="I807" s="708">
        <v>39</v>
      </c>
      <c r="J807" s="616">
        <v>5200</v>
      </c>
      <c r="K807" s="375">
        <f t="shared" si="119"/>
        <v>200</v>
      </c>
      <c r="L807" s="376">
        <f t="shared" si="114"/>
        <v>0</v>
      </c>
      <c r="M807" s="376">
        <f t="shared" si="115"/>
        <v>0</v>
      </c>
      <c r="N807" s="376">
        <f t="shared" si="120"/>
        <v>0</v>
      </c>
      <c r="O807" s="376">
        <f t="shared" si="121"/>
        <v>0</v>
      </c>
      <c r="P807" s="772">
        <v>1</v>
      </c>
      <c r="Q807" s="377" t="str">
        <f t="shared" si="116"/>
        <v>V</v>
      </c>
      <c r="R807" s="378"/>
      <c r="S807" s="378"/>
      <c r="T807" s="773">
        <f t="shared" si="117"/>
        <v>7800</v>
      </c>
    </row>
    <row r="808" spans="1:20" ht="14.1" customHeight="1">
      <c r="A808" s="564">
        <v>808</v>
      </c>
      <c r="B808" s="556" t="s">
        <v>640</v>
      </c>
      <c r="C808" s="553" t="s">
        <v>641</v>
      </c>
      <c r="D808" s="380"/>
      <c r="E808" s="723" t="s">
        <v>401</v>
      </c>
      <c r="F808" s="727" t="s">
        <v>389</v>
      </c>
      <c r="G808" s="373" t="str">
        <f t="shared" si="118"/>
        <v>Aula/kantine</v>
      </c>
      <c r="H808" s="380" t="s">
        <v>784</v>
      </c>
      <c r="I808" s="709">
        <v>500</v>
      </c>
      <c r="J808" s="616">
        <v>7200</v>
      </c>
      <c r="K808" s="375">
        <f t="shared" si="119"/>
        <v>200</v>
      </c>
      <c r="L808" s="376">
        <f t="shared" si="114"/>
        <v>0</v>
      </c>
      <c r="M808" s="376">
        <f t="shared" si="115"/>
        <v>0</v>
      </c>
      <c r="N808" s="376">
        <f t="shared" si="120"/>
        <v>0</v>
      </c>
      <c r="O808" s="376">
        <f t="shared" si="121"/>
        <v>0</v>
      </c>
      <c r="P808" s="772">
        <v>1</v>
      </c>
      <c r="Q808" s="377" t="str">
        <f t="shared" si="116"/>
        <v>V</v>
      </c>
      <c r="R808" s="378"/>
      <c r="S808" s="378"/>
      <c r="T808" s="773">
        <f t="shared" si="117"/>
        <v>100000</v>
      </c>
    </row>
    <row r="809" spans="1:20" ht="14.1" customHeight="1">
      <c r="A809" s="564">
        <v>809</v>
      </c>
      <c r="B809" s="556" t="s">
        <v>640</v>
      </c>
      <c r="C809" s="553" t="s">
        <v>641</v>
      </c>
      <c r="D809" s="380"/>
      <c r="E809" s="723" t="s">
        <v>402</v>
      </c>
      <c r="F809" s="727" t="s">
        <v>380</v>
      </c>
      <c r="G809" s="373" t="str">
        <f t="shared" si="118"/>
        <v>Gangen en hallen</v>
      </c>
      <c r="H809" s="380" t="s">
        <v>781</v>
      </c>
      <c r="I809" s="708">
        <v>8</v>
      </c>
      <c r="J809" s="616">
        <v>3200</v>
      </c>
      <c r="K809" s="375">
        <f t="shared" si="119"/>
        <v>200</v>
      </c>
      <c r="L809" s="376">
        <f t="shared" si="114"/>
        <v>0</v>
      </c>
      <c r="M809" s="376">
        <f t="shared" si="115"/>
        <v>0</v>
      </c>
      <c r="N809" s="376">
        <f t="shared" si="120"/>
        <v>0</v>
      </c>
      <c r="O809" s="376">
        <f t="shared" si="121"/>
        <v>0</v>
      </c>
      <c r="P809" s="772">
        <v>1</v>
      </c>
      <c r="Q809" s="377" t="str">
        <f t="shared" si="116"/>
        <v>V</v>
      </c>
      <c r="R809" s="378"/>
      <c r="S809" s="378"/>
      <c r="T809" s="773">
        <f t="shared" si="117"/>
        <v>1600</v>
      </c>
    </row>
    <row r="810" spans="1:20" ht="14.1" customHeight="1">
      <c r="A810" s="564">
        <v>810</v>
      </c>
      <c r="B810" s="556" t="s">
        <v>640</v>
      </c>
      <c r="C810" s="553" t="s">
        <v>641</v>
      </c>
      <c r="D810" s="380"/>
      <c r="E810" s="723" t="s">
        <v>403</v>
      </c>
      <c r="F810" s="727" t="s">
        <v>325</v>
      </c>
      <c r="G810" s="373" t="str">
        <f t="shared" si="118"/>
        <v>Niet van toepassing</v>
      </c>
      <c r="H810" s="380" t="s">
        <v>781</v>
      </c>
      <c r="I810" s="708">
        <v>23</v>
      </c>
      <c r="J810" s="616" t="s">
        <v>239</v>
      </c>
      <c r="K810" s="375">
        <f t="shared" si="119"/>
        <v>0</v>
      </c>
      <c r="L810" s="376">
        <f t="shared" si="114"/>
        <v>0</v>
      </c>
      <c r="M810" s="376">
        <f t="shared" si="115"/>
        <v>0</v>
      </c>
      <c r="N810" s="376">
        <f t="shared" si="120"/>
        <v>0</v>
      </c>
      <c r="O810" s="376">
        <f t="shared" si="121"/>
        <v>0</v>
      </c>
      <c r="P810" s="772">
        <v>1</v>
      </c>
      <c r="Q810" s="377">
        <f t="shared" si="116"/>
        <v>0</v>
      </c>
      <c r="R810" s="378"/>
      <c r="S810" s="378"/>
      <c r="T810" s="773">
        <f t="shared" si="117"/>
        <v>0</v>
      </c>
    </row>
    <row r="811" spans="1:20" ht="14.1" customHeight="1">
      <c r="A811" s="564">
        <v>811</v>
      </c>
      <c r="B811" s="556" t="s">
        <v>640</v>
      </c>
      <c r="C811" s="553" t="s">
        <v>641</v>
      </c>
      <c r="D811" s="380"/>
      <c r="E811" s="723" t="s">
        <v>404</v>
      </c>
      <c r="F811" s="727" t="s">
        <v>684</v>
      </c>
      <c r="G811" s="373" t="str">
        <f t="shared" si="118"/>
        <v>Gangen en hallen</v>
      </c>
      <c r="H811" s="380" t="s">
        <v>780</v>
      </c>
      <c r="I811" s="708">
        <v>32</v>
      </c>
      <c r="J811" s="616">
        <v>3200</v>
      </c>
      <c r="K811" s="375">
        <f t="shared" si="119"/>
        <v>200</v>
      </c>
      <c r="L811" s="376">
        <f t="shared" si="114"/>
        <v>0</v>
      </c>
      <c r="M811" s="376">
        <f t="shared" si="115"/>
        <v>0</v>
      </c>
      <c r="N811" s="376">
        <f t="shared" si="120"/>
        <v>0</v>
      </c>
      <c r="O811" s="376">
        <f t="shared" si="121"/>
        <v>0</v>
      </c>
      <c r="P811" s="772">
        <v>1</v>
      </c>
      <c r="Q811" s="377" t="str">
        <f t="shared" si="116"/>
        <v>V</v>
      </c>
      <c r="R811" s="378"/>
      <c r="S811" s="378"/>
      <c r="T811" s="773">
        <f t="shared" si="117"/>
        <v>6400</v>
      </c>
    </row>
    <row r="812" spans="1:20" ht="14.1" customHeight="1">
      <c r="A812" s="564">
        <v>812</v>
      </c>
      <c r="B812" s="556" t="s">
        <v>640</v>
      </c>
      <c r="C812" s="553" t="s">
        <v>641</v>
      </c>
      <c r="D812" s="380"/>
      <c r="E812" s="723" t="s">
        <v>405</v>
      </c>
      <c r="F812" s="727" t="s">
        <v>388</v>
      </c>
      <c r="G812" s="373" t="str">
        <f t="shared" si="118"/>
        <v>Niet van toepassing</v>
      </c>
      <c r="H812" s="380" t="s">
        <v>779</v>
      </c>
      <c r="I812" s="708">
        <v>23</v>
      </c>
      <c r="J812" s="616" t="s">
        <v>239</v>
      </c>
      <c r="K812" s="375">
        <f t="shared" si="119"/>
        <v>0</v>
      </c>
      <c r="L812" s="376">
        <f t="shared" si="114"/>
        <v>0</v>
      </c>
      <c r="M812" s="376">
        <f t="shared" si="115"/>
        <v>0</v>
      </c>
      <c r="N812" s="376">
        <f t="shared" si="120"/>
        <v>0</v>
      </c>
      <c r="O812" s="376">
        <f t="shared" si="121"/>
        <v>0</v>
      </c>
      <c r="P812" s="772">
        <v>1</v>
      </c>
      <c r="Q812" s="377">
        <f t="shared" si="116"/>
        <v>0</v>
      </c>
      <c r="R812" s="378"/>
      <c r="S812" s="378"/>
      <c r="T812" s="773">
        <f t="shared" si="117"/>
        <v>0</v>
      </c>
    </row>
    <row r="813" spans="1:20" ht="14.1" customHeight="1">
      <c r="A813" s="564">
        <v>813</v>
      </c>
      <c r="B813" s="556" t="s">
        <v>640</v>
      </c>
      <c r="C813" s="553" t="s">
        <v>641</v>
      </c>
      <c r="D813" s="380"/>
      <c r="E813" s="723" t="s">
        <v>406</v>
      </c>
      <c r="F813" s="557" t="s">
        <v>380</v>
      </c>
      <c r="G813" s="373" t="str">
        <f t="shared" si="118"/>
        <v>Gangen en hallen</v>
      </c>
      <c r="H813" s="380" t="s">
        <v>781</v>
      </c>
      <c r="I813" s="708">
        <v>8</v>
      </c>
      <c r="J813" s="616">
        <v>3200</v>
      </c>
      <c r="K813" s="375">
        <f t="shared" si="119"/>
        <v>200</v>
      </c>
      <c r="L813" s="376">
        <f t="shared" si="114"/>
        <v>0</v>
      </c>
      <c r="M813" s="376">
        <f t="shared" si="115"/>
        <v>0</v>
      </c>
      <c r="N813" s="376">
        <f t="shared" si="120"/>
        <v>0</v>
      </c>
      <c r="O813" s="376">
        <f t="shared" si="121"/>
        <v>0</v>
      </c>
      <c r="P813" s="772">
        <v>1</v>
      </c>
      <c r="Q813" s="377" t="str">
        <f t="shared" si="116"/>
        <v>V</v>
      </c>
      <c r="R813" s="378"/>
      <c r="S813" s="378"/>
      <c r="T813" s="773">
        <f t="shared" si="117"/>
        <v>1600</v>
      </c>
    </row>
    <row r="814" spans="1:20" ht="14.1" customHeight="1">
      <c r="A814" s="564">
        <v>814</v>
      </c>
      <c r="B814" s="556" t="s">
        <v>640</v>
      </c>
      <c r="C814" s="553" t="s">
        <v>641</v>
      </c>
      <c r="D814" s="380"/>
      <c r="E814" s="723" t="s">
        <v>446</v>
      </c>
      <c r="F814" s="557" t="s">
        <v>686</v>
      </c>
      <c r="G814" s="373" t="str">
        <f t="shared" si="118"/>
        <v>Trappenhuizen</v>
      </c>
      <c r="H814" s="380" t="s">
        <v>786</v>
      </c>
      <c r="I814" s="708">
        <v>39</v>
      </c>
      <c r="J814" s="616">
        <v>5200</v>
      </c>
      <c r="K814" s="375">
        <f t="shared" si="119"/>
        <v>200</v>
      </c>
      <c r="L814" s="376">
        <f t="shared" si="114"/>
        <v>0</v>
      </c>
      <c r="M814" s="376">
        <f t="shared" si="115"/>
        <v>0</v>
      </c>
      <c r="N814" s="376">
        <f t="shared" si="120"/>
        <v>0</v>
      </c>
      <c r="O814" s="376">
        <f t="shared" si="121"/>
        <v>0</v>
      </c>
      <c r="P814" s="772">
        <v>1</v>
      </c>
      <c r="Q814" s="377" t="str">
        <f t="shared" si="116"/>
        <v>V</v>
      </c>
      <c r="R814" s="378"/>
      <c r="S814" s="378"/>
      <c r="T814" s="773">
        <f t="shared" si="117"/>
        <v>7800</v>
      </c>
    </row>
    <row r="815" spans="1:20" ht="14.1" customHeight="1">
      <c r="A815" s="564">
        <v>815</v>
      </c>
      <c r="B815" s="556" t="s">
        <v>640</v>
      </c>
      <c r="C815" s="553" t="s">
        <v>641</v>
      </c>
      <c r="D815" s="380"/>
      <c r="E815" s="723" t="s">
        <v>447</v>
      </c>
      <c r="F815" s="557" t="s">
        <v>382</v>
      </c>
      <c r="G815" s="373" t="str">
        <f t="shared" si="118"/>
        <v>Sanitaire ruimten</v>
      </c>
      <c r="H815" s="380" t="s">
        <v>781</v>
      </c>
      <c r="I815" s="708">
        <v>30</v>
      </c>
      <c r="J815" s="616">
        <v>2200</v>
      </c>
      <c r="K815" s="375">
        <f t="shared" si="119"/>
        <v>200</v>
      </c>
      <c r="L815" s="376">
        <f t="shared" si="114"/>
        <v>0</v>
      </c>
      <c r="M815" s="376">
        <f t="shared" si="115"/>
        <v>0</v>
      </c>
      <c r="N815" s="376">
        <f t="shared" si="120"/>
        <v>0</v>
      </c>
      <c r="O815" s="376">
        <f t="shared" si="121"/>
        <v>0</v>
      </c>
      <c r="P815" s="772">
        <v>1</v>
      </c>
      <c r="Q815" s="377" t="str">
        <f t="shared" si="116"/>
        <v>S</v>
      </c>
      <c r="R815" s="378"/>
      <c r="S815" s="378"/>
      <c r="T815" s="773">
        <f t="shared" si="117"/>
        <v>6000</v>
      </c>
    </row>
    <row r="816" spans="1:20" ht="14.1" customHeight="1">
      <c r="A816" s="564">
        <v>816</v>
      </c>
      <c r="B816" s="556" t="s">
        <v>640</v>
      </c>
      <c r="C816" s="553" t="s">
        <v>641</v>
      </c>
      <c r="D816" s="380"/>
      <c r="E816" s="723" t="s">
        <v>448</v>
      </c>
      <c r="F816" s="557" t="s">
        <v>383</v>
      </c>
      <c r="G816" s="373" t="str">
        <f t="shared" si="118"/>
        <v>Leslokaal regulier</v>
      </c>
      <c r="H816" s="380" t="s">
        <v>779</v>
      </c>
      <c r="I816" s="708">
        <v>60</v>
      </c>
      <c r="J816" s="616">
        <v>8040</v>
      </c>
      <c r="K816" s="375">
        <f t="shared" si="119"/>
        <v>40</v>
      </c>
      <c r="L816" s="376">
        <f t="shared" si="114"/>
        <v>0</v>
      </c>
      <c r="M816" s="376">
        <f t="shared" si="115"/>
        <v>0</v>
      </c>
      <c r="N816" s="376">
        <f t="shared" si="120"/>
        <v>0</v>
      </c>
      <c r="O816" s="376">
        <f t="shared" si="121"/>
        <v>0</v>
      </c>
      <c r="P816" s="772">
        <v>1</v>
      </c>
      <c r="Q816" s="377" t="str">
        <f t="shared" si="116"/>
        <v>L</v>
      </c>
      <c r="R816" s="378"/>
      <c r="S816" s="378"/>
      <c r="T816" s="773">
        <f t="shared" si="117"/>
        <v>2400</v>
      </c>
    </row>
    <row r="817" spans="1:20" ht="14.1" customHeight="1">
      <c r="A817" s="564">
        <v>817</v>
      </c>
      <c r="B817" s="556" t="s">
        <v>640</v>
      </c>
      <c r="C817" s="553" t="s">
        <v>641</v>
      </c>
      <c r="D817" s="380"/>
      <c r="E817" s="723" t="s">
        <v>449</v>
      </c>
      <c r="F817" s="557" t="s">
        <v>383</v>
      </c>
      <c r="G817" s="373" t="str">
        <f t="shared" si="118"/>
        <v>Leslokaal regulier</v>
      </c>
      <c r="H817" s="380" t="s">
        <v>779</v>
      </c>
      <c r="I817" s="708">
        <v>30</v>
      </c>
      <c r="J817" s="616">
        <v>8040</v>
      </c>
      <c r="K817" s="375">
        <f t="shared" si="119"/>
        <v>40</v>
      </c>
      <c r="L817" s="376">
        <f t="shared" si="114"/>
        <v>0</v>
      </c>
      <c r="M817" s="376">
        <f t="shared" si="115"/>
        <v>0</v>
      </c>
      <c r="N817" s="376">
        <f t="shared" si="120"/>
        <v>0</v>
      </c>
      <c r="O817" s="376">
        <f t="shared" si="121"/>
        <v>0</v>
      </c>
      <c r="P817" s="772">
        <v>1</v>
      </c>
      <c r="Q817" s="377" t="str">
        <f t="shared" si="116"/>
        <v>L</v>
      </c>
      <c r="R817" s="378"/>
      <c r="S817" s="378"/>
      <c r="T817" s="773">
        <f t="shared" si="117"/>
        <v>1200</v>
      </c>
    </row>
    <row r="818" spans="1:20" ht="14.1" customHeight="1">
      <c r="A818" s="564">
        <v>818</v>
      </c>
      <c r="B818" s="556" t="s">
        <v>640</v>
      </c>
      <c r="C818" s="553" t="s">
        <v>641</v>
      </c>
      <c r="D818" s="380"/>
      <c r="E818" s="723" t="s">
        <v>450</v>
      </c>
      <c r="F818" s="557" t="s">
        <v>383</v>
      </c>
      <c r="G818" s="373" t="str">
        <f t="shared" si="118"/>
        <v>Leslokaal regulier</v>
      </c>
      <c r="H818" s="380" t="s">
        <v>779</v>
      </c>
      <c r="I818" s="708">
        <v>30</v>
      </c>
      <c r="J818" s="616">
        <v>8040</v>
      </c>
      <c r="K818" s="375">
        <f t="shared" si="119"/>
        <v>40</v>
      </c>
      <c r="L818" s="376">
        <f t="shared" si="114"/>
        <v>0</v>
      </c>
      <c r="M818" s="376">
        <f t="shared" si="115"/>
        <v>0</v>
      </c>
      <c r="N818" s="376">
        <f t="shared" si="120"/>
        <v>0</v>
      </c>
      <c r="O818" s="376">
        <f t="shared" si="121"/>
        <v>0</v>
      </c>
      <c r="P818" s="772">
        <v>1</v>
      </c>
      <c r="Q818" s="377" t="str">
        <f t="shared" si="116"/>
        <v>L</v>
      </c>
      <c r="R818" s="378"/>
      <c r="S818" s="378"/>
      <c r="T818" s="773">
        <f t="shared" si="117"/>
        <v>1200</v>
      </c>
    </row>
    <row r="819" spans="1:20" ht="14.1" customHeight="1">
      <c r="A819" s="564">
        <v>819</v>
      </c>
      <c r="B819" s="556" t="s">
        <v>640</v>
      </c>
      <c r="C819" s="553" t="s">
        <v>641</v>
      </c>
      <c r="D819" s="380"/>
      <c r="E819" s="723" t="s">
        <v>451</v>
      </c>
      <c r="F819" s="557" t="s">
        <v>383</v>
      </c>
      <c r="G819" s="373" t="str">
        <f t="shared" si="118"/>
        <v>Leslokaal regulier</v>
      </c>
      <c r="H819" s="380" t="s">
        <v>779</v>
      </c>
      <c r="I819" s="708">
        <v>60</v>
      </c>
      <c r="J819" s="616">
        <v>8040</v>
      </c>
      <c r="K819" s="375">
        <f t="shared" si="119"/>
        <v>40</v>
      </c>
      <c r="L819" s="376">
        <f t="shared" si="114"/>
        <v>0</v>
      </c>
      <c r="M819" s="376">
        <f t="shared" si="115"/>
        <v>0</v>
      </c>
      <c r="N819" s="376">
        <f t="shared" si="120"/>
        <v>0</v>
      </c>
      <c r="O819" s="376">
        <f t="shared" si="121"/>
        <v>0</v>
      </c>
      <c r="P819" s="772">
        <v>1</v>
      </c>
      <c r="Q819" s="377" t="str">
        <f t="shared" si="116"/>
        <v>L</v>
      </c>
      <c r="R819" s="378"/>
      <c r="S819" s="378"/>
      <c r="T819" s="773">
        <f t="shared" si="117"/>
        <v>2400</v>
      </c>
    </row>
    <row r="820" spans="1:20" ht="14.1" customHeight="1">
      <c r="A820" s="564">
        <v>820</v>
      </c>
      <c r="B820" s="556" t="s">
        <v>640</v>
      </c>
      <c r="C820" s="553" t="s">
        <v>641</v>
      </c>
      <c r="D820" s="380"/>
      <c r="E820" s="723" t="s">
        <v>452</v>
      </c>
      <c r="F820" s="557" t="s">
        <v>380</v>
      </c>
      <c r="G820" s="373" t="str">
        <f t="shared" ref="G820:G851" si="122">IF($J820="",0,VLOOKUP($J820,Kengetal,3,FALSE))</f>
        <v>Gangen en hallen</v>
      </c>
      <c r="H820" s="380" t="s">
        <v>781</v>
      </c>
      <c r="I820" s="708">
        <v>71</v>
      </c>
      <c r="J820" s="616">
        <v>3200</v>
      </c>
      <c r="K820" s="375">
        <f t="shared" si="119"/>
        <v>200</v>
      </c>
      <c r="L820" s="376">
        <f t="shared" si="114"/>
        <v>0</v>
      </c>
      <c r="M820" s="376">
        <f t="shared" si="115"/>
        <v>0</v>
      </c>
      <c r="N820" s="376">
        <f t="shared" ref="N820:N851" si="123">IF($J820="",0,VLOOKUP($J820,Kengetal,5,FALSE))</f>
        <v>0</v>
      </c>
      <c r="O820" s="376">
        <f t="shared" ref="O820:O851" si="124">IF($J820="",0,VLOOKUP($J820,Kengetal,6,FALSE))</f>
        <v>0</v>
      </c>
      <c r="P820" s="772">
        <v>1</v>
      </c>
      <c r="Q820" s="377" t="str">
        <f t="shared" si="116"/>
        <v>V</v>
      </c>
      <c r="R820" s="378"/>
      <c r="S820" s="378"/>
      <c r="T820" s="773">
        <f t="shared" si="117"/>
        <v>14200</v>
      </c>
    </row>
    <row r="821" spans="1:20" ht="14.1" customHeight="1">
      <c r="A821" s="564">
        <v>821</v>
      </c>
      <c r="B821" s="556" t="s">
        <v>640</v>
      </c>
      <c r="C821" s="553" t="s">
        <v>641</v>
      </c>
      <c r="D821" s="380"/>
      <c r="E821" s="723" t="s">
        <v>453</v>
      </c>
      <c r="F821" s="557" t="s">
        <v>383</v>
      </c>
      <c r="G821" s="373" t="str">
        <f t="shared" si="122"/>
        <v>Leslokaal regulier</v>
      </c>
      <c r="H821" s="380" t="s">
        <v>779</v>
      </c>
      <c r="I821" s="708">
        <v>60</v>
      </c>
      <c r="J821" s="616">
        <v>8040</v>
      </c>
      <c r="K821" s="375">
        <f t="shared" si="119"/>
        <v>40</v>
      </c>
      <c r="L821" s="376">
        <f t="shared" si="114"/>
        <v>0</v>
      </c>
      <c r="M821" s="376">
        <f t="shared" si="115"/>
        <v>0</v>
      </c>
      <c r="N821" s="376">
        <f t="shared" si="123"/>
        <v>0</v>
      </c>
      <c r="O821" s="376">
        <f t="shared" si="124"/>
        <v>0</v>
      </c>
      <c r="P821" s="772">
        <v>1</v>
      </c>
      <c r="Q821" s="377" t="str">
        <f t="shared" si="116"/>
        <v>L</v>
      </c>
      <c r="R821" s="378"/>
      <c r="S821" s="378"/>
      <c r="T821" s="773">
        <f t="shared" si="117"/>
        <v>2400</v>
      </c>
    </row>
    <row r="822" spans="1:20" ht="14.1" customHeight="1">
      <c r="A822" s="564">
        <v>822</v>
      </c>
      <c r="B822" s="556" t="s">
        <v>640</v>
      </c>
      <c r="C822" s="553" t="s">
        <v>641</v>
      </c>
      <c r="D822" s="380"/>
      <c r="E822" s="723" t="s">
        <v>454</v>
      </c>
      <c r="F822" s="557" t="s">
        <v>521</v>
      </c>
      <c r="G822" s="373" t="str">
        <f t="shared" si="122"/>
        <v>Leslokaal praktijk</v>
      </c>
      <c r="H822" s="380" t="s">
        <v>779</v>
      </c>
      <c r="I822" s="709">
        <v>120</v>
      </c>
      <c r="J822" s="616">
        <v>9040</v>
      </c>
      <c r="K822" s="375">
        <f t="shared" si="119"/>
        <v>40</v>
      </c>
      <c r="L822" s="376">
        <f t="shared" si="114"/>
        <v>0</v>
      </c>
      <c r="M822" s="376">
        <f t="shared" si="115"/>
        <v>0</v>
      </c>
      <c r="N822" s="376">
        <f t="shared" si="123"/>
        <v>0</v>
      </c>
      <c r="O822" s="376">
        <f t="shared" si="124"/>
        <v>0</v>
      </c>
      <c r="P822" s="772">
        <v>1</v>
      </c>
      <c r="Q822" s="377" t="str">
        <f t="shared" si="116"/>
        <v>L</v>
      </c>
      <c r="R822" s="378"/>
      <c r="S822" s="378"/>
      <c r="T822" s="773">
        <f t="shared" si="117"/>
        <v>4800</v>
      </c>
    </row>
    <row r="823" spans="1:20" ht="14.1" customHeight="1">
      <c r="A823" s="564">
        <v>823</v>
      </c>
      <c r="B823" s="556" t="s">
        <v>640</v>
      </c>
      <c r="C823" s="553" t="s">
        <v>641</v>
      </c>
      <c r="D823" s="380"/>
      <c r="E823" s="723" t="s">
        <v>455</v>
      </c>
      <c r="F823" s="557" t="s">
        <v>383</v>
      </c>
      <c r="G823" s="373" t="str">
        <f t="shared" si="122"/>
        <v>Leslokaal regulier</v>
      </c>
      <c r="H823" s="380" t="s">
        <v>779</v>
      </c>
      <c r="I823" s="708">
        <v>60</v>
      </c>
      <c r="J823" s="616">
        <v>8040</v>
      </c>
      <c r="K823" s="375">
        <f t="shared" si="119"/>
        <v>40</v>
      </c>
      <c r="L823" s="376">
        <f t="shared" si="114"/>
        <v>0</v>
      </c>
      <c r="M823" s="376">
        <f t="shared" si="115"/>
        <v>0</v>
      </c>
      <c r="N823" s="376">
        <f t="shared" si="123"/>
        <v>0</v>
      </c>
      <c r="O823" s="376">
        <f t="shared" si="124"/>
        <v>0</v>
      </c>
      <c r="P823" s="772">
        <v>1</v>
      </c>
      <c r="Q823" s="377" t="str">
        <f t="shared" si="116"/>
        <v>L</v>
      </c>
      <c r="R823" s="378"/>
      <c r="S823" s="378"/>
      <c r="T823" s="773">
        <f t="shared" si="117"/>
        <v>2400</v>
      </c>
    </row>
    <row r="824" spans="1:20" ht="14.1" customHeight="1">
      <c r="A824" s="564">
        <v>824</v>
      </c>
      <c r="B824" s="556" t="s">
        <v>640</v>
      </c>
      <c r="C824" s="553" t="s">
        <v>641</v>
      </c>
      <c r="D824" s="380"/>
      <c r="E824" s="723" t="s">
        <v>456</v>
      </c>
      <c r="F824" s="557" t="s">
        <v>380</v>
      </c>
      <c r="G824" s="373" t="str">
        <f t="shared" si="122"/>
        <v>Gangen en hallen</v>
      </c>
      <c r="H824" s="380" t="s">
        <v>781</v>
      </c>
      <c r="I824" s="708">
        <v>71</v>
      </c>
      <c r="J824" s="616">
        <v>3200</v>
      </c>
      <c r="K824" s="375">
        <f t="shared" si="119"/>
        <v>200</v>
      </c>
      <c r="L824" s="376">
        <f t="shared" si="114"/>
        <v>0</v>
      </c>
      <c r="M824" s="376">
        <f t="shared" si="115"/>
        <v>0</v>
      </c>
      <c r="N824" s="376">
        <f t="shared" si="123"/>
        <v>0</v>
      </c>
      <c r="O824" s="376">
        <f t="shared" si="124"/>
        <v>0</v>
      </c>
      <c r="P824" s="772">
        <v>1</v>
      </c>
      <c r="Q824" s="377" t="str">
        <f t="shared" si="116"/>
        <v>V</v>
      </c>
      <c r="R824" s="378"/>
      <c r="S824" s="378"/>
      <c r="T824" s="773">
        <f t="shared" si="117"/>
        <v>14200</v>
      </c>
    </row>
    <row r="825" spans="1:20" ht="14.1" customHeight="1">
      <c r="A825" s="564">
        <v>825</v>
      </c>
      <c r="B825" s="556" t="s">
        <v>640</v>
      </c>
      <c r="C825" s="553" t="s">
        <v>641</v>
      </c>
      <c r="D825" s="380"/>
      <c r="E825" s="723" t="s">
        <v>457</v>
      </c>
      <c r="F825" s="557" t="s">
        <v>686</v>
      </c>
      <c r="G825" s="373" t="str">
        <f t="shared" si="122"/>
        <v>Trappenhuizen</v>
      </c>
      <c r="H825" s="380" t="s">
        <v>786</v>
      </c>
      <c r="I825" s="708">
        <v>39</v>
      </c>
      <c r="J825" s="616">
        <v>5200</v>
      </c>
      <c r="K825" s="375">
        <f t="shared" si="119"/>
        <v>200</v>
      </c>
      <c r="L825" s="376">
        <f t="shared" si="114"/>
        <v>0</v>
      </c>
      <c r="M825" s="376">
        <f t="shared" si="115"/>
        <v>0</v>
      </c>
      <c r="N825" s="376">
        <f t="shared" si="123"/>
        <v>0</v>
      </c>
      <c r="O825" s="376">
        <f t="shared" si="124"/>
        <v>0</v>
      </c>
      <c r="P825" s="772">
        <v>1</v>
      </c>
      <c r="Q825" s="377" t="str">
        <f t="shared" si="116"/>
        <v>V</v>
      </c>
      <c r="R825" s="378"/>
      <c r="S825" s="378"/>
      <c r="T825" s="773">
        <f t="shared" si="117"/>
        <v>7800</v>
      </c>
    </row>
    <row r="826" spans="1:20" ht="14.1" customHeight="1">
      <c r="A826" s="564">
        <v>826</v>
      </c>
      <c r="B826" s="556" t="s">
        <v>640</v>
      </c>
      <c r="C826" s="553" t="s">
        <v>641</v>
      </c>
      <c r="D826" s="380"/>
      <c r="E826" s="723" t="s">
        <v>500</v>
      </c>
      <c r="F826" s="557" t="s">
        <v>380</v>
      </c>
      <c r="G826" s="373" t="str">
        <f t="shared" si="122"/>
        <v>Gangen en hallen</v>
      </c>
      <c r="H826" s="380" t="s">
        <v>781</v>
      </c>
      <c r="I826" s="708">
        <v>39</v>
      </c>
      <c r="J826" s="616">
        <v>3200</v>
      </c>
      <c r="K826" s="375">
        <f t="shared" si="119"/>
        <v>200</v>
      </c>
      <c r="L826" s="376">
        <f t="shared" si="114"/>
        <v>0</v>
      </c>
      <c r="M826" s="376">
        <f t="shared" si="115"/>
        <v>0</v>
      </c>
      <c r="N826" s="376">
        <f t="shared" si="123"/>
        <v>0</v>
      </c>
      <c r="O826" s="376">
        <f t="shared" si="124"/>
        <v>0</v>
      </c>
      <c r="P826" s="772">
        <v>1</v>
      </c>
      <c r="Q826" s="377" t="str">
        <f t="shared" si="116"/>
        <v>V</v>
      </c>
      <c r="R826" s="378"/>
      <c r="S826" s="378"/>
      <c r="T826" s="773">
        <f t="shared" si="117"/>
        <v>7800</v>
      </c>
    </row>
    <row r="827" spans="1:20" ht="14.1" customHeight="1">
      <c r="A827" s="564">
        <v>827</v>
      </c>
      <c r="B827" s="556" t="s">
        <v>640</v>
      </c>
      <c r="C827" s="553" t="s">
        <v>641</v>
      </c>
      <c r="D827" s="380"/>
      <c r="E827" s="723" t="s">
        <v>501</v>
      </c>
      <c r="F827" s="557" t="s">
        <v>382</v>
      </c>
      <c r="G827" s="373" t="str">
        <f t="shared" si="122"/>
        <v>Sanitaire ruimten</v>
      </c>
      <c r="H827" s="380" t="s">
        <v>781</v>
      </c>
      <c r="I827" s="708">
        <v>30</v>
      </c>
      <c r="J827" s="616">
        <v>2200</v>
      </c>
      <c r="K827" s="375">
        <f t="shared" si="119"/>
        <v>200</v>
      </c>
      <c r="L827" s="376">
        <f t="shared" si="114"/>
        <v>0</v>
      </c>
      <c r="M827" s="376">
        <f t="shared" si="115"/>
        <v>0</v>
      </c>
      <c r="N827" s="376">
        <f t="shared" si="123"/>
        <v>0</v>
      </c>
      <c r="O827" s="376">
        <f t="shared" si="124"/>
        <v>0</v>
      </c>
      <c r="P827" s="772">
        <v>1</v>
      </c>
      <c r="Q827" s="377" t="str">
        <f t="shared" si="116"/>
        <v>S</v>
      </c>
      <c r="R827" s="378"/>
      <c r="S827" s="378"/>
      <c r="T827" s="773">
        <f t="shared" si="117"/>
        <v>6000</v>
      </c>
    </row>
    <row r="828" spans="1:20" ht="14.1" customHeight="1">
      <c r="A828" s="564">
        <v>828</v>
      </c>
      <c r="B828" s="556" t="s">
        <v>640</v>
      </c>
      <c r="C828" s="553" t="s">
        <v>641</v>
      </c>
      <c r="D828" s="380"/>
      <c r="E828" s="723" t="s">
        <v>502</v>
      </c>
      <c r="F828" s="557" t="s">
        <v>383</v>
      </c>
      <c r="G828" s="373" t="str">
        <f t="shared" si="122"/>
        <v>Leslokaal regulier</v>
      </c>
      <c r="H828" s="380" t="s">
        <v>779</v>
      </c>
      <c r="I828" s="708">
        <v>90</v>
      </c>
      <c r="J828" s="616">
        <v>8040</v>
      </c>
      <c r="K828" s="375">
        <f t="shared" si="119"/>
        <v>40</v>
      </c>
      <c r="L828" s="376">
        <f t="shared" si="114"/>
        <v>0</v>
      </c>
      <c r="M828" s="376">
        <f t="shared" si="115"/>
        <v>0</v>
      </c>
      <c r="N828" s="376">
        <f t="shared" si="123"/>
        <v>0</v>
      </c>
      <c r="O828" s="376">
        <f t="shared" si="124"/>
        <v>0</v>
      </c>
      <c r="P828" s="772">
        <v>1</v>
      </c>
      <c r="Q828" s="377" t="str">
        <f t="shared" si="116"/>
        <v>L</v>
      </c>
      <c r="R828" s="378"/>
      <c r="S828" s="378"/>
      <c r="T828" s="773">
        <f t="shared" si="117"/>
        <v>3600</v>
      </c>
    </row>
    <row r="829" spans="1:20" ht="14.1" customHeight="1">
      <c r="A829" s="564">
        <v>829</v>
      </c>
      <c r="B829" s="556" t="s">
        <v>640</v>
      </c>
      <c r="C829" s="553" t="s">
        <v>641</v>
      </c>
      <c r="D829" s="380"/>
      <c r="E829" s="723" t="s">
        <v>503</v>
      </c>
      <c r="F829" s="557" t="s">
        <v>383</v>
      </c>
      <c r="G829" s="373" t="str">
        <f t="shared" si="122"/>
        <v>Leslokaal regulier</v>
      </c>
      <c r="H829" s="380" t="s">
        <v>779</v>
      </c>
      <c r="I829" s="708">
        <v>90</v>
      </c>
      <c r="J829" s="616">
        <v>8040</v>
      </c>
      <c r="K829" s="375">
        <f t="shared" si="119"/>
        <v>40</v>
      </c>
      <c r="L829" s="376">
        <f t="shared" si="114"/>
        <v>0</v>
      </c>
      <c r="M829" s="376">
        <f t="shared" si="115"/>
        <v>0</v>
      </c>
      <c r="N829" s="376">
        <f t="shared" si="123"/>
        <v>0</v>
      </c>
      <c r="O829" s="376">
        <f t="shared" si="124"/>
        <v>0</v>
      </c>
      <c r="P829" s="772">
        <v>1</v>
      </c>
      <c r="Q829" s="377" t="str">
        <f t="shared" si="116"/>
        <v>L</v>
      </c>
      <c r="R829" s="378"/>
      <c r="S829" s="378"/>
      <c r="T829" s="773">
        <f t="shared" si="117"/>
        <v>3600</v>
      </c>
    </row>
    <row r="830" spans="1:20" ht="14.1" customHeight="1">
      <c r="A830" s="564">
        <v>830</v>
      </c>
      <c r="B830" s="556" t="s">
        <v>640</v>
      </c>
      <c r="C830" s="553" t="s">
        <v>641</v>
      </c>
      <c r="D830" s="380"/>
      <c r="E830" s="723" t="s">
        <v>504</v>
      </c>
      <c r="F830" s="557" t="s">
        <v>380</v>
      </c>
      <c r="G830" s="373" t="str">
        <f t="shared" si="122"/>
        <v>Gangen en hallen</v>
      </c>
      <c r="H830" s="380" t="s">
        <v>781</v>
      </c>
      <c r="I830" s="708">
        <v>71</v>
      </c>
      <c r="J830" s="616">
        <v>3200</v>
      </c>
      <c r="K830" s="375">
        <f t="shared" si="119"/>
        <v>200</v>
      </c>
      <c r="L830" s="376">
        <f t="shared" si="114"/>
        <v>0</v>
      </c>
      <c r="M830" s="376">
        <f t="shared" si="115"/>
        <v>0</v>
      </c>
      <c r="N830" s="376">
        <f t="shared" si="123"/>
        <v>0</v>
      </c>
      <c r="O830" s="376">
        <f t="shared" si="124"/>
        <v>0</v>
      </c>
      <c r="P830" s="772">
        <v>1</v>
      </c>
      <c r="Q830" s="377" t="str">
        <f t="shared" si="116"/>
        <v>V</v>
      </c>
      <c r="R830" s="378"/>
      <c r="S830" s="378"/>
      <c r="T830" s="773">
        <f t="shared" si="117"/>
        <v>14200</v>
      </c>
    </row>
    <row r="831" spans="1:20" ht="14.1" customHeight="1">
      <c r="A831" s="564">
        <v>831</v>
      </c>
      <c r="B831" s="556" t="s">
        <v>640</v>
      </c>
      <c r="C831" s="553" t="s">
        <v>641</v>
      </c>
      <c r="D831" s="380"/>
      <c r="E831" s="723" t="s">
        <v>505</v>
      </c>
      <c r="F831" s="557" t="s">
        <v>381</v>
      </c>
      <c r="G831" s="373" t="str">
        <f t="shared" si="122"/>
        <v>Mediatheek/Bibliotheek/Computerlokaal</v>
      </c>
      <c r="H831" s="380" t="s">
        <v>779</v>
      </c>
      <c r="I831" s="708">
        <v>32</v>
      </c>
      <c r="J831" s="616">
        <v>14080</v>
      </c>
      <c r="K831" s="375">
        <f t="shared" si="119"/>
        <v>80</v>
      </c>
      <c r="L831" s="376">
        <f t="shared" si="114"/>
        <v>0</v>
      </c>
      <c r="M831" s="376">
        <f t="shared" si="115"/>
        <v>0</v>
      </c>
      <c r="N831" s="376">
        <f t="shared" si="123"/>
        <v>0</v>
      </c>
      <c r="O831" s="376">
        <f t="shared" si="124"/>
        <v>0</v>
      </c>
      <c r="P831" s="772">
        <v>1</v>
      </c>
      <c r="Q831" s="377" t="str">
        <f t="shared" si="116"/>
        <v>V</v>
      </c>
      <c r="R831" s="378"/>
      <c r="S831" s="378"/>
      <c r="T831" s="773">
        <f t="shared" si="117"/>
        <v>2560</v>
      </c>
    </row>
    <row r="832" spans="1:20" ht="14.1" customHeight="1">
      <c r="A832" s="564">
        <v>832</v>
      </c>
      <c r="B832" s="556" t="s">
        <v>640</v>
      </c>
      <c r="C832" s="553" t="s">
        <v>641</v>
      </c>
      <c r="D832" s="380"/>
      <c r="E832" s="723" t="s">
        <v>506</v>
      </c>
      <c r="F832" s="557" t="s">
        <v>383</v>
      </c>
      <c r="G832" s="373" t="str">
        <f t="shared" si="122"/>
        <v>Leslokaal regulier</v>
      </c>
      <c r="H832" s="380" t="s">
        <v>779</v>
      </c>
      <c r="I832" s="708">
        <v>60</v>
      </c>
      <c r="J832" s="616">
        <v>8040</v>
      </c>
      <c r="K832" s="375">
        <f t="shared" si="119"/>
        <v>40</v>
      </c>
      <c r="L832" s="376">
        <f t="shared" si="114"/>
        <v>0</v>
      </c>
      <c r="M832" s="376">
        <f t="shared" si="115"/>
        <v>0</v>
      </c>
      <c r="N832" s="376">
        <f t="shared" si="123"/>
        <v>0</v>
      </c>
      <c r="O832" s="376">
        <f t="shared" si="124"/>
        <v>0</v>
      </c>
      <c r="P832" s="772">
        <v>1</v>
      </c>
      <c r="Q832" s="377" t="str">
        <f t="shared" si="116"/>
        <v>L</v>
      </c>
      <c r="R832" s="378"/>
      <c r="S832" s="378"/>
      <c r="T832" s="773">
        <f t="shared" si="117"/>
        <v>2400</v>
      </c>
    </row>
    <row r="833" spans="1:20" ht="14.1" customHeight="1">
      <c r="A833" s="564">
        <v>833</v>
      </c>
      <c r="B833" s="556" t="s">
        <v>640</v>
      </c>
      <c r="C833" s="553" t="s">
        <v>641</v>
      </c>
      <c r="D833" s="380"/>
      <c r="E833" s="723" t="s">
        <v>507</v>
      </c>
      <c r="F833" s="557" t="s">
        <v>383</v>
      </c>
      <c r="G833" s="373" t="str">
        <f t="shared" si="122"/>
        <v>Leslokaal regulier</v>
      </c>
      <c r="H833" s="380" t="s">
        <v>779</v>
      </c>
      <c r="I833" s="708">
        <v>60</v>
      </c>
      <c r="J833" s="616">
        <v>8040</v>
      </c>
      <c r="K833" s="375">
        <f t="shared" si="119"/>
        <v>40</v>
      </c>
      <c r="L833" s="376">
        <f t="shared" si="114"/>
        <v>0</v>
      </c>
      <c r="M833" s="376">
        <f t="shared" si="115"/>
        <v>0</v>
      </c>
      <c r="N833" s="376">
        <f t="shared" si="123"/>
        <v>0</v>
      </c>
      <c r="O833" s="376">
        <f t="shared" si="124"/>
        <v>0</v>
      </c>
      <c r="P833" s="772">
        <v>1</v>
      </c>
      <c r="Q833" s="377" t="str">
        <f t="shared" si="116"/>
        <v>L</v>
      </c>
      <c r="R833" s="378"/>
      <c r="S833" s="378"/>
      <c r="T833" s="773">
        <f t="shared" si="117"/>
        <v>2400</v>
      </c>
    </row>
    <row r="834" spans="1:20" ht="14.1" customHeight="1">
      <c r="A834" s="564">
        <v>834</v>
      </c>
      <c r="B834" s="556" t="s">
        <v>640</v>
      </c>
      <c r="C834" s="553" t="s">
        <v>641</v>
      </c>
      <c r="D834" s="380"/>
      <c r="E834" s="723" t="s">
        <v>508</v>
      </c>
      <c r="F834" s="557" t="s">
        <v>383</v>
      </c>
      <c r="G834" s="373" t="str">
        <f t="shared" si="122"/>
        <v>Leslokaal regulier</v>
      </c>
      <c r="H834" s="380" t="s">
        <v>779</v>
      </c>
      <c r="I834" s="708">
        <v>60</v>
      </c>
      <c r="J834" s="616">
        <v>8040</v>
      </c>
      <c r="K834" s="375">
        <f t="shared" si="119"/>
        <v>40</v>
      </c>
      <c r="L834" s="376">
        <f t="shared" si="114"/>
        <v>0</v>
      </c>
      <c r="M834" s="376">
        <f t="shared" si="115"/>
        <v>0</v>
      </c>
      <c r="N834" s="376">
        <f t="shared" si="123"/>
        <v>0</v>
      </c>
      <c r="O834" s="376">
        <f t="shared" si="124"/>
        <v>0</v>
      </c>
      <c r="P834" s="772">
        <v>1</v>
      </c>
      <c r="Q834" s="377" t="str">
        <f t="shared" si="116"/>
        <v>L</v>
      </c>
      <c r="R834" s="378"/>
      <c r="S834" s="378"/>
      <c r="T834" s="773">
        <f t="shared" si="117"/>
        <v>2400</v>
      </c>
    </row>
    <row r="835" spans="1:20" ht="14.1" customHeight="1">
      <c r="A835" s="564">
        <v>835</v>
      </c>
      <c r="B835" s="556" t="s">
        <v>640</v>
      </c>
      <c r="C835" s="553" t="s">
        <v>641</v>
      </c>
      <c r="D835" s="380"/>
      <c r="E835" s="723" t="s">
        <v>509</v>
      </c>
      <c r="F835" s="557" t="s">
        <v>380</v>
      </c>
      <c r="G835" s="373" t="str">
        <f t="shared" si="122"/>
        <v>Gangen en hallen</v>
      </c>
      <c r="H835" s="380" t="s">
        <v>781</v>
      </c>
      <c r="I835" s="708">
        <v>71</v>
      </c>
      <c r="J835" s="616">
        <v>3200</v>
      </c>
      <c r="K835" s="375">
        <f t="shared" si="119"/>
        <v>200</v>
      </c>
      <c r="L835" s="376">
        <f t="shared" si="114"/>
        <v>0</v>
      </c>
      <c r="M835" s="376">
        <f t="shared" si="115"/>
        <v>0</v>
      </c>
      <c r="N835" s="376">
        <f t="shared" si="123"/>
        <v>0</v>
      </c>
      <c r="O835" s="376">
        <f t="shared" si="124"/>
        <v>0</v>
      </c>
      <c r="P835" s="772">
        <v>1</v>
      </c>
      <c r="Q835" s="377" t="str">
        <f t="shared" si="116"/>
        <v>V</v>
      </c>
      <c r="R835" s="378"/>
      <c r="S835" s="378"/>
      <c r="T835" s="773">
        <f t="shared" si="117"/>
        <v>14200</v>
      </c>
    </row>
    <row r="836" spans="1:20" ht="14.1" customHeight="1">
      <c r="A836" s="564">
        <v>836</v>
      </c>
      <c r="B836" s="556" t="s">
        <v>640</v>
      </c>
      <c r="C836" s="553" t="s">
        <v>641</v>
      </c>
      <c r="D836" s="380"/>
      <c r="E836" s="723" t="s">
        <v>510</v>
      </c>
      <c r="F836" s="557" t="s">
        <v>380</v>
      </c>
      <c r="G836" s="373" t="str">
        <f t="shared" si="122"/>
        <v>Gangen en hallen</v>
      </c>
      <c r="H836" s="380" t="s">
        <v>786</v>
      </c>
      <c r="I836" s="708">
        <v>39</v>
      </c>
      <c r="J836" s="616">
        <v>3200</v>
      </c>
      <c r="K836" s="375">
        <f t="shared" si="119"/>
        <v>200</v>
      </c>
      <c r="L836" s="376">
        <f t="shared" si="114"/>
        <v>0</v>
      </c>
      <c r="M836" s="376">
        <f t="shared" si="115"/>
        <v>0</v>
      </c>
      <c r="N836" s="376">
        <f t="shared" si="123"/>
        <v>0</v>
      </c>
      <c r="O836" s="376">
        <f t="shared" si="124"/>
        <v>0</v>
      </c>
      <c r="P836" s="772">
        <v>1</v>
      </c>
      <c r="Q836" s="377" t="str">
        <f t="shared" si="116"/>
        <v>V</v>
      </c>
      <c r="R836" s="378"/>
      <c r="S836" s="378"/>
      <c r="T836" s="773">
        <f t="shared" si="117"/>
        <v>7800</v>
      </c>
    </row>
    <row r="837" spans="1:20" ht="14.1" customHeight="1">
      <c r="A837" s="564">
        <v>837</v>
      </c>
      <c r="B837" s="552" t="s">
        <v>776</v>
      </c>
      <c r="C837" s="553" t="s">
        <v>643</v>
      </c>
      <c r="D837" s="380">
        <v>-1</v>
      </c>
      <c r="E837" s="560" t="s">
        <v>323</v>
      </c>
      <c r="F837" s="560" t="s">
        <v>380</v>
      </c>
      <c r="G837" s="373" t="str">
        <f t="shared" si="122"/>
        <v>Gangen en hallen</v>
      </c>
      <c r="H837" s="380"/>
      <c r="I837" s="566">
        <v>35.299999999999997</v>
      </c>
      <c r="J837" s="616">
        <v>3200</v>
      </c>
      <c r="K837" s="375">
        <f t="shared" ref="K837:K877" si="125">SUM(IF(J837="",0,VLOOKUP(J837,Kengetal,2)))</f>
        <v>200</v>
      </c>
      <c r="L837" s="376">
        <f t="shared" si="114"/>
        <v>0</v>
      </c>
      <c r="M837" s="376">
        <f t="shared" si="115"/>
        <v>0</v>
      </c>
      <c r="N837" s="376">
        <f t="shared" si="123"/>
        <v>0</v>
      </c>
      <c r="O837" s="376">
        <f t="shared" si="124"/>
        <v>0</v>
      </c>
      <c r="P837" s="772">
        <v>1</v>
      </c>
      <c r="Q837" s="377" t="str">
        <f t="shared" ref="Q837:Q875" si="126">IF(J837="","",VLOOKUP(J837,Kengetal,11,FALSE))</f>
        <v>V</v>
      </c>
      <c r="R837" s="378"/>
      <c r="S837" s="378"/>
      <c r="T837" s="773">
        <f t="shared" ref="T837:T875" si="127">I837*K837</f>
        <v>7059.9999999999991</v>
      </c>
    </row>
    <row r="838" spans="1:20" ht="14.1" customHeight="1">
      <c r="A838" s="564">
        <v>838</v>
      </c>
      <c r="B838" s="552" t="s">
        <v>776</v>
      </c>
      <c r="C838" s="553" t="s">
        <v>643</v>
      </c>
      <c r="D838" s="380">
        <v>-1</v>
      </c>
      <c r="E838" s="560" t="s">
        <v>324</v>
      </c>
      <c r="F838" s="560" t="s">
        <v>686</v>
      </c>
      <c r="G838" s="373" t="str">
        <f t="shared" si="122"/>
        <v>Trappenhuizen</v>
      </c>
      <c r="H838" s="380"/>
      <c r="I838" s="566">
        <v>20.9</v>
      </c>
      <c r="J838" s="616">
        <v>5200</v>
      </c>
      <c r="K838" s="375">
        <f t="shared" si="125"/>
        <v>200</v>
      </c>
      <c r="L838" s="376">
        <f t="shared" si="114"/>
        <v>0</v>
      </c>
      <c r="M838" s="376">
        <f t="shared" si="115"/>
        <v>0</v>
      </c>
      <c r="N838" s="376">
        <f t="shared" si="123"/>
        <v>0</v>
      </c>
      <c r="O838" s="376">
        <f t="shared" si="124"/>
        <v>0</v>
      </c>
      <c r="P838" s="772">
        <v>1</v>
      </c>
      <c r="Q838" s="377" t="str">
        <f t="shared" si="126"/>
        <v>V</v>
      </c>
      <c r="R838" s="378"/>
      <c r="S838" s="378"/>
      <c r="T838" s="773">
        <f t="shared" si="127"/>
        <v>4180</v>
      </c>
    </row>
    <row r="839" spans="1:20" ht="14.1" customHeight="1">
      <c r="A839" s="564">
        <v>839</v>
      </c>
      <c r="B839" s="552" t="s">
        <v>776</v>
      </c>
      <c r="C839" s="553" t="s">
        <v>643</v>
      </c>
      <c r="D839" s="380">
        <v>-1</v>
      </c>
      <c r="E839" s="560" t="s">
        <v>544</v>
      </c>
      <c r="F839" s="560" t="s">
        <v>325</v>
      </c>
      <c r="G839" s="373" t="str">
        <f t="shared" si="122"/>
        <v>Niet van toepassing</v>
      </c>
      <c r="H839" s="380"/>
      <c r="I839" s="566">
        <v>50</v>
      </c>
      <c r="J839" s="616" t="s">
        <v>239</v>
      </c>
      <c r="K839" s="375">
        <f t="shared" si="125"/>
        <v>0</v>
      </c>
      <c r="L839" s="376">
        <f t="shared" si="114"/>
        <v>0</v>
      </c>
      <c r="M839" s="376">
        <f t="shared" si="115"/>
        <v>0</v>
      </c>
      <c r="N839" s="376">
        <f t="shared" si="123"/>
        <v>0</v>
      </c>
      <c r="O839" s="376">
        <f t="shared" si="124"/>
        <v>0</v>
      </c>
      <c r="P839" s="772">
        <v>1</v>
      </c>
      <c r="Q839" s="377">
        <f t="shared" si="126"/>
        <v>0</v>
      </c>
      <c r="R839" s="378"/>
      <c r="S839" s="378"/>
      <c r="T839" s="773">
        <f t="shared" si="127"/>
        <v>0</v>
      </c>
    </row>
    <row r="840" spans="1:20" ht="14.1" customHeight="1">
      <c r="A840" s="564">
        <v>840</v>
      </c>
      <c r="B840" s="552" t="s">
        <v>776</v>
      </c>
      <c r="C840" s="553" t="s">
        <v>643</v>
      </c>
      <c r="D840" s="380">
        <v>-1</v>
      </c>
      <c r="E840" s="560" t="s">
        <v>545</v>
      </c>
      <c r="F840" s="560" t="s">
        <v>325</v>
      </c>
      <c r="G840" s="373" t="str">
        <f t="shared" si="122"/>
        <v>Niet van toepassing</v>
      </c>
      <c r="H840" s="380"/>
      <c r="I840" s="566">
        <v>3.3</v>
      </c>
      <c r="J840" s="616" t="s">
        <v>239</v>
      </c>
      <c r="K840" s="375">
        <f t="shared" si="125"/>
        <v>0</v>
      </c>
      <c r="L840" s="376">
        <f t="shared" si="114"/>
        <v>0</v>
      </c>
      <c r="M840" s="376">
        <f t="shared" si="115"/>
        <v>0</v>
      </c>
      <c r="N840" s="376">
        <f t="shared" si="123"/>
        <v>0</v>
      </c>
      <c r="O840" s="376">
        <f t="shared" si="124"/>
        <v>0</v>
      </c>
      <c r="P840" s="772">
        <v>1</v>
      </c>
      <c r="Q840" s="377">
        <f t="shared" si="126"/>
        <v>0</v>
      </c>
      <c r="R840" s="378"/>
      <c r="S840" s="378"/>
      <c r="T840" s="773">
        <f t="shared" si="127"/>
        <v>0</v>
      </c>
    </row>
    <row r="841" spans="1:20" ht="14.1" customHeight="1">
      <c r="A841" s="564">
        <v>841</v>
      </c>
      <c r="B841" s="552" t="s">
        <v>776</v>
      </c>
      <c r="C841" s="553" t="s">
        <v>643</v>
      </c>
      <c r="D841" s="380">
        <v>-1</v>
      </c>
      <c r="E841" s="560" t="s">
        <v>547</v>
      </c>
      <c r="F841" s="560" t="s">
        <v>325</v>
      </c>
      <c r="G841" s="373" t="str">
        <f t="shared" si="122"/>
        <v>Niet van toepassing</v>
      </c>
      <c r="H841" s="380"/>
      <c r="I841" s="566">
        <v>16.5</v>
      </c>
      <c r="J841" s="616" t="s">
        <v>239</v>
      </c>
      <c r="K841" s="375">
        <f t="shared" si="125"/>
        <v>0</v>
      </c>
      <c r="L841" s="376">
        <f t="shared" si="114"/>
        <v>0</v>
      </c>
      <c r="M841" s="376">
        <f t="shared" si="115"/>
        <v>0</v>
      </c>
      <c r="N841" s="376">
        <f t="shared" si="123"/>
        <v>0</v>
      </c>
      <c r="O841" s="376">
        <f t="shared" si="124"/>
        <v>0</v>
      </c>
      <c r="P841" s="772">
        <v>1</v>
      </c>
      <c r="Q841" s="377">
        <f t="shared" si="126"/>
        <v>0</v>
      </c>
      <c r="R841" s="378"/>
      <c r="S841" s="378"/>
      <c r="T841" s="773">
        <f t="shared" si="127"/>
        <v>0</v>
      </c>
    </row>
    <row r="842" spans="1:20" ht="14.1" customHeight="1">
      <c r="A842" s="564">
        <v>842</v>
      </c>
      <c r="B842" s="552" t="s">
        <v>776</v>
      </c>
      <c r="C842" s="553" t="s">
        <v>643</v>
      </c>
      <c r="D842" s="380">
        <v>-1</v>
      </c>
      <c r="E842" s="560" t="s">
        <v>548</v>
      </c>
      <c r="F842" s="560" t="s">
        <v>383</v>
      </c>
      <c r="G842" s="373" t="str">
        <f t="shared" si="122"/>
        <v>Leslokaal regulier</v>
      </c>
      <c r="H842" s="380"/>
      <c r="I842" s="566">
        <v>101</v>
      </c>
      <c r="J842" s="616">
        <v>8040</v>
      </c>
      <c r="K842" s="375">
        <f t="shared" si="125"/>
        <v>40</v>
      </c>
      <c r="L842" s="376">
        <f t="shared" si="114"/>
        <v>0</v>
      </c>
      <c r="M842" s="376">
        <f t="shared" si="115"/>
        <v>0</v>
      </c>
      <c r="N842" s="376">
        <f t="shared" si="123"/>
        <v>0</v>
      </c>
      <c r="O842" s="376">
        <f t="shared" si="124"/>
        <v>0</v>
      </c>
      <c r="P842" s="772">
        <v>1</v>
      </c>
      <c r="Q842" s="377" t="str">
        <f t="shared" si="126"/>
        <v>L</v>
      </c>
      <c r="R842" s="378"/>
      <c r="S842" s="378"/>
      <c r="T842" s="773">
        <f t="shared" si="127"/>
        <v>4040</v>
      </c>
    </row>
    <row r="843" spans="1:20" ht="14.1" customHeight="1">
      <c r="A843" s="564">
        <v>843</v>
      </c>
      <c r="B843" s="552" t="s">
        <v>776</v>
      </c>
      <c r="C843" s="553" t="s">
        <v>643</v>
      </c>
      <c r="D843" s="380">
        <v>-1</v>
      </c>
      <c r="E843" s="560" t="s">
        <v>549</v>
      </c>
      <c r="F843" s="560" t="s">
        <v>380</v>
      </c>
      <c r="G843" s="373" t="str">
        <f t="shared" si="122"/>
        <v>Gangen en hallen</v>
      </c>
      <c r="H843" s="380"/>
      <c r="I843" s="566">
        <v>38.299999999999997</v>
      </c>
      <c r="J843" s="616">
        <v>3200</v>
      </c>
      <c r="K843" s="375">
        <f t="shared" si="125"/>
        <v>200</v>
      </c>
      <c r="L843" s="376">
        <f t="shared" ref="L843:L906" si="128">N843*I843*P843</f>
        <v>0</v>
      </c>
      <c r="M843" s="376">
        <f t="shared" ref="M843:M906" si="129">O843*I843*P843</f>
        <v>0</v>
      </c>
      <c r="N843" s="376">
        <f t="shared" si="123"/>
        <v>0</v>
      </c>
      <c r="O843" s="376">
        <f t="shared" si="124"/>
        <v>0</v>
      </c>
      <c r="P843" s="772">
        <v>1</v>
      </c>
      <c r="Q843" s="377" t="str">
        <f t="shared" si="126"/>
        <v>V</v>
      </c>
      <c r="R843" s="378"/>
      <c r="S843" s="378"/>
      <c r="T843" s="773">
        <f t="shared" si="127"/>
        <v>7659.9999999999991</v>
      </c>
    </row>
    <row r="844" spans="1:20" ht="14.1" customHeight="1">
      <c r="A844" s="564">
        <v>844</v>
      </c>
      <c r="B844" s="552" t="s">
        <v>776</v>
      </c>
      <c r="C844" s="553" t="s">
        <v>643</v>
      </c>
      <c r="D844" s="380">
        <v>-1</v>
      </c>
      <c r="E844" s="560" t="s">
        <v>550</v>
      </c>
      <c r="F844" s="560" t="s">
        <v>686</v>
      </c>
      <c r="G844" s="373" t="str">
        <f t="shared" si="122"/>
        <v>Trappenhuizen</v>
      </c>
      <c r="H844" s="380"/>
      <c r="I844" s="566">
        <v>29</v>
      </c>
      <c r="J844" s="616">
        <v>5200</v>
      </c>
      <c r="K844" s="375">
        <f t="shared" si="125"/>
        <v>200</v>
      </c>
      <c r="L844" s="376">
        <f t="shared" si="128"/>
        <v>0</v>
      </c>
      <c r="M844" s="376">
        <f t="shared" si="129"/>
        <v>0</v>
      </c>
      <c r="N844" s="376">
        <f t="shared" si="123"/>
        <v>0</v>
      </c>
      <c r="O844" s="376">
        <f t="shared" si="124"/>
        <v>0</v>
      </c>
      <c r="P844" s="772">
        <v>1</v>
      </c>
      <c r="Q844" s="377" t="str">
        <f t="shared" si="126"/>
        <v>V</v>
      </c>
      <c r="R844" s="378"/>
      <c r="S844" s="378"/>
      <c r="T844" s="773">
        <f t="shared" si="127"/>
        <v>5800</v>
      </c>
    </row>
    <row r="845" spans="1:20" ht="14.1" customHeight="1">
      <c r="A845" s="564">
        <v>845</v>
      </c>
      <c r="B845" s="552" t="s">
        <v>776</v>
      </c>
      <c r="C845" s="553" t="s">
        <v>643</v>
      </c>
      <c r="D845" s="380">
        <v>-1</v>
      </c>
      <c r="E845" s="560" t="s">
        <v>551</v>
      </c>
      <c r="F845" s="560" t="s">
        <v>325</v>
      </c>
      <c r="G845" s="373" t="str">
        <f t="shared" si="122"/>
        <v>Niet van toepassing</v>
      </c>
      <c r="H845" s="380"/>
      <c r="I845" s="566">
        <v>60</v>
      </c>
      <c r="J845" s="616" t="s">
        <v>239</v>
      </c>
      <c r="K845" s="375">
        <f t="shared" si="125"/>
        <v>0</v>
      </c>
      <c r="L845" s="376">
        <f t="shared" si="128"/>
        <v>0</v>
      </c>
      <c r="M845" s="376">
        <f t="shared" si="129"/>
        <v>0</v>
      </c>
      <c r="N845" s="376">
        <f t="shared" si="123"/>
        <v>0</v>
      </c>
      <c r="O845" s="376">
        <f t="shared" si="124"/>
        <v>0</v>
      </c>
      <c r="P845" s="772">
        <v>1</v>
      </c>
      <c r="Q845" s="377">
        <f t="shared" si="126"/>
        <v>0</v>
      </c>
      <c r="R845" s="378"/>
      <c r="S845" s="378"/>
      <c r="T845" s="773">
        <f t="shared" si="127"/>
        <v>0</v>
      </c>
    </row>
    <row r="846" spans="1:20" ht="14.1" customHeight="1">
      <c r="A846" s="564">
        <v>846</v>
      </c>
      <c r="B846" s="552" t="s">
        <v>776</v>
      </c>
      <c r="C846" s="553" t="s">
        <v>643</v>
      </c>
      <c r="D846" s="380">
        <v>-1</v>
      </c>
      <c r="E846" s="560" t="s">
        <v>552</v>
      </c>
      <c r="F846" s="560" t="s">
        <v>380</v>
      </c>
      <c r="G846" s="373" t="str">
        <f t="shared" si="122"/>
        <v>Gangen en hallen</v>
      </c>
      <c r="H846" s="380"/>
      <c r="I846" s="566">
        <v>15</v>
      </c>
      <c r="J846" s="616">
        <v>3200</v>
      </c>
      <c r="K846" s="375">
        <f t="shared" si="125"/>
        <v>200</v>
      </c>
      <c r="L846" s="376">
        <f t="shared" si="128"/>
        <v>0</v>
      </c>
      <c r="M846" s="376">
        <f t="shared" si="129"/>
        <v>0</v>
      </c>
      <c r="N846" s="376">
        <f t="shared" si="123"/>
        <v>0</v>
      </c>
      <c r="O846" s="376">
        <f t="shared" si="124"/>
        <v>0</v>
      </c>
      <c r="P846" s="772">
        <v>1</v>
      </c>
      <c r="Q846" s="377" t="str">
        <f t="shared" si="126"/>
        <v>V</v>
      </c>
      <c r="R846" s="378"/>
      <c r="S846" s="378"/>
      <c r="T846" s="773">
        <f t="shared" si="127"/>
        <v>3000</v>
      </c>
    </row>
    <row r="847" spans="1:20" ht="14.1" customHeight="1">
      <c r="A847" s="564">
        <v>847</v>
      </c>
      <c r="B847" s="552" t="s">
        <v>776</v>
      </c>
      <c r="C847" s="553" t="s">
        <v>643</v>
      </c>
      <c r="D847" s="380">
        <v>-1</v>
      </c>
      <c r="E847" s="560" t="s">
        <v>553</v>
      </c>
      <c r="F847" s="560" t="s">
        <v>325</v>
      </c>
      <c r="G847" s="373" t="str">
        <f t="shared" si="122"/>
        <v>Niet van toepassing</v>
      </c>
      <c r="H847" s="380"/>
      <c r="I847" s="566">
        <v>17.7</v>
      </c>
      <c r="J847" s="616" t="s">
        <v>239</v>
      </c>
      <c r="K847" s="375">
        <f t="shared" si="125"/>
        <v>0</v>
      </c>
      <c r="L847" s="376">
        <f t="shared" si="128"/>
        <v>0</v>
      </c>
      <c r="M847" s="376">
        <f t="shared" si="129"/>
        <v>0</v>
      </c>
      <c r="N847" s="376">
        <f t="shared" si="123"/>
        <v>0</v>
      </c>
      <c r="O847" s="376">
        <f t="shared" si="124"/>
        <v>0</v>
      </c>
      <c r="P847" s="772">
        <v>1</v>
      </c>
      <c r="Q847" s="377">
        <f t="shared" si="126"/>
        <v>0</v>
      </c>
      <c r="R847" s="378"/>
      <c r="S847" s="378"/>
      <c r="T847" s="773">
        <f t="shared" si="127"/>
        <v>0</v>
      </c>
    </row>
    <row r="848" spans="1:20" ht="14.1" customHeight="1">
      <c r="A848" s="564">
        <v>848</v>
      </c>
      <c r="B848" s="552" t="s">
        <v>776</v>
      </c>
      <c r="C848" s="553" t="s">
        <v>643</v>
      </c>
      <c r="D848" s="380">
        <v>-1</v>
      </c>
      <c r="E848" s="560" t="s">
        <v>554</v>
      </c>
      <c r="F848" s="560" t="s">
        <v>383</v>
      </c>
      <c r="G848" s="373" t="str">
        <f t="shared" si="122"/>
        <v>Leslokaal regulier</v>
      </c>
      <c r="H848" s="380"/>
      <c r="I848" s="566">
        <v>58.5</v>
      </c>
      <c r="J848" s="616">
        <v>8040</v>
      </c>
      <c r="K848" s="375">
        <f t="shared" si="125"/>
        <v>40</v>
      </c>
      <c r="L848" s="376">
        <f t="shared" si="128"/>
        <v>0</v>
      </c>
      <c r="M848" s="376">
        <f t="shared" si="129"/>
        <v>0</v>
      </c>
      <c r="N848" s="376">
        <f t="shared" si="123"/>
        <v>0</v>
      </c>
      <c r="O848" s="376">
        <f t="shared" si="124"/>
        <v>0</v>
      </c>
      <c r="P848" s="772">
        <v>1</v>
      </c>
      <c r="Q848" s="377" t="str">
        <f t="shared" si="126"/>
        <v>L</v>
      </c>
      <c r="R848" s="378"/>
      <c r="S848" s="378"/>
      <c r="T848" s="773">
        <f t="shared" si="127"/>
        <v>2340</v>
      </c>
    </row>
    <row r="849" spans="1:20" ht="14.1" customHeight="1">
      <c r="A849" s="564">
        <v>849</v>
      </c>
      <c r="B849" s="552" t="s">
        <v>776</v>
      </c>
      <c r="C849" s="553" t="s">
        <v>643</v>
      </c>
      <c r="D849" s="380">
        <v>-1</v>
      </c>
      <c r="E849" s="560" t="s">
        <v>555</v>
      </c>
      <c r="F849" s="560" t="s">
        <v>325</v>
      </c>
      <c r="G849" s="373" t="str">
        <f t="shared" si="122"/>
        <v>Niet van toepassing</v>
      </c>
      <c r="H849" s="380"/>
      <c r="I849" s="566">
        <v>8.6999999999999993</v>
      </c>
      <c r="J849" s="616" t="s">
        <v>239</v>
      </c>
      <c r="K849" s="375">
        <f t="shared" si="125"/>
        <v>0</v>
      </c>
      <c r="L849" s="376">
        <f t="shared" si="128"/>
        <v>0</v>
      </c>
      <c r="M849" s="376">
        <f t="shared" si="129"/>
        <v>0</v>
      </c>
      <c r="N849" s="376">
        <f t="shared" si="123"/>
        <v>0</v>
      </c>
      <c r="O849" s="376">
        <f t="shared" si="124"/>
        <v>0</v>
      </c>
      <c r="P849" s="772">
        <v>1</v>
      </c>
      <c r="Q849" s="377">
        <f t="shared" si="126"/>
        <v>0</v>
      </c>
      <c r="R849" s="378"/>
      <c r="S849" s="378"/>
      <c r="T849" s="773">
        <f t="shared" si="127"/>
        <v>0</v>
      </c>
    </row>
    <row r="850" spans="1:20" ht="14.1" customHeight="1">
      <c r="A850" s="564">
        <v>850</v>
      </c>
      <c r="B850" s="552" t="s">
        <v>776</v>
      </c>
      <c r="C850" s="553" t="s">
        <v>643</v>
      </c>
      <c r="D850" s="380">
        <v>-1</v>
      </c>
      <c r="E850" s="560" t="s">
        <v>556</v>
      </c>
      <c r="F850" s="560" t="s">
        <v>325</v>
      </c>
      <c r="G850" s="373" t="str">
        <f t="shared" si="122"/>
        <v>Niet van toepassing</v>
      </c>
      <c r="H850" s="380"/>
      <c r="I850" s="566">
        <v>27.1</v>
      </c>
      <c r="J850" s="616" t="s">
        <v>239</v>
      </c>
      <c r="K850" s="375">
        <f t="shared" si="125"/>
        <v>0</v>
      </c>
      <c r="L850" s="376">
        <f t="shared" si="128"/>
        <v>0</v>
      </c>
      <c r="M850" s="376">
        <f t="shared" si="129"/>
        <v>0</v>
      </c>
      <c r="N850" s="376">
        <f t="shared" si="123"/>
        <v>0</v>
      </c>
      <c r="O850" s="376">
        <f t="shared" si="124"/>
        <v>0</v>
      </c>
      <c r="P850" s="772">
        <v>1</v>
      </c>
      <c r="Q850" s="377">
        <f t="shared" si="126"/>
        <v>0</v>
      </c>
      <c r="R850" s="378"/>
      <c r="S850" s="378"/>
      <c r="T850" s="773">
        <f t="shared" si="127"/>
        <v>0</v>
      </c>
    </row>
    <row r="851" spans="1:20" ht="14.1" customHeight="1">
      <c r="A851" s="564">
        <v>851</v>
      </c>
      <c r="B851" s="552" t="s">
        <v>776</v>
      </c>
      <c r="C851" s="553" t="s">
        <v>643</v>
      </c>
      <c r="D851" s="380">
        <v>-1</v>
      </c>
      <c r="E851" s="560" t="s">
        <v>557</v>
      </c>
      <c r="F851" s="560" t="s">
        <v>383</v>
      </c>
      <c r="G851" s="373" t="str">
        <f t="shared" si="122"/>
        <v>Leslokaal regulier</v>
      </c>
      <c r="H851" s="380"/>
      <c r="I851" s="566">
        <v>119</v>
      </c>
      <c r="J851" s="616">
        <v>8040</v>
      </c>
      <c r="K851" s="375">
        <f t="shared" si="125"/>
        <v>40</v>
      </c>
      <c r="L851" s="376">
        <f t="shared" si="128"/>
        <v>0</v>
      </c>
      <c r="M851" s="376">
        <f t="shared" si="129"/>
        <v>0</v>
      </c>
      <c r="N851" s="376">
        <f t="shared" si="123"/>
        <v>0</v>
      </c>
      <c r="O851" s="376">
        <f t="shared" si="124"/>
        <v>0</v>
      </c>
      <c r="P851" s="772">
        <v>1</v>
      </c>
      <c r="Q851" s="377" t="str">
        <f t="shared" si="126"/>
        <v>L</v>
      </c>
      <c r="R851" s="378"/>
      <c r="S851" s="378"/>
      <c r="T851" s="773">
        <f t="shared" si="127"/>
        <v>4760</v>
      </c>
    </row>
    <row r="852" spans="1:20" ht="14.1" customHeight="1">
      <c r="A852" s="564">
        <v>852</v>
      </c>
      <c r="B852" s="552" t="s">
        <v>776</v>
      </c>
      <c r="C852" s="553" t="s">
        <v>643</v>
      </c>
      <c r="D852" s="380">
        <v>-1</v>
      </c>
      <c r="E852" s="560" t="s">
        <v>558</v>
      </c>
      <c r="F852" s="560" t="s">
        <v>686</v>
      </c>
      <c r="G852" s="373" t="str">
        <f t="shared" ref="G852:G877" si="130">IF($J852="",0,VLOOKUP($J852,Kengetal,3,FALSE))</f>
        <v>Trappenhuizen</v>
      </c>
      <c r="H852" s="380"/>
      <c r="I852" s="566">
        <v>22.1</v>
      </c>
      <c r="J852" s="616">
        <v>5200</v>
      </c>
      <c r="K852" s="375">
        <f t="shared" si="125"/>
        <v>200</v>
      </c>
      <c r="L852" s="376">
        <f t="shared" si="128"/>
        <v>0</v>
      </c>
      <c r="M852" s="376">
        <f t="shared" si="129"/>
        <v>0</v>
      </c>
      <c r="N852" s="376">
        <f t="shared" ref="N852:N877" si="131">IF($J852="",0,VLOOKUP($J852,Kengetal,5,FALSE))</f>
        <v>0</v>
      </c>
      <c r="O852" s="376">
        <f t="shared" ref="O852:O877" si="132">IF($J852="",0,VLOOKUP($J852,Kengetal,6,FALSE))</f>
        <v>0</v>
      </c>
      <c r="P852" s="772">
        <v>1</v>
      </c>
      <c r="Q852" s="377" t="str">
        <f t="shared" si="126"/>
        <v>V</v>
      </c>
      <c r="R852" s="378"/>
      <c r="S852" s="378"/>
      <c r="T852" s="773">
        <f t="shared" si="127"/>
        <v>4420</v>
      </c>
    </row>
    <row r="853" spans="1:20" ht="14.1" customHeight="1">
      <c r="A853" s="564">
        <v>853</v>
      </c>
      <c r="B853" s="552" t="s">
        <v>776</v>
      </c>
      <c r="C853" s="553" t="s">
        <v>643</v>
      </c>
      <c r="D853" s="380">
        <v>-1</v>
      </c>
      <c r="E853" s="560" t="s">
        <v>559</v>
      </c>
      <c r="F853" s="560" t="s">
        <v>325</v>
      </c>
      <c r="G853" s="373" t="str">
        <f t="shared" si="130"/>
        <v>Niet van toepassing</v>
      </c>
      <c r="H853" s="380"/>
      <c r="I853" s="566">
        <v>3</v>
      </c>
      <c r="J853" s="616" t="s">
        <v>239</v>
      </c>
      <c r="K853" s="375">
        <f t="shared" si="125"/>
        <v>0</v>
      </c>
      <c r="L853" s="376">
        <f t="shared" si="128"/>
        <v>0</v>
      </c>
      <c r="M853" s="376">
        <f t="shared" si="129"/>
        <v>0</v>
      </c>
      <c r="N853" s="376">
        <f t="shared" si="131"/>
        <v>0</v>
      </c>
      <c r="O853" s="376">
        <f t="shared" si="132"/>
        <v>0</v>
      </c>
      <c r="P853" s="772">
        <v>1</v>
      </c>
      <c r="Q853" s="377">
        <f t="shared" si="126"/>
        <v>0</v>
      </c>
      <c r="R853" s="378"/>
      <c r="S853" s="378"/>
      <c r="T853" s="773">
        <f t="shared" si="127"/>
        <v>0</v>
      </c>
    </row>
    <row r="854" spans="1:20" ht="14.1" customHeight="1">
      <c r="A854" s="564">
        <v>854</v>
      </c>
      <c r="B854" s="552" t="s">
        <v>776</v>
      </c>
      <c r="C854" s="553" t="s">
        <v>643</v>
      </c>
      <c r="D854" s="380">
        <v>-1</v>
      </c>
      <c r="E854" s="560" t="s">
        <v>560</v>
      </c>
      <c r="F854" s="560" t="s">
        <v>325</v>
      </c>
      <c r="G854" s="373" t="str">
        <f t="shared" si="130"/>
        <v>Niet van toepassing</v>
      </c>
      <c r="H854" s="380"/>
      <c r="I854" s="566">
        <v>4.5</v>
      </c>
      <c r="J854" s="616" t="s">
        <v>239</v>
      </c>
      <c r="K854" s="375">
        <f t="shared" si="125"/>
        <v>0</v>
      </c>
      <c r="L854" s="376">
        <f t="shared" si="128"/>
        <v>0</v>
      </c>
      <c r="M854" s="376">
        <f t="shared" si="129"/>
        <v>0</v>
      </c>
      <c r="N854" s="376">
        <f t="shared" si="131"/>
        <v>0</v>
      </c>
      <c r="O854" s="376">
        <f t="shared" si="132"/>
        <v>0</v>
      </c>
      <c r="P854" s="772">
        <v>1</v>
      </c>
      <c r="Q854" s="377">
        <f t="shared" si="126"/>
        <v>0</v>
      </c>
      <c r="R854" s="378"/>
      <c r="S854" s="378"/>
      <c r="T854" s="773">
        <f t="shared" si="127"/>
        <v>0</v>
      </c>
    </row>
    <row r="855" spans="1:20" ht="14.1" customHeight="1">
      <c r="A855" s="564">
        <v>855</v>
      </c>
      <c r="B855" s="552" t="s">
        <v>776</v>
      </c>
      <c r="C855" s="553" t="s">
        <v>643</v>
      </c>
      <c r="D855" s="380">
        <v>-1</v>
      </c>
      <c r="E855" s="560" t="s">
        <v>561</v>
      </c>
      <c r="F855" s="560" t="s">
        <v>325</v>
      </c>
      <c r="G855" s="373" t="str">
        <f t="shared" si="130"/>
        <v>Niet van toepassing</v>
      </c>
      <c r="H855" s="380"/>
      <c r="I855" s="566">
        <v>8.1999999999999993</v>
      </c>
      <c r="J855" s="616" t="s">
        <v>239</v>
      </c>
      <c r="K855" s="375">
        <f t="shared" si="125"/>
        <v>0</v>
      </c>
      <c r="L855" s="376">
        <f t="shared" si="128"/>
        <v>0</v>
      </c>
      <c r="M855" s="376">
        <f t="shared" si="129"/>
        <v>0</v>
      </c>
      <c r="N855" s="376">
        <f t="shared" si="131"/>
        <v>0</v>
      </c>
      <c r="O855" s="376">
        <f t="shared" si="132"/>
        <v>0</v>
      </c>
      <c r="P855" s="772">
        <v>1</v>
      </c>
      <c r="Q855" s="377">
        <f t="shared" si="126"/>
        <v>0</v>
      </c>
      <c r="R855" s="378"/>
      <c r="S855" s="378"/>
      <c r="T855" s="773">
        <f t="shared" si="127"/>
        <v>0</v>
      </c>
    </row>
    <row r="856" spans="1:20" ht="14.1" customHeight="1">
      <c r="A856" s="564">
        <v>856</v>
      </c>
      <c r="B856" s="552" t="s">
        <v>776</v>
      </c>
      <c r="C856" s="553" t="s">
        <v>643</v>
      </c>
      <c r="D856" s="380">
        <v>-1</v>
      </c>
      <c r="E856" s="560" t="s">
        <v>562</v>
      </c>
      <c r="F856" s="560" t="s">
        <v>325</v>
      </c>
      <c r="G856" s="373" t="str">
        <f t="shared" si="130"/>
        <v>Niet van toepassing</v>
      </c>
      <c r="H856" s="380"/>
      <c r="I856" s="566">
        <v>4</v>
      </c>
      <c r="J856" s="616" t="s">
        <v>239</v>
      </c>
      <c r="K856" s="375">
        <f t="shared" si="125"/>
        <v>0</v>
      </c>
      <c r="L856" s="376">
        <f t="shared" si="128"/>
        <v>0</v>
      </c>
      <c r="M856" s="376">
        <f t="shared" si="129"/>
        <v>0</v>
      </c>
      <c r="N856" s="376">
        <f t="shared" si="131"/>
        <v>0</v>
      </c>
      <c r="O856" s="376">
        <f t="shared" si="132"/>
        <v>0</v>
      </c>
      <c r="P856" s="772">
        <v>1</v>
      </c>
      <c r="Q856" s="377">
        <f t="shared" si="126"/>
        <v>0</v>
      </c>
      <c r="R856" s="378"/>
      <c r="S856" s="378"/>
      <c r="T856" s="773">
        <f t="shared" si="127"/>
        <v>0</v>
      </c>
    </row>
    <row r="857" spans="1:20" ht="14.1" customHeight="1">
      <c r="A857" s="564">
        <v>857</v>
      </c>
      <c r="B857" s="552" t="s">
        <v>776</v>
      </c>
      <c r="C857" s="553" t="s">
        <v>643</v>
      </c>
      <c r="D857" s="380">
        <v>-1</v>
      </c>
      <c r="E857" s="560" t="s">
        <v>563</v>
      </c>
      <c r="F857" s="560" t="s">
        <v>325</v>
      </c>
      <c r="G857" s="373" t="str">
        <f t="shared" si="130"/>
        <v>Niet van toepassing</v>
      </c>
      <c r="H857" s="380"/>
      <c r="I857" s="566">
        <v>70.599999999999994</v>
      </c>
      <c r="J857" s="616" t="s">
        <v>239</v>
      </c>
      <c r="K857" s="375">
        <f t="shared" si="125"/>
        <v>0</v>
      </c>
      <c r="L857" s="376">
        <f t="shared" si="128"/>
        <v>0</v>
      </c>
      <c r="M857" s="376">
        <f t="shared" si="129"/>
        <v>0</v>
      </c>
      <c r="N857" s="376">
        <f t="shared" si="131"/>
        <v>0</v>
      </c>
      <c r="O857" s="376">
        <f t="shared" si="132"/>
        <v>0</v>
      </c>
      <c r="P857" s="772">
        <v>1</v>
      </c>
      <c r="Q857" s="377">
        <f t="shared" si="126"/>
        <v>0</v>
      </c>
      <c r="R857" s="378"/>
      <c r="S857" s="378"/>
      <c r="T857" s="773">
        <f t="shared" si="127"/>
        <v>0</v>
      </c>
    </row>
    <row r="858" spans="1:20" ht="14.1" customHeight="1">
      <c r="A858" s="564">
        <v>858</v>
      </c>
      <c r="B858" s="552" t="s">
        <v>776</v>
      </c>
      <c r="C858" s="553" t="s">
        <v>643</v>
      </c>
      <c r="D858" s="380">
        <v>-1</v>
      </c>
      <c r="E858" s="560" t="s">
        <v>564</v>
      </c>
      <c r="F858" s="560" t="s">
        <v>325</v>
      </c>
      <c r="G858" s="373" t="str">
        <f t="shared" si="130"/>
        <v>Niet van toepassing</v>
      </c>
      <c r="H858" s="380"/>
      <c r="I858" s="566">
        <v>92</v>
      </c>
      <c r="J858" s="616" t="s">
        <v>239</v>
      </c>
      <c r="K858" s="375">
        <f t="shared" si="125"/>
        <v>0</v>
      </c>
      <c r="L858" s="376">
        <f t="shared" si="128"/>
        <v>0</v>
      </c>
      <c r="M858" s="376">
        <f t="shared" si="129"/>
        <v>0</v>
      </c>
      <c r="N858" s="376">
        <f t="shared" si="131"/>
        <v>0</v>
      </c>
      <c r="O858" s="376">
        <f t="shared" si="132"/>
        <v>0</v>
      </c>
      <c r="P858" s="772">
        <v>1</v>
      </c>
      <c r="Q858" s="377">
        <f t="shared" si="126"/>
        <v>0</v>
      </c>
      <c r="R858" s="378"/>
      <c r="S858" s="378"/>
      <c r="T858" s="773">
        <f t="shared" si="127"/>
        <v>0</v>
      </c>
    </row>
    <row r="859" spans="1:20" ht="14.1" customHeight="1">
      <c r="A859" s="564">
        <v>859</v>
      </c>
      <c r="B859" s="552" t="s">
        <v>776</v>
      </c>
      <c r="C859" s="553" t="s">
        <v>643</v>
      </c>
      <c r="D859" s="380">
        <v>-1</v>
      </c>
      <c r="E859" s="560" t="s">
        <v>565</v>
      </c>
      <c r="F859" s="560" t="s">
        <v>644</v>
      </c>
      <c r="G859" s="373" t="str">
        <f t="shared" si="130"/>
        <v>Fietsenstalling</v>
      </c>
      <c r="H859" s="380"/>
      <c r="I859" s="566">
        <v>226</v>
      </c>
      <c r="J859" s="616">
        <v>13020</v>
      </c>
      <c r="K859" s="375">
        <f t="shared" si="125"/>
        <v>20</v>
      </c>
      <c r="L859" s="376">
        <f t="shared" si="128"/>
        <v>0</v>
      </c>
      <c r="M859" s="376">
        <f t="shared" si="129"/>
        <v>0</v>
      </c>
      <c r="N859" s="376">
        <f t="shared" si="131"/>
        <v>0</v>
      </c>
      <c r="O859" s="376">
        <f t="shared" si="132"/>
        <v>0</v>
      </c>
      <c r="P859" s="772">
        <v>1</v>
      </c>
      <c r="Q859" s="377" t="str">
        <f t="shared" si="126"/>
        <v>V</v>
      </c>
      <c r="R859" s="378"/>
      <c r="S859" s="378"/>
      <c r="T859" s="773">
        <f t="shared" si="127"/>
        <v>4520</v>
      </c>
    </row>
    <row r="860" spans="1:20" ht="14.1" customHeight="1">
      <c r="A860" s="564">
        <v>860</v>
      </c>
      <c r="B860" s="552" t="s">
        <v>776</v>
      </c>
      <c r="C860" s="553" t="s">
        <v>643</v>
      </c>
      <c r="D860" s="380">
        <v>-1</v>
      </c>
      <c r="E860" s="560" t="s">
        <v>566</v>
      </c>
      <c r="F860" s="560" t="s">
        <v>380</v>
      </c>
      <c r="G860" s="373" t="str">
        <f t="shared" si="130"/>
        <v>Gangen en hallen</v>
      </c>
      <c r="H860" s="380"/>
      <c r="I860" s="566">
        <v>15.1</v>
      </c>
      <c r="J860" s="616">
        <v>3200</v>
      </c>
      <c r="K860" s="375">
        <f t="shared" si="125"/>
        <v>200</v>
      </c>
      <c r="L860" s="376">
        <f t="shared" si="128"/>
        <v>0</v>
      </c>
      <c r="M860" s="376">
        <f t="shared" si="129"/>
        <v>0</v>
      </c>
      <c r="N860" s="376">
        <f t="shared" si="131"/>
        <v>0</v>
      </c>
      <c r="O860" s="376">
        <f t="shared" si="132"/>
        <v>0</v>
      </c>
      <c r="P860" s="772">
        <v>1</v>
      </c>
      <c r="Q860" s="377" t="str">
        <f t="shared" si="126"/>
        <v>V</v>
      </c>
      <c r="R860" s="378"/>
      <c r="S860" s="378"/>
      <c r="T860" s="773">
        <f t="shared" si="127"/>
        <v>3020</v>
      </c>
    </row>
    <row r="861" spans="1:20" ht="14.1" customHeight="1">
      <c r="A861" s="564">
        <v>861</v>
      </c>
      <c r="B861" s="552" t="s">
        <v>776</v>
      </c>
      <c r="C861" s="553" t="s">
        <v>643</v>
      </c>
      <c r="D861" s="380">
        <v>-1</v>
      </c>
      <c r="E861" s="560" t="s">
        <v>645</v>
      </c>
      <c r="F861" s="560" t="s">
        <v>325</v>
      </c>
      <c r="G861" s="373" t="str">
        <f t="shared" si="130"/>
        <v>Niet van toepassing</v>
      </c>
      <c r="H861" s="380"/>
      <c r="I861" s="566">
        <v>17.399999999999999</v>
      </c>
      <c r="J861" s="616" t="s">
        <v>239</v>
      </c>
      <c r="K861" s="375">
        <f t="shared" si="125"/>
        <v>0</v>
      </c>
      <c r="L861" s="376">
        <f t="shared" si="128"/>
        <v>0</v>
      </c>
      <c r="M861" s="376">
        <f t="shared" si="129"/>
        <v>0</v>
      </c>
      <c r="N861" s="376">
        <f t="shared" si="131"/>
        <v>0</v>
      </c>
      <c r="O861" s="376">
        <f t="shared" si="132"/>
        <v>0</v>
      </c>
      <c r="P861" s="772">
        <v>1</v>
      </c>
      <c r="Q861" s="377">
        <f t="shared" si="126"/>
        <v>0</v>
      </c>
      <c r="R861" s="378"/>
      <c r="S861" s="378"/>
      <c r="T861" s="773">
        <f t="shared" si="127"/>
        <v>0</v>
      </c>
    </row>
    <row r="862" spans="1:20" ht="14.1" customHeight="1">
      <c r="A862" s="564">
        <v>862</v>
      </c>
      <c r="B862" s="552" t="s">
        <v>776</v>
      </c>
      <c r="C862" s="553" t="s">
        <v>643</v>
      </c>
      <c r="D862" s="380">
        <v>-1</v>
      </c>
      <c r="E862" s="560" t="s">
        <v>646</v>
      </c>
      <c r="F862" s="560" t="s">
        <v>325</v>
      </c>
      <c r="G862" s="373" t="str">
        <f t="shared" si="130"/>
        <v>Niet van toepassing</v>
      </c>
      <c r="H862" s="380"/>
      <c r="I862" s="566">
        <v>35.1</v>
      </c>
      <c r="J862" s="616" t="s">
        <v>239</v>
      </c>
      <c r="K862" s="375">
        <f t="shared" si="125"/>
        <v>0</v>
      </c>
      <c r="L862" s="376">
        <f t="shared" si="128"/>
        <v>0</v>
      </c>
      <c r="M862" s="376">
        <f t="shared" si="129"/>
        <v>0</v>
      </c>
      <c r="N862" s="376">
        <f t="shared" si="131"/>
        <v>0</v>
      </c>
      <c r="O862" s="376">
        <f t="shared" si="132"/>
        <v>0</v>
      </c>
      <c r="P862" s="772">
        <v>1</v>
      </c>
      <c r="Q862" s="377">
        <f t="shared" si="126"/>
        <v>0</v>
      </c>
      <c r="R862" s="378"/>
      <c r="S862" s="378"/>
      <c r="T862" s="773">
        <f t="shared" si="127"/>
        <v>0</v>
      </c>
    </row>
    <row r="863" spans="1:20" ht="14.1" customHeight="1">
      <c r="A863" s="564">
        <v>863</v>
      </c>
      <c r="B863" s="552" t="s">
        <v>776</v>
      </c>
      <c r="C863" s="553" t="s">
        <v>643</v>
      </c>
      <c r="D863" s="380">
        <v>0</v>
      </c>
      <c r="E863" s="560" t="s">
        <v>326</v>
      </c>
      <c r="F863" s="560" t="s">
        <v>686</v>
      </c>
      <c r="G863" s="373" t="str">
        <f t="shared" si="130"/>
        <v>Trappenhuizen</v>
      </c>
      <c r="H863" s="380"/>
      <c r="I863" s="566">
        <v>72.599999999999994</v>
      </c>
      <c r="J863" s="616">
        <v>5200</v>
      </c>
      <c r="K863" s="375">
        <f t="shared" si="125"/>
        <v>200</v>
      </c>
      <c r="L863" s="376">
        <f t="shared" si="128"/>
        <v>0</v>
      </c>
      <c r="M863" s="376">
        <f t="shared" si="129"/>
        <v>0</v>
      </c>
      <c r="N863" s="376">
        <f t="shared" si="131"/>
        <v>0</v>
      </c>
      <c r="O863" s="376">
        <f t="shared" si="132"/>
        <v>0</v>
      </c>
      <c r="P863" s="772">
        <v>1</v>
      </c>
      <c r="Q863" s="377" t="str">
        <f t="shared" si="126"/>
        <v>V</v>
      </c>
      <c r="R863" s="378"/>
      <c r="S863" s="378"/>
      <c r="T863" s="773">
        <f t="shared" si="127"/>
        <v>14519.999999999998</v>
      </c>
    </row>
    <row r="864" spans="1:20" ht="14.1" customHeight="1">
      <c r="A864" s="564">
        <v>864</v>
      </c>
      <c r="B864" s="552" t="s">
        <v>776</v>
      </c>
      <c r="C864" s="553" t="s">
        <v>643</v>
      </c>
      <c r="D864" s="380">
        <v>0</v>
      </c>
      <c r="E864" s="560" t="s">
        <v>327</v>
      </c>
      <c r="F864" s="560" t="s">
        <v>380</v>
      </c>
      <c r="G864" s="373" t="str">
        <f t="shared" si="130"/>
        <v>Gangen en hallen</v>
      </c>
      <c r="H864" s="380"/>
      <c r="I864" s="566">
        <v>10.5</v>
      </c>
      <c r="J864" s="616">
        <v>3200</v>
      </c>
      <c r="K864" s="375">
        <f t="shared" si="125"/>
        <v>200</v>
      </c>
      <c r="L864" s="376">
        <f t="shared" si="128"/>
        <v>0</v>
      </c>
      <c r="M864" s="376">
        <f t="shared" si="129"/>
        <v>0</v>
      </c>
      <c r="N864" s="376">
        <f t="shared" si="131"/>
        <v>0</v>
      </c>
      <c r="O864" s="376">
        <f t="shared" si="132"/>
        <v>0</v>
      </c>
      <c r="P864" s="772">
        <v>1</v>
      </c>
      <c r="Q864" s="377" t="str">
        <f t="shared" si="126"/>
        <v>V</v>
      </c>
      <c r="R864" s="378"/>
      <c r="S864" s="378"/>
      <c r="T864" s="773">
        <f t="shared" si="127"/>
        <v>2100</v>
      </c>
    </row>
    <row r="865" spans="1:20" ht="14.1" customHeight="1">
      <c r="A865" s="564">
        <v>865</v>
      </c>
      <c r="B865" s="552" t="s">
        <v>776</v>
      </c>
      <c r="C865" s="553" t="s">
        <v>643</v>
      </c>
      <c r="D865" s="380">
        <v>0</v>
      </c>
      <c r="E865" s="560" t="s">
        <v>328</v>
      </c>
      <c r="F865" s="560" t="s">
        <v>384</v>
      </c>
      <c r="G865" s="373" t="str">
        <f t="shared" si="130"/>
        <v>Administratieve ruimten</v>
      </c>
      <c r="H865" s="380"/>
      <c r="I865" s="566">
        <v>12.5</v>
      </c>
      <c r="J865" s="616">
        <v>1040</v>
      </c>
      <c r="K865" s="375">
        <f t="shared" si="125"/>
        <v>40</v>
      </c>
      <c r="L865" s="376">
        <f t="shared" si="128"/>
        <v>0</v>
      </c>
      <c r="M865" s="376">
        <f t="shared" si="129"/>
        <v>0</v>
      </c>
      <c r="N865" s="376">
        <f t="shared" si="131"/>
        <v>0</v>
      </c>
      <c r="O865" s="376">
        <f t="shared" si="132"/>
        <v>0</v>
      </c>
      <c r="P865" s="772">
        <v>1</v>
      </c>
      <c r="Q865" s="377" t="str">
        <f t="shared" si="126"/>
        <v>B</v>
      </c>
      <c r="R865" s="378"/>
      <c r="S865" s="378"/>
      <c r="T865" s="773">
        <f t="shared" si="127"/>
        <v>500</v>
      </c>
    </row>
    <row r="866" spans="1:20" ht="14.1" customHeight="1">
      <c r="A866" s="564">
        <v>866</v>
      </c>
      <c r="B866" s="552" t="s">
        <v>776</v>
      </c>
      <c r="C866" s="553" t="s">
        <v>643</v>
      </c>
      <c r="D866" s="380">
        <v>0</v>
      </c>
      <c r="E866" s="560" t="s">
        <v>329</v>
      </c>
      <c r="F866" s="560" t="s">
        <v>382</v>
      </c>
      <c r="G866" s="373" t="str">
        <f t="shared" si="130"/>
        <v>Sanitaire ruimten</v>
      </c>
      <c r="H866" s="380"/>
      <c r="I866" s="566">
        <v>19.2</v>
      </c>
      <c r="J866" s="616">
        <v>2200</v>
      </c>
      <c r="K866" s="375">
        <f t="shared" si="125"/>
        <v>200</v>
      </c>
      <c r="L866" s="376">
        <f t="shared" si="128"/>
        <v>0</v>
      </c>
      <c r="M866" s="376">
        <f t="shared" si="129"/>
        <v>0</v>
      </c>
      <c r="N866" s="376">
        <f t="shared" si="131"/>
        <v>0</v>
      </c>
      <c r="O866" s="376">
        <f t="shared" si="132"/>
        <v>0</v>
      </c>
      <c r="P866" s="772">
        <v>1</v>
      </c>
      <c r="Q866" s="377" t="str">
        <f t="shared" si="126"/>
        <v>S</v>
      </c>
      <c r="R866" s="378"/>
      <c r="S866" s="378"/>
      <c r="T866" s="773">
        <f t="shared" si="127"/>
        <v>3840</v>
      </c>
    </row>
    <row r="867" spans="1:20" ht="14.1" customHeight="1">
      <c r="A867" s="564">
        <v>867</v>
      </c>
      <c r="B867" s="552" t="s">
        <v>776</v>
      </c>
      <c r="C867" s="553" t="s">
        <v>643</v>
      </c>
      <c r="D867" s="380">
        <v>0</v>
      </c>
      <c r="E867" s="560" t="s">
        <v>330</v>
      </c>
      <c r="F867" s="560" t="s">
        <v>382</v>
      </c>
      <c r="G867" s="373" t="str">
        <f t="shared" si="130"/>
        <v>Sanitaire ruimten</v>
      </c>
      <c r="H867" s="380"/>
      <c r="I867" s="566">
        <v>3.7</v>
      </c>
      <c r="J867" s="616">
        <v>2200</v>
      </c>
      <c r="K867" s="375">
        <f t="shared" si="125"/>
        <v>200</v>
      </c>
      <c r="L867" s="376">
        <f t="shared" si="128"/>
        <v>0</v>
      </c>
      <c r="M867" s="376">
        <f t="shared" si="129"/>
        <v>0</v>
      </c>
      <c r="N867" s="376">
        <f t="shared" si="131"/>
        <v>0</v>
      </c>
      <c r="O867" s="376">
        <f t="shared" si="132"/>
        <v>0</v>
      </c>
      <c r="P867" s="772">
        <v>1</v>
      </c>
      <c r="Q867" s="377" t="str">
        <f t="shared" si="126"/>
        <v>S</v>
      </c>
      <c r="R867" s="378"/>
      <c r="S867" s="378"/>
      <c r="T867" s="773">
        <f t="shared" si="127"/>
        <v>740</v>
      </c>
    </row>
    <row r="868" spans="1:20" ht="14.1" customHeight="1">
      <c r="A868" s="564">
        <v>868</v>
      </c>
      <c r="B868" s="552" t="s">
        <v>776</v>
      </c>
      <c r="C868" s="553" t="s">
        <v>643</v>
      </c>
      <c r="D868" s="380">
        <v>0</v>
      </c>
      <c r="E868" s="560" t="s">
        <v>331</v>
      </c>
      <c r="F868" s="560" t="s">
        <v>384</v>
      </c>
      <c r="G868" s="373" t="str">
        <f t="shared" si="130"/>
        <v>Administratieve ruimten</v>
      </c>
      <c r="H868" s="380"/>
      <c r="I868" s="566">
        <v>18</v>
      </c>
      <c r="J868" s="616">
        <v>1040</v>
      </c>
      <c r="K868" s="375">
        <f t="shared" si="125"/>
        <v>40</v>
      </c>
      <c r="L868" s="376">
        <f t="shared" si="128"/>
        <v>0</v>
      </c>
      <c r="M868" s="376">
        <f t="shared" si="129"/>
        <v>0</v>
      </c>
      <c r="N868" s="376">
        <f t="shared" si="131"/>
        <v>0</v>
      </c>
      <c r="O868" s="376">
        <f t="shared" si="132"/>
        <v>0</v>
      </c>
      <c r="P868" s="772">
        <v>1</v>
      </c>
      <c r="Q868" s="377" t="str">
        <f t="shared" si="126"/>
        <v>B</v>
      </c>
      <c r="R868" s="378"/>
      <c r="S868" s="378"/>
      <c r="T868" s="773">
        <f t="shared" si="127"/>
        <v>720</v>
      </c>
    </row>
    <row r="869" spans="1:20" ht="14.1" customHeight="1">
      <c r="A869" s="564">
        <v>869</v>
      </c>
      <c r="B869" s="552" t="s">
        <v>776</v>
      </c>
      <c r="C869" s="553" t="s">
        <v>643</v>
      </c>
      <c r="D869" s="380">
        <v>0</v>
      </c>
      <c r="E869" s="560" t="s">
        <v>332</v>
      </c>
      <c r="F869" s="560" t="s">
        <v>384</v>
      </c>
      <c r="G869" s="373" t="str">
        <f t="shared" si="130"/>
        <v>Administratieve ruimten</v>
      </c>
      <c r="H869" s="380"/>
      <c r="I869" s="566">
        <v>19</v>
      </c>
      <c r="J869" s="616">
        <v>1040</v>
      </c>
      <c r="K869" s="375">
        <f t="shared" si="125"/>
        <v>40</v>
      </c>
      <c r="L869" s="376">
        <f t="shared" si="128"/>
        <v>0</v>
      </c>
      <c r="M869" s="376">
        <f t="shared" si="129"/>
        <v>0</v>
      </c>
      <c r="N869" s="376">
        <f t="shared" si="131"/>
        <v>0</v>
      </c>
      <c r="O869" s="376">
        <f t="shared" si="132"/>
        <v>0</v>
      </c>
      <c r="P869" s="772">
        <v>1</v>
      </c>
      <c r="Q869" s="377" t="str">
        <f t="shared" si="126"/>
        <v>B</v>
      </c>
      <c r="R869" s="378"/>
      <c r="S869" s="378"/>
      <c r="T869" s="773">
        <f t="shared" si="127"/>
        <v>760</v>
      </c>
    </row>
    <row r="870" spans="1:20" ht="14.1" customHeight="1">
      <c r="A870" s="564">
        <v>870</v>
      </c>
      <c r="B870" s="552" t="s">
        <v>776</v>
      </c>
      <c r="C870" s="553" t="s">
        <v>643</v>
      </c>
      <c r="D870" s="380">
        <v>0</v>
      </c>
      <c r="E870" s="560" t="s">
        <v>333</v>
      </c>
      <c r="F870" s="560" t="s">
        <v>384</v>
      </c>
      <c r="G870" s="373" t="str">
        <f t="shared" si="130"/>
        <v>Administratieve ruimten</v>
      </c>
      <c r="H870" s="380"/>
      <c r="I870" s="566">
        <v>9.5</v>
      </c>
      <c r="J870" s="616">
        <v>1040</v>
      </c>
      <c r="K870" s="375">
        <f t="shared" si="125"/>
        <v>40</v>
      </c>
      <c r="L870" s="376">
        <f t="shared" si="128"/>
        <v>0</v>
      </c>
      <c r="M870" s="376">
        <f t="shared" si="129"/>
        <v>0</v>
      </c>
      <c r="N870" s="376">
        <f t="shared" si="131"/>
        <v>0</v>
      </c>
      <c r="O870" s="376">
        <f t="shared" si="132"/>
        <v>0</v>
      </c>
      <c r="P870" s="772">
        <v>1</v>
      </c>
      <c r="Q870" s="377" t="str">
        <f t="shared" si="126"/>
        <v>B</v>
      </c>
      <c r="R870" s="378"/>
      <c r="S870" s="378"/>
      <c r="T870" s="773">
        <f t="shared" si="127"/>
        <v>380</v>
      </c>
    </row>
    <row r="871" spans="1:20" ht="14.1" customHeight="1">
      <c r="A871" s="564">
        <v>871</v>
      </c>
      <c r="B871" s="552" t="s">
        <v>776</v>
      </c>
      <c r="C871" s="553" t="s">
        <v>643</v>
      </c>
      <c r="D871" s="380">
        <v>0</v>
      </c>
      <c r="E871" s="560" t="s">
        <v>334</v>
      </c>
      <c r="F871" s="560" t="s">
        <v>384</v>
      </c>
      <c r="G871" s="373" t="str">
        <f t="shared" si="130"/>
        <v>Administratieve ruimten</v>
      </c>
      <c r="H871" s="380"/>
      <c r="I871" s="566">
        <v>45.5</v>
      </c>
      <c r="J871" s="616">
        <v>1040</v>
      </c>
      <c r="K871" s="375">
        <f t="shared" si="125"/>
        <v>40</v>
      </c>
      <c r="L871" s="376">
        <f t="shared" si="128"/>
        <v>0</v>
      </c>
      <c r="M871" s="376">
        <f t="shared" si="129"/>
        <v>0</v>
      </c>
      <c r="N871" s="376">
        <f t="shared" si="131"/>
        <v>0</v>
      </c>
      <c r="O871" s="376">
        <f t="shared" si="132"/>
        <v>0</v>
      </c>
      <c r="P871" s="772">
        <v>1</v>
      </c>
      <c r="Q871" s="377" t="str">
        <f t="shared" si="126"/>
        <v>B</v>
      </c>
      <c r="R871" s="378"/>
      <c r="S871" s="378"/>
      <c r="T871" s="773">
        <f t="shared" si="127"/>
        <v>1820</v>
      </c>
    </row>
    <row r="872" spans="1:20" ht="14.1" customHeight="1">
      <c r="A872" s="564">
        <v>872</v>
      </c>
      <c r="B872" s="552" t="s">
        <v>776</v>
      </c>
      <c r="C872" s="553" t="s">
        <v>643</v>
      </c>
      <c r="D872" s="380">
        <v>0</v>
      </c>
      <c r="E872" s="560" t="s">
        <v>335</v>
      </c>
      <c r="F872" s="560" t="s">
        <v>380</v>
      </c>
      <c r="G872" s="373" t="str">
        <f t="shared" si="130"/>
        <v>Gangen en hallen</v>
      </c>
      <c r="H872" s="380"/>
      <c r="I872" s="566">
        <v>150</v>
      </c>
      <c r="J872" s="616">
        <v>3200</v>
      </c>
      <c r="K872" s="375">
        <f t="shared" si="125"/>
        <v>200</v>
      </c>
      <c r="L872" s="376">
        <f t="shared" si="128"/>
        <v>0</v>
      </c>
      <c r="M872" s="376">
        <f t="shared" si="129"/>
        <v>0</v>
      </c>
      <c r="N872" s="376">
        <f t="shared" si="131"/>
        <v>0</v>
      </c>
      <c r="O872" s="376">
        <f t="shared" si="132"/>
        <v>0</v>
      </c>
      <c r="P872" s="772">
        <v>1</v>
      </c>
      <c r="Q872" s="377" t="str">
        <f t="shared" si="126"/>
        <v>V</v>
      </c>
      <c r="R872" s="378"/>
      <c r="S872" s="378"/>
      <c r="T872" s="773">
        <f t="shared" si="127"/>
        <v>30000</v>
      </c>
    </row>
    <row r="873" spans="1:20" ht="14.1" customHeight="1">
      <c r="A873" s="564">
        <v>873</v>
      </c>
      <c r="B873" s="552" t="s">
        <v>776</v>
      </c>
      <c r="C873" s="553" t="s">
        <v>643</v>
      </c>
      <c r="D873" s="380">
        <v>0</v>
      </c>
      <c r="E873" s="560" t="s">
        <v>336</v>
      </c>
      <c r="F873" s="560" t="s">
        <v>383</v>
      </c>
      <c r="G873" s="373" t="str">
        <f t="shared" si="130"/>
        <v>Leslokaal regulier</v>
      </c>
      <c r="H873" s="380"/>
      <c r="I873" s="566">
        <v>59</v>
      </c>
      <c r="J873" s="616">
        <v>8040</v>
      </c>
      <c r="K873" s="375">
        <f t="shared" si="125"/>
        <v>40</v>
      </c>
      <c r="L873" s="376">
        <f t="shared" si="128"/>
        <v>0</v>
      </c>
      <c r="M873" s="376">
        <f t="shared" si="129"/>
        <v>0</v>
      </c>
      <c r="N873" s="376">
        <f t="shared" si="131"/>
        <v>0</v>
      </c>
      <c r="O873" s="376">
        <f t="shared" si="132"/>
        <v>0</v>
      </c>
      <c r="P873" s="772">
        <v>1</v>
      </c>
      <c r="Q873" s="377" t="str">
        <f t="shared" si="126"/>
        <v>L</v>
      </c>
      <c r="R873" s="378"/>
      <c r="S873" s="378"/>
      <c r="T873" s="773">
        <f t="shared" si="127"/>
        <v>2360</v>
      </c>
    </row>
    <row r="874" spans="1:20" ht="14.1" customHeight="1">
      <c r="A874" s="564">
        <v>874</v>
      </c>
      <c r="B874" s="552" t="s">
        <v>776</v>
      </c>
      <c r="C874" s="553" t="s">
        <v>643</v>
      </c>
      <c r="D874" s="380">
        <v>0</v>
      </c>
      <c r="E874" s="560" t="s">
        <v>337</v>
      </c>
      <c r="F874" s="560" t="s">
        <v>325</v>
      </c>
      <c r="G874" s="373" t="str">
        <f t="shared" si="130"/>
        <v>Niet van toepassing</v>
      </c>
      <c r="H874" s="380"/>
      <c r="I874" s="566">
        <v>13.4</v>
      </c>
      <c r="J874" s="616" t="s">
        <v>239</v>
      </c>
      <c r="K874" s="375">
        <f t="shared" si="125"/>
        <v>0</v>
      </c>
      <c r="L874" s="376">
        <f t="shared" si="128"/>
        <v>0</v>
      </c>
      <c r="M874" s="376">
        <f t="shared" si="129"/>
        <v>0</v>
      </c>
      <c r="N874" s="376">
        <f t="shared" si="131"/>
        <v>0</v>
      </c>
      <c r="O874" s="376">
        <f t="shared" si="132"/>
        <v>0</v>
      </c>
      <c r="P874" s="772">
        <v>1</v>
      </c>
      <c r="Q874" s="377">
        <f t="shared" si="126"/>
        <v>0</v>
      </c>
      <c r="R874" s="378"/>
      <c r="S874" s="378"/>
      <c r="T874" s="773">
        <f t="shared" si="127"/>
        <v>0</v>
      </c>
    </row>
    <row r="875" spans="1:20" ht="14.1" customHeight="1">
      <c r="A875" s="564">
        <v>875</v>
      </c>
      <c r="B875" s="552" t="s">
        <v>776</v>
      </c>
      <c r="C875" s="553" t="s">
        <v>643</v>
      </c>
      <c r="D875" s="380">
        <v>0</v>
      </c>
      <c r="E875" s="560" t="s">
        <v>338</v>
      </c>
      <c r="F875" s="560" t="s">
        <v>383</v>
      </c>
      <c r="G875" s="373" t="str">
        <f t="shared" si="130"/>
        <v>Leslokaal regulier</v>
      </c>
      <c r="H875" s="380"/>
      <c r="I875" s="566">
        <v>73.599999999999994</v>
      </c>
      <c r="J875" s="616">
        <v>8040</v>
      </c>
      <c r="K875" s="375">
        <f t="shared" si="125"/>
        <v>40</v>
      </c>
      <c r="L875" s="376">
        <f t="shared" si="128"/>
        <v>0</v>
      </c>
      <c r="M875" s="376">
        <f t="shared" si="129"/>
        <v>0</v>
      </c>
      <c r="N875" s="376">
        <f t="shared" si="131"/>
        <v>0</v>
      </c>
      <c r="O875" s="376">
        <f t="shared" si="132"/>
        <v>0</v>
      </c>
      <c r="P875" s="772">
        <v>1</v>
      </c>
      <c r="Q875" s="377" t="str">
        <f t="shared" si="126"/>
        <v>L</v>
      </c>
      <c r="R875" s="378"/>
      <c r="S875" s="378"/>
      <c r="T875" s="773">
        <f t="shared" si="127"/>
        <v>2944</v>
      </c>
    </row>
    <row r="876" spans="1:20" ht="14.1" customHeight="1">
      <c r="A876" s="564">
        <v>876</v>
      </c>
      <c r="B876" s="552" t="s">
        <v>776</v>
      </c>
      <c r="C876" s="553" t="s">
        <v>643</v>
      </c>
      <c r="D876" s="380">
        <v>0</v>
      </c>
      <c r="E876" s="560" t="s">
        <v>339</v>
      </c>
      <c r="F876" s="560" t="s">
        <v>383</v>
      </c>
      <c r="G876" s="373" t="str">
        <f t="shared" si="130"/>
        <v>Leslokaal regulier</v>
      </c>
      <c r="H876" s="380"/>
      <c r="I876" s="566">
        <v>88.7</v>
      </c>
      <c r="J876" s="616">
        <v>8040</v>
      </c>
      <c r="K876" s="375">
        <f t="shared" si="125"/>
        <v>40</v>
      </c>
      <c r="L876" s="376">
        <f t="shared" si="128"/>
        <v>0</v>
      </c>
      <c r="M876" s="376">
        <f t="shared" si="129"/>
        <v>0</v>
      </c>
      <c r="N876" s="376">
        <f t="shared" si="131"/>
        <v>0</v>
      </c>
      <c r="O876" s="376">
        <f t="shared" si="132"/>
        <v>0</v>
      </c>
      <c r="P876" s="772">
        <v>1</v>
      </c>
      <c r="Q876" s="377" t="str">
        <f t="shared" ref="Q876:Q939" si="133">IF(J876="","",VLOOKUP(J876,Kengetal,11,FALSE))</f>
        <v>L</v>
      </c>
      <c r="R876" s="378"/>
      <c r="S876" s="378"/>
      <c r="T876" s="773">
        <f t="shared" ref="T876:T939" si="134">I876*K876</f>
        <v>3548</v>
      </c>
    </row>
    <row r="877" spans="1:20" ht="14.1" customHeight="1">
      <c r="A877" s="564">
        <v>877</v>
      </c>
      <c r="B877" s="552" t="s">
        <v>776</v>
      </c>
      <c r="C877" s="553" t="s">
        <v>643</v>
      </c>
      <c r="D877" s="380">
        <v>0</v>
      </c>
      <c r="E877" s="560" t="s">
        <v>340</v>
      </c>
      <c r="F877" s="560" t="s">
        <v>686</v>
      </c>
      <c r="G877" s="373" t="str">
        <f t="shared" si="130"/>
        <v>Trappenhuizen</v>
      </c>
      <c r="H877" s="380"/>
      <c r="I877" s="566">
        <v>25.3</v>
      </c>
      <c r="J877" s="616">
        <v>5200</v>
      </c>
      <c r="K877" s="375">
        <f t="shared" si="125"/>
        <v>200</v>
      </c>
      <c r="L877" s="376">
        <f t="shared" si="128"/>
        <v>0</v>
      </c>
      <c r="M877" s="376">
        <f t="shared" si="129"/>
        <v>0</v>
      </c>
      <c r="N877" s="376">
        <f t="shared" si="131"/>
        <v>0</v>
      </c>
      <c r="O877" s="376">
        <f t="shared" si="132"/>
        <v>0</v>
      </c>
      <c r="P877" s="772">
        <v>1</v>
      </c>
      <c r="Q877" s="377" t="str">
        <f t="shared" si="133"/>
        <v>V</v>
      </c>
      <c r="R877" s="378"/>
      <c r="S877" s="378"/>
      <c r="T877" s="773">
        <f t="shared" si="134"/>
        <v>5060</v>
      </c>
    </row>
    <row r="878" spans="1:20" ht="14.1" customHeight="1">
      <c r="A878" s="564">
        <v>878</v>
      </c>
      <c r="B878" s="552" t="s">
        <v>776</v>
      </c>
      <c r="C878" s="553" t="s">
        <v>643</v>
      </c>
      <c r="D878" s="380">
        <v>0</v>
      </c>
      <c r="E878" s="560" t="s">
        <v>341</v>
      </c>
      <c r="F878" s="560" t="s">
        <v>325</v>
      </c>
      <c r="G878" s="373" t="str">
        <f t="shared" ref="G878:G941" si="135">IF($J878="",0,VLOOKUP($J878,Kengetal,3,FALSE))</f>
        <v>Niet van toepassing</v>
      </c>
      <c r="H878" s="380"/>
      <c r="I878" s="566">
        <v>13.5</v>
      </c>
      <c r="J878" s="616" t="s">
        <v>239</v>
      </c>
      <c r="K878" s="375">
        <f t="shared" ref="K878:K941" si="136">SUM(IF(J878="",0,VLOOKUP(J878,Kengetal,2)))</f>
        <v>0</v>
      </c>
      <c r="L878" s="376">
        <f t="shared" si="128"/>
        <v>0</v>
      </c>
      <c r="M878" s="376">
        <f t="shared" si="129"/>
        <v>0</v>
      </c>
      <c r="N878" s="376">
        <f t="shared" ref="N878:N941" si="137">IF($J878="",0,VLOOKUP($J878,Kengetal,5,FALSE))</f>
        <v>0</v>
      </c>
      <c r="O878" s="376">
        <f t="shared" ref="O878:O941" si="138">IF($J878="",0,VLOOKUP($J878,Kengetal,6,FALSE))</f>
        <v>0</v>
      </c>
      <c r="P878" s="772">
        <v>1</v>
      </c>
      <c r="Q878" s="377">
        <f t="shared" si="133"/>
        <v>0</v>
      </c>
      <c r="R878" s="378"/>
      <c r="S878" s="378"/>
      <c r="T878" s="773">
        <f t="shared" si="134"/>
        <v>0</v>
      </c>
    </row>
    <row r="879" spans="1:20" ht="14.1" customHeight="1">
      <c r="A879" s="564">
        <v>879</v>
      </c>
      <c r="B879" s="552" t="s">
        <v>776</v>
      </c>
      <c r="C879" s="553" t="s">
        <v>643</v>
      </c>
      <c r="D879" s="380">
        <v>0</v>
      </c>
      <c r="E879" s="560" t="s">
        <v>342</v>
      </c>
      <c r="F879" s="560" t="s">
        <v>380</v>
      </c>
      <c r="G879" s="373" t="str">
        <f t="shared" si="135"/>
        <v>Gangen en hallen</v>
      </c>
      <c r="H879" s="380"/>
      <c r="I879" s="566">
        <v>46.6</v>
      </c>
      <c r="J879" s="616">
        <v>3200</v>
      </c>
      <c r="K879" s="375">
        <f t="shared" si="136"/>
        <v>200</v>
      </c>
      <c r="L879" s="376">
        <f t="shared" si="128"/>
        <v>0</v>
      </c>
      <c r="M879" s="376">
        <f t="shared" si="129"/>
        <v>0</v>
      </c>
      <c r="N879" s="376">
        <f t="shared" si="137"/>
        <v>0</v>
      </c>
      <c r="O879" s="376">
        <f t="shared" si="138"/>
        <v>0</v>
      </c>
      <c r="P879" s="772">
        <v>1</v>
      </c>
      <c r="Q879" s="377" t="str">
        <f t="shared" si="133"/>
        <v>V</v>
      </c>
      <c r="R879" s="378"/>
      <c r="S879" s="378"/>
      <c r="T879" s="773">
        <f t="shared" si="134"/>
        <v>9320</v>
      </c>
    </row>
    <row r="880" spans="1:20" ht="14.1" customHeight="1">
      <c r="A880" s="564">
        <v>880</v>
      </c>
      <c r="B880" s="552" t="s">
        <v>776</v>
      </c>
      <c r="C880" s="553" t="s">
        <v>643</v>
      </c>
      <c r="D880" s="380">
        <v>0</v>
      </c>
      <c r="E880" s="560" t="s">
        <v>343</v>
      </c>
      <c r="F880" s="560" t="s">
        <v>384</v>
      </c>
      <c r="G880" s="373" t="str">
        <f t="shared" si="135"/>
        <v>Administratieve ruimten</v>
      </c>
      <c r="H880" s="380"/>
      <c r="I880" s="566">
        <v>20.100000000000001</v>
      </c>
      <c r="J880" s="616">
        <v>1040</v>
      </c>
      <c r="K880" s="375">
        <f t="shared" si="136"/>
        <v>40</v>
      </c>
      <c r="L880" s="376">
        <f t="shared" si="128"/>
        <v>0</v>
      </c>
      <c r="M880" s="376">
        <f t="shared" si="129"/>
        <v>0</v>
      </c>
      <c r="N880" s="376">
        <f t="shared" si="137"/>
        <v>0</v>
      </c>
      <c r="O880" s="376">
        <f t="shared" si="138"/>
        <v>0</v>
      </c>
      <c r="P880" s="772">
        <v>1</v>
      </c>
      <c r="Q880" s="377" t="str">
        <f t="shared" si="133"/>
        <v>B</v>
      </c>
      <c r="R880" s="378"/>
      <c r="S880" s="378"/>
      <c r="T880" s="773">
        <f t="shared" si="134"/>
        <v>804</v>
      </c>
    </row>
    <row r="881" spans="1:20" ht="14.1" customHeight="1">
      <c r="A881" s="564">
        <v>881</v>
      </c>
      <c r="B881" s="552" t="s">
        <v>776</v>
      </c>
      <c r="C881" s="553" t="s">
        <v>643</v>
      </c>
      <c r="D881" s="380">
        <v>0</v>
      </c>
      <c r="E881" s="560" t="s">
        <v>344</v>
      </c>
      <c r="F881" s="560" t="s">
        <v>384</v>
      </c>
      <c r="G881" s="373" t="str">
        <f t="shared" si="135"/>
        <v>Administratieve ruimten</v>
      </c>
      <c r="H881" s="380"/>
      <c r="I881" s="566">
        <v>19.100000000000001</v>
      </c>
      <c r="J881" s="616">
        <v>1040</v>
      </c>
      <c r="K881" s="375">
        <f t="shared" si="136"/>
        <v>40</v>
      </c>
      <c r="L881" s="376">
        <f t="shared" si="128"/>
        <v>0</v>
      </c>
      <c r="M881" s="376">
        <f t="shared" si="129"/>
        <v>0</v>
      </c>
      <c r="N881" s="376">
        <f t="shared" si="137"/>
        <v>0</v>
      </c>
      <c r="O881" s="376">
        <f t="shared" si="138"/>
        <v>0</v>
      </c>
      <c r="P881" s="772">
        <v>1</v>
      </c>
      <c r="Q881" s="377" t="str">
        <f t="shared" si="133"/>
        <v>B</v>
      </c>
      <c r="R881" s="378"/>
      <c r="S881" s="378"/>
      <c r="T881" s="773">
        <f t="shared" si="134"/>
        <v>764</v>
      </c>
    </row>
    <row r="882" spans="1:20" ht="14.1" customHeight="1">
      <c r="A882" s="564">
        <v>882</v>
      </c>
      <c r="B882" s="552" t="s">
        <v>776</v>
      </c>
      <c r="C882" s="553" t="s">
        <v>643</v>
      </c>
      <c r="D882" s="380">
        <v>0</v>
      </c>
      <c r="E882" s="560" t="s">
        <v>345</v>
      </c>
      <c r="F882" s="560" t="s">
        <v>384</v>
      </c>
      <c r="G882" s="373" t="str">
        <f t="shared" si="135"/>
        <v>Administratieve ruimten</v>
      </c>
      <c r="H882" s="380"/>
      <c r="I882" s="566">
        <v>20.100000000000001</v>
      </c>
      <c r="J882" s="616">
        <v>1040</v>
      </c>
      <c r="K882" s="375">
        <f t="shared" si="136"/>
        <v>40</v>
      </c>
      <c r="L882" s="376">
        <f t="shared" si="128"/>
        <v>0</v>
      </c>
      <c r="M882" s="376">
        <f t="shared" si="129"/>
        <v>0</v>
      </c>
      <c r="N882" s="376">
        <f t="shared" si="137"/>
        <v>0</v>
      </c>
      <c r="O882" s="376">
        <f t="shared" si="138"/>
        <v>0</v>
      </c>
      <c r="P882" s="772">
        <v>1</v>
      </c>
      <c r="Q882" s="377" t="str">
        <f t="shared" si="133"/>
        <v>B</v>
      </c>
      <c r="R882" s="378"/>
      <c r="S882" s="378"/>
      <c r="T882" s="773">
        <f t="shared" si="134"/>
        <v>804</v>
      </c>
    </row>
    <row r="883" spans="1:20" ht="14.1" customHeight="1">
      <c r="A883" s="564">
        <v>883</v>
      </c>
      <c r="B883" s="552" t="s">
        <v>776</v>
      </c>
      <c r="C883" s="553" t="s">
        <v>643</v>
      </c>
      <c r="D883" s="380">
        <v>0</v>
      </c>
      <c r="E883" s="560" t="s">
        <v>346</v>
      </c>
      <c r="F883" s="560" t="s">
        <v>384</v>
      </c>
      <c r="G883" s="373" t="str">
        <f t="shared" si="135"/>
        <v>Administratieve ruimten</v>
      </c>
      <c r="H883" s="380"/>
      <c r="I883" s="566">
        <v>14</v>
      </c>
      <c r="J883" s="616">
        <v>1040</v>
      </c>
      <c r="K883" s="375">
        <f t="shared" si="136"/>
        <v>40</v>
      </c>
      <c r="L883" s="376">
        <f t="shared" si="128"/>
        <v>0</v>
      </c>
      <c r="M883" s="376">
        <f t="shared" si="129"/>
        <v>0</v>
      </c>
      <c r="N883" s="376">
        <f t="shared" si="137"/>
        <v>0</v>
      </c>
      <c r="O883" s="376">
        <f t="shared" si="138"/>
        <v>0</v>
      </c>
      <c r="P883" s="772">
        <v>1</v>
      </c>
      <c r="Q883" s="377" t="str">
        <f t="shared" si="133"/>
        <v>B</v>
      </c>
      <c r="R883" s="378"/>
      <c r="S883" s="378"/>
      <c r="T883" s="773">
        <f t="shared" si="134"/>
        <v>560</v>
      </c>
    </row>
    <row r="884" spans="1:20" ht="14.1" customHeight="1">
      <c r="A884" s="564">
        <v>884</v>
      </c>
      <c r="B884" s="552" t="s">
        <v>776</v>
      </c>
      <c r="C884" s="553" t="s">
        <v>643</v>
      </c>
      <c r="D884" s="380">
        <v>0</v>
      </c>
      <c r="E884" s="560" t="s">
        <v>347</v>
      </c>
      <c r="F884" s="560" t="s">
        <v>384</v>
      </c>
      <c r="G884" s="373" t="str">
        <f t="shared" si="135"/>
        <v>Administratieve ruimten</v>
      </c>
      <c r="H884" s="380"/>
      <c r="I884" s="566">
        <v>10.199999999999999</v>
      </c>
      <c r="J884" s="616">
        <v>1040</v>
      </c>
      <c r="K884" s="375">
        <f t="shared" si="136"/>
        <v>40</v>
      </c>
      <c r="L884" s="376">
        <f t="shared" si="128"/>
        <v>0</v>
      </c>
      <c r="M884" s="376">
        <f t="shared" si="129"/>
        <v>0</v>
      </c>
      <c r="N884" s="376">
        <f t="shared" si="137"/>
        <v>0</v>
      </c>
      <c r="O884" s="376">
        <f t="shared" si="138"/>
        <v>0</v>
      </c>
      <c r="P884" s="772">
        <v>1</v>
      </c>
      <c r="Q884" s="377" t="str">
        <f t="shared" si="133"/>
        <v>B</v>
      </c>
      <c r="R884" s="378"/>
      <c r="S884" s="378"/>
      <c r="T884" s="773">
        <f t="shared" si="134"/>
        <v>408</v>
      </c>
    </row>
    <row r="885" spans="1:20" ht="14.1" customHeight="1">
      <c r="A885" s="564">
        <v>885</v>
      </c>
      <c r="B885" s="552" t="s">
        <v>776</v>
      </c>
      <c r="C885" s="553" t="s">
        <v>643</v>
      </c>
      <c r="D885" s="380">
        <v>0</v>
      </c>
      <c r="E885" s="560" t="s">
        <v>348</v>
      </c>
      <c r="F885" s="560" t="s">
        <v>384</v>
      </c>
      <c r="G885" s="373" t="str">
        <f t="shared" si="135"/>
        <v>Administratieve ruimten</v>
      </c>
      <c r="H885" s="380"/>
      <c r="I885" s="566">
        <v>16.3</v>
      </c>
      <c r="J885" s="616">
        <v>1040</v>
      </c>
      <c r="K885" s="375">
        <f t="shared" si="136"/>
        <v>40</v>
      </c>
      <c r="L885" s="376">
        <f t="shared" si="128"/>
        <v>0</v>
      </c>
      <c r="M885" s="376">
        <f t="shared" si="129"/>
        <v>0</v>
      </c>
      <c r="N885" s="376">
        <f t="shared" si="137"/>
        <v>0</v>
      </c>
      <c r="O885" s="376">
        <f t="shared" si="138"/>
        <v>0</v>
      </c>
      <c r="P885" s="772">
        <v>1</v>
      </c>
      <c r="Q885" s="377" t="str">
        <f t="shared" si="133"/>
        <v>B</v>
      </c>
      <c r="R885" s="378"/>
      <c r="S885" s="378"/>
      <c r="T885" s="773">
        <f t="shared" si="134"/>
        <v>652</v>
      </c>
    </row>
    <row r="886" spans="1:20" ht="14.1" customHeight="1">
      <c r="A886" s="564">
        <v>886</v>
      </c>
      <c r="B886" s="552" t="s">
        <v>776</v>
      </c>
      <c r="C886" s="553" t="s">
        <v>643</v>
      </c>
      <c r="D886" s="380">
        <v>0</v>
      </c>
      <c r="E886" s="560" t="s">
        <v>349</v>
      </c>
      <c r="F886" s="560" t="s">
        <v>380</v>
      </c>
      <c r="G886" s="373" t="str">
        <f t="shared" si="135"/>
        <v>Gangen en hallen</v>
      </c>
      <c r="H886" s="380"/>
      <c r="I886" s="566">
        <v>221.5</v>
      </c>
      <c r="J886" s="616">
        <v>3200</v>
      </c>
      <c r="K886" s="375">
        <f t="shared" si="136"/>
        <v>200</v>
      </c>
      <c r="L886" s="376">
        <f t="shared" si="128"/>
        <v>0</v>
      </c>
      <c r="M886" s="376">
        <f t="shared" si="129"/>
        <v>0</v>
      </c>
      <c r="N886" s="376">
        <f t="shared" si="137"/>
        <v>0</v>
      </c>
      <c r="O886" s="376">
        <f t="shared" si="138"/>
        <v>0</v>
      </c>
      <c r="P886" s="772">
        <v>1</v>
      </c>
      <c r="Q886" s="377" t="str">
        <f t="shared" si="133"/>
        <v>V</v>
      </c>
      <c r="R886" s="378"/>
      <c r="S886" s="378"/>
      <c r="T886" s="773">
        <f t="shared" si="134"/>
        <v>44300</v>
      </c>
    </row>
    <row r="887" spans="1:20" ht="14.1" customHeight="1">
      <c r="A887" s="564">
        <v>887</v>
      </c>
      <c r="B887" s="552" t="s">
        <v>776</v>
      </c>
      <c r="C887" s="553" t="s">
        <v>643</v>
      </c>
      <c r="D887" s="380"/>
      <c r="E887" s="560" t="s">
        <v>710</v>
      </c>
      <c r="F887" s="560" t="s">
        <v>686</v>
      </c>
      <c r="G887" s="373" t="str">
        <f t="shared" si="135"/>
        <v>Trappenhuizen</v>
      </c>
      <c r="H887" s="380"/>
      <c r="I887" s="566">
        <v>10.545454545454545</v>
      </c>
      <c r="J887" s="616">
        <v>5200</v>
      </c>
      <c r="K887" s="375">
        <f t="shared" si="136"/>
        <v>200</v>
      </c>
      <c r="L887" s="376">
        <f t="shared" si="128"/>
        <v>0</v>
      </c>
      <c r="M887" s="376">
        <f t="shared" si="129"/>
        <v>0</v>
      </c>
      <c r="N887" s="376">
        <f t="shared" si="137"/>
        <v>0</v>
      </c>
      <c r="O887" s="376">
        <f t="shared" si="138"/>
        <v>0</v>
      </c>
      <c r="P887" s="772">
        <v>1</v>
      </c>
      <c r="Q887" s="377" t="str">
        <f t="shared" si="133"/>
        <v>V</v>
      </c>
      <c r="R887" s="378"/>
      <c r="S887" s="378"/>
      <c r="T887" s="773">
        <f t="shared" si="134"/>
        <v>2109.090909090909</v>
      </c>
    </row>
    <row r="888" spans="1:20" ht="14.1" customHeight="1">
      <c r="A888" s="564">
        <v>888</v>
      </c>
      <c r="B888" s="552" t="s">
        <v>776</v>
      </c>
      <c r="C888" s="553" t="s">
        <v>643</v>
      </c>
      <c r="D888" s="380">
        <v>0</v>
      </c>
      <c r="E888" s="560" t="s">
        <v>350</v>
      </c>
      <c r="F888" s="560" t="s">
        <v>380</v>
      </c>
      <c r="G888" s="373" t="str">
        <f t="shared" si="135"/>
        <v>Gangen en hallen</v>
      </c>
      <c r="H888" s="380"/>
      <c r="I888" s="566">
        <v>13.6</v>
      </c>
      <c r="J888" s="616">
        <v>3200</v>
      </c>
      <c r="K888" s="375">
        <f t="shared" si="136"/>
        <v>200</v>
      </c>
      <c r="L888" s="376">
        <f t="shared" si="128"/>
        <v>0</v>
      </c>
      <c r="M888" s="376">
        <f t="shared" si="129"/>
        <v>0</v>
      </c>
      <c r="N888" s="376">
        <f t="shared" si="137"/>
        <v>0</v>
      </c>
      <c r="O888" s="376">
        <f t="shared" si="138"/>
        <v>0</v>
      </c>
      <c r="P888" s="772">
        <v>1</v>
      </c>
      <c r="Q888" s="377" t="str">
        <f t="shared" si="133"/>
        <v>V</v>
      </c>
      <c r="R888" s="378"/>
      <c r="S888" s="378"/>
      <c r="T888" s="773">
        <f t="shared" si="134"/>
        <v>2720</v>
      </c>
    </row>
    <row r="889" spans="1:20" ht="14.1" customHeight="1">
      <c r="A889" s="564">
        <v>889</v>
      </c>
      <c r="B889" s="552" t="s">
        <v>776</v>
      </c>
      <c r="C889" s="553" t="s">
        <v>643</v>
      </c>
      <c r="D889" s="380">
        <v>0</v>
      </c>
      <c r="E889" s="560" t="s">
        <v>351</v>
      </c>
      <c r="F889" s="560" t="s">
        <v>382</v>
      </c>
      <c r="G889" s="373" t="str">
        <f t="shared" si="135"/>
        <v>Sanitaire ruimten</v>
      </c>
      <c r="H889" s="380"/>
      <c r="I889" s="566">
        <v>5</v>
      </c>
      <c r="J889" s="616">
        <v>2200</v>
      </c>
      <c r="K889" s="375">
        <f t="shared" si="136"/>
        <v>200</v>
      </c>
      <c r="L889" s="376">
        <f t="shared" si="128"/>
        <v>0</v>
      </c>
      <c r="M889" s="376">
        <f t="shared" si="129"/>
        <v>0</v>
      </c>
      <c r="N889" s="376">
        <f t="shared" si="137"/>
        <v>0</v>
      </c>
      <c r="O889" s="376">
        <f t="shared" si="138"/>
        <v>0</v>
      </c>
      <c r="P889" s="772">
        <v>1</v>
      </c>
      <c r="Q889" s="377" t="str">
        <f t="shared" si="133"/>
        <v>S</v>
      </c>
      <c r="R889" s="378"/>
      <c r="S889" s="378"/>
      <c r="T889" s="773">
        <f t="shared" si="134"/>
        <v>1000</v>
      </c>
    </row>
    <row r="890" spans="1:20" ht="14.1" customHeight="1">
      <c r="A890" s="564">
        <v>890</v>
      </c>
      <c r="B890" s="552" t="s">
        <v>776</v>
      </c>
      <c r="C890" s="553" t="s">
        <v>643</v>
      </c>
      <c r="D890" s="380">
        <v>0</v>
      </c>
      <c r="E890" s="560" t="s">
        <v>352</v>
      </c>
      <c r="F890" s="560" t="s">
        <v>382</v>
      </c>
      <c r="G890" s="373" t="str">
        <f t="shared" si="135"/>
        <v>Sanitaire ruimten</v>
      </c>
      <c r="H890" s="380"/>
      <c r="I890" s="566">
        <v>2.25</v>
      </c>
      <c r="J890" s="616">
        <v>2200</v>
      </c>
      <c r="K890" s="375">
        <f t="shared" si="136"/>
        <v>200</v>
      </c>
      <c r="L890" s="376">
        <f t="shared" si="128"/>
        <v>0</v>
      </c>
      <c r="M890" s="376">
        <f t="shared" si="129"/>
        <v>0</v>
      </c>
      <c r="N890" s="376">
        <f t="shared" si="137"/>
        <v>0</v>
      </c>
      <c r="O890" s="376">
        <f t="shared" si="138"/>
        <v>0</v>
      </c>
      <c r="P890" s="772">
        <v>1</v>
      </c>
      <c r="Q890" s="377" t="str">
        <f t="shared" si="133"/>
        <v>S</v>
      </c>
      <c r="R890" s="378"/>
      <c r="S890" s="378"/>
      <c r="T890" s="773">
        <f t="shared" si="134"/>
        <v>450</v>
      </c>
    </row>
    <row r="891" spans="1:20" ht="14.1" customHeight="1">
      <c r="A891" s="564">
        <v>891</v>
      </c>
      <c r="B891" s="552" t="s">
        <v>776</v>
      </c>
      <c r="C891" s="553" t="s">
        <v>643</v>
      </c>
      <c r="D891" s="380">
        <v>0</v>
      </c>
      <c r="E891" s="560" t="s">
        <v>353</v>
      </c>
      <c r="F891" s="560" t="s">
        <v>382</v>
      </c>
      <c r="G891" s="373" t="str">
        <f t="shared" si="135"/>
        <v>Sanitaire ruimten</v>
      </c>
      <c r="H891" s="380"/>
      <c r="I891" s="566">
        <v>31.1</v>
      </c>
      <c r="J891" s="616">
        <v>2200</v>
      </c>
      <c r="K891" s="375">
        <f t="shared" si="136"/>
        <v>200</v>
      </c>
      <c r="L891" s="376">
        <f t="shared" si="128"/>
        <v>0</v>
      </c>
      <c r="M891" s="376">
        <f t="shared" si="129"/>
        <v>0</v>
      </c>
      <c r="N891" s="376">
        <f t="shared" si="137"/>
        <v>0</v>
      </c>
      <c r="O891" s="376">
        <f t="shared" si="138"/>
        <v>0</v>
      </c>
      <c r="P891" s="772">
        <v>1</v>
      </c>
      <c r="Q891" s="377" t="str">
        <f t="shared" si="133"/>
        <v>S</v>
      </c>
      <c r="R891" s="378"/>
      <c r="S891" s="378"/>
      <c r="T891" s="773">
        <f t="shared" si="134"/>
        <v>6220</v>
      </c>
    </row>
    <row r="892" spans="1:20" ht="14.1" customHeight="1">
      <c r="A892" s="564">
        <v>892</v>
      </c>
      <c r="B892" s="552" t="s">
        <v>776</v>
      </c>
      <c r="C892" s="553" t="s">
        <v>643</v>
      </c>
      <c r="D892" s="380">
        <v>0</v>
      </c>
      <c r="E892" s="560" t="s">
        <v>354</v>
      </c>
      <c r="F892" s="560" t="s">
        <v>385</v>
      </c>
      <c r="G892" s="373" t="str">
        <f t="shared" si="135"/>
        <v>Personeelsruimten</v>
      </c>
      <c r="H892" s="380"/>
      <c r="I892" s="566">
        <v>46.4</v>
      </c>
      <c r="J892" s="616">
        <v>12200</v>
      </c>
      <c r="K892" s="375">
        <f t="shared" si="136"/>
        <v>200</v>
      </c>
      <c r="L892" s="376">
        <f t="shared" si="128"/>
        <v>0</v>
      </c>
      <c r="M892" s="376">
        <f t="shared" si="129"/>
        <v>0</v>
      </c>
      <c r="N892" s="376">
        <f t="shared" si="137"/>
        <v>0</v>
      </c>
      <c r="O892" s="376">
        <f t="shared" si="138"/>
        <v>0</v>
      </c>
      <c r="P892" s="772">
        <v>1</v>
      </c>
      <c r="Q892" s="377" t="str">
        <f t="shared" si="133"/>
        <v>V</v>
      </c>
      <c r="R892" s="378"/>
      <c r="S892" s="378"/>
      <c r="T892" s="773">
        <f t="shared" si="134"/>
        <v>9280</v>
      </c>
    </row>
    <row r="893" spans="1:20" ht="14.1" customHeight="1">
      <c r="A893" s="564">
        <v>893</v>
      </c>
      <c r="B893" s="552" t="s">
        <v>776</v>
      </c>
      <c r="C893" s="553" t="s">
        <v>643</v>
      </c>
      <c r="D893" s="380">
        <v>0</v>
      </c>
      <c r="E893" s="560" t="s">
        <v>355</v>
      </c>
      <c r="F893" s="560" t="s">
        <v>325</v>
      </c>
      <c r="G893" s="373" t="str">
        <f t="shared" si="135"/>
        <v>Niet van toepassing</v>
      </c>
      <c r="H893" s="380"/>
      <c r="I893" s="566">
        <v>6.9</v>
      </c>
      <c r="J893" s="616" t="s">
        <v>239</v>
      </c>
      <c r="K893" s="375">
        <f t="shared" si="136"/>
        <v>0</v>
      </c>
      <c r="L893" s="376">
        <f t="shared" si="128"/>
        <v>0</v>
      </c>
      <c r="M893" s="376">
        <f t="shared" si="129"/>
        <v>0</v>
      </c>
      <c r="N893" s="376">
        <f t="shared" si="137"/>
        <v>0</v>
      </c>
      <c r="O893" s="376">
        <f t="shared" si="138"/>
        <v>0</v>
      </c>
      <c r="P893" s="772">
        <v>1</v>
      </c>
      <c r="Q893" s="377">
        <f t="shared" si="133"/>
        <v>0</v>
      </c>
      <c r="R893" s="378"/>
      <c r="S893" s="378"/>
      <c r="T893" s="773">
        <f t="shared" si="134"/>
        <v>0</v>
      </c>
    </row>
    <row r="894" spans="1:20" ht="14.1" customHeight="1">
      <c r="A894" s="564">
        <v>894</v>
      </c>
      <c r="B894" s="552" t="s">
        <v>776</v>
      </c>
      <c r="C894" s="553" t="s">
        <v>643</v>
      </c>
      <c r="D894" s="380">
        <v>0</v>
      </c>
      <c r="E894" s="560" t="s">
        <v>356</v>
      </c>
      <c r="F894" s="560" t="s">
        <v>380</v>
      </c>
      <c r="G894" s="373" t="str">
        <f t="shared" si="135"/>
        <v>Gangen en hallen</v>
      </c>
      <c r="H894" s="380"/>
      <c r="I894" s="566">
        <v>5.5</v>
      </c>
      <c r="J894" s="616">
        <v>3200</v>
      </c>
      <c r="K894" s="375">
        <f t="shared" si="136"/>
        <v>200</v>
      </c>
      <c r="L894" s="376">
        <f t="shared" si="128"/>
        <v>0</v>
      </c>
      <c r="M894" s="376">
        <f t="shared" si="129"/>
        <v>0</v>
      </c>
      <c r="N894" s="376">
        <f t="shared" si="137"/>
        <v>0</v>
      </c>
      <c r="O894" s="376">
        <f t="shared" si="138"/>
        <v>0</v>
      </c>
      <c r="P894" s="772">
        <v>1</v>
      </c>
      <c r="Q894" s="377" t="str">
        <f t="shared" si="133"/>
        <v>V</v>
      </c>
      <c r="R894" s="378"/>
      <c r="S894" s="378"/>
      <c r="T894" s="773">
        <f t="shared" si="134"/>
        <v>1100</v>
      </c>
    </row>
    <row r="895" spans="1:20" ht="14.1" customHeight="1">
      <c r="A895" s="564">
        <v>895</v>
      </c>
      <c r="B895" s="552" t="s">
        <v>776</v>
      </c>
      <c r="C895" s="553" t="s">
        <v>643</v>
      </c>
      <c r="D895" s="380">
        <v>0</v>
      </c>
      <c r="E895" s="560" t="s">
        <v>357</v>
      </c>
      <c r="F895" s="560" t="s">
        <v>325</v>
      </c>
      <c r="G895" s="373" t="str">
        <f t="shared" si="135"/>
        <v>Niet van toepassing</v>
      </c>
      <c r="H895" s="380"/>
      <c r="I895" s="566">
        <v>22.3</v>
      </c>
      <c r="J895" s="616" t="s">
        <v>239</v>
      </c>
      <c r="K895" s="375">
        <f t="shared" si="136"/>
        <v>0</v>
      </c>
      <c r="L895" s="376">
        <f t="shared" si="128"/>
        <v>0</v>
      </c>
      <c r="M895" s="376">
        <f t="shared" si="129"/>
        <v>0</v>
      </c>
      <c r="N895" s="376">
        <f t="shared" si="137"/>
        <v>0</v>
      </c>
      <c r="O895" s="376">
        <f t="shared" si="138"/>
        <v>0</v>
      </c>
      <c r="P895" s="772">
        <v>1</v>
      </c>
      <c r="Q895" s="377">
        <f t="shared" si="133"/>
        <v>0</v>
      </c>
      <c r="R895" s="378"/>
      <c r="S895" s="378"/>
      <c r="T895" s="773">
        <f t="shared" si="134"/>
        <v>0</v>
      </c>
    </row>
    <row r="896" spans="1:20" ht="14.1" customHeight="1">
      <c r="A896" s="564">
        <v>896</v>
      </c>
      <c r="B896" s="552" t="s">
        <v>776</v>
      </c>
      <c r="C896" s="553" t="s">
        <v>643</v>
      </c>
      <c r="D896" s="380">
        <v>0</v>
      </c>
      <c r="E896" s="560" t="s">
        <v>358</v>
      </c>
      <c r="F896" s="560" t="s">
        <v>382</v>
      </c>
      <c r="G896" s="373" t="str">
        <f t="shared" si="135"/>
        <v>Sanitaire ruimten</v>
      </c>
      <c r="H896" s="380"/>
      <c r="I896" s="566">
        <v>5.5</v>
      </c>
      <c r="J896" s="616">
        <v>2200</v>
      </c>
      <c r="K896" s="375">
        <f t="shared" si="136"/>
        <v>200</v>
      </c>
      <c r="L896" s="376">
        <f t="shared" si="128"/>
        <v>0</v>
      </c>
      <c r="M896" s="376">
        <f t="shared" si="129"/>
        <v>0</v>
      </c>
      <c r="N896" s="376">
        <f t="shared" si="137"/>
        <v>0</v>
      </c>
      <c r="O896" s="376">
        <f t="shared" si="138"/>
        <v>0</v>
      </c>
      <c r="P896" s="772">
        <v>1</v>
      </c>
      <c r="Q896" s="377" t="str">
        <f t="shared" si="133"/>
        <v>S</v>
      </c>
      <c r="R896" s="378"/>
      <c r="S896" s="378"/>
      <c r="T896" s="773">
        <f t="shared" si="134"/>
        <v>1100</v>
      </c>
    </row>
    <row r="897" spans="1:20" ht="14.1" customHeight="1">
      <c r="A897" s="564">
        <v>897</v>
      </c>
      <c r="B897" s="552" t="s">
        <v>776</v>
      </c>
      <c r="C897" s="553" t="s">
        <v>643</v>
      </c>
      <c r="D897" s="380">
        <v>0</v>
      </c>
      <c r="E897" s="560" t="s">
        <v>359</v>
      </c>
      <c r="F897" s="560" t="s">
        <v>380</v>
      </c>
      <c r="G897" s="373" t="str">
        <f t="shared" si="135"/>
        <v>Gangen en hallen</v>
      </c>
      <c r="H897" s="380"/>
      <c r="I897" s="566">
        <v>21.5</v>
      </c>
      <c r="J897" s="616">
        <v>3200</v>
      </c>
      <c r="K897" s="375">
        <f t="shared" si="136"/>
        <v>200</v>
      </c>
      <c r="L897" s="376">
        <f t="shared" si="128"/>
        <v>0</v>
      </c>
      <c r="M897" s="376">
        <f t="shared" si="129"/>
        <v>0</v>
      </c>
      <c r="N897" s="376">
        <f t="shared" si="137"/>
        <v>0</v>
      </c>
      <c r="O897" s="376">
        <f t="shared" si="138"/>
        <v>0</v>
      </c>
      <c r="P897" s="772">
        <v>1</v>
      </c>
      <c r="Q897" s="377" t="str">
        <f t="shared" si="133"/>
        <v>V</v>
      </c>
      <c r="R897" s="378"/>
      <c r="S897" s="378"/>
      <c r="T897" s="773">
        <f t="shared" si="134"/>
        <v>4300</v>
      </c>
    </row>
    <row r="898" spans="1:20" ht="14.1" customHeight="1">
      <c r="A898" s="564">
        <v>898</v>
      </c>
      <c r="B898" s="552" t="s">
        <v>776</v>
      </c>
      <c r="C898" s="553" t="s">
        <v>643</v>
      </c>
      <c r="D898" s="380">
        <v>0</v>
      </c>
      <c r="E898" s="560" t="s">
        <v>360</v>
      </c>
      <c r="F898" s="560" t="s">
        <v>524</v>
      </c>
      <c r="G898" s="373" t="str">
        <f t="shared" si="135"/>
        <v>Gym lokaal</v>
      </c>
      <c r="H898" s="380"/>
      <c r="I898" s="566">
        <v>214</v>
      </c>
      <c r="J898" s="616">
        <v>10200</v>
      </c>
      <c r="K898" s="375">
        <f t="shared" si="136"/>
        <v>200</v>
      </c>
      <c r="L898" s="376">
        <f t="shared" si="128"/>
        <v>0</v>
      </c>
      <c r="M898" s="376">
        <f t="shared" si="129"/>
        <v>0</v>
      </c>
      <c r="N898" s="376">
        <f t="shared" si="137"/>
        <v>0</v>
      </c>
      <c r="O898" s="376">
        <f t="shared" si="138"/>
        <v>0</v>
      </c>
      <c r="P898" s="772">
        <v>1</v>
      </c>
      <c r="Q898" s="377" t="str">
        <f t="shared" si="133"/>
        <v>V</v>
      </c>
      <c r="R898" s="378"/>
      <c r="S898" s="378"/>
      <c r="T898" s="773">
        <f t="shared" si="134"/>
        <v>42800</v>
      </c>
    </row>
    <row r="899" spans="1:20" ht="14.1" customHeight="1">
      <c r="A899" s="564">
        <v>899</v>
      </c>
      <c r="B899" s="552" t="s">
        <v>776</v>
      </c>
      <c r="C899" s="553" t="s">
        <v>643</v>
      </c>
      <c r="D899" s="380">
        <v>0</v>
      </c>
      <c r="E899" s="560" t="s">
        <v>361</v>
      </c>
      <c r="F899" s="560" t="s">
        <v>761</v>
      </c>
      <c r="G899" s="373" t="str">
        <f t="shared" si="135"/>
        <v>Kleedruimten</v>
      </c>
      <c r="H899" s="380"/>
      <c r="I899" s="566">
        <v>28.5</v>
      </c>
      <c r="J899" s="616">
        <v>11200</v>
      </c>
      <c r="K899" s="375">
        <f t="shared" si="136"/>
        <v>200</v>
      </c>
      <c r="L899" s="376">
        <f t="shared" si="128"/>
        <v>0</v>
      </c>
      <c r="M899" s="376">
        <f t="shared" si="129"/>
        <v>0</v>
      </c>
      <c r="N899" s="376">
        <f t="shared" si="137"/>
        <v>0</v>
      </c>
      <c r="O899" s="376">
        <f t="shared" si="138"/>
        <v>0</v>
      </c>
      <c r="P899" s="772">
        <v>1</v>
      </c>
      <c r="Q899" s="377" t="str">
        <f t="shared" si="133"/>
        <v>V</v>
      </c>
      <c r="R899" s="378"/>
      <c r="S899" s="378"/>
      <c r="T899" s="773">
        <f t="shared" si="134"/>
        <v>5700</v>
      </c>
    </row>
    <row r="900" spans="1:20" ht="14.1" customHeight="1">
      <c r="A900" s="564">
        <v>900</v>
      </c>
      <c r="B900" s="552" t="s">
        <v>776</v>
      </c>
      <c r="C900" s="553" t="s">
        <v>643</v>
      </c>
      <c r="D900" s="380">
        <v>0</v>
      </c>
      <c r="E900" s="560" t="s">
        <v>362</v>
      </c>
      <c r="F900" s="560" t="s">
        <v>382</v>
      </c>
      <c r="G900" s="373" t="str">
        <f t="shared" si="135"/>
        <v>Sanitaire ruimten</v>
      </c>
      <c r="H900" s="380"/>
      <c r="I900" s="566">
        <v>26.8</v>
      </c>
      <c r="J900" s="616">
        <v>2200</v>
      </c>
      <c r="K900" s="375">
        <f t="shared" si="136"/>
        <v>200</v>
      </c>
      <c r="L900" s="376">
        <f t="shared" si="128"/>
        <v>0</v>
      </c>
      <c r="M900" s="376">
        <f t="shared" si="129"/>
        <v>0</v>
      </c>
      <c r="N900" s="376">
        <f t="shared" si="137"/>
        <v>0</v>
      </c>
      <c r="O900" s="376">
        <f t="shared" si="138"/>
        <v>0</v>
      </c>
      <c r="P900" s="772">
        <v>1</v>
      </c>
      <c r="Q900" s="377" t="str">
        <f t="shared" si="133"/>
        <v>S</v>
      </c>
      <c r="R900" s="378"/>
      <c r="S900" s="378"/>
      <c r="T900" s="773">
        <f t="shared" si="134"/>
        <v>5360</v>
      </c>
    </row>
    <row r="901" spans="1:20" ht="14.1" customHeight="1">
      <c r="A901" s="564">
        <v>901</v>
      </c>
      <c r="B901" s="552" t="s">
        <v>776</v>
      </c>
      <c r="C901" s="553" t="s">
        <v>643</v>
      </c>
      <c r="D901" s="380">
        <v>0</v>
      </c>
      <c r="E901" s="560" t="s">
        <v>363</v>
      </c>
      <c r="F901" s="560" t="s">
        <v>380</v>
      </c>
      <c r="G901" s="373" t="str">
        <f t="shared" si="135"/>
        <v>Gangen en hallen</v>
      </c>
      <c r="H901" s="380"/>
      <c r="I901" s="566">
        <v>5.0999999999999996</v>
      </c>
      <c r="J901" s="616">
        <v>3200</v>
      </c>
      <c r="K901" s="375">
        <f t="shared" si="136"/>
        <v>200</v>
      </c>
      <c r="L901" s="376">
        <f t="shared" si="128"/>
        <v>0</v>
      </c>
      <c r="M901" s="376">
        <f t="shared" si="129"/>
        <v>0</v>
      </c>
      <c r="N901" s="376">
        <f t="shared" si="137"/>
        <v>0</v>
      </c>
      <c r="O901" s="376">
        <f t="shared" si="138"/>
        <v>0</v>
      </c>
      <c r="P901" s="772">
        <v>1</v>
      </c>
      <c r="Q901" s="377" t="str">
        <f t="shared" si="133"/>
        <v>V</v>
      </c>
      <c r="R901" s="378"/>
      <c r="S901" s="378"/>
      <c r="T901" s="773">
        <f t="shared" si="134"/>
        <v>1019.9999999999999</v>
      </c>
    </row>
    <row r="902" spans="1:20" ht="14.1" customHeight="1">
      <c r="A902" s="564">
        <v>902</v>
      </c>
      <c r="B902" s="552" t="s">
        <v>776</v>
      </c>
      <c r="C902" s="553" t="s">
        <v>643</v>
      </c>
      <c r="D902" s="380">
        <v>0</v>
      </c>
      <c r="E902" s="560" t="s">
        <v>364</v>
      </c>
      <c r="F902" s="560" t="s">
        <v>380</v>
      </c>
      <c r="G902" s="373" t="str">
        <f t="shared" si="135"/>
        <v>Gangen en hallen</v>
      </c>
      <c r="H902" s="380"/>
      <c r="I902" s="566">
        <v>7.4</v>
      </c>
      <c r="J902" s="616">
        <v>3200</v>
      </c>
      <c r="K902" s="375">
        <f t="shared" si="136"/>
        <v>200</v>
      </c>
      <c r="L902" s="376">
        <f t="shared" si="128"/>
        <v>0</v>
      </c>
      <c r="M902" s="376">
        <f t="shared" si="129"/>
        <v>0</v>
      </c>
      <c r="N902" s="376">
        <f t="shared" si="137"/>
        <v>0</v>
      </c>
      <c r="O902" s="376">
        <f t="shared" si="138"/>
        <v>0</v>
      </c>
      <c r="P902" s="772">
        <v>1</v>
      </c>
      <c r="Q902" s="377" t="str">
        <f t="shared" si="133"/>
        <v>V</v>
      </c>
      <c r="R902" s="378"/>
      <c r="S902" s="378"/>
      <c r="T902" s="773">
        <f t="shared" si="134"/>
        <v>1480</v>
      </c>
    </row>
    <row r="903" spans="1:20" ht="14.1" customHeight="1">
      <c r="A903" s="564">
        <v>903</v>
      </c>
      <c r="B903" s="552" t="s">
        <v>776</v>
      </c>
      <c r="C903" s="553" t="s">
        <v>643</v>
      </c>
      <c r="D903" s="380">
        <v>0</v>
      </c>
      <c r="E903" s="560" t="s">
        <v>365</v>
      </c>
      <c r="F903" s="560" t="s">
        <v>325</v>
      </c>
      <c r="G903" s="373" t="str">
        <f t="shared" si="135"/>
        <v>Niet van toepassing</v>
      </c>
      <c r="H903" s="380"/>
      <c r="I903" s="566">
        <v>15</v>
      </c>
      <c r="J903" s="616" t="s">
        <v>239</v>
      </c>
      <c r="K903" s="375">
        <f t="shared" si="136"/>
        <v>0</v>
      </c>
      <c r="L903" s="376">
        <f t="shared" si="128"/>
        <v>0</v>
      </c>
      <c r="M903" s="376">
        <f t="shared" si="129"/>
        <v>0</v>
      </c>
      <c r="N903" s="376">
        <f t="shared" si="137"/>
        <v>0</v>
      </c>
      <c r="O903" s="376">
        <f t="shared" si="138"/>
        <v>0</v>
      </c>
      <c r="P903" s="772">
        <v>1</v>
      </c>
      <c r="Q903" s="377">
        <f t="shared" si="133"/>
        <v>0</v>
      </c>
      <c r="R903" s="378"/>
      <c r="S903" s="378"/>
      <c r="T903" s="773">
        <f t="shared" si="134"/>
        <v>0</v>
      </c>
    </row>
    <row r="904" spans="1:20" ht="14.1" customHeight="1">
      <c r="A904" s="564">
        <v>904</v>
      </c>
      <c r="B904" s="552" t="s">
        <v>776</v>
      </c>
      <c r="C904" s="553" t="s">
        <v>643</v>
      </c>
      <c r="D904" s="380">
        <v>0</v>
      </c>
      <c r="E904" s="560" t="s">
        <v>366</v>
      </c>
      <c r="F904" s="560" t="s">
        <v>325</v>
      </c>
      <c r="G904" s="373" t="str">
        <f t="shared" si="135"/>
        <v>Niet van toepassing</v>
      </c>
      <c r="H904" s="380"/>
      <c r="I904" s="566">
        <v>8.6999999999999993</v>
      </c>
      <c r="J904" s="616" t="s">
        <v>239</v>
      </c>
      <c r="K904" s="375">
        <f t="shared" si="136"/>
        <v>0</v>
      </c>
      <c r="L904" s="376">
        <f t="shared" si="128"/>
        <v>0</v>
      </c>
      <c r="M904" s="376">
        <f t="shared" si="129"/>
        <v>0</v>
      </c>
      <c r="N904" s="376">
        <f t="shared" si="137"/>
        <v>0</v>
      </c>
      <c r="O904" s="376">
        <f t="shared" si="138"/>
        <v>0</v>
      </c>
      <c r="P904" s="772">
        <v>1</v>
      </c>
      <c r="Q904" s="377">
        <f t="shared" si="133"/>
        <v>0</v>
      </c>
      <c r="R904" s="378"/>
      <c r="S904" s="378"/>
      <c r="T904" s="773">
        <f t="shared" si="134"/>
        <v>0</v>
      </c>
    </row>
    <row r="905" spans="1:20" ht="14.1" customHeight="1">
      <c r="A905" s="564">
        <v>905</v>
      </c>
      <c r="B905" s="552" t="s">
        <v>776</v>
      </c>
      <c r="C905" s="553" t="s">
        <v>643</v>
      </c>
      <c r="D905" s="380">
        <v>0</v>
      </c>
      <c r="E905" s="560" t="s">
        <v>367</v>
      </c>
      <c r="F905" s="560" t="s">
        <v>325</v>
      </c>
      <c r="G905" s="373" t="str">
        <f t="shared" si="135"/>
        <v>Niet van toepassing</v>
      </c>
      <c r="H905" s="380"/>
      <c r="I905" s="566">
        <v>32.799999999999997</v>
      </c>
      <c r="J905" s="616" t="s">
        <v>239</v>
      </c>
      <c r="K905" s="375">
        <f t="shared" si="136"/>
        <v>0</v>
      </c>
      <c r="L905" s="376">
        <f t="shared" si="128"/>
        <v>0</v>
      </c>
      <c r="M905" s="376">
        <f t="shared" si="129"/>
        <v>0</v>
      </c>
      <c r="N905" s="376">
        <f t="shared" si="137"/>
        <v>0</v>
      </c>
      <c r="O905" s="376">
        <f t="shared" si="138"/>
        <v>0</v>
      </c>
      <c r="P905" s="772">
        <v>1</v>
      </c>
      <c r="Q905" s="377">
        <f t="shared" si="133"/>
        <v>0</v>
      </c>
      <c r="R905" s="378"/>
      <c r="S905" s="378"/>
      <c r="T905" s="773">
        <f t="shared" si="134"/>
        <v>0</v>
      </c>
    </row>
    <row r="906" spans="1:20" ht="14.1" customHeight="1">
      <c r="A906" s="564">
        <v>906</v>
      </c>
      <c r="B906" s="552" t="s">
        <v>776</v>
      </c>
      <c r="C906" s="553" t="s">
        <v>643</v>
      </c>
      <c r="D906" s="380">
        <v>0</v>
      </c>
      <c r="E906" s="560" t="s">
        <v>368</v>
      </c>
      <c r="F906" s="560" t="s">
        <v>383</v>
      </c>
      <c r="G906" s="373" t="str">
        <f t="shared" si="135"/>
        <v>Leslokaal regulier</v>
      </c>
      <c r="H906" s="380"/>
      <c r="I906" s="566">
        <v>77</v>
      </c>
      <c r="J906" s="616">
        <v>8040</v>
      </c>
      <c r="K906" s="375">
        <f t="shared" si="136"/>
        <v>40</v>
      </c>
      <c r="L906" s="376">
        <f t="shared" si="128"/>
        <v>0</v>
      </c>
      <c r="M906" s="376">
        <f t="shared" si="129"/>
        <v>0</v>
      </c>
      <c r="N906" s="376">
        <f t="shared" si="137"/>
        <v>0</v>
      </c>
      <c r="O906" s="376">
        <f t="shared" si="138"/>
        <v>0</v>
      </c>
      <c r="P906" s="772">
        <v>1</v>
      </c>
      <c r="Q906" s="377" t="str">
        <f t="shared" si="133"/>
        <v>L</v>
      </c>
      <c r="R906" s="378"/>
      <c r="S906" s="378"/>
      <c r="T906" s="773">
        <f t="shared" si="134"/>
        <v>3080</v>
      </c>
    </row>
    <row r="907" spans="1:20" ht="14.1" customHeight="1">
      <c r="A907" s="564">
        <v>907</v>
      </c>
      <c r="B907" s="552" t="s">
        <v>776</v>
      </c>
      <c r="C907" s="553" t="s">
        <v>643</v>
      </c>
      <c r="D907" s="380">
        <v>0</v>
      </c>
      <c r="E907" s="560" t="s">
        <v>369</v>
      </c>
      <c r="F907" s="560" t="s">
        <v>325</v>
      </c>
      <c r="G907" s="373" t="str">
        <f t="shared" si="135"/>
        <v>Niet van toepassing</v>
      </c>
      <c r="H907" s="380"/>
      <c r="I907" s="566">
        <v>13.7</v>
      </c>
      <c r="J907" s="616" t="s">
        <v>239</v>
      </c>
      <c r="K907" s="375">
        <f t="shared" si="136"/>
        <v>0</v>
      </c>
      <c r="L907" s="376">
        <f t="shared" ref="L907:L970" si="139">N907*I907*P907</f>
        <v>0</v>
      </c>
      <c r="M907" s="376">
        <f t="shared" ref="M907:M970" si="140">O907*I907*P907</f>
        <v>0</v>
      </c>
      <c r="N907" s="376">
        <f t="shared" si="137"/>
        <v>0</v>
      </c>
      <c r="O907" s="376">
        <f t="shared" si="138"/>
        <v>0</v>
      </c>
      <c r="P907" s="772">
        <v>1</v>
      </c>
      <c r="Q907" s="377">
        <f t="shared" si="133"/>
        <v>0</v>
      </c>
      <c r="R907" s="378"/>
      <c r="S907" s="378"/>
      <c r="T907" s="773">
        <f t="shared" si="134"/>
        <v>0</v>
      </c>
    </row>
    <row r="908" spans="1:20" ht="14.1" customHeight="1">
      <c r="A908" s="564">
        <v>908</v>
      </c>
      <c r="B908" s="552" t="s">
        <v>776</v>
      </c>
      <c r="C908" s="553" t="s">
        <v>643</v>
      </c>
      <c r="D908" s="380">
        <v>0</v>
      </c>
      <c r="E908" s="560" t="s">
        <v>370</v>
      </c>
      <c r="F908" s="560" t="s">
        <v>325</v>
      </c>
      <c r="G908" s="373" t="str">
        <f t="shared" si="135"/>
        <v>Niet van toepassing</v>
      </c>
      <c r="H908" s="380"/>
      <c r="I908" s="566">
        <v>10.5</v>
      </c>
      <c r="J908" s="616" t="s">
        <v>239</v>
      </c>
      <c r="K908" s="375">
        <f t="shared" si="136"/>
        <v>0</v>
      </c>
      <c r="L908" s="376">
        <f t="shared" si="139"/>
        <v>0</v>
      </c>
      <c r="M908" s="376">
        <f t="shared" si="140"/>
        <v>0</v>
      </c>
      <c r="N908" s="376">
        <f t="shared" si="137"/>
        <v>0</v>
      </c>
      <c r="O908" s="376">
        <f t="shared" si="138"/>
        <v>0</v>
      </c>
      <c r="P908" s="772">
        <v>1</v>
      </c>
      <c r="Q908" s="377">
        <f t="shared" si="133"/>
        <v>0</v>
      </c>
      <c r="R908" s="378"/>
      <c r="S908" s="378"/>
      <c r="T908" s="773">
        <f t="shared" si="134"/>
        <v>0</v>
      </c>
    </row>
    <row r="909" spans="1:20" ht="14.1" customHeight="1">
      <c r="A909" s="564">
        <v>909</v>
      </c>
      <c r="B909" s="552" t="s">
        <v>776</v>
      </c>
      <c r="C909" s="553" t="s">
        <v>643</v>
      </c>
      <c r="D909" s="380">
        <v>0</v>
      </c>
      <c r="E909" s="560" t="s">
        <v>371</v>
      </c>
      <c r="F909" s="560" t="s">
        <v>647</v>
      </c>
      <c r="G909" s="373" t="str">
        <f t="shared" si="135"/>
        <v>Leslokaal praktijk</v>
      </c>
      <c r="H909" s="380"/>
      <c r="I909" s="566">
        <v>81</v>
      </c>
      <c r="J909" s="616">
        <v>9040</v>
      </c>
      <c r="K909" s="375">
        <f t="shared" si="136"/>
        <v>40</v>
      </c>
      <c r="L909" s="376">
        <f t="shared" si="139"/>
        <v>0</v>
      </c>
      <c r="M909" s="376">
        <f t="shared" si="140"/>
        <v>0</v>
      </c>
      <c r="N909" s="376">
        <f t="shared" si="137"/>
        <v>0</v>
      </c>
      <c r="O909" s="376">
        <f t="shared" si="138"/>
        <v>0</v>
      </c>
      <c r="P909" s="772">
        <v>1</v>
      </c>
      <c r="Q909" s="377" t="str">
        <f t="shared" si="133"/>
        <v>L</v>
      </c>
      <c r="R909" s="378"/>
      <c r="S909" s="378"/>
      <c r="T909" s="773">
        <f t="shared" si="134"/>
        <v>3240</v>
      </c>
    </row>
    <row r="910" spans="1:20" ht="14.1" customHeight="1">
      <c r="A910" s="564">
        <v>910</v>
      </c>
      <c r="B910" s="552" t="s">
        <v>776</v>
      </c>
      <c r="C910" s="553" t="s">
        <v>643</v>
      </c>
      <c r="D910" s="380">
        <v>0</v>
      </c>
      <c r="E910" s="560" t="s">
        <v>372</v>
      </c>
      <c r="F910" s="560" t="s">
        <v>325</v>
      </c>
      <c r="G910" s="373" t="str">
        <f t="shared" si="135"/>
        <v>Niet van toepassing</v>
      </c>
      <c r="H910" s="380"/>
      <c r="I910" s="566">
        <v>6.4</v>
      </c>
      <c r="J910" s="616" t="s">
        <v>239</v>
      </c>
      <c r="K910" s="375">
        <f t="shared" si="136"/>
        <v>0</v>
      </c>
      <c r="L910" s="376">
        <f t="shared" si="139"/>
        <v>0</v>
      </c>
      <c r="M910" s="376">
        <f t="shared" si="140"/>
        <v>0</v>
      </c>
      <c r="N910" s="376">
        <f t="shared" si="137"/>
        <v>0</v>
      </c>
      <c r="O910" s="376">
        <f t="shared" si="138"/>
        <v>0</v>
      </c>
      <c r="P910" s="772">
        <v>1</v>
      </c>
      <c r="Q910" s="377">
        <f t="shared" si="133"/>
        <v>0</v>
      </c>
      <c r="R910" s="378"/>
      <c r="S910" s="378"/>
      <c r="T910" s="773">
        <f t="shared" si="134"/>
        <v>0</v>
      </c>
    </row>
    <row r="911" spans="1:20" ht="14.1" customHeight="1">
      <c r="A911" s="564">
        <v>911</v>
      </c>
      <c r="B911" s="552" t="s">
        <v>776</v>
      </c>
      <c r="C911" s="553" t="s">
        <v>643</v>
      </c>
      <c r="D911" s="380">
        <v>0</v>
      </c>
      <c r="E911" s="560" t="s">
        <v>373</v>
      </c>
      <c r="F911" s="560" t="s">
        <v>647</v>
      </c>
      <c r="G911" s="373" t="str">
        <f t="shared" si="135"/>
        <v>Leslokaal praktijk</v>
      </c>
      <c r="H911" s="380"/>
      <c r="I911" s="566">
        <v>87</v>
      </c>
      <c r="J911" s="616">
        <v>9040</v>
      </c>
      <c r="K911" s="375">
        <f t="shared" si="136"/>
        <v>40</v>
      </c>
      <c r="L911" s="376">
        <f t="shared" si="139"/>
        <v>0</v>
      </c>
      <c r="M911" s="376">
        <f t="shared" si="140"/>
        <v>0</v>
      </c>
      <c r="N911" s="376">
        <f t="shared" si="137"/>
        <v>0</v>
      </c>
      <c r="O911" s="376">
        <f t="shared" si="138"/>
        <v>0</v>
      </c>
      <c r="P911" s="772">
        <v>1</v>
      </c>
      <c r="Q911" s="377" t="str">
        <f t="shared" si="133"/>
        <v>L</v>
      </c>
      <c r="R911" s="378"/>
      <c r="S911" s="378"/>
      <c r="T911" s="773">
        <f t="shared" si="134"/>
        <v>3480</v>
      </c>
    </row>
    <row r="912" spans="1:20" ht="14.1" customHeight="1">
      <c r="A912" s="564">
        <v>912</v>
      </c>
      <c r="B912" s="552" t="s">
        <v>776</v>
      </c>
      <c r="C912" s="553" t="s">
        <v>643</v>
      </c>
      <c r="D912" s="380">
        <v>0</v>
      </c>
      <c r="E912" s="560" t="s">
        <v>374</v>
      </c>
      <c r="F912" s="560" t="s">
        <v>325</v>
      </c>
      <c r="G912" s="373" t="str">
        <f t="shared" si="135"/>
        <v>Niet van toepassing</v>
      </c>
      <c r="H912" s="380"/>
      <c r="I912" s="566">
        <v>13</v>
      </c>
      <c r="J912" s="616" t="s">
        <v>239</v>
      </c>
      <c r="K912" s="375">
        <f t="shared" si="136"/>
        <v>0</v>
      </c>
      <c r="L912" s="376">
        <f t="shared" si="139"/>
        <v>0</v>
      </c>
      <c r="M912" s="376">
        <f t="shared" si="140"/>
        <v>0</v>
      </c>
      <c r="N912" s="376">
        <f t="shared" si="137"/>
        <v>0</v>
      </c>
      <c r="O912" s="376">
        <f t="shared" si="138"/>
        <v>0</v>
      </c>
      <c r="P912" s="772">
        <v>1</v>
      </c>
      <c r="Q912" s="377">
        <f t="shared" si="133"/>
        <v>0</v>
      </c>
      <c r="R912" s="378"/>
      <c r="S912" s="378"/>
      <c r="T912" s="773">
        <f t="shared" si="134"/>
        <v>0</v>
      </c>
    </row>
    <row r="913" spans="1:20" ht="14.1" customHeight="1">
      <c r="A913" s="564">
        <v>913</v>
      </c>
      <c r="B913" s="552" t="s">
        <v>776</v>
      </c>
      <c r="C913" s="553" t="s">
        <v>643</v>
      </c>
      <c r="D913" s="380">
        <v>0</v>
      </c>
      <c r="E913" s="560" t="s">
        <v>375</v>
      </c>
      <c r="F913" s="560" t="s">
        <v>325</v>
      </c>
      <c r="G913" s="373" t="str">
        <f t="shared" si="135"/>
        <v>Niet van toepassing</v>
      </c>
      <c r="H913" s="380"/>
      <c r="I913" s="566">
        <v>10.3</v>
      </c>
      <c r="J913" s="616" t="s">
        <v>239</v>
      </c>
      <c r="K913" s="375">
        <f t="shared" si="136"/>
        <v>0</v>
      </c>
      <c r="L913" s="376">
        <f t="shared" si="139"/>
        <v>0</v>
      </c>
      <c r="M913" s="376">
        <f t="shared" si="140"/>
        <v>0</v>
      </c>
      <c r="N913" s="376">
        <f t="shared" si="137"/>
        <v>0</v>
      </c>
      <c r="O913" s="376">
        <f t="shared" si="138"/>
        <v>0</v>
      </c>
      <c r="P913" s="772">
        <v>1</v>
      </c>
      <c r="Q913" s="377">
        <f t="shared" si="133"/>
        <v>0</v>
      </c>
      <c r="R913" s="378"/>
      <c r="S913" s="378"/>
      <c r="T913" s="773">
        <f t="shared" si="134"/>
        <v>0</v>
      </c>
    </row>
    <row r="914" spans="1:20" ht="14.1" customHeight="1">
      <c r="A914" s="564">
        <v>914</v>
      </c>
      <c r="B914" s="552" t="s">
        <v>776</v>
      </c>
      <c r="C914" s="553" t="s">
        <v>643</v>
      </c>
      <c r="D914" s="380">
        <v>0</v>
      </c>
      <c r="E914" s="560" t="s">
        <v>376</v>
      </c>
      <c r="F914" s="560" t="s">
        <v>383</v>
      </c>
      <c r="G914" s="373" t="str">
        <f t="shared" si="135"/>
        <v>Leslokaal regulier</v>
      </c>
      <c r="H914" s="380"/>
      <c r="I914" s="566">
        <v>51.5</v>
      </c>
      <c r="J914" s="616">
        <v>8040</v>
      </c>
      <c r="K914" s="375">
        <f t="shared" si="136"/>
        <v>40</v>
      </c>
      <c r="L914" s="376">
        <f t="shared" si="139"/>
        <v>0</v>
      </c>
      <c r="M914" s="376">
        <f t="shared" si="140"/>
        <v>0</v>
      </c>
      <c r="N914" s="376">
        <f t="shared" si="137"/>
        <v>0</v>
      </c>
      <c r="O914" s="376">
        <f t="shared" si="138"/>
        <v>0</v>
      </c>
      <c r="P914" s="772">
        <v>1</v>
      </c>
      <c r="Q914" s="377" t="str">
        <f t="shared" si="133"/>
        <v>L</v>
      </c>
      <c r="R914" s="378"/>
      <c r="S914" s="378"/>
      <c r="T914" s="773">
        <f t="shared" si="134"/>
        <v>2060</v>
      </c>
    </row>
    <row r="915" spans="1:20" ht="14.1" customHeight="1">
      <c r="A915" s="564">
        <v>915</v>
      </c>
      <c r="B915" s="552" t="s">
        <v>776</v>
      </c>
      <c r="C915" s="553" t="s">
        <v>643</v>
      </c>
      <c r="D915" s="380">
        <v>0</v>
      </c>
      <c r="E915" s="560" t="s">
        <v>377</v>
      </c>
      <c r="F915" s="560" t="s">
        <v>383</v>
      </c>
      <c r="G915" s="373" t="str">
        <f t="shared" si="135"/>
        <v>Leslokaal regulier</v>
      </c>
      <c r="H915" s="380"/>
      <c r="I915" s="566">
        <v>111</v>
      </c>
      <c r="J915" s="616">
        <v>8040</v>
      </c>
      <c r="K915" s="375">
        <f t="shared" si="136"/>
        <v>40</v>
      </c>
      <c r="L915" s="376">
        <f t="shared" si="139"/>
        <v>0</v>
      </c>
      <c r="M915" s="376">
        <f t="shared" si="140"/>
        <v>0</v>
      </c>
      <c r="N915" s="376">
        <f t="shared" si="137"/>
        <v>0</v>
      </c>
      <c r="O915" s="376">
        <f t="shared" si="138"/>
        <v>0</v>
      </c>
      <c r="P915" s="772">
        <v>1</v>
      </c>
      <c r="Q915" s="377" t="str">
        <f t="shared" si="133"/>
        <v>L</v>
      </c>
      <c r="R915" s="378"/>
      <c r="S915" s="378"/>
      <c r="T915" s="773">
        <f t="shared" si="134"/>
        <v>4440</v>
      </c>
    </row>
    <row r="916" spans="1:20" ht="14.1" customHeight="1">
      <c r="A916" s="564">
        <v>916</v>
      </c>
      <c r="B916" s="552" t="s">
        <v>776</v>
      </c>
      <c r="C916" s="553" t="s">
        <v>643</v>
      </c>
      <c r="D916" s="380">
        <v>0</v>
      </c>
      <c r="E916" s="560" t="s">
        <v>378</v>
      </c>
      <c r="F916" s="560" t="s">
        <v>383</v>
      </c>
      <c r="G916" s="373" t="str">
        <f t="shared" si="135"/>
        <v>Leslokaal regulier</v>
      </c>
      <c r="H916" s="380"/>
      <c r="I916" s="566">
        <v>51.5</v>
      </c>
      <c r="J916" s="616">
        <v>8040</v>
      </c>
      <c r="K916" s="375">
        <f t="shared" si="136"/>
        <v>40</v>
      </c>
      <c r="L916" s="376">
        <f t="shared" si="139"/>
        <v>0</v>
      </c>
      <c r="M916" s="376">
        <f t="shared" si="140"/>
        <v>0</v>
      </c>
      <c r="N916" s="376">
        <f t="shared" si="137"/>
        <v>0</v>
      </c>
      <c r="O916" s="376">
        <f t="shared" si="138"/>
        <v>0</v>
      </c>
      <c r="P916" s="772">
        <v>1</v>
      </c>
      <c r="Q916" s="377" t="str">
        <f t="shared" si="133"/>
        <v>L</v>
      </c>
      <c r="R916" s="378"/>
      <c r="S916" s="378"/>
      <c r="T916" s="773">
        <f t="shared" si="134"/>
        <v>2060</v>
      </c>
    </row>
    <row r="917" spans="1:20" ht="14.1" customHeight="1">
      <c r="A917" s="564">
        <v>917</v>
      </c>
      <c r="B917" s="552" t="s">
        <v>776</v>
      </c>
      <c r="C917" s="553" t="s">
        <v>643</v>
      </c>
      <c r="D917" s="380">
        <v>0</v>
      </c>
      <c r="E917" s="560" t="s">
        <v>379</v>
      </c>
      <c r="F917" s="560" t="s">
        <v>383</v>
      </c>
      <c r="G917" s="373" t="str">
        <f t="shared" si="135"/>
        <v>Leslokaal regulier</v>
      </c>
      <c r="H917" s="380"/>
      <c r="I917" s="566">
        <v>42.6</v>
      </c>
      <c r="J917" s="616">
        <v>8040</v>
      </c>
      <c r="K917" s="375">
        <f t="shared" si="136"/>
        <v>40</v>
      </c>
      <c r="L917" s="376">
        <f t="shared" si="139"/>
        <v>0</v>
      </c>
      <c r="M917" s="376">
        <f t="shared" si="140"/>
        <v>0</v>
      </c>
      <c r="N917" s="376">
        <f t="shared" si="137"/>
        <v>0</v>
      </c>
      <c r="O917" s="376">
        <f t="shared" si="138"/>
        <v>0</v>
      </c>
      <c r="P917" s="772">
        <v>1</v>
      </c>
      <c r="Q917" s="377" t="str">
        <f t="shared" si="133"/>
        <v>L</v>
      </c>
      <c r="R917" s="378"/>
      <c r="S917" s="378"/>
      <c r="T917" s="773">
        <f t="shared" si="134"/>
        <v>1704</v>
      </c>
    </row>
    <row r="918" spans="1:20" ht="14.1" customHeight="1">
      <c r="A918" s="564">
        <v>918</v>
      </c>
      <c r="B918" s="552" t="s">
        <v>776</v>
      </c>
      <c r="C918" s="553" t="s">
        <v>643</v>
      </c>
      <c r="D918" s="380">
        <v>0</v>
      </c>
      <c r="E918" s="560" t="s">
        <v>525</v>
      </c>
      <c r="F918" s="560" t="s">
        <v>383</v>
      </c>
      <c r="G918" s="373" t="str">
        <f t="shared" si="135"/>
        <v>Leslokaal regulier</v>
      </c>
      <c r="H918" s="380"/>
      <c r="I918" s="566">
        <v>40.1</v>
      </c>
      <c r="J918" s="616">
        <v>8040</v>
      </c>
      <c r="K918" s="375">
        <f t="shared" si="136"/>
        <v>40</v>
      </c>
      <c r="L918" s="376">
        <f t="shared" si="139"/>
        <v>0</v>
      </c>
      <c r="M918" s="376">
        <f t="shared" si="140"/>
        <v>0</v>
      </c>
      <c r="N918" s="376">
        <f t="shared" si="137"/>
        <v>0</v>
      </c>
      <c r="O918" s="376">
        <f t="shared" si="138"/>
        <v>0</v>
      </c>
      <c r="P918" s="772">
        <v>1</v>
      </c>
      <c r="Q918" s="377" t="str">
        <f t="shared" si="133"/>
        <v>L</v>
      </c>
      <c r="R918" s="378"/>
      <c r="S918" s="378"/>
      <c r="T918" s="773">
        <f t="shared" si="134"/>
        <v>1604</v>
      </c>
    </row>
    <row r="919" spans="1:20" ht="14.1" customHeight="1">
      <c r="A919" s="564">
        <v>919</v>
      </c>
      <c r="B919" s="552" t="s">
        <v>776</v>
      </c>
      <c r="C919" s="553" t="s">
        <v>643</v>
      </c>
      <c r="D919" s="380">
        <v>0</v>
      </c>
      <c r="E919" s="560" t="s">
        <v>526</v>
      </c>
      <c r="F919" s="560" t="s">
        <v>382</v>
      </c>
      <c r="G919" s="373" t="str">
        <f t="shared" si="135"/>
        <v>Sanitaire ruimten</v>
      </c>
      <c r="H919" s="380"/>
      <c r="I919" s="566">
        <v>11.4</v>
      </c>
      <c r="J919" s="616">
        <v>2200</v>
      </c>
      <c r="K919" s="375">
        <f t="shared" si="136"/>
        <v>200</v>
      </c>
      <c r="L919" s="376">
        <f t="shared" si="139"/>
        <v>0</v>
      </c>
      <c r="M919" s="376">
        <f t="shared" si="140"/>
        <v>0</v>
      </c>
      <c r="N919" s="376">
        <f t="shared" si="137"/>
        <v>0</v>
      </c>
      <c r="O919" s="376">
        <f t="shared" si="138"/>
        <v>0</v>
      </c>
      <c r="P919" s="772">
        <v>1</v>
      </c>
      <c r="Q919" s="377" t="str">
        <f t="shared" si="133"/>
        <v>S</v>
      </c>
      <c r="R919" s="378"/>
      <c r="S919" s="378"/>
      <c r="T919" s="773">
        <f t="shared" si="134"/>
        <v>2280</v>
      </c>
    </row>
    <row r="920" spans="1:20" ht="14.1" customHeight="1">
      <c r="A920" s="564">
        <v>920</v>
      </c>
      <c r="B920" s="552" t="s">
        <v>776</v>
      </c>
      <c r="C920" s="553" t="s">
        <v>643</v>
      </c>
      <c r="D920" s="380">
        <v>0</v>
      </c>
      <c r="E920" s="560" t="s">
        <v>527</v>
      </c>
      <c r="F920" s="560" t="s">
        <v>384</v>
      </c>
      <c r="G920" s="373" t="str">
        <f t="shared" si="135"/>
        <v>Administratieve ruimten</v>
      </c>
      <c r="H920" s="380"/>
      <c r="I920" s="566">
        <v>17.399999999999999</v>
      </c>
      <c r="J920" s="616">
        <v>1040</v>
      </c>
      <c r="K920" s="375">
        <f t="shared" si="136"/>
        <v>40</v>
      </c>
      <c r="L920" s="376">
        <f t="shared" si="139"/>
        <v>0</v>
      </c>
      <c r="M920" s="376">
        <f t="shared" si="140"/>
        <v>0</v>
      </c>
      <c r="N920" s="376">
        <f t="shared" si="137"/>
        <v>0</v>
      </c>
      <c r="O920" s="376">
        <f t="shared" si="138"/>
        <v>0</v>
      </c>
      <c r="P920" s="772">
        <v>1</v>
      </c>
      <c r="Q920" s="377" t="str">
        <f t="shared" si="133"/>
        <v>B</v>
      </c>
      <c r="R920" s="378"/>
      <c r="S920" s="378"/>
      <c r="T920" s="773">
        <f t="shared" si="134"/>
        <v>696</v>
      </c>
    </row>
    <row r="921" spans="1:20" ht="14.1" customHeight="1">
      <c r="A921" s="564">
        <v>921</v>
      </c>
      <c r="B921" s="552" t="s">
        <v>776</v>
      </c>
      <c r="C921" s="553" t="s">
        <v>643</v>
      </c>
      <c r="D921" s="380">
        <v>0</v>
      </c>
      <c r="E921" s="560" t="s">
        <v>528</v>
      </c>
      <c r="F921" s="560" t="s">
        <v>382</v>
      </c>
      <c r="G921" s="373" t="str">
        <f t="shared" si="135"/>
        <v>Sanitaire ruimten</v>
      </c>
      <c r="H921" s="380"/>
      <c r="I921" s="566">
        <v>11.1</v>
      </c>
      <c r="J921" s="616">
        <v>2200</v>
      </c>
      <c r="K921" s="375">
        <f t="shared" si="136"/>
        <v>200</v>
      </c>
      <c r="L921" s="376">
        <f t="shared" si="139"/>
        <v>0</v>
      </c>
      <c r="M921" s="376">
        <f t="shared" si="140"/>
        <v>0</v>
      </c>
      <c r="N921" s="376">
        <f t="shared" si="137"/>
        <v>0</v>
      </c>
      <c r="O921" s="376">
        <f t="shared" si="138"/>
        <v>0</v>
      </c>
      <c r="P921" s="772">
        <v>1</v>
      </c>
      <c r="Q921" s="377" t="str">
        <f t="shared" si="133"/>
        <v>S</v>
      </c>
      <c r="R921" s="378"/>
      <c r="S921" s="378"/>
      <c r="T921" s="773">
        <f t="shared" si="134"/>
        <v>2220</v>
      </c>
    </row>
    <row r="922" spans="1:20" ht="14.1" customHeight="1">
      <c r="A922" s="564">
        <v>922</v>
      </c>
      <c r="B922" s="552" t="s">
        <v>776</v>
      </c>
      <c r="C922" s="553" t="s">
        <v>643</v>
      </c>
      <c r="D922" s="380">
        <v>0</v>
      </c>
      <c r="E922" s="560" t="s">
        <v>529</v>
      </c>
      <c r="F922" s="560" t="s">
        <v>384</v>
      </c>
      <c r="G922" s="373" t="str">
        <f t="shared" si="135"/>
        <v>Administratieve ruimten</v>
      </c>
      <c r="H922" s="380"/>
      <c r="I922" s="566">
        <v>17.399999999999999</v>
      </c>
      <c r="J922" s="616">
        <v>1040</v>
      </c>
      <c r="K922" s="375">
        <f t="shared" si="136"/>
        <v>40</v>
      </c>
      <c r="L922" s="376">
        <f t="shared" si="139"/>
        <v>0</v>
      </c>
      <c r="M922" s="376">
        <f t="shared" si="140"/>
        <v>0</v>
      </c>
      <c r="N922" s="376">
        <f t="shared" si="137"/>
        <v>0</v>
      </c>
      <c r="O922" s="376">
        <f t="shared" si="138"/>
        <v>0</v>
      </c>
      <c r="P922" s="772">
        <v>1</v>
      </c>
      <c r="Q922" s="377" t="str">
        <f t="shared" si="133"/>
        <v>B</v>
      </c>
      <c r="R922" s="378"/>
      <c r="S922" s="378"/>
      <c r="T922" s="773">
        <f t="shared" si="134"/>
        <v>696</v>
      </c>
    </row>
    <row r="923" spans="1:20" ht="14.1" customHeight="1">
      <c r="A923" s="564">
        <v>923</v>
      </c>
      <c r="B923" s="552" t="s">
        <v>776</v>
      </c>
      <c r="C923" s="553" t="s">
        <v>643</v>
      </c>
      <c r="D923" s="380">
        <v>0</v>
      </c>
      <c r="E923" s="560" t="s">
        <v>530</v>
      </c>
      <c r="F923" s="560" t="s">
        <v>647</v>
      </c>
      <c r="G923" s="373" t="str">
        <f t="shared" si="135"/>
        <v>Leslokaal praktijk</v>
      </c>
      <c r="H923" s="380"/>
      <c r="I923" s="566">
        <v>172</v>
      </c>
      <c r="J923" s="616">
        <v>9040</v>
      </c>
      <c r="K923" s="375">
        <f t="shared" si="136"/>
        <v>40</v>
      </c>
      <c r="L923" s="376">
        <f t="shared" si="139"/>
        <v>0</v>
      </c>
      <c r="M923" s="376">
        <f t="shared" si="140"/>
        <v>0</v>
      </c>
      <c r="N923" s="376">
        <f t="shared" si="137"/>
        <v>0</v>
      </c>
      <c r="O923" s="376">
        <f t="shared" si="138"/>
        <v>0</v>
      </c>
      <c r="P923" s="772">
        <v>1</v>
      </c>
      <c r="Q923" s="377" t="str">
        <f t="shared" si="133"/>
        <v>L</v>
      </c>
      <c r="R923" s="378"/>
      <c r="S923" s="378"/>
      <c r="T923" s="773">
        <f t="shared" si="134"/>
        <v>6880</v>
      </c>
    </row>
    <row r="924" spans="1:20" ht="14.1" customHeight="1">
      <c r="A924" s="564">
        <v>924</v>
      </c>
      <c r="B924" s="552" t="s">
        <v>776</v>
      </c>
      <c r="C924" s="553" t="s">
        <v>643</v>
      </c>
      <c r="D924" s="380">
        <v>0</v>
      </c>
      <c r="E924" s="560" t="s">
        <v>531</v>
      </c>
      <c r="F924" s="560" t="s">
        <v>380</v>
      </c>
      <c r="G924" s="373" t="str">
        <f t="shared" si="135"/>
        <v>Gangen en hallen</v>
      </c>
      <c r="H924" s="380"/>
      <c r="I924" s="566">
        <v>60.6</v>
      </c>
      <c r="J924" s="616">
        <v>3200</v>
      </c>
      <c r="K924" s="375">
        <f t="shared" si="136"/>
        <v>200</v>
      </c>
      <c r="L924" s="376">
        <f t="shared" si="139"/>
        <v>0</v>
      </c>
      <c r="M924" s="376">
        <f t="shared" si="140"/>
        <v>0</v>
      </c>
      <c r="N924" s="376">
        <f t="shared" si="137"/>
        <v>0</v>
      </c>
      <c r="O924" s="376">
        <f t="shared" si="138"/>
        <v>0</v>
      </c>
      <c r="P924" s="772">
        <v>1</v>
      </c>
      <c r="Q924" s="377" t="str">
        <f t="shared" si="133"/>
        <v>V</v>
      </c>
      <c r="R924" s="378"/>
      <c r="S924" s="378"/>
      <c r="T924" s="773">
        <f t="shared" si="134"/>
        <v>12120</v>
      </c>
    </row>
    <row r="925" spans="1:20" ht="14.1" customHeight="1">
      <c r="A925" s="564">
        <v>925</v>
      </c>
      <c r="B925" s="552" t="s">
        <v>776</v>
      </c>
      <c r="C925" s="553" t="s">
        <v>643</v>
      </c>
      <c r="D925" s="380">
        <v>0</v>
      </c>
      <c r="E925" s="560" t="s">
        <v>618</v>
      </c>
      <c r="F925" s="560" t="s">
        <v>380</v>
      </c>
      <c r="G925" s="373" t="str">
        <f t="shared" si="135"/>
        <v>Gangen en hallen</v>
      </c>
      <c r="H925" s="380"/>
      <c r="I925" s="566">
        <v>69.3</v>
      </c>
      <c r="J925" s="616">
        <v>3200</v>
      </c>
      <c r="K925" s="375">
        <f t="shared" si="136"/>
        <v>200</v>
      </c>
      <c r="L925" s="376">
        <f t="shared" si="139"/>
        <v>0</v>
      </c>
      <c r="M925" s="376">
        <f t="shared" si="140"/>
        <v>0</v>
      </c>
      <c r="N925" s="376">
        <f t="shared" si="137"/>
        <v>0</v>
      </c>
      <c r="O925" s="376">
        <f t="shared" si="138"/>
        <v>0</v>
      </c>
      <c r="P925" s="772">
        <v>1</v>
      </c>
      <c r="Q925" s="377" t="str">
        <f t="shared" si="133"/>
        <v>V</v>
      </c>
      <c r="R925" s="378"/>
      <c r="S925" s="378"/>
      <c r="T925" s="773">
        <f t="shared" si="134"/>
        <v>13860</v>
      </c>
    </row>
    <row r="926" spans="1:20" ht="14.1" customHeight="1">
      <c r="A926" s="564">
        <v>926</v>
      </c>
      <c r="B926" s="552" t="s">
        <v>776</v>
      </c>
      <c r="C926" s="553" t="s">
        <v>643</v>
      </c>
      <c r="D926" s="380">
        <v>0</v>
      </c>
      <c r="E926" s="560" t="s">
        <v>619</v>
      </c>
      <c r="F926" s="560" t="s">
        <v>380</v>
      </c>
      <c r="G926" s="373" t="str">
        <f t="shared" si="135"/>
        <v>Gangen en hallen</v>
      </c>
      <c r="H926" s="380"/>
      <c r="I926" s="566">
        <v>47.8</v>
      </c>
      <c r="J926" s="616">
        <v>3200</v>
      </c>
      <c r="K926" s="375">
        <f t="shared" si="136"/>
        <v>200</v>
      </c>
      <c r="L926" s="376">
        <f t="shared" si="139"/>
        <v>0</v>
      </c>
      <c r="M926" s="376">
        <f t="shared" si="140"/>
        <v>0</v>
      </c>
      <c r="N926" s="376">
        <f t="shared" si="137"/>
        <v>0</v>
      </c>
      <c r="O926" s="376">
        <f t="shared" si="138"/>
        <v>0</v>
      </c>
      <c r="P926" s="772">
        <v>1</v>
      </c>
      <c r="Q926" s="377" t="str">
        <f t="shared" si="133"/>
        <v>V</v>
      </c>
      <c r="R926" s="378"/>
      <c r="S926" s="378"/>
      <c r="T926" s="773">
        <f t="shared" si="134"/>
        <v>9560</v>
      </c>
    </row>
    <row r="927" spans="1:20" ht="14.1" customHeight="1">
      <c r="A927" s="564">
        <v>927</v>
      </c>
      <c r="B927" s="552" t="s">
        <v>776</v>
      </c>
      <c r="C927" s="553" t="s">
        <v>643</v>
      </c>
      <c r="D927" s="380">
        <v>0</v>
      </c>
      <c r="E927" s="560" t="s">
        <v>620</v>
      </c>
      <c r="F927" s="560" t="s">
        <v>325</v>
      </c>
      <c r="G927" s="373" t="str">
        <f t="shared" si="135"/>
        <v>Niet van toepassing</v>
      </c>
      <c r="H927" s="380"/>
      <c r="I927" s="566">
        <v>16.3</v>
      </c>
      <c r="J927" s="616" t="s">
        <v>239</v>
      </c>
      <c r="K927" s="375">
        <f t="shared" si="136"/>
        <v>0</v>
      </c>
      <c r="L927" s="376">
        <f t="shared" si="139"/>
        <v>0</v>
      </c>
      <c r="M927" s="376">
        <f t="shared" si="140"/>
        <v>0</v>
      </c>
      <c r="N927" s="376">
        <f t="shared" si="137"/>
        <v>0</v>
      </c>
      <c r="O927" s="376">
        <f t="shared" si="138"/>
        <v>0</v>
      </c>
      <c r="P927" s="772">
        <v>1</v>
      </c>
      <c r="Q927" s="377">
        <f t="shared" si="133"/>
        <v>0</v>
      </c>
      <c r="R927" s="378"/>
      <c r="S927" s="378"/>
      <c r="T927" s="773">
        <f t="shared" si="134"/>
        <v>0</v>
      </c>
    </row>
    <row r="928" spans="1:20" ht="14.1" customHeight="1">
      <c r="A928" s="564">
        <v>928</v>
      </c>
      <c r="B928" s="552" t="s">
        <v>776</v>
      </c>
      <c r="C928" s="553" t="s">
        <v>643</v>
      </c>
      <c r="D928" s="380">
        <v>0</v>
      </c>
      <c r="E928" s="560" t="s">
        <v>621</v>
      </c>
      <c r="F928" s="560" t="s">
        <v>522</v>
      </c>
      <c r="G928" s="373" t="str">
        <f t="shared" si="135"/>
        <v>Leslokaal praktijk</v>
      </c>
      <c r="H928" s="380"/>
      <c r="I928" s="566">
        <v>93.6</v>
      </c>
      <c r="J928" s="616">
        <v>9040</v>
      </c>
      <c r="K928" s="375">
        <f t="shared" si="136"/>
        <v>40</v>
      </c>
      <c r="L928" s="376">
        <f t="shared" si="139"/>
        <v>0</v>
      </c>
      <c r="M928" s="376">
        <f t="shared" si="140"/>
        <v>0</v>
      </c>
      <c r="N928" s="376">
        <f t="shared" si="137"/>
        <v>0</v>
      </c>
      <c r="O928" s="376">
        <f t="shared" si="138"/>
        <v>0</v>
      </c>
      <c r="P928" s="772">
        <v>1</v>
      </c>
      <c r="Q928" s="377" t="str">
        <f t="shared" si="133"/>
        <v>L</v>
      </c>
      <c r="R928" s="378"/>
      <c r="S928" s="378"/>
      <c r="T928" s="773">
        <f t="shared" si="134"/>
        <v>3744</v>
      </c>
    </row>
    <row r="929" spans="1:20" ht="14.1" customHeight="1">
      <c r="A929" s="564">
        <v>929</v>
      </c>
      <c r="B929" s="552" t="s">
        <v>776</v>
      </c>
      <c r="C929" s="553" t="s">
        <v>643</v>
      </c>
      <c r="D929" s="380">
        <v>0</v>
      </c>
      <c r="E929" s="560" t="s">
        <v>622</v>
      </c>
      <c r="F929" s="560" t="s">
        <v>383</v>
      </c>
      <c r="G929" s="373" t="str">
        <f t="shared" si="135"/>
        <v>Leslokaal regulier</v>
      </c>
      <c r="H929" s="380"/>
      <c r="I929" s="603">
        <v>101</v>
      </c>
      <c r="J929" s="616">
        <v>8040</v>
      </c>
      <c r="K929" s="375">
        <f t="shared" si="136"/>
        <v>40</v>
      </c>
      <c r="L929" s="376">
        <f t="shared" si="139"/>
        <v>0</v>
      </c>
      <c r="M929" s="376">
        <f t="shared" si="140"/>
        <v>0</v>
      </c>
      <c r="N929" s="376">
        <f t="shared" si="137"/>
        <v>0</v>
      </c>
      <c r="O929" s="376">
        <f t="shared" si="138"/>
        <v>0</v>
      </c>
      <c r="P929" s="772">
        <v>1</v>
      </c>
      <c r="Q929" s="377" t="str">
        <f t="shared" si="133"/>
        <v>L</v>
      </c>
      <c r="R929" s="378"/>
      <c r="S929" s="378"/>
      <c r="T929" s="773">
        <f t="shared" si="134"/>
        <v>4040</v>
      </c>
    </row>
    <row r="930" spans="1:20" ht="14.1" customHeight="1">
      <c r="A930" s="564">
        <v>930</v>
      </c>
      <c r="B930" s="552" t="s">
        <v>776</v>
      </c>
      <c r="C930" s="553" t="s">
        <v>643</v>
      </c>
      <c r="D930" s="380">
        <v>0</v>
      </c>
      <c r="E930" s="560" t="s">
        <v>623</v>
      </c>
      <c r="F930" s="560" t="s">
        <v>325</v>
      </c>
      <c r="G930" s="373" t="str">
        <f t="shared" si="135"/>
        <v>Niet van toepassing</v>
      </c>
      <c r="H930" s="380"/>
      <c r="I930" s="566">
        <v>10.6</v>
      </c>
      <c r="J930" s="616" t="s">
        <v>239</v>
      </c>
      <c r="K930" s="375">
        <f t="shared" si="136"/>
        <v>0</v>
      </c>
      <c r="L930" s="376">
        <f t="shared" si="139"/>
        <v>0</v>
      </c>
      <c r="M930" s="376">
        <f t="shared" si="140"/>
        <v>0</v>
      </c>
      <c r="N930" s="376">
        <f t="shared" si="137"/>
        <v>0</v>
      </c>
      <c r="O930" s="376">
        <f t="shared" si="138"/>
        <v>0</v>
      </c>
      <c r="P930" s="772">
        <v>1</v>
      </c>
      <c r="Q930" s="377">
        <f t="shared" si="133"/>
        <v>0</v>
      </c>
      <c r="R930" s="378"/>
      <c r="S930" s="378"/>
      <c r="T930" s="773">
        <f t="shared" si="134"/>
        <v>0</v>
      </c>
    </row>
    <row r="931" spans="1:20" ht="14.1" customHeight="1">
      <c r="A931" s="564">
        <v>931</v>
      </c>
      <c r="B931" s="552" t="s">
        <v>776</v>
      </c>
      <c r="C931" s="553" t="s">
        <v>643</v>
      </c>
      <c r="D931" s="380">
        <v>0</v>
      </c>
      <c r="E931" s="560" t="s">
        <v>624</v>
      </c>
      <c r="F931" s="560" t="s">
        <v>325</v>
      </c>
      <c r="G931" s="373" t="str">
        <f t="shared" si="135"/>
        <v>Niet van toepassing</v>
      </c>
      <c r="H931" s="380"/>
      <c r="I931" s="566">
        <v>10.6</v>
      </c>
      <c r="J931" s="616" t="s">
        <v>239</v>
      </c>
      <c r="K931" s="375">
        <f t="shared" si="136"/>
        <v>0</v>
      </c>
      <c r="L931" s="376">
        <f t="shared" si="139"/>
        <v>0</v>
      </c>
      <c r="M931" s="376">
        <f t="shared" si="140"/>
        <v>0</v>
      </c>
      <c r="N931" s="376">
        <f t="shared" si="137"/>
        <v>0</v>
      </c>
      <c r="O931" s="376">
        <f t="shared" si="138"/>
        <v>0</v>
      </c>
      <c r="P931" s="772">
        <v>1</v>
      </c>
      <c r="Q931" s="377">
        <f t="shared" si="133"/>
        <v>0</v>
      </c>
      <c r="R931" s="378"/>
      <c r="S931" s="378"/>
      <c r="T931" s="773">
        <f t="shared" si="134"/>
        <v>0</v>
      </c>
    </row>
    <row r="932" spans="1:20" ht="14.1" customHeight="1">
      <c r="A932" s="564">
        <v>932</v>
      </c>
      <c r="B932" s="552" t="s">
        <v>776</v>
      </c>
      <c r="C932" s="553" t="s">
        <v>643</v>
      </c>
      <c r="D932" s="380">
        <v>0</v>
      </c>
      <c r="E932" s="560" t="s">
        <v>625</v>
      </c>
      <c r="F932" s="560" t="s">
        <v>536</v>
      </c>
      <c r="G932" s="373" t="str">
        <f t="shared" si="135"/>
        <v>Leslokaal praktijk</v>
      </c>
      <c r="H932" s="380"/>
      <c r="I932" s="566">
        <v>100</v>
      </c>
      <c r="J932" s="616">
        <v>9040</v>
      </c>
      <c r="K932" s="375">
        <f t="shared" si="136"/>
        <v>40</v>
      </c>
      <c r="L932" s="376">
        <f t="shared" si="139"/>
        <v>0</v>
      </c>
      <c r="M932" s="376">
        <f t="shared" si="140"/>
        <v>0</v>
      </c>
      <c r="N932" s="376">
        <f t="shared" si="137"/>
        <v>0</v>
      </c>
      <c r="O932" s="376">
        <f t="shared" si="138"/>
        <v>0</v>
      </c>
      <c r="P932" s="772">
        <v>1</v>
      </c>
      <c r="Q932" s="377" t="str">
        <f t="shared" si="133"/>
        <v>L</v>
      </c>
      <c r="R932" s="378"/>
      <c r="S932" s="378"/>
      <c r="T932" s="773">
        <f t="shared" si="134"/>
        <v>4000</v>
      </c>
    </row>
    <row r="933" spans="1:20" ht="14.1" customHeight="1">
      <c r="A933" s="564">
        <v>933</v>
      </c>
      <c r="B933" s="552" t="s">
        <v>776</v>
      </c>
      <c r="C933" s="553" t="s">
        <v>643</v>
      </c>
      <c r="D933" s="380">
        <v>0</v>
      </c>
      <c r="E933" s="560" t="s">
        <v>626</v>
      </c>
      <c r="F933" s="560" t="s">
        <v>325</v>
      </c>
      <c r="G933" s="373" t="str">
        <f t="shared" si="135"/>
        <v>Niet van toepassing</v>
      </c>
      <c r="H933" s="380"/>
      <c r="I933" s="566">
        <v>10.6</v>
      </c>
      <c r="J933" s="616" t="s">
        <v>239</v>
      </c>
      <c r="K933" s="375">
        <f t="shared" si="136"/>
        <v>0</v>
      </c>
      <c r="L933" s="376">
        <f t="shared" si="139"/>
        <v>0</v>
      </c>
      <c r="M933" s="376">
        <f t="shared" si="140"/>
        <v>0</v>
      </c>
      <c r="N933" s="376">
        <f t="shared" si="137"/>
        <v>0</v>
      </c>
      <c r="O933" s="376">
        <f t="shared" si="138"/>
        <v>0</v>
      </c>
      <c r="P933" s="772">
        <v>1</v>
      </c>
      <c r="Q933" s="377">
        <f t="shared" si="133"/>
        <v>0</v>
      </c>
      <c r="R933" s="378"/>
      <c r="S933" s="378"/>
      <c r="T933" s="773">
        <f t="shared" si="134"/>
        <v>0</v>
      </c>
    </row>
    <row r="934" spans="1:20" ht="14.1" customHeight="1">
      <c r="A934" s="564">
        <v>934</v>
      </c>
      <c r="B934" s="552" t="s">
        <v>776</v>
      </c>
      <c r="C934" s="553" t="s">
        <v>643</v>
      </c>
      <c r="D934" s="380">
        <v>0</v>
      </c>
      <c r="E934" s="560" t="s">
        <v>627</v>
      </c>
      <c r="F934" s="560" t="s">
        <v>536</v>
      </c>
      <c r="G934" s="373" t="str">
        <f t="shared" si="135"/>
        <v>Leslokaal praktijk</v>
      </c>
      <c r="H934" s="380"/>
      <c r="I934" s="566">
        <v>96.3</v>
      </c>
      <c r="J934" s="616">
        <v>9040</v>
      </c>
      <c r="K934" s="375">
        <f t="shared" si="136"/>
        <v>40</v>
      </c>
      <c r="L934" s="376">
        <f t="shared" si="139"/>
        <v>0</v>
      </c>
      <c r="M934" s="376">
        <f t="shared" si="140"/>
        <v>0</v>
      </c>
      <c r="N934" s="376">
        <f t="shared" si="137"/>
        <v>0</v>
      </c>
      <c r="O934" s="376">
        <f t="shared" si="138"/>
        <v>0</v>
      </c>
      <c r="P934" s="772">
        <v>1</v>
      </c>
      <c r="Q934" s="377" t="str">
        <f t="shared" si="133"/>
        <v>L</v>
      </c>
      <c r="R934" s="378"/>
      <c r="S934" s="378"/>
      <c r="T934" s="773">
        <f t="shared" si="134"/>
        <v>3852</v>
      </c>
    </row>
    <row r="935" spans="1:20" ht="14.1" customHeight="1">
      <c r="A935" s="564">
        <v>935</v>
      </c>
      <c r="B935" s="552" t="s">
        <v>776</v>
      </c>
      <c r="C935" s="553" t="s">
        <v>643</v>
      </c>
      <c r="D935" s="380">
        <v>0</v>
      </c>
      <c r="E935" s="560" t="s">
        <v>628</v>
      </c>
      <c r="F935" s="560" t="s">
        <v>325</v>
      </c>
      <c r="G935" s="373" t="str">
        <f t="shared" si="135"/>
        <v>Niet van toepassing</v>
      </c>
      <c r="H935" s="380"/>
      <c r="I935" s="566">
        <v>10.6</v>
      </c>
      <c r="J935" s="616" t="s">
        <v>239</v>
      </c>
      <c r="K935" s="375">
        <f t="shared" si="136"/>
        <v>0</v>
      </c>
      <c r="L935" s="376">
        <f t="shared" si="139"/>
        <v>0</v>
      </c>
      <c r="M935" s="376">
        <f t="shared" si="140"/>
        <v>0</v>
      </c>
      <c r="N935" s="376">
        <f t="shared" si="137"/>
        <v>0</v>
      </c>
      <c r="O935" s="376">
        <f t="shared" si="138"/>
        <v>0</v>
      </c>
      <c r="P935" s="772">
        <v>1</v>
      </c>
      <c r="Q935" s="377">
        <f t="shared" si="133"/>
        <v>0</v>
      </c>
      <c r="R935" s="378"/>
      <c r="S935" s="378"/>
      <c r="T935" s="773">
        <f t="shared" si="134"/>
        <v>0</v>
      </c>
    </row>
    <row r="936" spans="1:20" ht="14.1" customHeight="1">
      <c r="A936" s="564">
        <v>936</v>
      </c>
      <c r="B936" s="552" t="s">
        <v>776</v>
      </c>
      <c r="C936" s="553" t="s">
        <v>643</v>
      </c>
      <c r="D936" s="380">
        <v>0</v>
      </c>
      <c r="E936" s="560" t="s">
        <v>629</v>
      </c>
      <c r="F936" s="560" t="s">
        <v>325</v>
      </c>
      <c r="G936" s="373" t="str">
        <f t="shared" si="135"/>
        <v>Niet van toepassing</v>
      </c>
      <c r="H936" s="380"/>
      <c r="I936" s="566">
        <v>10.6</v>
      </c>
      <c r="J936" s="616" t="s">
        <v>239</v>
      </c>
      <c r="K936" s="375">
        <f t="shared" si="136"/>
        <v>0</v>
      </c>
      <c r="L936" s="376">
        <f t="shared" si="139"/>
        <v>0</v>
      </c>
      <c r="M936" s="376">
        <f t="shared" si="140"/>
        <v>0</v>
      </c>
      <c r="N936" s="376">
        <f t="shared" si="137"/>
        <v>0</v>
      </c>
      <c r="O936" s="376">
        <f t="shared" si="138"/>
        <v>0</v>
      </c>
      <c r="P936" s="772">
        <v>1</v>
      </c>
      <c r="Q936" s="377">
        <f t="shared" si="133"/>
        <v>0</v>
      </c>
      <c r="R936" s="378"/>
      <c r="S936" s="378"/>
      <c r="T936" s="773">
        <f t="shared" si="134"/>
        <v>0</v>
      </c>
    </row>
    <row r="937" spans="1:20" ht="14.1" customHeight="1">
      <c r="A937" s="564">
        <v>937</v>
      </c>
      <c r="B937" s="552" t="s">
        <v>776</v>
      </c>
      <c r="C937" s="553" t="s">
        <v>643</v>
      </c>
      <c r="D937" s="380">
        <v>0</v>
      </c>
      <c r="E937" s="560" t="s">
        <v>630</v>
      </c>
      <c r="F937" s="560" t="s">
        <v>642</v>
      </c>
      <c r="G937" s="373" t="str">
        <f t="shared" si="135"/>
        <v>Leslokaal praktijk</v>
      </c>
      <c r="H937" s="380"/>
      <c r="I937" s="566">
        <v>81.7</v>
      </c>
      <c r="J937" s="616">
        <v>9040</v>
      </c>
      <c r="K937" s="375">
        <f t="shared" si="136"/>
        <v>40</v>
      </c>
      <c r="L937" s="376">
        <f t="shared" si="139"/>
        <v>0</v>
      </c>
      <c r="M937" s="376">
        <f t="shared" si="140"/>
        <v>0</v>
      </c>
      <c r="N937" s="376">
        <f t="shared" si="137"/>
        <v>0</v>
      </c>
      <c r="O937" s="376">
        <f t="shared" si="138"/>
        <v>0</v>
      </c>
      <c r="P937" s="772">
        <v>1</v>
      </c>
      <c r="Q937" s="377" t="str">
        <f t="shared" si="133"/>
        <v>L</v>
      </c>
      <c r="R937" s="378"/>
      <c r="S937" s="378"/>
      <c r="T937" s="773">
        <f t="shared" si="134"/>
        <v>3268</v>
      </c>
    </row>
    <row r="938" spans="1:20" ht="14.1" customHeight="1">
      <c r="A938" s="564">
        <v>938</v>
      </c>
      <c r="B938" s="552" t="s">
        <v>776</v>
      </c>
      <c r="C938" s="553" t="s">
        <v>643</v>
      </c>
      <c r="D938" s="380">
        <v>0</v>
      </c>
      <c r="E938" s="560" t="s">
        <v>631</v>
      </c>
      <c r="F938" s="560" t="s">
        <v>325</v>
      </c>
      <c r="G938" s="373" t="str">
        <f t="shared" si="135"/>
        <v>Niet van toepassing</v>
      </c>
      <c r="H938" s="380"/>
      <c r="I938" s="566">
        <v>6.3</v>
      </c>
      <c r="J938" s="616" t="s">
        <v>239</v>
      </c>
      <c r="K938" s="375">
        <f t="shared" si="136"/>
        <v>0</v>
      </c>
      <c r="L938" s="376">
        <f t="shared" si="139"/>
        <v>0</v>
      </c>
      <c r="M938" s="376">
        <f t="shared" si="140"/>
        <v>0</v>
      </c>
      <c r="N938" s="376">
        <f t="shared" si="137"/>
        <v>0</v>
      </c>
      <c r="O938" s="376">
        <f t="shared" si="138"/>
        <v>0</v>
      </c>
      <c r="P938" s="772">
        <v>1</v>
      </c>
      <c r="Q938" s="377">
        <f t="shared" si="133"/>
        <v>0</v>
      </c>
      <c r="R938" s="378"/>
      <c r="S938" s="378"/>
      <c r="T938" s="773">
        <f t="shared" si="134"/>
        <v>0</v>
      </c>
    </row>
    <row r="939" spans="1:20" ht="14.1" customHeight="1">
      <c r="A939" s="564">
        <v>939</v>
      </c>
      <c r="B939" s="552" t="s">
        <v>776</v>
      </c>
      <c r="C939" s="553" t="s">
        <v>643</v>
      </c>
      <c r="D939" s="380">
        <v>0</v>
      </c>
      <c r="E939" s="560" t="s">
        <v>632</v>
      </c>
      <c r="F939" s="560" t="s">
        <v>325</v>
      </c>
      <c r="G939" s="373" t="str">
        <f t="shared" si="135"/>
        <v>Niet van toepassing</v>
      </c>
      <c r="H939" s="380"/>
      <c r="I939" s="566">
        <v>3.1</v>
      </c>
      <c r="J939" s="616" t="s">
        <v>239</v>
      </c>
      <c r="K939" s="375">
        <f t="shared" si="136"/>
        <v>0</v>
      </c>
      <c r="L939" s="376">
        <f t="shared" si="139"/>
        <v>0</v>
      </c>
      <c r="M939" s="376">
        <f t="shared" si="140"/>
        <v>0</v>
      </c>
      <c r="N939" s="376">
        <f t="shared" si="137"/>
        <v>0</v>
      </c>
      <c r="O939" s="376">
        <f t="shared" si="138"/>
        <v>0</v>
      </c>
      <c r="P939" s="772">
        <v>1</v>
      </c>
      <c r="Q939" s="377">
        <f t="shared" si="133"/>
        <v>0</v>
      </c>
      <c r="R939" s="378"/>
      <c r="S939" s="378"/>
      <c r="T939" s="773">
        <f t="shared" si="134"/>
        <v>0</v>
      </c>
    </row>
    <row r="940" spans="1:20" ht="14.1" customHeight="1">
      <c r="A940" s="564">
        <v>940</v>
      </c>
      <c r="B940" s="552" t="s">
        <v>776</v>
      </c>
      <c r="C940" s="553" t="s">
        <v>643</v>
      </c>
      <c r="D940" s="380">
        <v>0</v>
      </c>
      <c r="E940" s="560" t="s">
        <v>633</v>
      </c>
      <c r="F940" s="560" t="s">
        <v>524</v>
      </c>
      <c r="G940" s="373" t="str">
        <f t="shared" si="135"/>
        <v>Gym lokaal</v>
      </c>
      <c r="H940" s="380"/>
      <c r="I940" s="566">
        <v>252</v>
      </c>
      <c r="J940" s="616">
        <v>10200</v>
      </c>
      <c r="K940" s="375">
        <f t="shared" si="136"/>
        <v>200</v>
      </c>
      <c r="L940" s="376">
        <f t="shared" si="139"/>
        <v>0</v>
      </c>
      <c r="M940" s="376">
        <f t="shared" si="140"/>
        <v>0</v>
      </c>
      <c r="N940" s="376">
        <f t="shared" si="137"/>
        <v>0</v>
      </c>
      <c r="O940" s="376">
        <f t="shared" si="138"/>
        <v>0</v>
      </c>
      <c r="P940" s="772">
        <v>1</v>
      </c>
      <c r="Q940" s="377" t="str">
        <f t="shared" ref="Q940:Q1003" si="141">IF(J940="","",VLOOKUP(J940,Kengetal,11,FALSE))</f>
        <v>V</v>
      </c>
      <c r="R940" s="378"/>
      <c r="S940" s="378"/>
      <c r="T940" s="773">
        <f t="shared" ref="T940:T1003" si="142">I940*K940</f>
        <v>50400</v>
      </c>
    </row>
    <row r="941" spans="1:20" ht="14.1" customHeight="1">
      <c r="A941" s="564">
        <v>941</v>
      </c>
      <c r="B941" s="552" t="s">
        <v>776</v>
      </c>
      <c r="C941" s="553" t="s">
        <v>643</v>
      </c>
      <c r="D941" s="380">
        <v>0</v>
      </c>
      <c r="E941" s="560" t="s">
        <v>634</v>
      </c>
      <c r="F941" s="560" t="s">
        <v>325</v>
      </c>
      <c r="G941" s="373" t="str">
        <f t="shared" si="135"/>
        <v>Niet van toepassing</v>
      </c>
      <c r="H941" s="380"/>
      <c r="I941" s="566">
        <v>25</v>
      </c>
      <c r="J941" s="616" t="s">
        <v>239</v>
      </c>
      <c r="K941" s="375">
        <f t="shared" si="136"/>
        <v>0</v>
      </c>
      <c r="L941" s="376">
        <f t="shared" si="139"/>
        <v>0</v>
      </c>
      <c r="M941" s="376">
        <f t="shared" si="140"/>
        <v>0</v>
      </c>
      <c r="N941" s="376">
        <f t="shared" si="137"/>
        <v>0</v>
      </c>
      <c r="O941" s="376">
        <f t="shared" si="138"/>
        <v>0</v>
      </c>
      <c r="P941" s="772">
        <v>1</v>
      </c>
      <c r="Q941" s="377">
        <f t="shared" si="141"/>
        <v>0</v>
      </c>
      <c r="R941" s="378"/>
      <c r="S941" s="378"/>
      <c r="T941" s="773">
        <f t="shared" si="142"/>
        <v>0</v>
      </c>
    </row>
    <row r="942" spans="1:20" ht="14.1" customHeight="1">
      <c r="A942" s="564">
        <v>942</v>
      </c>
      <c r="B942" s="552" t="s">
        <v>776</v>
      </c>
      <c r="C942" s="553" t="s">
        <v>643</v>
      </c>
      <c r="D942" s="608">
        <v>0</v>
      </c>
      <c r="E942" s="560" t="s">
        <v>635</v>
      </c>
      <c r="F942" s="560" t="s">
        <v>387</v>
      </c>
      <c r="G942" s="373" t="str">
        <f t="shared" ref="G942:G1005" si="143">IF($J942="",0,VLOOKUP($J942,Kengetal,3,FALSE))</f>
        <v>Niet van toepassing</v>
      </c>
      <c r="H942" s="380"/>
      <c r="I942" s="566">
        <v>16</v>
      </c>
      <c r="J942" s="616" t="s">
        <v>239</v>
      </c>
      <c r="K942" s="375">
        <f t="shared" ref="K942:K1005" si="144">SUM(IF(J942="",0,VLOOKUP(J942,Kengetal,2)))</f>
        <v>0</v>
      </c>
      <c r="L942" s="376">
        <f t="shared" si="139"/>
        <v>0</v>
      </c>
      <c r="M942" s="376">
        <f t="shared" si="140"/>
        <v>0</v>
      </c>
      <c r="N942" s="376">
        <f t="shared" ref="N942:N1005" si="145">IF($J942="",0,VLOOKUP($J942,Kengetal,5,FALSE))</f>
        <v>0</v>
      </c>
      <c r="O942" s="376">
        <f t="shared" ref="O942:O1005" si="146">IF($J942="",0,VLOOKUP($J942,Kengetal,6,FALSE))</f>
        <v>0</v>
      </c>
      <c r="P942" s="772">
        <v>1</v>
      </c>
      <c r="Q942" s="377">
        <f t="shared" si="141"/>
        <v>0</v>
      </c>
      <c r="R942" s="378"/>
      <c r="S942" s="378"/>
      <c r="T942" s="773">
        <f t="shared" si="142"/>
        <v>0</v>
      </c>
    </row>
    <row r="943" spans="1:20" ht="14.1" customHeight="1">
      <c r="A943" s="564">
        <v>943</v>
      </c>
      <c r="B943" s="552" t="s">
        <v>776</v>
      </c>
      <c r="C943" s="553" t="s">
        <v>643</v>
      </c>
      <c r="D943" s="380">
        <v>0</v>
      </c>
      <c r="E943" s="560" t="s">
        <v>636</v>
      </c>
      <c r="F943" s="560" t="s">
        <v>325</v>
      </c>
      <c r="G943" s="373" t="str">
        <f t="shared" si="143"/>
        <v>Niet van toepassing</v>
      </c>
      <c r="H943" s="380"/>
      <c r="I943" s="566">
        <v>2</v>
      </c>
      <c r="J943" s="616" t="s">
        <v>239</v>
      </c>
      <c r="K943" s="375">
        <f t="shared" si="144"/>
        <v>0</v>
      </c>
      <c r="L943" s="376">
        <f t="shared" si="139"/>
        <v>0</v>
      </c>
      <c r="M943" s="376">
        <f t="shared" si="140"/>
        <v>0</v>
      </c>
      <c r="N943" s="376">
        <f t="shared" si="145"/>
        <v>0</v>
      </c>
      <c r="O943" s="376">
        <f t="shared" si="146"/>
        <v>0</v>
      </c>
      <c r="P943" s="772">
        <v>1</v>
      </c>
      <c r="Q943" s="377">
        <f t="shared" si="141"/>
        <v>0</v>
      </c>
      <c r="R943" s="378"/>
      <c r="S943" s="378"/>
      <c r="T943" s="773">
        <f t="shared" si="142"/>
        <v>0</v>
      </c>
    </row>
    <row r="944" spans="1:20" ht="14.1" customHeight="1">
      <c r="A944" s="564">
        <v>944</v>
      </c>
      <c r="B944" s="552" t="s">
        <v>776</v>
      </c>
      <c r="C944" s="553" t="s">
        <v>643</v>
      </c>
      <c r="D944" s="380">
        <v>0</v>
      </c>
      <c r="E944" s="560" t="s">
        <v>637</v>
      </c>
      <c r="F944" s="560" t="s">
        <v>382</v>
      </c>
      <c r="G944" s="373" t="str">
        <f t="shared" si="143"/>
        <v>Sanitaire ruimten</v>
      </c>
      <c r="H944" s="380"/>
      <c r="I944" s="566">
        <v>2</v>
      </c>
      <c r="J944" s="616">
        <v>2200</v>
      </c>
      <c r="K944" s="375">
        <f t="shared" si="144"/>
        <v>200</v>
      </c>
      <c r="L944" s="376">
        <f t="shared" si="139"/>
        <v>0</v>
      </c>
      <c r="M944" s="376">
        <f t="shared" si="140"/>
        <v>0</v>
      </c>
      <c r="N944" s="376">
        <f t="shared" si="145"/>
        <v>0</v>
      </c>
      <c r="O944" s="376">
        <f t="shared" si="146"/>
        <v>0</v>
      </c>
      <c r="P944" s="772">
        <v>1</v>
      </c>
      <c r="Q944" s="377" t="str">
        <f t="shared" si="141"/>
        <v>S</v>
      </c>
      <c r="R944" s="378"/>
      <c r="S944" s="378"/>
      <c r="T944" s="773">
        <f t="shared" si="142"/>
        <v>400</v>
      </c>
    </row>
    <row r="945" spans="1:20" ht="14.1" customHeight="1">
      <c r="A945" s="564">
        <v>945</v>
      </c>
      <c r="B945" s="552" t="s">
        <v>776</v>
      </c>
      <c r="C945" s="553" t="s">
        <v>643</v>
      </c>
      <c r="D945" s="380">
        <v>0</v>
      </c>
      <c r="E945" s="560" t="s">
        <v>638</v>
      </c>
      <c r="F945" s="560" t="s">
        <v>384</v>
      </c>
      <c r="G945" s="373" t="str">
        <f t="shared" si="143"/>
        <v>Administratieve ruimten</v>
      </c>
      <c r="H945" s="380"/>
      <c r="I945" s="566">
        <v>6</v>
      </c>
      <c r="J945" s="616">
        <v>1040</v>
      </c>
      <c r="K945" s="375">
        <f t="shared" si="144"/>
        <v>40</v>
      </c>
      <c r="L945" s="376">
        <f t="shared" si="139"/>
        <v>0</v>
      </c>
      <c r="M945" s="376">
        <f t="shared" si="140"/>
        <v>0</v>
      </c>
      <c r="N945" s="376">
        <f t="shared" si="145"/>
        <v>0</v>
      </c>
      <c r="O945" s="376">
        <f t="shared" si="146"/>
        <v>0</v>
      </c>
      <c r="P945" s="772">
        <v>1</v>
      </c>
      <c r="Q945" s="377" t="str">
        <f t="shared" si="141"/>
        <v>B</v>
      </c>
      <c r="R945" s="378"/>
      <c r="S945" s="378"/>
      <c r="T945" s="773">
        <f t="shared" si="142"/>
        <v>240</v>
      </c>
    </row>
    <row r="946" spans="1:20" ht="14.1" customHeight="1">
      <c r="A946" s="564">
        <v>946</v>
      </c>
      <c r="B946" s="552" t="s">
        <v>776</v>
      </c>
      <c r="C946" s="553" t="s">
        <v>643</v>
      </c>
      <c r="D946" s="380">
        <v>0</v>
      </c>
      <c r="E946" s="560" t="s">
        <v>721</v>
      </c>
      <c r="F946" s="560" t="s">
        <v>380</v>
      </c>
      <c r="G946" s="373" t="str">
        <f t="shared" si="143"/>
        <v>Gangen en hallen</v>
      </c>
      <c r="H946" s="380"/>
      <c r="I946" s="566">
        <v>35</v>
      </c>
      <c r="J946" s="616">
        <v>3200</v>
      </c>
      <c r="K946" s="375">
        <f t="shared" si="144"/>
        <v>200</v>
      </c>
      <c r="L946" s="376">
        <f t="shared" si="139"/>
        <v>0</v>
      </c>
      <c r="M946" s="376">
        <f t="shared" si="140"/>
        <v>0</v>
      </c>
      <c r="N946" s="376">
        <f t="shared" si="145"/>
        <v>0</v>
      </c>
      <c r="O946" s="376">
        <f t="shared" si="146"/>
        <v>0</v>
      </c>
      <c r="P946" s="772">
        <v>1</v>
      </c>
      <c r="Q946" s="377" t="str">
        <f t="shared" si="141"/>
        <v>V</v>
      </c>
      <c r="R946" s="378"/>
      <c r="S946" s="378"/>
      <c r="T946" s="773">
        <f t="shared" si="142"/>
        <v>7000</v>
      </c>
    </row>
    <row r="947" spans="1:20" ht="14.1" customHeight="1">
      <c r="A947" s="564">
        <v>947</v>
      </c>
      <c r="B947" s="552" t="s">
        <v>776</v>
      </c>
      <c r="C947" s="553" t="s">
        <v>643</v>
      </c>
      <c r="D947" s="380">
        <v>0</v>
      </c>
      <c r="E947" s="560" t="s">
        <v>722</v>
      </c>
      <c r="F947" s="560" t="s">
        <v>380</v>
      </c>
      <c r="G947" s="373" t="str">
        <f t="shared" si="143"/>
        <v>Gangen en hallen</v>
      </c>
      <c r="H947" s="380"/>
      <c r="I947" s="566">
        <v>2</v>
      </c>
      <c r="J947" s="616">
        <v>3200</v>
      </c>
      <c r="K947" s="375">
        <f t="shared" si="144"/>
        <v>200</v>
      </c>
      <c r="L947" s="376">
        <f t="shared" si="139"/>
        <v>0</v>
      </c>
      <c r="M947" s="376">
        <f t="shared" si="140"/>
        <v>0</v>
      </c>
      <c r="N947" s="376">
        <f t="shared" si="145"/>
        <v>0</v>
      </c>
      <c r="O947" s="376">
        <f t="shared" si="146"/>
        <v>0</v>
      </c>
      <c r="P947" s="772">
        <v>1</v>
      </c>
      <c r="Q947" s="377" t="str">
        <f t="shared" si="141"/>
        <v>V</v>
      </c>
      <c r="R947" s="378"/>
      <c r="S947" s="378"/>
      <c r="T947" s="773">
        <f t="shared" si="142"/>
        <v>400</v>
      </c>
    </row>
    <row r="948" spans="1:20" ht="14.1" customHeight="1">
      <c r="A948" s="564">
        <v>948</v>
      </c>
      <c r="B948" s="552" t="s">
        <v>776</v>
      </c>
      <c r="C948" s="553" t="s">
        <v>643</v>
      </c>
      <c r="D948" s="380">
        <v>0</v>
      </c>
      <c r="E948" s="560" t="s">
        <v>723</v>
      </c>
      <c r="F948" s="560" t="s">
        <v>382</v>
      </c>
      <c r="G948" s="373" t="str">
        <f t="shared" si="143"/>
        <v>Sanitaire ruimten</v>
      </c>
      <c r="H948" s="380"/>
      <c r="I948" s="566">
        <v>2</v>
      </c>
      <c r="J948" s="616">
        <v>2200</v>
      </c>
      <c r="K948" s="375">
        <f t="shared" si="144"/>
        <v>200</v>
      </c>
      <c r="L948" s="376">
        <f t="shared" si="139"/>
        <v>0</v>
      </c>
      <c r="M948" s="376">
        <f t="shared" si="140"/>
        <v>0</v>
      </c>
      <c r="N948" s="376">
        <f t="shared" si="145"/>
        <v>0</v>
      </c>
      <c r="O948" s="376">
        <f t="shared" si="146"/>
        <v>0</v>
      </c>
      <c r="P948" s="772">
        <v>1</v>
      </c>
      <c r="Q948" s="377" t="str">
        <f t="shared" si="141"/>
        <v>S</v>
      </c>
      <c r="R948" s="378"/>
      <c r="S948" s="378"/>
      <c r="T948" s="773">
        <f t="shared" si="142"/>
        <v>400</v>
      </c>
    </row>
    <row r="949" spans="1:20" ht="14.1" customHeight="1">
      <c r="A949" s="564">
        <v>949</v>
      </c>
      <c r="B949" s="552" t="s">
        <v>776</v>
      </c>
      <c r="C949" s="553" t="s">
        <v>643</v>
      </c>
      <c r="D949" s="380">
        <v>0</v>
      </c>
      <c r="E949" s="560" t="s">
        <v>724</v>
      </c>
      <c r="F949" s="713" t="s">
        <v>760</v>
      </c>
      <c r="G949" s="373" t="str">
        <f t="shared" si="143"/>
        <v>Sanitaire ruimten</v>
      </c>
      <c r="H949" s="380"/>
      <c r="I949" s="566">
        <v>12</v>
      </c>
      <c r="J949" s="616">
        <v>2200</v>
      </c>
      <c r="K949" s="375">
        <f t="shared" si="144"/>
        <v>200</v>
      </c>
      <c r="L949" s="376">
        <f t="shared" si="139"/>
        <v>0</v>
      </c>
      <c r="M949" s="376">
        <f t="shared" si="140"/>
        <v>0</v>
      </c>
      <c r="N949" s="376">
        <f t="shared" si="145"/>
        <v>0</v>
      </c>
      <c r="O949" s="376">
        <f t="shared" si="146"/>
        <v>0</v>
      </c>
      <c r="P949" s="772">
        <v>1</v>
      </c>
      <c r="Q949" s="377" t="str">
        <f t="shared" si="141"/>
        <v>S</v>
      </c>
      <c r="R949" s="378"/>
      <c r="S949" s="378"/>
      <c r="T949" s="773">
        <f t="shared" si="142"/>
        <v>2400</v>
      </c>
    </row>
    <row r="950" spans="1:20" ht="14.1" customHeight="1">
      <c r="A950" s="564">
        <v>950</v>
      </c>
      <c r="B950" s="552" t="s">
        <v>776</v>
      </c>
      <c r="C950" s="553" t="s">
        <v>643</v>
      </c>
      <c r="D950" s="380">
        <v>0</v>
      </c>
      <c r="E950" s="560" t="s">
        <v>724</v>
      </c>
      <c r="F950" s="713" t="s">
        <v>761</v>
      </c>
      <c r="G950" s="373" t="str">
        <f t="shared" si="143"/>
        <v>Kleedruimten</v>
      </c>
      <c r="H950" s="380"/>
      <c r="I950" s="566">
        <v>36</v>
      </c>
      <c r="J950" s="616">
        <v>11200</v>
      </c>
      <c r="K950" s="375">
        <f t="shared" si="144"/>
        <v>200</v>
      </c>
      <c r="L950" s="376">
        <f t="shared" si="139"/>
        <v>0</v>
      </c>
      <c r="M950" s="376">
        <f t="shared" si="140"/>
        <v>0</v>
      </c>
      <c r="N950" s="376">
        <f t="shared" si="145"/>
        <v>0</v>
      </c>
      <c r="O950" s="376">
        <f t="shared" si="146"/>
        <v>0</v>
      </c>
      <c r="P950" s="772">
        <v>1</v>
      </c>
      <c r="Q950" s="377" t="str">
        <f t="shared" si="141"/>
        <v>V</v>
      </c>
      <c r="R950" s="378"/>
      <c r="S950" s="378"/>
      <c r="T950" s="773">
        <f t="shared" si="142"/>
        <v>7200</v>
      </c>
    </row>
    <row r="951" spans="1:20" ht="14.1" customHeight="1">
      <c r="A951" s="564">
        <v>951</v>
      </c>
      <c r="B951" s="552" t="s">
        <v>776</v>
      </c>
      <c r="C951" s="553" t="s">
        <v>643</v>
      </c>
      <c r="D951" s="380">
        <v>0</v>
      </c>
      <c r="E951" s="560" t="s">
        <v>568</v>
      </c>
      <c r="F951" s="560" t="s">
        <v>686</v>
      </c>
      <c r="G951" s="373" t="str">
        <f t="shared" si="143"/>
        <v>Trappenhuizen</v>
      </c>
      <c r="H951" s="380"/>
      <c r="I951" s="566">
        <v>33.5</v>
      </c>
      <c r="J951" s="616">
        <v>5200</v>
      </c>
      <c r="K951" s="375">
        <f t="shared" si="144"/>
        <v>200</v>
      </c>
      <c r="L951" s="376">
        <f t="shared" si="139"/>
        <v>0</v>
      </c>
      <c r="M951" s="376">
        <f t="shared" si="140"/>
        <v>0</v>
      </c>
      <c r="N951" s="376">
        <f t="shared" si="145"/>
        <v>0</v>
      </c>
      <c r="O951" s="376">
        <f t="shared" si="146"/>
        <v>0</v>
      </c>
      <c r="P951" s="772">
        <v>1</v>
      </c>
      <c r="Q951" s="377" t="str">
        <f t="shared" si="141"/>
        <v>V</v>
      </c>
      <c r="R951" s="378"/>
      <c r="S951" s="378"/>
      <c r="T951" s="773">
        <f t="shared" si="142"/>
        <v>6700</v>
      </c>
    </row>
    <row r="952" spans="1:20" ht="14.1" customHeight="1">
      <c r="A952" s="564">
        <v>952</v>
      </c>
      <c r="B952" s="552" t="s">
        <v>776</v>
      </c>
      <c r="C952" s="553" t="s">
        <v>643</v>
      </c>
      <c r="D952" s="380">
        <v>0</v>
      </c>
      <c r="E952" s="560" t="s">
        <v>569</v>
      </c>
      <c r="F952" s="560" t="s">
        <v>382</v>
      </c>
      <c r="G952" s="373" t="str">
        <f t="shared" si="143"/>
        <v>Sanitaire ruimten</v>
      </c>
      <c r="H952" s="380"/>
      <c r="I952" s="566">
        <v>12.6</v>
      </c>
      <c r="J952" s="616">
        <v>2200</v>
      </c>
      <c r="K952" s="375">
        <f t="shared" si="144"/>
        <v>200</v>
      </c>
      <c r="L952" s="376">
        <f t="shared" si="139"/>
        <v>0</v>
      </c>
      <c r="M952" s="376">
        <f t="shared" si="140"/>
        <v>0</v>
      </c>
      <c r="N952" s="376">
        <f t="shared" si="145"/>
        <v>0</v>
      </c>
      <c r="O952" s="376">
        <f t="shared" si="146"/>
        <v>0</v>
      </c>
      <c r="P952" s="772">
        <v>1</v>
      </c>
      <c r="Q952" s="377" t="str">
        <f t="shared" si="141"/>
        <v>S</v>
      </c>
      <c r="R952" s="378"/>
      <c r="S952" s="378"/>
      <c r="T952" s="773">
        <f t="shared" si="142"/>
        <v>2520</v>
      </c>
    </row>
    <row r="953" spans="1:20" ht="14.1" customHeight="1">
      <c r="A953" s="564">
        <v>953</v>
      </c>
      <c r="B953" s="552" t="s">
        <v>776</v>
      </c>
      <c r="C953" s="553" t="s">
        <v>643</v>
      </c>
      <c r="D953" s="380">
        <v>0</v>
      </c>
      <c r="E953" s="560" t="s">
        <v>570</v>
      </c>
      <c r="F953" s="560" t="s">
        <v>383</v>
      </c>
      <c r="G953" s="373" t="str">
        <f t="shared" si="143"/>
        <v>Leslokaal regulier</v>
      </c>
      <c r="H953" s="380"/>
      <c r="I953" s="566">
        <v>63.3</v>
      </c>
      <c r="J953" s="616">
        <v>8040</v>
      </c>
      <c r="K953" s="375">
        <f t="shared" si="144"/>
        <v>40</v>
      </c>
      <c r="L953" s="376">
        <f t="shared" si="139"/>
        <v>0</v>
      </c>
      <c r="M953" s="376">
        <f t="shared" si="140"/>
        <v>0</v>
      </c>
      <c r="N953" s="376">
        <f t="shared" si="145"/>
        <v>0</v>
      </c>
      <c r="O953" s="376">
        <f t="shared" si="146"/>
        <v>0</v>
      </c>
      <c r="P953" s="772">
        <v>1</v>
      </c>
      <c r="Q953" s="377" t="str">
        <f t="shared" si="141"/>
        <v>L</v>
      </c>
      <c r="R953" s="378"/>
      <c r="S953" s="378"/>
      <c r="T953" s="773">
        <f t="shared" si="142"/>
        <v>2532</v>
      </c>
    </row>
    <row r="954" spans="1:20" ht="14.1" customHeight="1">
      <c r="A954" s="564">
        <v>954</v>
      </c>
      <c r="B954" s="552" t="s">
        <v>776</v>
      </c>
      <c r="C954" s="553" t="s">
        <v>643</v>
      </c>
      <c r="D954" s="380">
        <v>0</v>
      </c>
      <c r="E954" s="560" t="s">
        <v>571</v>
      </c>
      <c r="F954" s="560" t="s">
        <v>325</v>
      </c>
      <c r="G954" s="373" t="str">
        <f t="shared" si="143"/>
        <v>Niet van toepassing</v>
      </c>
      <c r="H954" s="380"/>
      <c r="I954" s="566">
        <v>15.7</v>
      </c>
      <c r="J954" s="616" t="s">
        <v>239</v>
      </c>
      <c r="K954" s="375">
        <f t="shared" si="144"/>
        <v>0</v>
      </c>
      <c r="L954" s="376">
        <f t="shared" si="139"/>
        <v>0</v>
      </c>
      <c r="M954" s="376">
        <f t="shared" si="140"/>
        <v>0</v>
      </c>
      <c r="N954" s="376">
        <f t="shared" si="145"/>
        <v>0</v>
      </c>
      <c r="O954" s="376">
        <f t="shared" si="146"/>
        <v>0</v>
      </c>
      <c r="P954" s="772">
        <v>1</v>
      </c>
      <c r="Q954" s="377">
        <f t="shared" si="141"/>
        <v>0</v>
      </c>
      <c r="R954" s="378"/>
      <c r="S954" s="378"/>
      <c r="T954" s="773">
        <f t="shared" si="142"/>
        <v>0</v>
      </c>
    </row>
    <row r="955" spans="1:20" ht="14.1" customHeight="1">
      <c r="A955" s="564">
        <v>955</v>
      </c>
      <c r="B955" s="552" t="s">
        <v>776</v>
      </c>
      <c r="C955" s="553" t="s">
        <v>643</v>
      </c>
      <c r="D955" s="380">
        <v>1</v>
      </c>
      <c r="E955" s="560" t="s">
        <v>390</v>
      </c>
      <c r="F955" s="560" t="s">
        <v>686</v>
      </c>
      <c r="G955" s="373" t="str">
        <f t="shared" si="143"/>
        <v>Trappenhuizen</v>
      </c>
      <c r="H955" s="380"/>
      <c r="I955" s="566">
        <v>79.2</v>
      </c>
      <c r="J955" s="616">
        <v>5200</v>
      </c>
      <c r="K955" s="375">
        <f t="shared" si="144"/>
        <v>200</v>
      </c>
      <c r="L955" s="376">
        <f t="shared" si="139"/>
        <v>0</v>
      </c>
      <c r="M955" s="376">
        <f t="shared" si="140"/>
        <v>0</v>
      </c>
      <c r="N955" s="376">
        <f t="shared" si="145"/>
        <v>0</v>
      </c>
      <c r="O955" s="376">
        <f t="shared" si="146"/>
        <v>0</v>
      </c>
      <c r="P955" s="772">
        <v>1</v>
      </c>
      <c r="Q955" s="377" t="str">
        <f t="shared" si="141"/>
        <v>V</v>
      </c>
      <c r="R955" s="378"/>
      <c r="S955" s="378"/>
      <c r="T955" s="773">
        <f t="shared" si="142"/>
        <v>15840</v>
      </c>
    </row>
    <row r="956" spans="1:20" ht="14.1" customHeight="1">
      <c r="A956" s="564">
        <v>956</v>
      </c>
      <c r="B956" s="552" t="s">
        <v>776</v>
      </c>
      <c r="C956" s="553" t="s">
        <v>643</v>
      </c>
      <c r="D956" s="380">
        <v>1</v>
      </c>
      <c r="E956" s="560" t="s">
        <v>391</v>
      </c>
      <c r="F956" s="560" t="s">
        <v>382</v>
      </c>
      <c r="G956" s="373" t="str">
        <f t="shared" si="143"/>
        <v>Sanitaire ruimten</v>
      </c>
      <c r="H956" s="380"/>
      <c r="I956" s="566">
        <v>25.2</v>
      </c>
      <c r="J956" s="616">
        <v>2200</v>
      </c>
      <c r="K956" s="375">
        <f t="shared" si="144"/>
        <v>200</v>
      </c>
      <c r="L956" s="376">
        <f t="shared" si="139"/>
        <v>0</v>
      </c>
      <c r="M956" s="376">
        <f t="shared" si="140"/>
        <v>0</v>
      </c>
      <c r="N956" s="376">
        <f t="shared" si="145"/>
        <v>0</v>
      </c>
      <c r="O956" s="376">
        <f t="shared" si="146"/>
        <v>0</v>
      </c>
      <c r="P956" s="772">
        <v>1</v>
      </c>
      <c r="Q956" s="377" t="str">
        <f t="shared" si="141"/>
        <v>S</v>
      </c>
      <c r="R956" s="378"/>
      <c r="S956" s="378"/>
      <c r="T956" s="773">
        <f t="shared" si="142"/>
        <v>5040</v>
      </c>
    </row>
    <row r="957" spans="1:20" ht="14.1" customHeight="1">
      <c r="A957" s="564">
        <v>957</v>
      </c>
      <c r="B957" s="552" t="s">
        <v>776</v>
      </c>
      <c r="C957" s="553" t="s">
        <v>643</v>
      </c>
      <c r="D957" s="380">
        <v>1</v>
      </c>
      <c r="E957" s="560" t="s">
        <v>392</v>
      </c>
      <c r="F957" s="560" t="s">
        <v>383</v>
      </c>
      <c r="G957" s="373" t="str">
        <f t="shared" si="143"/>
        <v>Leslokaal regulier</v>
      </c>
      <c r="H957" s="380"/>
      <c r="I957" s="566">
        <v>56</v>
      </c>
      <c r="J957" s="616">
        <v>8040</v>
      </c>
      <c r="K957" s="375">
        <f t="shared" si="144"/>
        <v>40</v>
      </c>
      <c r="L957" s="376">
        <f t="shared" si="139"/>
        <v>0</v>
      </c>
      <c r="M957" s="376">
        <f t="shared" si="140"/>
        <v>0</v>
      </c>
      <c r="N957" s="376">
        <f t="shared" si="145"/>
        <v>0</v>
      </c>
      <c r="O957" s="376">
        <f t="shared" si="146"/>
        <v>0</v>
      </c>
      <c r="P957" s="772">
        <v>1</v>
      </c>
      <c r="Q957" s="377" t="str">
        <f t="shared" si="141"/>
        <v>L</v>
      </c>
      <c r="R957" s="378"/>
      <c r="S957" s="378"/>
      <c r="T957" s="773">
        <f t="shared" si="142"/>
        <v>2240</v>
      </c>
    </row>
    <row r="958" spans="1:20" ht="14.1" customHeight="1">
      <c r="A958" s="564">
        <v>958</v>
      </c>
      <c r="B958" s="552" t="s">
        <v>776</v>
      </c>
      <c r="C958" s="553" t="s">
        <v>643</v>
      </c>
      <c r="D958" s="380">
        <v>1</v>
      </c>
      <c r="E958" s="560" t="s">
        <v>393</v>
      </c>
      <c r="F958" s="560" t="s">
        <v>383</v>
      </c>
      <c r="G958" s="373" t="str">
        <f t="shared" si="143"/>
        <v>Leslokaal regulier</v>
      </c>
      <c r="H958" s="380"/>
      <c r="I958" s="566">
        <v>56</v>
      </c>
      <c r="J958" s="616">
        <v>8040</v>
      </c>
      <c r="K958" s="375">
        <f t="shared" si="144"/>
        <v>40</v>
      </c>
      <c r="L958" s="376">
        <f t="shared" si="139"/>
        <v>0</v>
      </c>
      <c r="M958" s="376">
        <f t="shared" si="140"/>
        <v>0</v>
      </c>
      <c r="N958" s="376">
        <f t="shared" si="145"/>
        <v>0</v>
      </c>
      <c r="O958" s="376">
        <f t="shared" si="146"/>
        <v>0</v>
      </c>
      <c r="P958" s="772">
        <v>1</v>
      </c>
      <c r="Q958" s="377" t="str">
        <f t="shared" si="141"/>
        <v>L</v>
      </c>
      <c r="R958" s="378"/>
      <c r="S958" s="378"/>
      <c r="T958" s="773">
        <f t="shared" si="142"/>
        <v>2240</v>
      </c>
    </row>
    <row r="959" spans="1:20" ht="14.1" customHeight="1">
      <c r="A959" s="564">
        <v>959</v>
      </c>
      <c r="B959" s="552" t="s">
        <v>776</v>
      </c>
      <c r="C959" s="553" t="s">
        <v>643</v>
      </c>
      <c r="D959" s="380">
        <v>1</v>
      </c>
      <c r="E959" s="560" t="s">
        <v>394</v>
      </c>
      <c r="F959" s="560" t="s">
        <v>380</v>
      </c>
      <c r="G959" s="373" t="str">
        <f t="shared" si="143"/>
        <v>Gangen en hallen</v>
      </c>
      <c r="H959" s="380"/>
      <c r="I959" s="566">
        <v>48</v>
      </c>
      <c r="J959" s="616">
        <v>3200</v>
      </c>
      <c r="K959" s="375">
        <f t="shared" si="144"/>
        <v>200</v>
      </c>
      <c r="L959" s="376">
        <f t="shared" si="139"/>
        <v>0</v>
      </c>
      <c r="M959" s="376">
        <f t="shared" si="140"/>
        <v>0</v>
      </c>
      <c r="N959" s="376">
        <f t="shared" si="145"/>
        <v>0</v>
      </c>
      <c r="O959" s="376">
        <f t="shared" si="146"/>
        <v>0</v>
      </c>
      <c r="P959" s="772">
        <v>1</v>
      </c>
      <c r="Q959" s="377" t="str">
        <f t="shared" si="141"/>
        <v>V</v>
      </c>
      <c r="R959" s="378"/>
      <c r="S959" s="378"/>
      <c r="T959" s="773">
        <f t="shared" si="142"/>
        <v>9600</v>
      </c>
    </row>
    <row r="960" spans="1:20" ht="14.1" customHeight="1">
      <c r="A960" s="564">
        <v>960</v>
      </c>
      <c r="B960" s="552" t="s">
        <v>776</v>
      </c>
      <c r="C960" s="553" t="s">
        <v>643</v>
      </c>
      <c r="D960" s="380">
        <v>1</v>
      </c>
      <c r="E960" s="560" t="s">
        <v>395</v>
      </c>
      <c r="F960" s="560" t="s">
        <v>383</v>
      </c>
      <c r="G960" s="373" t="str">
        <f t="shared" si="143"/>
        <v>Leslokaal regulier</v>
      </c>
      <c r="H960" s="380"/>
      <c r="I960" s="566">
        <v>58</v>
      </c>
      <c r="J960" s="616">
        <v>8040</v>
      </c>
      <c r="K960" s="375">
        <f t="shared" si="144"/>
        <v>40</v>
      </c>
      <c r="L960" s="376">
        <f t="shared" si="139"/>
        <v>0</v>
      </c>
      <c r="M960" s="376">
        <f t="shared" si="140"/>
        <v>0</v>
      </c>
      <c r="N960" s="376">
        <f t="shared" si="145"/>
        <v>0</v>
      </c>
      <c r="O960" s="376">
        <f t="shared" si="146"/>
        <v>0</v>
      </c>
      <c r="P960" s="772">
        <v>1</v>
      </c>
      <c r="Q960" s="377" t="str">
        <f t="shared" si="141"/>
        <v>L</v>
      </c>
      <c r="R960" s="378"/>
      <c r="S960" s="378"/>
      <c r="T960" s="773">
        <f t="shared" si="142"/>
        <v>2320</v>
      </c>
    </row>
    <row r="961" spans="1:20" ht="14.1" customHeight="1">
      <c r="A961" s="564">
        <v>961</v>
      </c>
      <c r="B961" s="552" t="s">
        <v>776</v>
      </c>
      <c r="C961" s="553" t="s">
        <v>643</v>
      </c>
      <c r="D961" s="380">
        <v>1</v>
      </c>
      <c r="E961" s="560" t="s">
        <v>396</v>
      </c>
      <c r="F961" s="560" t="s">
        <v>380</v>
      </c>
      <c r="G961" s="373" t="str">
        <f t="shared" si="143"/>
        <v>Gangen en hallen</v>
      </c>
      <c r="H961" s="380"/>
      <c r="I961" s="566">
        <v>48.3</v>
      </c>
      <c r="J961" s="616">
        <v>3200</v>
      </c>
      <c r="K961" s="375">
        <f t="shared" si="144"/>
        <v>200</v>
      </c>
      <c r="L961" s="376">
        <f t="shared" si="139"/>
        <v>0</v>
      </c>
      <c r="M961" s="376">
        <f t="shared" si="140"/>
        <v>0</v>
      </c>
      <c r="N961" s="376">
        <f t="shared" si="145"/>
        <v>0</v>
      </c>
      <c r="O961" s="376">
        <f t="shared" si="146"/>
        <v>0</v>
      </c>
      <c r="P961" s="772">
        <v>1</v>
      </c>
      <c r="Q961" s="377" t="str">
        <f t="shared" si="141"/>
        <v>V</v>
      </c>
      <c r="R961" s="378"/>
      <c r="S961" s="378"/>
      <c r="T961" s="773">
        <f t="shared" si="142"/>
        <v>9660</v>
      </c>
    </row>
    <row r="962" spans="1:20" ht="14.1" customHeight="1">
      <c r="A962" s="564">
        <v>962</v>
      </c>
      <c r="B962" s="552" t="s">
        <v>776</v>
      </c>
      <c r="C962" s="553" t="s">
        <v>643</v>
      </c>
      <c r="D962" s="380">
        <v>1</v>
      </c>
      <c r="E962" s="560" t="s">
        <v>397</v>
      </c>
      <c r="F962" s="560" t="s">
        <v>381</v>
      </c>
      <c r="G962" s="373" t="str">
        <f t="shared" si="143"/>
        <v>Mediatheek/Bibliotheek/Computerlokaal</v>
      </c>
      <c r="H962" s="380"/>
      <c r="I962" s="566">
        <v>180</v>
      </c>
      <c r="J962" s="616">
        <v>14080</v>
      </c>
      <c r="K962" s="375">
        <f t="shared" si="144"/>
        <v>80</v>
      </c>
      <c r="L962" s="376">
        <f t="shared" si="139"/>
        <v>0</v>
      </c>
      <c r="M962" s="376">
        <f t="shared" si="140"/>
        <v>0</v>
      </c>
      <c r="N962" s="376">
        <f t="shared" si="145"/>
        <v>0</v>
      </c>
      <c r="O962" s="376">
        <f t="shared" si="146"/>
        <v>0</v>
      </c>
      <c r="P962" s="772">
        <v>1</v>
      </c>
      <c r="Q962" s="377" t="str">
        <f t="shared" si="141"/>
        <v>V</v>
      </c>
      <c r="R962" s="378"/>
      <c r="S962" s="378"/>
      <c r="T962" s="773">
        <f t="shared" si="142"/>
        <v>14400</v>
      </c>
    </row>
    <row r="963" spans="1:20" ht="14.1" customHeight="1">
      <c r="A963" s="564">
        <v>963</v>
      </c>
      <c r="B963" s="552" t="s">
        <v>776</v>
      </c>
      <c r="C963" s="553" t="s">
        <v>643</v>
      </c>
      <c r="D963" s="380">
        <v>1</v>
      </c>
      <c r="E963" s="560" t="s">
        <v>398</v>
      </c>
      <c r="F963" s="560" t="s">
        <v>686</v>
      </c>
      <c r="G963" s="373" t="str">
        <f t="shared" si="143"/>
        <v>Trappenhuizen</v>
      </c>
      <c r="H963" s="380"/>
      <c r="I963" s="566">
        <v>25.3</v>
      </c>
      <c r="J963" s="616">
        <v>5200</v>
      </c>
      <c r="K963" s="375">
        <f t="shared" si="144"/>
        <v>200</v>
      </c>
      <c r="L963" s="376">
        <f t="shared" si="139"/>
        <v>0</v>
      </c>
      <c r="M963" s="376">
        <f t="shared" si="140"/>
        <v>0</v>
      </c>
      <c r="N963" s="376">
        <f t="shared" si="145"/>
        <v>0</v>
      </c>
      <c r="O963" s="376">
        <f t="shared" si="146"/>
        <v>0</v>
      </c>
      <c r="P963" s="772">
        <v>1</v>
      </c>
      <c r="Q963" s="377" t="str">
        <f t="shared" si="141"/>
        <v>V</v>
      </c>
      <c r="R963" s="378"/>
      <c r="S963" s="378"/>
      <c r="T963" s="773">
        <f t="shared" si="142"/>
        <v>5060</v>
      </c>
    </row>
    <row r="964" spans="1:20" ht="14.1" customHeight="1">
      <c r="A964" s="564">
        <v>964</v>
      </c>
      <c r="B964" s="552" t="s">
        <v>776</v>
      </c>
      <c r="C964" s="553" t="s">
        <v>643</v>
      </c>
      <c r="D964" s="380">
        <v>1</v>
      </c>
      <c r="E964" s="560" t="s">
        <v>399</v>
      </c>
      <c r="F964" s="560" t="s">
        <v>325</v>
      </c>
      <c r="G964" s="373" t="str">
        <f t="shared" si="143"/>
        <v>Niet van toepassing</v>
      </c>
      <c r="H964" s="380"/>
      <c r="I964" s="566">
        <v>13.6</v>
      </c>
      <c r="J964" s="616" t="s">
        <v>239</v>
      </c>
      <c r="K964" s="375">
        <f t="shared" si="144"/>
        <v>0</v>
      </c>
      <c r="L964" s="376">
        <f t="shared" si="139"/>
        <v>0</v>
      </c>
      <c r="M964" s="376">
        <f t="shared" si="140"/>
        <v>0</v>
      </c>
      <c r="N964" s="376">
        <f t="shared" si="145"/>
        <v>0</v>
      </c>
      <c r="O964" s="376">
        <f t="shared" si="146"/>
        <v>0</v>
      </c>
      <c r="P964" s="772">
        <v>1</v>
      </c>
      <c r="Q964" s="377">
        <f t="shared" si="141"/>
        <v>0</v>
      </c>
      <c r="R964" s="378"/>
      <c r="S964" s="378"/>
      <c r="T964" s="773">
        <f t="shared" si="142"/>
        <v>0</v>
      </c>
    </row>
    <row r="965" spans="1:20" ht="14.1" customHeight="1">
      <c r="A965" s="564">
        <v>965</v>
      </c>
      <c r="B965" s="552" t="s">
        <v>776</v>
      </c>
      <c r="C965" s="553" t="s">
        <v>643</v>
      </c>
      <c r="D965" s="380">
        <v>1</v>
      </c>
      <c r="E965" s="560" t="s">
        <v>400</v>
      </c>
      <c r="F965" s="560" t="s">
        <v>380</v>
      </c>
      <c r="G965" s="373" t="str">
        <f t="shared" si="143"/>
        <v>Gangen en hallen</v>
      </c>
      <c r="H965" s="380"/>
      <c r="I965" s="566">
        <v>47.4</v>
      </c>
      <c r="J965" s="616">
        <v>3200</v>
      </c>
      <c r="K965" s="375">
        <f t="shared" si="144"/>
        <v>200</v>
      </c>
      <c r="L965" s="376">
        <f t="shared" si="139"/>
        <v>0</v>
      </c>
      <c r="M965" s="376">
        <f t="shared" si="140"/>
        <v>0</v>
      </c>
      <c r="N965" s="376">
        <f t="shared" si="145"/>
        <v>0</v>
      </c>
      <c r="O965" s="376">
        <f t="shared" si="146"/>
        <v>0</v>
      </c>
      <c r="P965" s="772">
        <v>1</v>
      </c>
      <c r="Q965" s="377" t="str">
        <f t="shared" si="141"/>
        <v>V</v>
      </c>
      <c r="R965" s="378"/>
      <c r="S965" s="378"/>
      <c r="T965" s="773">
        <f t="shared" si="142"/>
        <v>9480</v>
      </c>
    </row>
    <row r="966" spans="1:20" ht="14.1" customHeight="1">
      <c r="A966" s="564">
        <v>966</v>
      </c>
      <c r="B966" s="552" t="s">
        <v>776</v>
      </c>
      <c r="C966" s="553" t="s">
        <v>643</v>
      </c>
      <c r="D966" s="380">
        <v>1</v>
      </c>
      <c r="E966" s="560" t="s">
        <v>401</v>
      </c>
      <c r="F966" s="560" t="s">
        <v>389</v>
      </c>
      <c r="G966" s="373" t="str">
        <f t="shared" si="143"/>
        <v>Aula/kantine</v>
      </c>
      <c r="H966" s="380"/>
      <c r="I966" s="566">
        <v>115</v>
      </c>
      <c r="J966" s="616">
        <v>7200</v>
      </c>
      <c r="K966" s="375">
        <f t="shared" si="144"/>
        <v>200</v>
      </c>
      <c r="L966" s="376">
        <f t="shared" si="139"/>
        <v>0</v>
      </c>
      <c r="M966" s="376">
        <f t="shared" si="140"/>
        <v>0</v>
      </c>
      <c r="N966" s="376">
        <f t="shared" si="145"/>
        <v>0</v>
      </c>
      <c r="O966" s="376">
        <f t="shared" si="146"/>
        <v>0</v>
      </c>
      <c r="P966" s="772">
        <v>1</v>
      </c>
      <c r="Q966" s="377" t="str">
        <f t="shared" si="141"/>
        <v>V</v>
      </c>
      <c r="R966" s="378"/>
      <c r="S966" s="378"/>
      <c r="T966" s="773">
        <f t="shared" si="142"/>
        <v>23000</v>
      </c>
    </row>
    <row r="967" spans="1:20" ht="14.1" customHeight="1">
      <c r="A967" s="564">
        <v>967</v>
      </c>
      <c r="B967" s="552" t="s">
        <v>776</v>
      </c>
      <c r="C967" s="555" t="s">
        <v>643</v>
      </c>
      <c r="D967" s="380">
        <v>1</v>
      </c>
      <c r="E967" s="558" t="s">
        <v>402</v>
      </c>
      <c r="F967" s="557" t="s">
        <v>325</v>
      </c>
      <c r="G967" s="373" t="str">
        <f t="shared" si="143"/>
        <v>Niet van toepassing</v>
      </c>
      <c r="H967" s="380"/>
      <c r="I967" s="566">
        <v>9.6</v>
      </c>
      <c r="J967" s="616" t="s">
        <v>239</v>
      </c>
      <c r="K967" s="375">
        <f t="shared" si="144"/>
        <v>0</v>
      </c>
      <c r="L967" s="376">
        <f t="shared" si="139"/>
        <v>0</v>
      </c>
      <c r="M967" s="376">
        <f t="shared" si="140"/>
        <v>0</v>
      </c>
      <c r="N967" s="376">
        <f t="shared" si="145"/>
        <v>0</v>
      </c>
      <c r="O967" s="376">
        <f t="shared" si="146"/>
        <v>0</v>
      </c>
      <c r="P967" s="772">
        <v>1</v>
      </c>
      <c r="Q967" s="377">
        <f t="shared" si="141"/>
        <v>0</v>
      </c>
      <c r="R967" s="378"/>
      <c r="S967" s="378"/>
      <c r="T967" s="773">
        <f t="shared" si="142"/>
        <v>0</v>
      </c>
    </row>
    <row r="968" spans="1:20" ht="14.1" customHeight="1">
      <c r="A968" s="564">
        <v>968</v>
      </c>
      <c r="B968" s="552" t="s">
        <v>776</v>
      </c>
      <c r="C968" s="555" t="s">
        <v>643</v>
      </c>
      <c r="D968" s="380">
        <v>1</v>
      </c>
      <c r="E968" s="558" t="s">
        <v>403</v>
      </c>
      <c r="F968" s="557" t="s">
        <v>389</v>
      </c>
      <c r="G968" s="373" t="str">
        <f t="shared" si="143"/>
        <v>Aula/kantine</v>
      </c>
      <c r="H968" s="380"/>
      <c r="I968" s="566">
        <v>237</v>
      </c>
      <c r="J968" s="616">
        <v>7200</v>
      </c>
      <c r="K968" s="375">
        <f t="shared" si="144"/>
        <v>200</v>
      </c>
      <c r="L968" s="376">
        <f t="shared" si="139"/>
        <v>0</v>
      </c>
      <c r="M968" s="376">
        <f t="shared" si="140"/>
        <v>0</v>
      </c>
      <c r="N968" s="376">
        <f t="shared" si="145"/>
        <v>0</v>
      </c>
      <c r="O968" s="376">
        <f t="shared" si="146"/>
        <v>0</v>
      </c>
      <c r="P968" s="772">
        <v>1</v>
      </c>
      <c r="Q968" s="377" t="str">
        <f t="shared" si="141"/>
        <v>V</v>
      </c>
      <c r="R968" s="378"/>
      <c r="S968" s="378"/>
      <c r="T968" s="773">
        <f t="shared" si="142"/>
        <v>47400</v>
      </c>
    </row>
    <row r="969" spans="1:20" ht="14.1" customHeight="1">
      <c r="A969" s="564">
        <v>969</v>
      </c>
      <c r="B969" s="552" t="s">
        <v>776</v>
      </c>
      <c r="C969" s="555" t="s">
        <v>643</v>
      </c>
      <c r="D969" s="380">
        <v>1</v>
      </c>
      <c r="E969" s="558" t="s">
        <v>404</v>
      </c>
      <c r="F969" s="557" t="s">
        <v>388</v>
      </c>
      <c r="G969" s="373" t="str">
        <f t="shared" si="143"/>
        <v>Niet van toepassing</v>
      </c>
      <c r="H969" s="380"/>
      <c r="I969" s="566">
        <v>42.6</v>
      </c>
      <c r="J969" s="616" t="s">
        <v>239</v>
      </c>
      <c r="K969" s="375">
        <f t="shared" si="144"/>
        <v>0</v>
      </c>
      <c r="L969" s="376">
        <f t="shared" si="139"/>
        <v>0</v>
      </c>
      <c r="M969" s="376">
        <f t="shared" si="140"/>
        <v>0</v>
      </c>
      <c r="N969" s="376">
        <f t="shared" si="145"/>
        <v>0</v>
      </c>
      <c r="O969" s="376">
        <f t="shared" si="146"/>
        <v>0</v>
      </c>
      <c r="P969" s="772">
        <v>1</v>
      </c>
      <c r="Q969" s="377">
        <f t="shared" si="141"/>
        <v>0</v>
      </c>
      <c r="R969" s="378"/>
      <c r="S969" s="378"/>
      <c r="T969" s="773">
        <f t="shared" si="142"/>
        <v>0</v>
      </c>
    </row>
    <row r="970" spans="1:20" ht="14.1" customHeight="1">
      <c r="A970" s="564">
        <v>970</v>
      </c>
      <c r="B970" s="552" t="s">
        <v>776</v>
      </c>
      <c r="C970" s="555" t="s">
        <v>643</v>
      </c>
      <c r="D970" s="380">
        <v>1</v>
      </c>
      <c r="E970" s="557" t="s">
        <v>405</v>
      </c>
      <c r="F970" s="557" t="s">
        <v>325</v>
      </c>
      <c r="G970" s="373" t="str">
        <f t="shared" si="143"/>
        <v>Niet van toepassing</v>
      </c>
      <c r="H970" s="380"/>
      <c r="I970" s="566">
        <v>14.3</v>
      </c>
      <c r="J970" s="616" t="s">
        <v>239</v>
      </c>
      <c r="K970" s="375">
        <f t="shared" si="144"/>
        <v>0</v>
      </c>
      <c r="L970" s="376">
        <f t="shared" si="139"/>
        <v>0</v>
      </c>
      <c r="M970" s="376">
        <f t="shared" si="140"/>
        <v>0</v>
      </c>
      <c r="N970" s="376">
        <f t="shared" si="145"/>
        <v>0</v>
      </c>
      <c r="O970" s="376">
        <f t="shared" si="146"/>
        <v>0</v>
      </c>
      <c r="P970" s="772">
        <v>1</v>
      </c>
      <c r="Q970" s="377">
        <f t="shared" si="141"/>
        <v>0</v>
      </c>
      <c r="R970" s="378"/>
      <c r="S970" s="378"/>
      <c r="T970" s="773">
        <f t="shared" si="142"/>
        <v>0</v>
      </c>
    </row>
    <row r="971" spans="1:20" ht="14.1" customHeight="1">
      <c r="A971" s="564">
        <v>971</v>
      </c>
      <c r="B971" s="552" t="s">
        <v>776</v>
      </c>
      <c r="C971" s="555" t="s">
        <v>643</v>
      </c>
      <c r="D971" s="380">
        <v>1</v>
      </c>
      <c r="E971" s="557" t="s">
        <v>406</v>
      </c>
      <c r="F971" s="557" t="s">
        <v>325</v>
      </c>
      <c r="G971" s="373" t="str">
        <f t="shared" si="143"/>
        <v>Niet van toepassing</v>
      </c>
      <c r="H971" s="380"/>
      <c r="I971" s="566">
        <v>7.2</v>
      </c>
      <c r="J971" s="616" t="s">
        <v>239</v>
      </c>
      <c r="K971" s="375">
        <f t="shared" si="144"/>
        <v>0</v>
      </c>
      <c r="L971" s="376">
        <f t="shared" ref="L971:L1034" si="147">N971*I971*P971</f>
        <v>0</v>
      </c>
      <c r="M971" s="376">
        <f t="shared" ref="M971:M1034" si="148">O971*I971*P971</f>
        <v>0</v>
      </c>
      <c r="N971" s="376">
        <f t="shared" si="145"/>
        <v>0</v>
      </c>
      <c r="O971" s="376">
        <f t="shared" si="146"/>
        <v>0</v>
      </c>
      <c r="P971" s="772">
        <v>1</v>
      </c>
      <c r="Q971" s="377">
        <f t="shared" si="141"/>
        <v>0</v>
      </c>
      <c r="R971" s="378"/>
      <c r="S971" s="378"/>
      <c r="T971" s="773">
        <f t="shared" si="142"/>
        <v>0</v>
      </c>
    </row>
    <row r="972" spans="1:20" ht="14.1" customHeight="1">
      <c r="A972" s="564">
        <v>972</v>
      </c>
      <c r="B972" s="552" t="s">
        <v>776</v>
      </c>
      <c r="C972" s="555" t="s">
        <v>643</v>
      </c>
      <c r="D972" s="380">
        <v>1</v>
      </c>
      <c r="E972" s="557" t="s">
        <v>407</v>
      </c>
      <c r="F972" s="557" t="s">
        <v>686</v>
      </c>
      <c r="G972" s="373" t="str">
        <f t="shared" si="143"/>
        <v>Trappenhuizen</v>
      </c>
      <c r="H972" s="380"/>
      <c r="I972" s="566">
        <v>32</v>
      </c>
      <c r="J972" s="616">
        <v>5200</v>
      </c>
      <c r="K972" s="375">
        <f t="shared" si="144"/>
        <v>200</v>
      </c>
      <c r="L972" s="376">
        <f t="shared" si="147"/>
        <v>0</v>
      </c>
      <c r="M972" s="376">
        <f t="shared" si="148"/>
        <v>0</v>
      </c>
      <c r="N972" s="376">
        <f t="shared" si="145"/>
        <v>0</v>
      </c>
      <c r="O972" s="376">
        <f t="shared" si="146"/>
        <v>0</v>
      </c>
      <c r="P972" s="772">
        <v>1</v>
      </c>
      <c r="Q972" s="377" t="str">
        <f t="shared" si="141"/>
        <v>V</v>
      </c>
      <c r="R972" s="378"/>
      <c r="S972" s="378"/>
      <c r="T972" s="773">
        <f t="shared" si="142"/>
        <v>6400</v>
      </c>
    </row>
    <row r="973" spans="1:20" ht="14.1" customHeight="1">
      <c r="A973" s="564">
        <v>973</v>
      </c>
      <c r="B973" s="552" t="s">
        <v>776</v>
      </c>
      <c r="C973" s="555" t="s">
        <v>643</v>
      </c>
      <c r="D973" s="380">
        <v>1</v>
      </c>
      <c r="E973" s="557" t="s">
        <v>408</v>
      </c>
      <c r="F973" s="557" t="s">
        <v>380</v>
      </c>
      <c r="G973" s="373" t="str">
        <f t="shared" si="143"/>
        <v>Gangen en hallen</v>
      </c>
      <c r="H973" s="380"/>
      <c r="I973" s="566">
        <v>29.1</v>
      </c>
      <c r="J973" s="616">
        <v>3200</v>
      </c>
      <c r="K973" s="375">
        <f t="shared" si="144"/>
        <v>200</v>
      </c>
      <c r="L973" s="376">
        <f t="shared" si="147"/>
        <v>0</v>
      </c>
      <c r="M973" s="376">
        <f t="shared" si="148"/>
        <v>0</v>
      </c>
      <c r="N973" s="376">
        <f t="shared" si="145"/>
        <v>0</v>
      </c>
      <c r="O973" s="376">
        <f t="shared" si="146"/>
        <v>0</v>
      </c>
      <c r="P973" s="772">
        <v>1</v>
      </c>
      <c r="Q973" s="377" t="str">
        <f t="shared" si="141"/>
        <v>V</v>
      </c>
      <c r="R973" s="378"/>
      <c r="S973" s="378"/>
      <c r="T973" s="773">
        <f t="shared" si="142"/>
        <v>5820</v>
      </c>
    </row>
    <row r="974" spans="1:20" ht="14.1" customHeight="1">
      <c r="A974" s="564">
        <v>974</v>
      </c>
      <c r="B974" s="552" t="s">
        <v>776</v>
      </c>
      <c r="C974" s="555" t="s">
        <v>643</v>
      </c>
      <c r="D974" s="380">
        <v>1</v>
      </c>
      <c r="E974" s="557" t="s">
        <v>409</v>
      </c>
      <c r="F974" s="557" t="s">
        <v>383</v>
      </c>
      <c r="G974" s="373" t="str">
        <f t="shared" si="143"/>
        <v>Leslokaal regulier</v>
      </c>
      <c r="H974" s="380"/>
      <c r="I974" s="566">
        <v>44.8</v>
      </c>
      <c r="J974" s="616">
        <v>8040</v>
      </c>
      <c r="K974" s="375">
        <f t="shared" si="144"/>
        <v>40</v>
      </c>
      <c r="L974" s="376">
        <f t="shared" si="147"/>
        <v>0</v>
      </c>
      <c r="M974" s="376">
        <f t="shared" si="148"/>
        <v>0</v>
      </c>
      <c r="N974" s="376">
        <f t="shared" si="145"/>
        <v>0</v>
      </c>
      <c r="O974" s="376">
        <f t="shared" si="146"/>
        <v>0</v>
      </c>
      <c r="P974" s="772">
        <v>1</v>
      </c>
      <c r="Q974" s="377" t="str">
        <f t="shared" si="141"/>
        <v>L</v>
      </c>
      <c r="R974" s="378"/>
      <c r="S974" s="378"/>
      <c r="T974" s="773">
        <f t="shared" si="142"/>
        <v>1792</v>
      </c>
    </row>
    <row r="975" spans="1:20" ht="14.1" customHeight="1">
      <c r="A975" s="564">
        <v>975</v>
      </c>
      <c r="B975" s="552" t="s">
        <v>776</v>
      </c>
      <c r="C975" s="555" t="s">
        <v>643</v>
      </c>
      <c r="D975" s="380">
        <v>1</v>
      </c>
      <c r="E975" s="557" t="s">
        <v>410</v>
      </c>
      <c r="F975" s="557" t="s">
        <v>642</v>
      </c>
      <c r="G975" s="373" t="str">
        <f t="shared" si="143"/>
        <v>Leslokaal praktijk</v>
      </c>
      <c r="H975" s="380"/>
      <c r="I975" s="566">
        <v>221</v>
      </c>
      <c r="J975" s="616">
        <v>9040</v>
      </c>
      <c r="K975" s="375">
        <f t="shared" si="144"/>
        <v>40</v>
      </c>
      <c r="L975" s="376">
        <f t="shared" si="147"/>
        <v>0</v>
      </c>
      <c r="M975" s="376">
        <f t="shared" si="148"/>
        <v>0</v>
      </c>
      <c r="N975" s="376">
        <f t="shared" si="145"/>
        <v>0</v>
      </c>
      <c r="O975" s="376">
        <f t="shared" si="146"/>
        <v>0</v>
      </c>
      <c r="P975" s="772">
        <v>1</v>
      </c>
      <c r="Q975" s="377" t="str">
        <f t="shared" si="141"/>
        <v>L</v>
      </c>
      <c r="R975" s="378"/>
      <c r="S975" s="378"/>
      <c r="T975" s="773">
        <f t="shared" si="142"/>
        <v>8840</v>
      </c>
    </row>
    <row r="976" spans="1:20" ht="14.1" customHeight="1">
      <c r="A976" s="564">
        <v>976</v>
      </c>
      <c r="B976" s="552" t="s">
        <v>776</v>
      </c>
      <c r="C976" s="555" t="s">
        <v>643</v>
      </c>
      <c r="D976" s="380">
        <v>2</v>
      </c>
      <c r="E976" s="557" t="s">
        <v>446</v>
      </c>
      <c r="F976" s="557" t="s">
        <v>686</v>
      </c>
      <c r="G976" s="373" t="str">
        <f t="shared" si="143"/>
        <v>Trappenhuizen</v>
      </c>
      <c r="H976" s="380"/>
      <c r="I976" s="566">
        <v>79.2</v>
      </c>
      <c r="J976" s="616">
        <v>5200</v>
      </c>
      <c r="K976" s="375">
        <f t="shared" si="144"/>
        <v>200</v>
      </c>
      <c r="L976" s="376">
        <f t="shared" si="147"/>
        <v>0</v>
      </c>
      <c r="M976" s="376">
        <f t="shared" si="148"/>
        <v>0</v>
      </c>
      <c r="N976" s="376">
        <f t="shared" si="145"/>
        <v>0</v>
      </c>
      <c r="O976" s="376">
        <f t="shared" si="146"/>
        <v>0</v>
      </c>
      <c r="P976" s="772">
        <v>1</v>
      </c>
      <c r="Q976" s="377" t="str">
        <f t="shared" si="141"/>
        <v>V</v>
      </c>
      <c r="R976" s="378"/>
      <c r="S976" s="378"/>
      <c r="T976" s="773">
        <f t="shared" si="142"/>
        <v>15840</v>
      </c>
    </row>
    <row r="977" spans="1:20" ht="14.1" customHeight="1">
      <c r="A977" s="564">
        <v>977</v>
      </c>
      <c r="B977" s="552" t="s">
        <v>776</v>
      </c>
      <c r="C977" s="555" t="s">
        <v>643</v>
      </c>
      <c r="D977" s="380">
        <v>2</v>
      </c>
      <c r="E977" s="557" t="s">
        <v>447</v>
      </c>
      <c r="F977" s="557" t="s">
        <v>382</v>
      </c>
      <c r="G977" s="373" t="str">
        <f t="shared" si="143"/>
        <v>Sanitaire ruimten</v>
      </c>
      <c r="H977" s="380"/>
      <c r="I977" s="566">
        <v>25.2</v>
      </c>
      <c r="J977" s="616">
        <v>2200</v>
      </c>
      <c r="K977" s="375">
        <f t="shared" si="144"/>
        <v>200</v>
      </c>
      <c r="L977" s="376">
        <f t="shared" si="147"/>
        <v>0</v>
      </c>
      <c r="M977" s="376">
        <f t="shared" si="148"/>
        <v>0</v>
      </c>
      <c r="N977" s="376">
        <f t="shared" si="145"/>
        <v>0</v>
      </c>
      <c r="O977" s="376">
        <f t="shared" si="146"/>
        <v>0</v>
      </c>
      <c r="P977" s="772">
        <v>1</v>
      </c>
      <c r="Q977" s="377" t="str">
        <f t="shared" si="141"/>
        <v>S</v>
      </c>
      <c r="R977" s="378"/>
      <c r="S977" s="378"/>
      <c r="T977" s="773">
        <f t="shared" si="142"/>
        <v>5040</v>
      </c>
    </row>
    <row r="978" spans="1:20" ht="14.1" customHeight="1">
      <c r="A978" s="564">
        <v>978</v>
      </c>
      <c r="B978" s="552" t="s">
        <v>776</v>
      </c>
      <c r="C978" s="555" t="s">
        <v>643</v>
      </c>
      <c r="D978" s="380">
        <v>2</v>
      </c>
      <c r="E978" s="557" t="s">
        <v>448</v>
      </c>
      <c r="F978" s="557" t="s">
        <v>383</v>
      </c>
      <c r="G978" s="373" t="str">
        <f t="shared" si="143"/>
        <v>Leslokaal regulier</v>
      </c>
      <c r="H978" s="380"/>
      <c r="I978" s="566">
        <v>56</v>
      </c>
      <c r="J978" s="616">
        <v>8040</v>
      </c>
      <c r="K978" s="375">
        <f t="shared" si="144"/>
        <v>40</v>
      </c>
      <c r="L978" s="376">
        <f t="shared" si="147"/>
        <v>0</v>
      </c>
      <c r="M978" s="376">
        <f t="shared" si="148"/>
        <v>0</v>
      </c>
      <c r="N978" s="376">
        <f t="shared" si="145"/>
        <v>0</v>
      </c>
      <c r="O978" s="376">
        <f t="shared" si="146"/>
        <v>0</v>
      </c>
      <c r="P978" s="772">
        <v>1</v>
      </c>
      <c r="Q978" s="377" t="str">
        <f t="shared" si="141"/>
        <v>L</v>
      </c>
      <c r="R978" s="378"/>
      <c r="S978" s="378"/>
      <c r="T978" s="773">
        <f t="shared" si="142"/>
        <v>2240</v>
      </c>
    </row>
    <row r="979" spans="1:20" ht="14.1" customHeight="1">
      <c r="A979" s="564">
        <v>979</v>
      </c>
      <c r="B979" s="552" t="s">
        <v>776</v>
      </c>
      <c r="C979" s="555" t="s">
        <v>643</v>
      </c>
      <c r="D979" s="380">
        <v>2</v>
      </c>
      <c r="E979" s="557" t="s">
        <v>449</v>
      </c>
      <c r="F979" s="557" t="s">
        <v>380</v>
      </c>
      <c r="G979" s="373" t="str">
        <f t="shared" si="143"/>
        <v>Gangen en hallen</v>
      </c>
      <c r="H979" s="380"/>
      <c r="I979" s="566">
        <v>16.3</v>
      </c>
      <c r="J979" s="616">
        <v>3200</v>
      </c>
      <c r="K979" s="375">
        <f t="shared" si="144"/>
        <v>200</v>
      </c>
      <c r="L979" s="376">
        <f t="shared" si="147"/>
        <v>0</v>
      </c>
      <c r="M979" s="376">
        <f t="shared" si="148"/>
        <v>0</v>
      </c>
      <c r="N979" s="376">
        <f t="shared" si="145"/>
        <v>0</v>
      </c>
      <c r="O979" s="376">
        <f t="shared" si="146"/>
        <v>0</v>
      </c>
      <c r="P979" s="772">
        <v>1</v>
      </c>
      <c r="Q979" s="377" t="str">
        <f t="shared" si="141"/>
        <v>V</v>
      </c>
      <c r="R979" s="378"/>
      <c r="S979" s="378"/>
      <c r="T979" s="773">
        <f t="shared" si="142"/>
        <v>3260</v>
      </c>
    </row>
    <row r="980" spans="1:20" ht="14.1" customHeight="1">
      <c r="A980" s="564">
        <v>980</v>
      </c>
      <c r="B980" s="552" t="s">
        <v>776</v>
      </c>
      <c r="C980" s="555" t="s">
        <v>643</v>
      </c>
      <c r="D980" s="380">
        <v>2</v>
      </c>
      <c r="E980" s="557" t="s">
        <v>450</v>
      </c>
      <c r="F980" s="557" t="s">
        <v>380</v>
      </c>
      <c r="G980" s="373" t="str">
        <f t="shared" si="143"/>
        <v>Gangen en hallen</v>
      </c>
      <c r="H980" s="380"/>
      <c r="I980" s="566">
        <v>32</v>
      </c>
      <c r="J980" s="616">
        <v>3200</v>
      </c>
      <c r="K980" s="375">
        <f t="shared" si="144"/>
        <v>200</v>
      </c>
      <c r="L980" s="376">
        <f t="shared" si="147"/>
        <v>0</v>
      </c>
      <c r="M980" s="376">
        <f t="shared" si="148"/>
        <v>0</v>
      </c>
      <c r="N980" s="376">
        <f t="shared" si="145"/>
        <v>0</v>
      </c>
      <c r="O980" s="376">
        <f t="shared" si="146"/>
        <v>0</v>
      </c>
      <c r="P980" s="772">
        <v>1</v>
      </c>
      <c r="Q980" s="377" t="str">
        <f t="shared" si="141"/>
        <v>V</v>
      </c>
      <c r="R980" s="378"/>
      <c r="S980" s="378"/>
      <c r="T980" s="773">
        <f t="shared" si="142"/>
        <v>6400</v>
      </c>
    </row>
    <row r="981" spans="1:20" ht="14.1" customHeight="1">
      <c r="A981" s="564">
        <v>981</v>
      </c>
      <c r="B981" s="552" t="s">
        <v>776</v>
      </c>
      <c r="C981" s="555" t="s">
        <v>643</v>
      </c>
      <c r="D981" s="380">
        <v>2</v>
      </c>
      <c r="E981" s="557" t="s">
        <v>451</v>
      </c>
      <c r="F981" s="557" t="s">
        <v>383</v>
      </c>
      <c r="G981" s="373" t="str">
        <f t="shared" si="143"/>
        <v>Leslokaal regulier</v>
      </c>
      <c r="H981" s="380"/>
      <c r="I981" s="566">
        <v>56</v>
      </c>
      <c r="J981" s="616">
        <v>8040</v>
      </c>
      <c r="K981" s="375">
        <f t="shared" si="144"/>
        <v>40</v>
      </c>
      <c r="L981" s="376">
        <f t="shared" si="147"/>
        <v>0</v>
      </c>
      <c r="M981" s="376">
        <f t="shared" si="148"/>
        <v>0</v>
      </c>
      <c r="N981" s="376">
        <f t="shared" si="145"/>
        <v>0</v>
      </c>
      <c r="O981" s="376">
        <f t="shared" si="146"/>
        <v>0</v>
      </c>
      <c r="P981" s="772">
        <v>1</v>
      </c>
      <c r="Q981" s="377" t="str">
        <f t="shared" si="141"/>
        <v>L</v>
      </c>
      <c r="R981" s="378"/>
      <c r="S981" s="378"/>
      <c r="T981" s="773">
        <f t="shared" si="142"/>
        <v>2240</v>
      </c>
    </row>
    <row r="982" spans="1:20" ht="14.1" customHeight="1">
      <c r="A982" s="564">
        <v>982</v>
      </c>
      <c r="B982" s="552" t="s">
        <v>776</v>
      </c>
      <c r="C982" s="555" t="s">
        <v>643</v>
      </c>
      <c r="D982" s="380">
        <v>2</v>
      </c>
      <c r="E982" s="557" t="s">
        <v>452</v>
      </c>
      <c r="F982" s="557" t="s">
        <v>383</v>
      </c>
      <c r="G982" s="373" t="str">
        <f t="shared" si="143"/>
        <v>Leslokaal regulier</v>
      </c>
      <c r="H982" s="380"/>
      <c r="I982" s="566">
        <v>56</v>
      </c>
      <c r="J982" s="616">
        <v>8040</v>
      </c>
      <c r="K982" s="375">
        <f t="shared" si="144"/>
        <v>40</v>
      </c>
      <c r="L982" s="376">
        <f t="shared" si="147"/>
        <v>0</v>
      </c>
      <c r="M982" s="376">
        <f t="shared" si="148"/>
        <v>0</v>
      </c>
      <c r="N982" s="376">
        <f t="shared" si="145"/>
        <v>0</v>
      </c>
      <c r="O982" s="376">
        <f t="shared" si="146"/>
        <v>0</v>
      </c>
      <c r="P982" s="772">
        <v>1</v>
      </c>
      <c r="Q982" s="377" t="str">
        <f t="shared" si="141"/>
        <v>L</v>
      </c>
      <c r="R982" s="378"/>
      <c r="S982" s="378"/>
      <c r="T982" s="773">
        <f t="shared" si="142"/>
        <v>2240</v>
      </c>
    </row>
    <row r="983" spans="1:20" ht="14.1" customHeight="1">
      <c r="A983" s="564">
        <v>983</v>
      </c>
      <c r="B983" s="552" t="s">
        <v>776</v>
      </c>
      <c r="C983" s="555" t="s">
        <v>643</v>
      </c>
      <c r="D983" s="380">
        <v>2</v>
      </c>
      <c r="E983" s="557" t="s">
        <v>453</v>
      </c>
      <c r="F983" s="557" t="s">
        <v>383</v>
      </c>
      <c r="G983" s="373" t="str">
        <f t="shared" si="143"/>
        <v>Leslokaal regulier</v>
      </c>
      <c r="H983" s="380"/>
      <c r="I983" s="566">
        <v>85.1</v>
      </c>
      <c r="J983" s="616">
        <v>8040</v>
      </c>
      <c r="K983" s="375">
        <f t="shared" si="144"/>
        <v>40</v>
      </c>
      <c r="L983" s="376">
        <f t="shared" si="147"/>
        <v>0</v>
      </c>
      <c r="M983" s="376">
        <f t="shared" si="148"/>
        <v>0</v>
      </c>
      <c r="N983" s="376">
        <f t="shared" si="145"/>
        <v>0</v>
      </c>
      <c r="O983" s="376">
        <f t="shared" si="146"/>
        <v>0</v>
      </c>
      <c r="P983" s="772">
        <v>1</v>
      </c>
      <c r="Q983" s="377" t="str">
        <f t="shared" si="141"/>
        <v>L</v>
      </c>
      <c r="R983" s="378"/>
      <c r="S983" s="378"/>
      <c r="T983" s="773">
        <f t="shared" si="142"/>
        <v>3404</v>
      </c>
    </row>
    <row r="984" spans="1:20" ht="14.1" customHeight="1">
      <c r="A984" s="564">
        <v>984</v>
      </c>
      <c r="B984" s="552" t="s">
        <v>776</v>
      </c>
      <c r="C984" s="555" t="s">
        <v>643</v>
      </c>
      <c r="D984" s="380">
        <v>2</v>
      </c>
      <c r="E984" s="557" t="s">
        <v>454</v>
      </c>
      <c r="F984" s="557" t="s">
        <v>380</v>
      </c>
      <c r="G984" s="373" t="str">
        <f t="shared" si="143"/>
        <v>Gangen en hallen</v>
      </c>
      <c r="H984" s="380"/>
      <c r="I984" s="566">
        <v>47.3</v>
      </c>
      <c r="J984" s="616">
        <v>3200</v>
      </c>
      <c r="K984" s="375">
        <f t="shared" si="144"/>
        <v>200</v>
      </c>
      <c r="L984" s="376">
        <f t="shared" si="147"/>
        <v>0</v>
      </c>
      <c r="M984" s="376">
        <f t="shared" si="148"/>
        <v>0</v>
      </c>
      <c r="N984" s="376">
        <f t="shared" si="145"/>
        <v>0</v>
      </c>
      <c r="O984" s="376">
        <f t="shared" si="146"/>
        <v>0</v>
      </c>
      <c r="P984" s="772">
        <v>1</v>
      </c>
      <c r="Q984" s="377" t="str">
        <f t="shared" si="141"/>
        <v>V</v>
      </c>
      <c r="R984" s="378"/>
      <c r="S984" s="378"/>
      <c r="T984" s="773">
        <f t="shared" si="142"/>
        <v>9460</v>
      </c>
    </row>
    <row r="985" spans="1:20" ht="14.1" customHeight="1">
      <c r="A985" s="564">
        <v>985</v>
      </c>
      <c r="B985" s="552" t="s">
        <v>776</v>
      </c>
      <c r="C985" s="555" t="s">
        <v>643</v>
      </c>
      <c r="D985" s="380">
        <v>2</v>
      </c>
      <c r="E985" s="557" t="s">
        <v>455</v>
      </c>
      <c r="F985" s="557" t="s">
        <v>381</v>
      </c>
      <c r="G985" s="373" t="str">
        <f t="shared" si="143"/>
        <v>Mediatheek/Bibliotheek/Computerlokaal</v>
      </c>
      <c r="H985" s="380"/>
      <c r="I985" s="566">
        <v>85.1</v>
      </c>
      <c r="J985" s="616">
        <v>14080</v>
      </c>
      <c r="K985" s="375">
        <f t="shared" si="144"/>
        <v>80</v>
      </c>
      <c r="L985" s="376">
        <f t="shared" si="147"/>
        <v>0</v>
      </c>
      <c r="M985" s="376">
        <f t="shared" si="148"/>
        <v>0</v>
      </c>
      <c r="N985" s="376">
        <f t="shared" si="145"/>
        <v>0</v>
      </c>
      <c r="O985" s="376">
        <f t="shared" si="146"/>
        <v>0</v>
      </c>
      <c r="P985" s="772">
        <v>1</v>
      </c>
      <c r="Q985" s="377" t="str">
        <f t="shared" si="141"/>
        <v>V</v>
      </c>
      <c r="R985" s="378"/>
      <c r="S985" s="378"/>
      <c r="T985" s="773">
        <f t="shared" si="142"/>
        <v>6808</v>
      </c>
    </row>
    <row r="986" spans="1:20" ht="14.1" customHeight="1">
      <c r="A986" s="564">
        <v>986</v>
      </c>
      <c r="B986" s="552" t="s">
        <v>776</v>
      </c>
      <c r="C986" s="555" t="s">
        <v>643</v>
      </c>
      <c r="D986" s="380">
        <v>2</v>
      </c>
      <c r="E986" s="557" t="s">
        <v>456</v>
      </c>
      <c r="F986" s="557" t="s">
        <v>686</v>
      </c>
      <c r="G986" s="373" t="str">
        <f t="shared" si="143"/>
        <v>Trappenhuizen</v>
      </c>
      <c r="H986" s="380"/>
      <c r="I986" s="566">
        <v>25.3</v>
      </c>
      <c r="J986" s="616">
        <v>5200</v>
      </c>
      <c r="K986" s="375">
        <f t="shared" si="144"/>
        <v>200</v>
      </c>
      <c r="L986" s="376">
        <f t="shared" si="147"/>
        <v>0</v>
      </c>
      <c r="M986" s="376">
        <f t="shared" si="148"/>
        <v>0</v>
      </c>
      <c r="N986" s="376">
        <f t="shared" si="145"/>
        <v>0</v>
      </c>
      <c r="O986" s="376">
        <f t="shared" si="146"/>
        <v>0</v>
      </c>
      <c r="P986" s="772">
        <v>1</v>
      </c>
      <c r="Q986" s="377" t="str">
        <f t="shared" si="141"/>
        <v>V</v>
      </c>
      <c r="R986" s="378"/>
      <c r="S986" s="378"/>
      <c r="T986" s="773">
        <f t="shared" si="142"/>
        <v>5060</v>
      </c>
    </row>
    <row r="987" spans="1:20" ht="14.1" customHeight="1">
      <c r="A987" s="564">
        <v>987</v>
      </c>
      <c r="B987" s="552" t="s">
        <v>776</v>
      </c>
      <c r="C987" s="555" t="s">
        <v>643</v>
      </c>
      <c r="D987" s="380">
        <v>2</v>
      </c>
      <c r="E987" s="557" t="s">
        <v>457</v>
      </c>
      <c r="F987" s="557" t="s">
        <v>325</v>
      </c>
      <c r="G987" s="373" t="str">
        <f t="shared" si="143"/>
        <v>Niet van toepassing</v>
      </c>
      <c r="H987" s="380"/>
      <c r="I987" s="566">
        <v>13.6</v>
      </c>
      <c r="J987" s="616" t="s">
        <v>239</v>
      </c>
      <c r="K987" s="375">
        <f t="shared" si="144"/>
        <v>0</v>
      </c>
      <c r="L987" s="376">
        <f t="shared" si="147"/>
        <v>0</v>
      </c>
      <c r="M987" s="376">
        <f t="shared" si="148"/>
        <v>0</v>
      </c>
      <c r="N987" s="376">
        <f t="shared" si="145"/>
        <v>0</v>
      </c>
      <c r="O987" s="376">
        <f t="shared" si="146"/>
        <v>0</v>
      </c>
      <c r="P987" s="772">
        <v>1</v>
      </c>
      <c r="Q987" s="377">
        <f t="shared" si="141"/>
        <v>0</v>
      </c>
      <c r="R987" s="378"/>
      <c r="S987" s="378"/>
      <c r="T987" s="773">
        <f t="shared" si="142"/>
        <v>0</v>
      </c>
    </row>
    <row r="988" spans="1:20" ht="14.1" customHeight="1">
      <c r="A988" s="564">
        <v>988</v>
      </c>
      <c r="B988" s="552" t="s">
        <v>776</v>
      </c>
      <c r="C988" s="555" t="s">
        <v>643</v>
      </c>
      <c r="D988" s="380">
        <v>3</v>
      </c>
      <c r="E988" s="557" t="s">
        <v>500</v>
      </c>
      <c r="F988" s="557" t="s">
        <v>384</v>
      </c>
      <c r="G988" s="373" t="str">
        <f t="shared" si="143"/>
        <v>Administratieve ruimten</v>
      </c>
      <c r="H988" s="380"/>
      <c r="I988" s="566">
        <v>16.5</v>
      </c>
      <c r="J988" s="616">
        <v>1040</v>
      </c>
      <c r="K988" s="375">
        <f t="shared" si="144"/>
        <v>40</v>
      </c>
      <c r="L988" s="376">
        <f t="shared" si="147"/>
        <v>0</v>
      </c>
      <c r="M988" s="376">
        <f t="shared" si="148"/>
        <v>0</v>
      </c>
      <c r="N988" s="376">
        <f t="shared" si="145"/>
        <v>0</v>
      </c>
      <c r="O988" s="376">
        <f t="shared" si="146"/>
        <v>0</v>
      </c>
      <c r="P988" s="772">
        <v>1</v>
      </c>
      <c r="Q988" s="377" t="str">
        <f t="shared" si="141"/>
        <v>B</v>
      </c>
      <c r="R988" s="378"/>
      <c r="S988" s="378"/>
      <c r="T988" s="773">
        <f t="shared" si="142"/>
        <v>660</v>
      </c>
    </row>
    <row r="989" spans="1:20" ht="14.1" customHeight="1">
      <c r="A989" s="564">
        <v>989</v>
      </c>
      <c r="B989" s="552" t="s">
        <v>776</v>
      </c>
      <c r="C989" s="555" t="s">
        <v>643</v>
      </c>
      <c r="D989" s="380">
        <v>3</v>
      </c>
      <c r="E989" s="557" t="s">
        <v>501</v>
      </c>
      <c r="F989" s="557" t="s">
        <v>380</v>
      </c>
      <c r="G989" s="373" t="str">
        <f t="shared" si="143"/>
        <v>Gangen en hallen</v>
      </c>
      <c r="H989" s="380"/>
      <c r="I989" s="566">
        <v>62.1</v>
      </c>
      <c r="J989" s="616">
        <v>3200</v>
      </c>
      <c r="K989" s="375">
        <f t="shared" si="144"/>
        <v>200</v>
      </c>
      <c r="L989" s="376">
        <f t="shared" si="147"/>
        <v>0</v>
      </c>
      <c r="M989" s="376">
        <f t="shared" si="148"/>
        <v>0</v>
      </c>
      <c r="N989" s="376">
        <f t="shared" si="145"/>
        <v>0</v>
      </c>
      <c r="O989" s="376">
        <f t="shared" si="146"/>
        <v>0</v>
      </c>
      <c r="P989" s="772">
        <v>1</v>
      </c>
      <c r="Q989" s="377" t="str">
        <f t="shared" si="141"/>
        <v>V</v>
      </c>
      <c r="R989" s="378"/>
      <c r="S989" s="378"/>
      <c r="T989" s="773">
        <f t="shared" si="142"/>
        <v>12420</v>
      </c>
    </row>
    <row r="990" spans="1:20" ht="14.1" customHeight="1">
      <c r="A990" s="564">
        <v>990</v>
      </c>
      <c r="B990" s="552" t="s">
        <v>776</v>
      </c>
      <c r="C990" s="555" t="s">
        <v>643</v>
      </c>
      <c r="D990" s="380">
        <v>3</v>
      </c>
      <c r="E990" s="557" t="s">
        <v>502</v>
      </c>
      <c r="F990" s="557" t="s">
        <v>382</v>
      </c>
      <c r="G990" s="373" t="str">
        <f t="shared" si="143"/>
        <v>Sanitaire ruimten</v>
      </c>
      <c r="H990" s="380"/>
      <c r="I990" s="566">
        <v>25.2</v>
      </c>
      <c r="J990" s="616">
        <v>2200</v>
      </c>
      <c r="K990" s="375">
        <f t="shared" si="144"/>
        <v>200</v>
      </c>
      <c r="L990" s="376">
        <f t="shared" si="147"/>
        <v>0</v>
      </c>
      <c r="M990" s="376">
        <f t="shared" si="148"/>
        <v>0</v>
      </c>
      <c r="N990" s="376">
        <f t="shared" si="145"/>
        <v>0</v>
      </c>
      <c r="O990" s="376">
        <f t="shared" si="146"/>
        <v>0</v>
      </c>
      <c r="P990" s="772">
        <v>1</v>
      </c>
      <c r="Q990" s="377" t="str">
        <f t="shared" si="141"/>
        <v>S</v>
      </c>
      <c r="R990" s="378"/>
      <c r="S990" s="378"/>
      <c r="T990" s="773">
        <f t="shared" si="142"/>
        <v>5040</v>
      </c>
    </row>
    <row r="991" spans="1:20" ht="14.1" customHeight="1">
      <c r="A991" s="564">
        <v>991</v>
      </c>
      <c r="B991" s="552" t="s">
        <v>776</v>
      </c>
      <c r="C991" s="555" t="s">
        <v>643</v>
      </c>
      <c r="D991" s="380">
        <v>3</v>
      </c>
      <c r="E991" s="557" t="s">
        <v>503</v>
      </c>
      <c r="F991" s="557" t="s">
        <v>383</v>
      </c>
      <c r="G991" s="373" t="str">
        <f t="shared" si="143"/>
        <v>Leslokaal regulier</v>
      </c>
      <c r="H991" s="380"/>
      <c r="I991" s="566">
        <v>56</v>
      </c>
      <c r="J991" s="616">
        <v>8040</v>
      </c>
      <c r="K991" s="375">
        <f t="shared" si="144"/>
        <v>40</v>
      </c>
      <c r="L991" s="376">
        <f t="shared" si="147"/>
        <v>0</v>
      </c>
      <c r="M991" s="376">
        <f t="shared" si="148"/>
        <v>0</v>
      </c>
      <c r="N991" s="376">
        <f t="shared" si="145"/>
        <v>0</v>
      </c>
      <c r="O991" s="376">
        <f t="shared" si="146"/>
        <v>0</v>
      </c>
      <c r="P991" s="772">
        <v>1</v>
      </c>
      <c r="Q991" s="377" t="str">
        <f t="shared" si="141"/>
        <v>L</v>
      </c>
      <c r="R991" s="378"/>
      <c r="S991" s="378"/>
      <c r="T991" s="773">
        <f t="shared" si="142"/>
        <v>2240</v>
      </c>
    </row>
    <row r="992" spans="1:20" ht="14.1" customHeight="1">
      <c r="A992" s="564">
        <v>992</v>
      </c>
      <c r="B992" s="552" t="s">
        <v>776</v>
      </c>
      <c r="C992" s="555" t="s">
        <v>643</v>
      </c>
      <c r="D992" s="380">
        <v>3</v>
      </c>
      <c r="E992" s="557" t="s">
        <v>504</v>
      </c>
      <c r="F992" s="557" t="s">
        <v>383</v>
      </c>
      <c r="G992" s="373" t="str">
        <f t="shared" si="143"/>
        <v>Leslokaal regulier</v>
      </c>
      <c r="H992" s="380"/>
      <c r="I992" s="566">
        <v>48</v>
      </c>
      <c r="J992" s="616">
        <v>8040</v>
      </c>
      <c r="K992" s="375">
        <f t="shared" si="144"/>
        <v>40</v>
      </c>
      <c r="L992" s="376">
        <f t="shared" si="147"/>
        <v>0</v>
      </c>
      <c r="M992" s="376">
        <f t="shared" si="148"/>
        <v>0</v>
      </c>
      <c r="N992" s="376">
        <f t="shared" si="145"/>
        <v>0</v>
      </c>
      <c r="O992" s="376">
        <f t="shared" si="146"/>
        <v>0</v>
      </c>
      <c r="P992" s="772">
        <v>1</v>
      </c>
      <c r="Q992" s="377" t="str">
        <f t="shared" si="141"/>
        <v>L</v>
      </c>
      <c r="R992" s="378"/>
      <c r="S992" s="378"/>
      <c r="T992" s="773">
        <f t="shared" si="142"/>
        <v>1920</v>
      </c>
    </row>
    <row r="993" spans="1:20" ht="14.1" customHeight="1">
      <c r="A993" s="564">
        <v>993</v>
      </c>
      <c r="B993" s="552" t="s">
        <v>776</v>
      </c>
      <c r="C993" s="555" t="s">
        <v>643</v>
      </c>
      <c r="D993" s="380">
        <v>3</v>
      </c>
      <c r="E993" s="557" t="s">
        <v>505</v>
      </c>
      <c r="F993" s="557" t="s">
        <v>384</v>
      </c>
      <c r="G993" s="373" t="str">
        <f t="shared" si="143"/>
        <v>Administratieve ruimten</v>
      </c>
      <c r="H993" s="380"/>
      <c r="I993" s="566">
        <v>8</v>
      </c>
      <c r="J993" s="616">
        <v>1040</v>
      </c>
      <c r="K993" s="375">
        <f t="shared" si="144"/>
        <v>40</v>
      </c>
      <c r="L993" s="376">
        <f t="shared" si="147"/>
        <v>0</v>
      </c>
      <c r="M993" s="376">
        <f t="shared" si="148"/>
        <v>0</v>
      </c>
      <c r="N993" s="376">
        <f t="shared" si="145"/>
        <v>0</v>
      </c>
      <c r="O993" s="376">
        <f t="shared" si="146"/>
        <v>0</v>
      </c>
      <c r="P993" s="772">
        <v>1</v>
      </c>
      <c r="Q993" s="377" t="str">
        <f t="shared" si="141"/>
        <v>B</v>
      </c>
      <c r="R993" s="378"/>
      <c r="S993" s="378"/>
      <c r="T993" s="773">
        <f t="shared" si="142"/>
        <v>320</v>
      </c>
    </row>
    <row r="994" spans="1:20" ht="14.1" customHeight="1">
      <c r="A994" s="564">
        <v>994</v>
      </c>
      <c r="B994" s="552" t="s">
        <v>776</v>
      </c>
      <c r="C994" s="555" t="s">
        <v>643</v>
      </c>
      <c r="D994" s="380">
        <v>3</v>
      </c>
      <c r="E994" s="557" t="s">
        <v>506</v>
      </c>
      <c r="F994" s="557" t="s">
        <v>380</v>
      </c>
      <c r="G994" s="373" t="str">
        <f t="shared" si="143"/>
        <v>Gangen en hallen</v>
      </c>
      <c r="H994" s="380"/>
      <c r="I994" s="566">
        <v>48.3</v>
      </c>
      <c r="J994" s="616">
        <v>3200</v>
      </c>
      <c r="K994" s="375">
        <f t="shared" si="144"/>
        <v>200</v>
      </c>
      <c r="L994" s="376">
        <f t="shared" si="147"/>
        <v>0</v>
      </c>
      <c r="M994" s="376">
        <f t="shared" si="148"/>
        <v>0</v>
      </c>
      <c r="N994" s="376">
        <f t="shared" si="145"/>
        <v>0</v>
      </c>
      <c r="O994" s="376">
        <f t="shared" si="146"/>
        <v>0</v>
      </c>
      <c r="P994" s="772">
        <v>1</v>
      </c>
      <c r="Q994" s="377" t="str">
        <f t="shared" si="141"/>
        <v>V</v>
      </c>
      <c r="R994" s="378"/>
      <c r="S994" s="378"/>
      <c r="T994" s="773">
        <f t="shared" si="142"/>
        <v>9660</v>
      </c>
    </row>
    <row r="995" spans="1:20" ht="14.1" customHeight="1">
      <c r="A995" s="564">
        <v>995</v>
      </c>
      <c r="B995" s="552" t="s">
        <v>776</v>
      </c>
      <c r="C995" s="555" t="s">
        <v>643</v>
      </c>
      <c r="D995" s="380">
        <v>3</v>
      </c>
      <c r="E995" s="557" t="s">
        <v>507</v>
      </c>
      <c r="F995" s="557" t="s">
        <v>383</v>
      </c>
      <c r="G995" s="373" t="str">
        <f t="shared" si="143"/>
        <v>Leslokaal regulier</v>
      </c>
      <c r="H995" s="380"/>
      <c r="I995" s="566">
        <v>56</v>
      </c>
      <c r="J995" s="616">
        <v>8040</v>
      </c>
      <c r="K995" s="375">
        <f t="shared" si="144"/>
        <v>40</v>
      </c>
      <c r="L995" s="376">
        <f t="shared" si="147"/>
        <v>0</v>
      </c>
      <c r="M995" s="376">
        <f t="shared" si="148"/>
        <v>0</v>
      </c>
      <c r="N995" s="376">
        <f t="shared" si="145"/>
        <v>0</v>
      </c>
      <c r="O995" s="376">
        <f t="shared" si="146"/>
        <v>0</v>
      </c>
      <c r="P995" s="772">
        <v>1</v>
      </c>
      <c r="Q995" s="377" t="str">
        <f t="shared" si="141"/>
        <v>L</v>
      </c>
      <c r="R995" s="378"/>
      <c r="S995" s="378"/>
      <c r="T995" s="773">
        <f t="shared" si="142"/>
        <v>2240</v>
      </c>
    </row>
    <row r="996" spans="1:20" ht="14.1" customHeight="1">
      <c r="A996" s="564">
        <v>996</v>
      </c>
      <c r="B996" s="552" t="s">
        <v>776</v>
      </c>
      <c r="C996" s="555" t="s">
        <v>643</v>
      </c>
      <c r="D996" s="380">
        <v>3</v>
      </c>
      <c r="E996" s="557" t="s">
        <v>508</v>
      </c>
      <c r="F996" s="557" t="s">
        <v>381</v>
      </c>
      <c r="G996" s="373" t="str">
        <f t="shared" si="143"/>
        <v>Mediatheek/Bibliotheek/Computerlokaal</v>
      </c>
      <c r="H996" s="380"/>
      <c r="I996" s="566">
        <v>85.1</v>
      </c>
      <c r="J996" s="616">
        <v>14080</v>
      </c>
      <c r="K996" s="375">
        <f t="shared" si="144"/>
        <v>80</v>
      </c>
      <c r="L996" s="376">
        <f t="shared" si="147"/>
        <v>0</v>
      </c>
      <c r="M996" s="376">
        <f t="shared" si="148"/>
        <v>0</v>
      </c>
      <c r="N996" s="376">
        <f t="shared" si="145"/>
        <v>0</v>
      </c>
      <c r="O996" s="376">
        <f t="shared" si="146"/>
        <v>0</v>
      </c>
      <c r="P996" s="772">
        <v>1</v>
      </c>
      <c r="Q996" s="377" t="str">
        <f t="shared" si="141"/>
        <v>V</v>
      </c>
      <c r="R996" s="378"/>
      <c r="S996" s="378"/>
      <c r="T996" s="773">
        <f t="shared" si="142"/>
        <v>6808</v>
      </c>
    </row>
    <row r="997" spans="1:20" ht="14.1" customHeight="1">
      <c r="A997" s="564">
        <v>997</v>
      </c>
      <c r="B997" s="552" t="s">
        <v>776</v>
      </c>
      <c r="C997" s="555" t="s">
        <v>643</v>
      </c>
      <c r="D997" s="380">
        <v>3</v>
      </c>
      <c r="E997" s="557" t="s">
        <v>509</v>
      </c>
      <c r="F997" s="557" t="s">
        <v>380</v>
      </c>
      <c r="G997" s="373" t="str">
        <f t="shared" si="143"/>
        <v>Gangen en hallen</v>
      </c>
      <c r="H997" s="380"/>
      <c r="I997" s="566">
        <v>48.3</v>
      </c>
      <c r="J997" s="616">
        <v>3200</v>
      </c>
      <c r="K997" s="375">
        <f t="shared" si="144"/>
        <v>200</v>
      </c>
      <c r="L997" s="376">
        <f t="shared" si="147"/>
        <v>0</v>
      </c>
      <c r="M997" s="376">
        <f t="shared" si="148"/>
        <v>0</v>
      </c>
      <c r="N997" s="376">
        <f t="shared" si="145"/>
        <v>0</v>
      </c>
      <c r="O997" s="376">
        <f t="shared" si="146"/>
        <v>0</v>
      </c>
      <c r="P997" s="772">
        <v>1</v>
      </c>
      <c r="Q997" s="377" t="str">
        <f t="shared" si="141"/>
        <v>V</v>
      </c>
      <c r="R997" s="378"/>
      <c r="S997" s="378"/>
      <c r="T997" s="773">
        <f t="shared" si="142"/>
        <v>9660</v>
      </c>
    </row>
    <row r="998" spans="1:20" ht="14.1" customHeight="1">
      <c r="A998" s="564">
        <v>998</v>
      </c>
      <c r="B998" s="552" t="s">
        <v>776</v>
      </c>
      <c r="C998" s="555" t="s">
        <v>643</v>
      </c>
      <c r="D998" s="380">
        <v>3</v>
      </c>
      <c r="E998" s="557" t="s">
        <v>510</v>
      </c>
      <c r="F998" s="557" t="s">
        <v>383</v>
      </c>
      <c r="G998" s="373" t="str">
        <f t="shared" si="143"/>
        <v>Leslokaal regulier</v>
      </c>
      <c r="H998" s="380"/>
      <c r="I998" s="566">
        <v>56.3</v>
      </c>
      <c r="J998" s="616">
        <v>8040</v>
      </c>
      <c r="K998" s="375">
        <f t="shared" si="144"/>
        <v>40</v>
      </c>
      <c r="L998" s="376">
        <f t="shared" si="147"/>
        <v>0</v>
      </c>
      <c r="M998" s="376">
        <f t="shared" si="148"/>
        <v>0</v>
      </c>
      <c r="N998" s="376">
        <f t="shared" si="145"/>
        <v>0</v>
      </c>
      <c r="O998" s="376">
        <f t="shared" si="146"/>
        <v>0</v>
      </c>
      <c r="P998" s="772">
        <v>1</v>
      </c>
      <c r="Q998" s="377" t="str">
        <f t="shared" si="141"/>
        <v>L</v>
      </c>
      <c r="R998" s="378"/>
      <c r="S998" s="378"/>
      <c r="T998" s="773">
        <f t="shared" si="142"/>
        <v>2252</v>
      </c>
    </row>
    <row r="999" spans="1:20" ht="14.1" customHeight="1">
      <c r="A999" s="564">
        <v>999</v>
      </c>
      <c r="B999" s="552" t="s">
        <v>776</v>
      </c>
      <c r="C999" s="555" t="s">
        <v>643</v>
      </c>
      <c r="D999" s="608">
        <v>3</v>
      </c>
      <c r="E999" s="557" t="s">
        <v>511</v>
      </c>
      <c r="F999" s="557" t="s">
        <v>387</v>
      </c>
      <c r="G999" s="373" t="str">
        <f t="shared" si="143"/>
        <v>Niet van toepassing</v>
      </c>
      <c r="H999" s="380"/>
      <c r="I999" s="566">
        <v>41.5</v>
      </c>
      <c r="J999" s="616" t="s">
        <v>239</v>
      </c>
      <c r="K999" s="375">
        <f t="shared" si="144"/>
        <v>0</v>
      </c>
      <c r="L999" s="376">
        <f t="shared" si="147"/>
        <v>0</v>
      </c>
      <c r="M999" s="376">
        <f t="shared" si="148"/>
        <v>0</v>
      </c>
      <c r="N999" s="376">
        <f t="shared" si="145"/>
        <v>0</v>
      </c>
      <c r="O999" s="376">
        <f t="shared" si="146"/>
        <v>0</v>
      </c>
      <c r="P999" s="772">
        <v>1</v>
      </c>
      <c r="Q999" s="377">
        <f t="shared" si="141"/>
        <v>0</v>
      </c>
      <c r="R999" s="378"/>
      <c r="S999" s="378"/>
      <c r="T999" s="773">
        <f t="shared" si="142"/>
        <v>0</v>
      </c>
    </row>
    <row r="1000" spans="1:20" ht="14.1" customHeight="1">
      <c r="A1000" s="564">
        <v>1000</v>
      </c>
      <c r="B1000" s="552" t="s">
        <v>776</v>
      </c>
      <c r="C1000" s="555" t="s">
        <v>643</v>
      </c>
      <c r="D1000" s="380">
        <v>3</v>
      </c>
      <c r="E1000" s="557" t="s">
        <v>512</v>
      </c>
      <c r="F1000" s="557" t="s">
        <v>380</v>
      </c>
      <c r="G1000" s="373" t="str">
        <f t="shared" si="143"/>
        <v>Gangen en hallen</v>
      </c>
      <c r="H1000" s="380"/>
      <c r="I1000" s="566">
        <v>25.3</v>
      </c>
      <c r="J1000" s="616">
        <v>3200</v>
      </c>
      <c r="K1000" s="375">
        <f t="shared" si="144"/>
        <v>200</v>
      </c>
      <c r="L1000" s="376">
        <f t="shared" si="147"/>
        <v>0</v>
      </c>
      <c r="M1000" s="376">
        <f t="shared" si="148"/>
        <v>0</v>
      </c>
      <c r="N1000" s="376">
        <f t="shared" si="145"/>
        <v>0</v>
      </c>
      <c r="O1000" s="376">
        <f t="shared" si="146"/>
        <v>0</v>
      </c>
      <c r="P1000" s="772">
        <v>1</v>
      </c>
      <c r="Q1000" s="377" t="str">
        <f t="shared" si="141"/>
        <v>V</v>
      </c>
      <c r="R1000" s="378"/>
      <c r="S1000" s="378"/>
      <c r="T1000" s="773">
        <f t="shared" si="142"/>
        <v>5060</v>
      </c>
    </row>
    <row r="1001" spans="1:20" ht="14.1" customHeight="1">
      <c r="A1001" s="564">
        <v>1001</v>
      </c>
      <c r="B1001" s="556" t="s">
        <v>648</v>
      </c>
      <c r="C1001" s="555" t="s">
        <v>649</v>
      </c>
      <c r="D1001" s="380">
        <v>-1</v>
      </c>
      <c r="E1001" s="557" t="s">
        <v>323</v>
      </c>
      <c r="F1001" s="557" t="s">
        <v>380</v>
      </c>
      <c r="G1001" s="373" t="str">
        <f t="shared" si="143"/>
        <v>Gangen en hallen</v>
      </c>
      <c r="H1001" s="380" t="s">
        <v>779</v>
      </c>
      <c r="I1001" s="566">
        <v>131.68</v>
      </c>
      <c r="J1001" s="616">
        <v>3200</v>
      </c>
      <c r="K1001" s="375">
        <f t="shared" si="144"/>
        <v>200</v>
      </c>
      <c r="L1001" s="376">
        <f t="shared" si="147"/>
        <v>0</v>
      </c>
      <c r="M1001" s="376">
        <f t="shared" si="148"/>
        <v>0</v>
      </c>
      <c r="N1001" s="376">
        <f t="shared" si="145"/>
        <v>0</v>
      </c>
      <c r="O1001" s="376">
        <f t="shared" si="146"/>
        <v>0</v>
      </c>
      <c r="P1001" s="772">
        <v>1</v>
      </c>
      <c r="Q1001" s="377" t="str">
        <f t="shared" si="141"/>
        <v>V</v>
      </c>
      <c r="R1001" s="378"/>
      <c r="S1001" s="378"/>
      <c r="T1001" s="773">
        <f t="shared" si="142"/>
        <v>26336</v>
      </c>
    </row>
    <row r="1002" spans="1:20" ht="14.1" customHeight="1">
      <c r="A1002" s="564">
        <v>1002</v>
      </c>
      <c r="B1002" s="556" t="s">
        <v>648</v>
      </c>
      <c r="C1002" s="555" t="s">
        <v>649</v>
      </c>
      <c r="D1002" s="380"/>
      <c r="E1002" s="557" t="s">
        <v>703</v>
      </c>
      <c r="F1002" s="557" t="s">
        <v>686</v>
      </c>
      <c r="G1002" s="373" t="str">
        <f t="shared" si="143"/>
        <v>Trappenhuizen</v>
      </c>
      <c r="H1002" s="380" t="s">
        <v>788</v>
      </c>
      <c r="I1002" s="566">
        <v>7.3157894736842106</v>
      </c>
      <c r="J1002" s="616">
        <v>5200</v>
      </c>
      <c r="K1002" s="375">
        <f t="shared" si="144"/>
        <v>200</v>
      </c>
      <c r="L1002" s="376">
        <f t="shared" si="147"/>
        <v>0</v>
      </c>
      <c r="M1002" s="376">
        <f t="shared" si="148"/>
        <v>0</v>
      </c>
      <c r="N1002" s="376">
        <f t="shared" si="145"/>
        <v>0</v>
      </c>
      <c r="O1002" s="376">
        <f t="shared" si="146"/>
        <v>0</v>
      </c>
      <c r="P1002" s="772">
        <v>1</v>
      </c>
      <c r="Q1002" s="377" t="str">
        <f t="shared" si="141"/>
        <v>V</v>
      </c>
      <c r="R1002" s="378"/>
      <c r="S1002" s="378"/>
      <c r="T1002" s="773">
        <f t="shared" si="142"/>
        <v>1463.1578947368421</v>
      </c>
    </row>
    <row r="1003" spans="1:20" ht="14.1" customHeight="1">
      <c r="A1003" s="564">
        <v>1003</v>
      </c>
      <c r="B1003" s="556" t="s">
        <v>648</v>
      </c>
      <c r="C1003" s="555" t="s">
        <v>649</v>
      </c>
      <c r="D1003" s="380">
        <v>-1</v>
      </c>
      <c r="E1003" s="557" t="s">
        <v>324</v>
      </c>
      <c r="F1003" s="557" t="s">
        <v>325</v>
      </c>
      <c r="G1003" s="373" t="str">
        <f t="shared" si="143"/>
        <v>Niet van toepassing</v>
      </c>
      <c r="H1003" s="380" t="s">
        <v>788</v>
      </c>
      <c r="I1003" s="566">
        <v>59</v>
      </c>
      <c r="J1003" s="616" t="s">
        <v>239</v>
      </c>
      <c r="K1003" s="375">
        <f t="shared" si="144"/>
        <v>0</v>
      </c>
      <c r="L1003" s="376">
        <f t="shared" si="147"/>
        <v>0</v>
      </c>
      <c r="M1003" s="376">
        <f t="shared" si="148"/>
        <v>0</v>
      </c>
      <c r="N1003" s="376">
        <f t="shared" si="145"/>
        <v>0</v>
      </c>
      <c r="O1003" s="376">
        <f t="shared" si="146"/>
        <v>0</v>
      </c>
      <c r="P1003" s="772">
        <v>1</v>
      </c>
      <c r="Q1003" s="377">
        <f t="shared" si="141"/>
        <v>0</v>
      </c>
      <c r="R1003" s="378"/>
      <c r="S1003" s="378"/>
      <c r="T1003" s="773">
        <f t="shared" si="142"/>
        <v>0</v>
      </c>
    </row>
    <row r="1004" spans="1:20" ht="14.1" customHeight="1">
      <c r="A1004" s="564">
        <v>1004</v>
      </c>
      <c r="B1004" s="556" t="s">
        <v>648</v>
      </c>
      <c r="C1004" s="555" t="s">
        <v>649</v>
      </c>
      <c r="D1004" s="380">
        <v>-1</v>
      </c>
      <c r="E1004" s="557" t="s">
        <v>544</v>
      </c>
      <c r="F1004" s="557" t="s">
        <v>325</v>
      </c>
      <c r="G1004" s="373" t="str">
        <f t="shared" si="143"/>
        <v>Niet van toepassing</v>
      </c>
      <c r="H1004" s="380" t="s">
        <v>788</v>
      </c>
      <c r="I1004" s="566">
        <v>11</v>
      </c>
      <c r="J1004" s="616" t="s">
        <v>239</v>
      </c>
      <c r="K1004" s="375">
        <f t="shared" si="144"/>
        <v>0</v>
      </c>
      <c r="L1004" s="376">
        <f t="shared" si="147"/>
        <v>0</v>
      </c>
      <c r="M1004" s="376">
        <f t="shared" si="148"/>
        <v>0</v>
      </c>
      <c r="N1004" s="376">
        <f t="shared" si="145"/>
        <v>0</v>
      </c>
      <c r="O1004" s="376">
        <f t="shared" si="146"/>
        <v>0</v>
      </c>
      <c r="P1004" s="772">
        <v>1</v>
      </c>
      <c r="Q1004" s="377">
        <f t="shared" ref="Q1004:Q1067" si="149">IF(J1004="","",VLOOKUP(J1004,Kengetal,11,FALSE))</f>
        <v>0</v>
      </c>
      <c r="R1004" s="378"/>
      <c r="S1004" s="378"/>
      <c r="T1004" s="773">
        <f t="shared" ref="T1004:T1067" si="150">I1004*K1004</f>
        <v>0</v>
      </c>
    </row>
    <row r="1005" spans="1:20" ht="14.1" customHeight="1">
      <c r="A1005" s="564">
        <v>1005</v>
      </c>
      <c r="B1005" s="556" t="s">
        <v>648</v>
      </c>
      <c r="C1005" s="555" t="s">
        <v>649</v>
      </c>
      <c r="D1005" s="380">
        <v>-1</v>
      </c>
      <c r="E1005" s="557" t="s">
        <v>545</v>
      </c>
      <c r="F1005" s="557" t="s">
        <v>325</v>
      </c>
      <c r="G1005" s="373" t="str">
        <f t="shared" si="143"/>
        <v>Niet van toepassing</v>
      </c>
      <c r="H1005" s="380" t="s">
        <v>788</v>
      </c>
      <c r="I1005" s="566">
        <v>7</v>
      </c>
      <c r="J1005" s="616" t="s">
        <v>239</v>
      </c>
      <c r="K1005" s="375">
        <f t="shared" si="144"/>
        <v>0</v>
      </c>
      <c r="L1005" s="376">
        <f t="shared" si="147"/>
        <v>0</v>
      </c>
      <c r="M1005" s="376">
        <f t="shared" si="148"/>
        <v>0</v>
      </c>
      <c r="N1005" s="376">
        <f t="shared" si="145"/>
        <v>0</v>
      </c>
      <c r="O1005" s="376">
        <f t="shared" si="146"/>
        <v>0</v>
      </c>
      <c r="P1005" s="772">
        <v>1</v>
      </c>
      <c r="Q1005" s="377">
        <f t="shared" si="149"/>
        <v>0</v>
      </c>
      <c r="R1005" s="378"/>
      <c r="S1005" s="378"/>
      <c r="T1005" s="773">
        <f t="shared" si="150"/>
        <v>0</v>
      </c>
    </row>
    <row r="1006" spans="1:20" ht="14.1" customHeight="1">
      <c r="A1006" s="564">
        <v>1006</v>
      </c>
      <c r="B1006" s="556" t="s">
        <v>648</v>
      </c>
      <c r="C1006" s="555" t="s">
        <v>649</v>
      </c>
      <c r="D1006" s="380">
        <v>-1</v>
      </c>
      <c r="E1006" s="557" t="s">
        <v>547</v>
      </c>
      <c r="F1006" s="557" t="s">
        <v>325</v>
      </c>
      <c r="G1006" s="373" t="str">
        <f t="shared" ref="G1006:G1069" si="151">IF($J1006="",0,VLOOKUP($J1006,Kengetal,3,FALSE))</f>
        <v>Niet van toepassing</v>
      </c>
      <c r="H1006" s="380" t="s">
        <v>788</v>
      </c>
      <c r="I1006" s="566">
        <v>23</v>
      </c>
      <c r="J1006" s="616" t="s">
        <v>239</v>
      </c>
      <c r="K1006" s="375">
        <f t="shared" ref="K1006:K1069" si="152">SUM(IF(J1006="",0,VLOOKUP(J1006,Kengetal,2)))</f>
        <v>0</v>
      </c>
      <c r="L1006" s="376">
        <f t="shared" si="147"/>
        <v>0</v>
      </c>
      <c r="M1006" s="376">
        <f t="shared" si="148"/>
        <v>0</v>
      </c>
      <c r="N1006" s="376">
        <f t="shared" ref="N1006:N1069" si="153">IF($J1006="",0,VLOOKUP($J1006,Kengetal,5,FALSE))</f>
        <v>0</v>
      </c>
      <c r="O1006" s="376">
        <f t="shared" ref="O1006:O1069" si="154">IF($J1006="",0,VLOOKUP($J1006,Kengetal,6,FALSE))</f>
        <v>0</v>
      </c>
      <c r="P1006" s="772">
        <v>1</v>
      </c>
      <c r="Q1006" s="377">
        <f t="shared" si="149"/>
        <v>0</v>
      </c>
      <c r="R1006" s="378"/>
      <c r="S1006" s="378"/>
      <c r="T1006" s="773">
        <f t="shared" si="150"/>
        <v>0</v>
      </c>
    </row>
    <row r="1007" spans="1:20" ht="14.1" customHeight="1">
      <c r="A1007" s="564">
        <v>1007</v>
      </c>
      <c r="B1007" s="556" t="s">
        <v>648</v>
      </c>
      <c r="C1007" s="555" t="s">
        <v>649</v>
      </c>
      <c r="D1007" s="380">
        <v>-1</v>
      </c>
      <c r="E1007" s="557" t="s">
        <v>548</v>
      </c>
      <c r="F1007" s="557" t="s">
        <v>644</v>
      </c>
      <c r="G1007" s="373" t="str">
        <f t="shared" si="151"/>
        <v>Fietsenstalling</v>
      </c>
      <c r="H1007" s="380" t="s">
        <v>788</v>
      </c>
      <c r="I1007" s="566">
        <v>70</v>
      </c>
      <c r="J1007" s="616">
        <v>13020</v>
      </c>
      <c r="K1007" s="375">
        <f t="shared" si="152"/>
        <v>20</v>
      </c>
      <c r="L1007" s="376">
        <f t="shared" si="147"/>
        <v>0</v>
      </c>
      <c r="M1007" s="376">
        <f t="shared" si="148"/>
        <v>0</v>
      </c>
      <c r="N1007" s="376">
        <f t="shared" si="153"/>
        <v>0</v>
      </c>
      <c r="O1007" s="376">
        <f t="shared" si="154"/>
        <v>0</v>
      </c>
      <c r="P1007" s="772">
        <v>1</v>
      </c>
      <c r="Q1007" s="377" t="str">
        <f t="shared" si="149"/>
        <v>V</v>
      </c>
      <c r="R1007" s="378"/>
      <c r="S1007" s="378"/>
      <c r="T1007" s="773">
        <f t="shared" si="150"/>
        <v>1400</v>
      </c>
    </row>
    <row r="1008" spans="1:20" ht="14.1" customHeight="1">
      <c r="A1008" s="564">
        <v>1008</v>
      </c>
      <c r="B1008" s="556" t="s">
        <v>648</v>
      </c>
      <c r="C1008" s="555" t="s">
        <v>649</v>
      </c>
      <c r="D1008" s="380">
        <v>-1</v>
      </c>
      <c r="E1008" s="557" t="s">
        <v>549</v>
      </c>
      <c r="F1008" s="557" t="s">
        <v>325</v>
      </c>
      <c r="G1008" s="373" t="str">
        <f t="shared" si="151"/>
        <v>Niet van toepassing</v>
      </c>
      <c r="H1008" s="380" t="s">
        <v>788</v>
      </c>
      <c r="I1008" s="566">
        <v>24</v>
      </c>
      <c r="J1008" s="616" t="s">
        <v>239</v>
      </c>
      <c r="K1008" s="375">
        <f t="shared" si="152"/>
        <v>0</v>
      </c>
      <c r="L1008" s="376">
        <f t="shared" si="147"/>
        <v>0</v>
      </c>
      <c r="M1008" s="376">
        <f t="shared" si="148"/>
        <v>0</v>
      </c>
      <c r="N1008" s="376">
        <f t="shared" si="153"/>
        <v>0</v>
      </c>
      <c r="O1008" s="376">
        <f t="shared" si="154"/>
        <v>0</v>
      </c>
      <c r="P1008" s="772">
        <v>1</v>
      </c>
      <c r="Q1008" s="377">
        <f t="shared" si="149"/>
        <v>0</v>
      </c>
      <c r="R1008" s="378"/>
      <c r="S1008" s="378"/>
      <c r="T1008" s="773">
        <f t="shared" si="150"/>
        <v>0</v>
      </c>
    </row>
    <row r="1009" spans="1:20" ht="14.1" customHeight="1">
      <c r="A1009" s="564">
        <v>1009</v>
      </c>
      <c r="B1009" s="556" t="s">
        <v>648</v>
      </c>
      <c r="C1009" s="555" t="s">
        <v>649</v>
      </c>
      <c r="D1009" s="380">
        <v>-1</v>
      </c>
      <c r="E1009" s="557" t="s">
        <v>550</v>
      </c>
      <c r="F1009" s="557" t="s">
        <v>325</v>
      </c>
      <c r="G1009" s="373" t="str">
        <f t="shared" si="151"/>
        <v>Niet van toepassing</v>
      </c>
      <c r="H1009" s="380" t="s">
        <v>788</v>
      </c>
      <c r="I1009" s="566">
        <v>67</v>
      </c>
      <c r="J1009" s="616" t="s">
        <v>239</v>
      </c>
      <c r="K1009" s="375">
        <f t="shared" si="152"/>
        <v>0</v>
      </c>
      <c r="L1009" s="376">
        <f t="shared" si="147"/>
        <v>0</v>
      </c>
      <c r="M1009" s="376">
        <f t="shared" si="148"/>
        <v>0</v>
      </c>
      <c r="N1009" s="376">
        <f t="shared" si="153"/>
        <v>0</v>
      </c>
      <c r="O1009" s="376">
        <f t="shared" si="154"/>
        <v>0</v>
      </c>
      <c r="P1009" s="772">
        <v>1</v>
      </c>
      <c r="Q1009" s="377">
        <f t="shared" si="149"/>
        <v>0</v>
      </c>
      <c r="R1009" s="378"/>
      <c r="S1009" s="378"/>
      <c r="T1009" s="773">
        <f t="shared" si="150"/>
        <v>0</v>
      </c>
    </row>
    <row r="1010" spans="1:20" ht="14.1" customHeight="1">
      <c r="A1010" s="564">
        <v>1010</v>
      </c>
      <c r="B1010" s="556" t="s">
        <v>648</v>
      </c>
      <c r="C1010" s="555" t="s">
        <v>649</v>
      </c>
      <c r="D1010" s="380">
        <v>0</v>
      </c>
      <c r="E1010" s="557" t="s">
        <v>326</v>
      </c>
      <c r="F1010" s="557" t="s">
        <v>380</v>
      </c>
      <c r="G1010" s="373" t="str">
        <f t="shared" si="151"/>
        <v>Gangen en hallen</v>
      </c>
      <c r="H1010" s="380" t="s">
        <v>786</v>
      </c>
      <c r="I1010" s="566">
        <v>51.269999999999996</v>
      </c>
      <c r="J1010" s="616">
        <v>3200</v>
      </c>
      <c r="K1010" s="375">
        <f t="shared" si="152"/>
        <v>200</v>
      </c>
      <c r="L1010" s="376">
        <f t="shared" si="147"/>
        <v>0</v>
      </c>
      <c r="M1010" s="376">
        <f t="shared" si="148"/>
        <v>0</v>
      </c>
      <c r="N1010" s="376">
        <f t="shared" si="153"/>
        <v>0</v>
      </c>
      <c r="O1010" s="376">
        <f t="shared" si="154"/>
        <v>0</v>
      </c>
      <c r="P1010" s="772">
        <v>1</v>
      </c>
      <c r="Q1010" s="377" t="str">
        <f t="shared" si="149"/>
        <v>V</v>
      </c>
      <c r="R1010" s="378"/>
      <c r="S1010" s="378"/>
      <c r="T1010" s="773">
        <f t="shared" si="150"/>
        <v>10254</v>
      </c>
    </row>
    <row r="1011" spans="1:20" ht="14.1" customHeight="1">
      <c r="A1011" s="564">
        <v>1011</v>
      </c>
      <c r="B1011" s="556" t="s">
        <v>648</v>
      </c>
      <c r="C1011" s="555" t="s">
        <v>649</v>
      </c>
      <c r="D1011" s="380"/>
      <c r="E1011" s="557" t="s">
        <v>687</v>
      </c>
      <c r="F1011" s="557" t="s">
        <v>686</v>
      </c>
      <c r="G1011" s="373" t="str">
        <f t="shared" si="151"/>
        <v>Trappenhuizen</v>
      </c>
      <c r="H1011" s="380" t="s">
        <v>786</v>
      </c>
      <c r="I1011" s="566">
        <v>5.127272727272727</v>
      </c>
      <c r="J1011" s="616">
        <v>5200</v>
      </c>
      <c r="K1011" s="375">
        <f t="shared" si="152"/>
        <v>200</v>
      </c>
      <c r="L1011" s="376">
        <f t="shared" si="147"/>
        <v>0</v>
      </c>
      <c r="M1011" s="376">
        <f t="shared" si="148"/>
        <v>0</v>
      </c>
      <c r="N1011" s="376">
        <f t="shared" si="153"/>
        <v>0</v>
      </c>
      <c r="O1011" s="376">
        <f t="shared" si="154"/>
        <v>0</v>
      </c>
      <c r="P1011" s="772">
        <v>1</v>
      </c>
      <c r="Q1011" s="377" t="str">
        <f t="shared" si="149"/>
        <v>V</v>
      </c>
      <c r="R1011" s="378"/>
      <c r="S1011" s="378"/>
      <c r="T1011" s="773">
        <f t="shared" si="150"/>
        <v>1025.4545454545455</v>
      </c>
    </row>
    <row r="1012" spans="1:20" ht="14.1" customHeight="1">
      <c r="A1012" s="564">
        <v>1012</v>
      </c>
      <c r="B1012" s="556" t="s">
        <v>648</v>
      </c>
      <c r="C1012" s="555" t="s">
        <v>649</v>
      </c>
      <c r="D1012" s="380">
        <v>0</v>
      </c>
      <c r="E1012" s="557" t="s">
        <v>327</v>
      </c>
      <c r="F1012" s="557" t="s">
        <v>325</v>
      </c>
      <c r="G1012" s="373" t="str">
        <f t="shared" si="151"/>
        <v>Niet van toepassing</v>
      </c>
      <c r="H1012" s="380" t="s">
        <v>781</v>
      </c>
      <c r="I1012" s="566">
        <v>6.4</v>
      </c>
      <c r="J1012" s="616" t="s">
        <v>239</v>
      </c>
      <c r="K1012" s="375">
        <f t="shared" si="152"/>
        <v>0</v>
      </c>
      <c r="L1012" s="376">
        <f t="shared" si="147"/>
        <v>0</v>
      </c>
      <c r="M1012" s="376">
        <f t="shared" si="148"/>
        <v>0</v>
      </c>
      <c r="N1012" s="376">
        <f t="shared" si="153"/>
        <v>0</v>
      </c>
      <c r="O1012" s="376">
        <f t="shared" si="154"/>
        <v>0</v>
      </c>
      <c r="P1012" s="772">
        <v>1</v>
      </c>
      <c r="Q1012" s="377">
        <f t="shared" si="149"/>
        <v>0</v>
      </c>
      <c r="R1012" s="378"/>
      <c r="S1012" s="378"/>
      <c r="T1012" s="773">
        <f t="shared" si="150"/>
        <v>0</v>
      </c>
    </row>
    <row r="1013" spans="1:20" ht="14.1" customHeight="1">
      <c r="A1013" s="564">
        <v>1013</v>
      </c>
      <c r="B1013" s="556" t="s">
        <v>648</v>
      </c>
      <c r="C1013" s="555" t="s">
        <v>649</v>
      </c>
      <c r="D1013" s="380">
        <v>0</v>
      </c>
      <c r="E1013" s="557" t="s">
        <v>328</v>
      </c>
      <c r="F1013" s="557" t="s">
        <v>384</v>
      </c>
      <c r="G1013" s="373" t="str">
        <f t="shared" si="151"/>
        <v>Administratieve ruimten</v>
      </c>
      <c r="H1013" s="380" t="s">
        <v>779</v>
      </c>
      <c r="I1013" s="566">
        <v>17.3</v>
      </c>
      <c r="J1013" s="616">
        <v>1040</v>
      </c>
      <c r="K1013" s="375">
        <f t="shared" si="152"/>
        <v>40</v>
      </c>
      <c r="L1013" s="376">
        <f t="shared" si="147"/>
        <v>0</v>
      </c>
      <c r="M1013" s="376">
        <f t="shared" si="148"/>
        <v>0</v>
      </c>
      <c r="N1013" s="376">
        <f t="shared" si="153"/>
        <v>0</v>
      </c>
      <c r="O1013" s="376">
        <f t="shared" si="154"/>
        <v>0</v>
      </c>
      <c r="P1013" s="772">
        <v>1</v>
      </c>
      <c r="Q1013" s="377" t="str">
        <f t="shared" si="149"/>
        <v>B</v>
      </c>
      <c r="R1013" s="378"/>
      <c r="S1013" s="378"/>
      <c r="T1013" s="773">
        <f t="shared" si="150"/>
        <v>692</v>
      </c>
    </row>
    <row r="1014" spans="1:20" ht="14.1" customHeight="1">
      <c r="A1014" s="564">
        <v>1014</v>
      </c>
      <c r="B1014" s="556" t="s">
        <v>648</v>
      </c>
      <c r="C1014" s="555" t="s">
        <v>649</v>
      </c>
      <c r="D1014" s="380">
        <v>0</v>
      </c>
      <c r="E1014" s="557" t="s">
        <v>329</v>
      </c>
      <c r="F1014" s="557" t="s">
        <v>383</v>
      </c>
      <c r="G1014" s="373" t="str">
        <f t="shared" si="151"/>
        <v>Leslokaal regulier</v>
      </c>
      <c r="H1014" s="380" t="s">
        <v>779</v>
      </c>
      <c r="I1014" s="566">
        <v>77.5</v>
      </c>
      <c r="J1014" s="616">
        <v>8040</v>
      </c>
      <c r="K1014" s="375">
        <f t="shared" si="152"/>
        <v>40</v>
      </c>
      <c r="L1014" s="376">
        <f t="shared" si="147"/>
        <v>0</v>
      </c>
      <c r="M1014" s="376">
        <f t="shared" si="148"/>
        <v>0</v>
      </c>
      <c r="N1014" s="376">
        <f t="shared" si="153"/>
        <v>0</v>
      </c>
      <c r="O1014" s="376">
        <f t="shared" si="154"/>
        <v>0</v>
      </c>
      <c r="P1014" s="772">
        <v>1</v>
      </c>
      <c r="Q1014" s="377" t="str">
        <f t="shared" si="149"/>
        <v>L</v>
      </c>
      <c r="R1014" s="378"/>
      <c r="S1014" s="378"/>
      <c r="T1014" s="773">
        <f t="shared" si="150"/>
        <v>3100</v>
      </c>
    </row>
    <row r="1015" spans="1:20" ht="14.1" customHeight="1">
      <c r="A1015" s="564">
        <v>1015</v>
      </c>
      <c r="B1015" s="556" t="s">
        <v>648</v>
      </c>
      <c r="C1015" s="555" t="s">
        <v>649</v>
      </c>
      <c r="D1015" s="380">
        <v>0</v>
      </c>
      <c r="E1015" s="557" t="s">
        <v>330</v>
      </c>
      <c r="F1015" s="557" t="s">
        <v>325</v>
      </c>
      <c r="G1015" s="373" t="str">
        <f t="shared" si="151"/>
        <v>Niet van toepassing</v>
      </c>
      <c r="H1015" s="380" t="s">
        <v>779</v>
      </c>
      <c r="I1015" s="566">
        <v>5.4</v>
      </c>
      <c r="J1015" s="616" t="s">
        <v>239</v>
      </c>
      <c r="K1015" s="375">
        <f t="shared" si="152"/>
        <v>0</v>
      </c>
      <c r="L1015" s="376">
        <f t="shared" si="147"/>
        <v>0</v>
      </c>
      <c r="M1015" s="376">
        <f t="shared" si="148"/>
        <v>0</v>
      </c>
      <c r="N1015" s="376">
        <f t="shared" si="153"/>
        <v>0</v>
      </c>
      <c r="O1015" s="376">
        <f t="shared" si="154"/>
        <v>0</v>
      </c>
      <c r="P1015" s="772">
        <v>1</v>
      </c>
      <c r="Q1015" s="377">
        <f t="shared" si="149"/>
        <v>0</v>
      </c>
      <c r="R1015" s="378"/>
      <c r="S1015" s="378"/>
      <c r="T1015" s="773">
        <f t="shared" si="150"/>
        <v>0</v>
      </c>
    </row>
    <row r="1016" spans="1:20" ht="14.1" customHeight="1">
      <c r="A1016" s="564">
        <v>1016</v>
      </c>
      <c r="B1016" s="556" t="s">
        <v>648</v>
      </c>
      <c r="C1016" s="555" t="s">
        <v>649</v>
      </c>
      <c r="D1016" s="380">
        <v>0</v>
      </c>
      <c r="E1016" s="557" t="s">
        <v>331</v>
      </c>
      <c r="F1016" s="557" t="s">
        <v>325</v>
      </c>
      <c r="G1016" s="373" t="str">
        <f t="shared" si="151"/>
        <v>Niet van toepassing</v>
      </c>
      <c r="H1016" s="380" t="s">
        <v>786</v>
      </c>
      <c r="I1016" s="566">
        <v>9</v>
      </c>
      <c r="J1016" s="616" t="s">
        <v>239</v>
      </c>
      <c r="K1016" s="375">
        <f t="shared" si="152"/>
        <v>0</v>
      </c>
      <c r="L1016" s="376">
        <f t="shared" si="147"/>
        <v>0</v>
      </c>
      <c r="M1016" s="376">
        <f t="shared" si="148"/>
        <v>0</v>
      </c>
      <c r="N1016" s="376">
        <f t="shared" si="153"/>
        <v>0</v>
      </c>
      <c r="O1016" s="376">
        <f t="shared" si="154"/>
        <v>0</v>
      </c>
      <c r="P1016" s="772">
        <v>1</v>
      </c>
      <c r="Q1016" s="377">
        <f t="shared" si="149"/>
        <v>0</v>
      </c>
      <c r="R1016" s="378"/>
      <c r="S1016" s="378"/>
      <c r="T1016" s="773">
        <f t="shared" si="150"/>
        <v>0</v>
      </c>
    </row>
    <row r="1017" spans="1:20" ht="14.1" customHeight="1">
      <c r="A1017" s="564">
        <v>1017</v>
      </c>
      <c r="B1017" s="556" t="s">
        <v>648</v>
      </c>
      <c r="C1017" s="555" t="s">
        <v>649</v>
      </c>
      <c r="D1017" s="380">
        <v>0</v>
      </c>
      <c r="E1017" s="557" t="s">
        <v>332</v>
      </c>
      <c r="F1017" s="557" t="s">
        <v>325</v>
      </c>
      <c r="G1017" s="373" t="str">
        <f t="shared" si="151"/>
        <v>Niet van toepassing</v>
      </c>
      <c r="H1017" s="380" t="s">
        <v>779</v>
      </c>
      <c r="I1017" s="566">
        <v>5.0999999999999996</v>
      </c>
      <c r="J1017" s="616" t="s">
        <v>239</v>
      </c>
      <c r="K1017" s="375">
        <f t="shared" si="152"/>
        <v>0</v>
      </c>
      <c r="L1017" s="376">
        <f t="shared" si="147"/>
        <v>0</v>
      </c>
      <c r="M1017" s="376">
        <f t="shared" si="148"/>
        <v>0</v>
      </c>
      <c r="N1017" s="376">
        <f t="shared" si="153"/>
        <v>0</v>
      </c>
      <c r="O1017" s="376">
        <f t="shared" si="154"/>
        <v>0</v>
      </c>
      <c r="P1017" s="772">
        <v>1</v>
      </c>
      <c r="Q1017" s="377">
        <f t="shared" si="149"/>
        <v>0</v>
      </c>
      <c r="R1017" s="378"/>
      <c r="S1017" s="378"/>
      <c r="T1017" s="773">
        <f t="shared" si="150"/>
        <v>0</v>
      </c>
    </row>
    <row r="1018" spans="1:20" ht="14.1" customHeight="1">
      <c r="A1018" s="564">
        <v>1018</v>
      </c>
      <c r="B1018" s="556" t="s">
        <v>648</v>
      </c>
      <c r="C1018" s="555" t="s">
        <v>649</v>
      </c>
      <c r="D1018" s="380">
        <v>0</v>
      </c>
      <c r="E1018" s="557" t="s">
        <v>333</v>
      </c>
      <c r="F1018" s="557" t="s">
        <v>382</v>
      </c>
      <c r="G1018" s="373" t="str">
        <f t="shared" si="151"/>
        <v>Sanitaire ruimten</v>
      </c>
      <c r="H1018" s="380" t="s">
        <v>786</v>
      </c>
      <c r="I1018" s="566">
        <v>7.9</v>
      </c>
      <c r="J1018" s="616">
        <v>2200</v>
      </c>
      <c r="K1018" s="375">
        <f t="shared" si="152"/>
        <v>200</v>
      </c>
      <c r="L1018" s="376">
        <f t="shared" si="147"/>
        <v>0</v>
      </c>
      <c r="M1018" s="376">
        <f t="shared" si="148"/>
        <v>0</v>
      </c>
      <c r="N1018" s="376">
        <f t="shared" si="153"/>
        <v>0</v>
      </c>
      <c r="O1018" s="376">
        <f t="shared" si="154"/>
        <v>0</v>
      </c>
      <c r="P1018" s="772">
        <v>1</v>
      </c>
      <c r="Q1018" s="377" t="str">
        <f t="shared" si="149"/>
        <v>S</v>
      </c>
      <c r="R1018" s="378"/>
      <c r="S1018" s="378"/>
      <c r="T1018" s="773">
        <f t="shared" si="150"/>
        <v>1580</v>
      </c>
    </row>
    <row r="1019" spans="1:20" ht="14.1" customHeight="1">
      <c r="A1019" s="564">
        <v>1019</v>
      </c>
      <c r="B1019" s="556" t="s">
        <v>648</v>
      </c>
      <c r="C1019" s="555" t="s">
        <v>649</v>
      </c>
      <c r="D1019" s="380">
        <v>0</v>
      </c>
      <c r="E1019" s="557" t="s">
        <v>334</v>
      </c>
      <c r="F1019" s="557" t="s">
        <v>650</v>
      </c>
      <c r="G1019" s="373" t="str">
        <f t="shared" si="151"/>
        <v>Gangen en hallen</v>
      </c>
      <c r="H1019" s="380" t="s">
        <v>779</v>
      </c>
      <c r="I1019" s="655">
        <v>65.599999999999994</v>
      </c>
      <c r="J1019" s="616">
        <v>3200</v>
      </c>
      <c r="K1019" s="375">
        <f t="shared" si="152"/>
        <v>200</v>
      </c>
      <c r="L1019" s="376">
        <f t="shared" si="147"/>
        <v>0</v>
      </c>
      <c r="M1019" s="376">
        <f t="shared" si="148"/>
        <v>0</v>
      </c>
      <c r="N1019" s="376">
        <f t="shared" si="153"/>
        <v>0</v>
      </c>
      <c r="O1019" s="376">
        <f t="shared" si="154"/>
        <v>0</v>
      </c>
      <c r="P1019" s="772">
        <v>1</v>
      </c>
      <c r="Q1019" s="377" t="str">
        <f t="shared" si="149"/>
        <v>V</v>
      </c>
      <c r="R1019" s="378"/>
      <c r="S1019" s="378"/>
      <c r="T1019" s="773">
        <f t="shared" si="150"/>
        <v>13119.999999999998</v>
      </c>
    </row>
    <row r="1020" spans="1:20" ht="14.1" customHeight="1">
      <c r="A1020" s="564">
        <v>1020</v>
      </c>
      <c r="B1020" s="556" t="s">
        <v>648</v>
      </c>
      <c r="C1020" s="555" t="s">
        <v>649</v>
      </c>
      <c r="D1020" s="380">
        <v>0</v>
      </c>
      <c r="E1020" s="557" t="s">
        <v>335</v>
      </c>
      <c r="F1020" s="557" t="s">
        <v>382</v>
      </c>
      <c r="G1020" s="373" t="str">
        <f t="shared" si="151"/>
        <v>Sanitaire ruimten</v>
      </c>
      <c r="H1020" s="380"/>
      <c r="I1020" s="655">
        <v>7.8</v>
      </c>
      <c r="J1020" s="616">
        <v>2200</v>
      </c>
      <c r="K1020" s="375">
        <f t="shared" si="152"/>
        <v>200</v>
      </c>
      <c r="L1020" s="376">
        <f t="shared" si="147"/>
        <v>0</v>
      </c>
      <c r="M1020" s="376">
        <f t="shared" si="148"/>
        <v>0</v>
      </c>
      <c r="N1020" s="376">
        <f t="shared" si="153"/>
        <v>0</v>
      </c>
      <c r="O1020" s="376">
        <f t="shared" si="154"/>
        <v>0</v>
      </c>
      <c r="P1020" s="772">
        <v>1</v>
      </c>
      <c r="Q1020" s="377" t="str">
        <f t="shared" si="149"/>
        <v>S</v>
      </c>
      <c r="R1020" s="378"/>
      <c r="S1020" s="378"/>
      <c r="T1020" s="773">
        <f t="shared" si="150"/>
        <v>1560</v>
      </c>
    </row>
    <row r="1021" spans="1:20" ht="14.1" customHeight="1">
      <c r="A1021" s="564">
        <v>1021</v>
      </c>
      <c r="B1021" s="556" t="s">
        <v>648</v>
      </c>
      <c r="C1021" s="555" t="s">
        <v>649</v>
      </c>
      <c r="D1021" s="380">
        <v>0</v>
      </c>
      <c r="E1021" s="557" t="s">
        <v>336</v>
      </c>
      <c r="F1021" s="557" t="s">
        <v>686</v>
      </c>
      <c r="G1021" s="373" t="str">
        <f t="shared" si="151"/>
        <v>Trappenhuizen</v>
      </c>
      <c r="H1021" s="380" t="s">
        <v>786</v>
      </c>
      <c r="I1021" s="655">
        <v>19.7</v>
      </c>
      <c r="J1021" s="616">
        <v>5200</v>
      </c>
      <c r="K1021" s="375">
        <f t="shared" si="152"/>
        <v>200</v>
      </c>
      <c r="L1021" s="376">
        <f t="shared" si="147"/>
        <v>0</v>
      </c>
      <c r="M1021" s="376">
        <f t="shared" si="148"/>
        <v>0</v>
      </c>
      <c r="N1021" s="376">
        <f t="shared" si="153"/>
        <v>0</v>
      </c>
      <c r="O1021" s="376">
        <f t="shared" si="154"/>
        <v>0</v>
      </c>
      <c r="P1021" s="772">
        <v>1</v>
      </c>
      <c r="Q1021" s="377" t="str">
        <f t="shared" si="149"/>
        <v>V</v>
      </c>
      <c r="R1021" s="378"/>
      <c r="S1021" s="378"/>
      <c r="T1021" s="773">
        <f t="shared" si="150"/>
        <v>3940</v>
      </c>
    </row>
    <row r="1022" spans="1:20" ht="14.1" customHeight="1">
      <c r="A1022" s="564">
        <v>1022</v>
      </c>
      <c r="B1022" s="556" t="s">
        <v>648</v>
      </c>
      <c r="C1022" s="555" t="s">
        <v>649</v>
      </c>
      <c r="D1022" s="380">
        <v>0</v>
      </c>
      <c r="E1022" s="557" t="s">
        <v>337</v>
      </c>
      <c r="F1022" s="557" t="s">
        <v>325</v>
      </c>
      <c r="G1022" s="373" t="str">
        <f t="shared" si="151"/>
        <v>Niet van toepassing</v>
      </c>
      <c r="H1022" s="380"/>
      <c r="I1022" s="655">
        <v>6.3</v>
      </c>
      <c r="J1022" s="616" t="s">
        <v>239</v>
      </c>
      <c r="K1022" s="375">
        <f t="shared" si="152"/>
        <v>0</v>
      </c>
      <c r="L1022" s="376">
        <f t="shared" si="147"/>
        <v>0</v>
      </c>
      <c r="M1022" s="376">
        <f t="shared" si="148"/>
        <v>0</v>
      </c>
      <c r="N1022" s="376">
        <f t="shared" si="153"/>
        <v>0</v>
      </c>
      <c r="O1022" s="376">
        <f t="shared" si="154"/>
        <v>0</v>
      </c>
      <c r="P1022" s="772">
        <v>1</v>
      </c>
      <c r="Q1022" s="377">
        <f t="shared" si="149"/>
        <v>0</v>
      </c>
      <c r="R1022" s="378"/>
      <c r="S1022" s="378"/>
      <c r="T1022" s="773">
        <f t="shared" si="150"/>
        <v>0</v>
      </c>
    </row>
    <row r="1023" spans="1:20" ht="14.1" customHeight="1">
      <c r="A1023" s="564">
        <v>1023</v>
      </c>
      <c r="B1023" s="556" t="s">
        <v>648</v>
      </c>
      <c r="C1023" s="555" t="s">
        <v>649</v>
      </c>
      <c r="D1023" s="380">
        <v>0</v>
      </c>
      <c r="E1023" s="557" t="s">
        <v>338</v>
      </c>
      <c r="F1023" s="557" t="s">
        <v>524</v>
      </c>
      <c r="G1023" s="373" t="str">
        <f t="shared" si="151"/>
        <v>Gym lokaal</v>
      </c>
      <c r="H1023" s="380"/>
      <c r="I1023" s="655">
        <v>138</v>
      </c>
      <c r="J1023" s="616">
        <v>10200</v>
      </c>
      <c r="K1023" s="375">
        <f t="shared" si="152"/>
        <v>200</v>
      </c>
      <c r="L1023" s="376">
        <f t="shared" si="147"/>
        <v>0</v>
      </c>
      <c r="M1023" s="376">
        <f t="shared" si="148"/>
        <v>0</v>
      </c>
      <c r="N1023" s="376">
        <f t="shared" si="153"/>
        <v>0</v>
      </c>
      <c r="O1023" s="376">
        <f t="shared" si="154"/>
        <v>0</v>
      </c>
      <c r="P1023" s="772">
        <v>1</v>
      </c>
      <c r="Q1023" s="377" t="str">
        <f t="shared" si="149"/>
        <v>V</v>
      </c>
      <c r="R1023" s="378"/>
      <c r="S1023" s="378"/>
      <c r="T1023" s="773">
        <f t="shared" si="150"/>
        <v>27600</v>
      </c>
    </row>
    <row r="1024" spans="1:20" ht="14.1" customHeight="1">
      <c r="A1024" s="564">
        <v>1024</v>
      </c>
      <c r="B1024" s="556" t="s">
        <v>648</v>
      </c>
      <c r="C1024" s="555" t="s">
        <v>649</v>
      </c>
      <c r="D1024" s="380">
        <v>0</v>
      </c>
      <c r="E1024" s="557" t="s">
        <v>339</v>
      </c>
      <c r="F1024" s="613" t="s">
        <v>760</v>
      </c>
      <c r="G1024" s="373" t="str">
        <f t="shared" si="151"/>
        <v>Sanitaire ruimten</v>
      </c>
      <c r="H1024" s="380" t="s">
        <v>780</v>
      </c>
      <c r="I1024" s="655">
        <v>13.4</v>
      </c>
      <c r="J1024" s="616">
        <v>2200</v>
      </c>
      <c r="K1024" s="375">
        <f t="shared" si="152"/>
        <v>200</v>
      </c>
      <c r="L1024" s="376">
        <f t="shared" si="147"/>
        <v>0</v>
      </c>
      <c r="M1024" s="376">
        <f t="shared" si="148"/>
        <v>0</v>
      </c>
      <c r="N1024" s="376">
        <f t="shared" si="153"/>
        <v>0</v>
      </c>
      <c r="O1024" s="376">
        <f t="shared" si="154"/>
        <v>0</v>
      </c>
      <c r="P1024" s="772">
        <v>1</v>
      </c>
      <c r="Q1024" s="377" t="str">
        <f t="shared" si="149"/>
        <v>S</v>
      </c>
      <c r="R1024" s="378"/>
      <c r="S1024" s="378"/>
      <c r="T1024" s="773">
        <f t="shared" si="150"/>
        <v>2680</v>
      </c>
    </row>
    <row r="1025" spans="1:20" ht="14.1" customHeight="1">
      <c r="A1025" s="564">
        <v>1025</v>
      </c>
      <c r="B1025" s="556" t="s">
        <v>648</v>
      </c>
      <c r="C1025" s="555" t="s">
        <v>649</v>
      </c>
      <c r="D1025" s="380">
        <v>0</v>
      </c>
      <c r="E1025" s="557" t="s">
        <v>340</v>
      </c>
      <c r="F1025" s="613" t="s">
        <v>761</v>
      </c>
      <c r="G1025" s="373" t="str">
        <f t="shared" si="151"/>
        <v>Kleedruimten</v>
      </c>
      <c r="H1025" s="380" t="s">
        <v>786</v>
      </c>
      <c r="I1025" s="655">
        <v>11.9</v>
      </c>
      <c r="J1025" s="616">
        <v>11200</v>
      </c>
      <c r="K1025" s="375">
        <f t="shared" si="152"/>
        <v>200</v>
      </c>
      <c r="L1025" s="376">
        <f t="shared" si="147"/>
        <v>0</v>
      </c>
      <c r="M1025" s="376">
        <f t="shared" si="148"/>
        <v>0</v>
      </c>
      <c r="N1025" s="376">
        <f t="shared" si="153"/>
        <v>0</v>
      </c>
      <c r="O1025" s="376">
        <f t="shared" si="154"/>
        <v>0</v>
      </c>
      <c r="P1025" s="772">
        <v>1</v>
      </c>
      <c r="Q1025" s="377" t="str">
        <f t="shared" si="149"/>
        <v>V</v>
      </c>
      <c r="R1025" s="378"/>
      <c r="S1025" s="378"/>
      <c r="T1025" s="773">
        <f t="shared" si="150"/>
        <v>2380</v>
      </c>
    </row>
    <row r="1026" spans="1:20" ht="14.1" customHeight="1">
      <c r="A1026" s="564">
        <v>1026</v>
      </c>
      <c r="B1026" s="556" t="s">
        <v>648</v>
      </c>
      <c r="C1026" s="555" t="s">
        <v>649</v>
      </c>
      <c r="D1026" s="380">
        <v>0</v>
      </c>
      <c r="E1026" s="557" t="s">
        <v>341</v>
      </c>
      <c r="F1026" s="557" t="s">
        <v>651</v>
      </c>
      <c r="G1026" s="373" t="str">
        <f t="shared" si="151"/>
        <v>Leslokaal praktijk</v>
      </c>
      <c r="H1026" s="380" t="s">
        <v>779</v>
      </c>
      <c r="I1026" s="655">
        <v>81</v>
      </c>
      <c r="J1026" s="616">
        <v>9040</v>
      </c>
      <c r="K1026" s="375">
        <f t="shared" si="152"/>
        <v>40</v>
      </c>
      <c r="L1026" s="376">
        <f t="shared" si="147"/>
        <v>0</v>
      </c>
      <c r="M1026" s="376">
        <f t="shared" si="148"/>
        <v>0</v>
      </c>
      <c r="N1026" s="376">
        <f t="shared" si="153"/>
        <v>0</v>
      </c>
      <c r="O1026" s="376">
        <f t="shared" si="154"/>
        <v>0</v>
      </c>
      <c r="P1026" s="772">
        <v>1</v>
      </c>
      <c r="Q1026" s="377" t="str">
        <f t="shared" si="149"/>
        <v>L</v>
      </c>
      <c r="R1026" s="378"/>
      <c r="S1026" s="378"/>
      <c r="T1026" s="773">
        <f t="shared" si="150"/>
        <v>3240</v>
      </c>
    </row>
    <row r="1027" spans="1:20" ht="14.1" customHeight="1">
      <c r="A1027" s="564">
        <v>1027</v>
      </c>
      <c r="B1027" s="556" t="s">
        <v>648</v>
      </c>
      <c r="C1027" s="555" t="s">
        <v>649</v>
      </c>
      <c r="D1027" s="380">
        <v>0</v>
      </c>
      <c r="E1027" s="557" t="s">
        <v>342</v>
      </c>
      <c r="F1027" s="557" t="s">
        <v>382</v>
      </c>
      <c r="G1027" s="373" t="str">
        <f t="shared" si="151"/>
        <v>Sanitaire ruimten</v>
      </c>
      <c r="H1027" s="380" t="s">
        <v>784</v>
      </c>
      <c r="I1027" s="655">
        <v>4.5</v>
      </c>
      <c r="J1027" s="616">
        <v>2200</v>
      </c>
      <c r="K1027" s="375">
        <f t="shared" si="152"/>
        <v>200</v>
      </c>
      <c r="L1027" s="376">
        <f t="shared" si="147"/>
        <v>0</v>
      </c>
      <c r="M1027" s="376">
        <f t="shared" si="148"/>
        <v>0</v>
      </c>
      <c r="N1027" s="376">
        <f t="shared" si="153"/>
        <v>0</v>
      </c>
      <c r="O1027" s="376">
        <f t="shared" si="154"/>
        <v>0</v>
      </c>
      <c r="P1027" s="772">
        <v>1</v>
      </c>
      <c r="Q1027" s="377" t="str">
        <f t="shared" si="149"/>
        <v>S</v>
      </c>
      <c r="R1027" s="378"/>
      <c r="S1027" s="378"/>
      <c r="T1027" s="773">
        <f t="shared" si="150"/>
        <v>900</v>
      </c>
    </row>
    <row r="1028" spans="1:20" ht="14.1" customHeight="1">
      <c r="A1028" s="564">
        <v>1028</v>
      </c>
      <c r="B1028" s="556" t="s">
        <v>648</v>
      </c>
      <c r="C1028" s="555" t="s">
        <v>649</v>
      </c>
      <c r="D1028" s="380">
        <v>0</v>
      </c>
      <c r="E1028" s="557" t="s">
        <v>343</v>
      </c>
      <c r="F1028" s="557" t="s">
        <v>382</v>
      </c>
      <c r="G1028" s="373" t="str">
        <f t="shared" si="151"/>
        <v>Sanitaire ruimten</v>
      </c>
      <c r="H1028" s="380" t="s">
        <v>784</v>
      </c>
      <c r="I1028" s="655">
        <v>4.5</v>
      </c>
      <c r="J1028" s="616">
        <v>2200</v>
      </c>
      <c r="K1028" s="375">
        <f t="shared" si="152"/>
        <v>200</v>
      </c>
      <c r="L1028" s="376">
        <f t="shared" si="147"/>
        <v>0</v>
      </c>
      <c r="M1028" s="376">
        <f t="shared" si="148"/>
        <v>0</v>
      </c>
      <c r="N1028" s="376">
        <f t="shared" si="153"/>
        <v>0</v>
      </c>
      <c r="O1028" s="376">
        <f t="shared" si="154"/>
        <v>0</v>
      </c>
      <c r="P1028" s="772">
        <v>1</v>
      </c>
      <c r="Q1028" s="377" t="str">
        <f t="shared" si="149"/>
        <v>S</v>
      </c>
      <c r="R1028" s="378"/>
      <c r="S1028" s="378"/>
      <c r="T1028" s="773">
        <f t="shared" si="150"/>
        <v>900</v>
      </c>
    </row>
    <row r="1029" spans="1:20" ht="14.1" customHeight="1">
      <c r="A1029" s="564">
        <v>1029</v>
      </c>
      <c r="B1029" s="556" t="s">
        <v>648</v>
      </c>
      <c r="C1029" s="555" t="s">
        <v>649</v>
      </c>
      <c r="D1029" s="380">
        <v>0</v>
      </c>
      <c r="E1029" s="557" t="s">
        <v>344</v>
      </c>
      <c r="F1029" s="557" t="s">
        <v>384</v>
      </c>
      <c r="G1029" s="373" t="str">
        <f t="shared" si="151"/>
        <v>Administratieve ruimten</v>
      </c>
      <c r="H1029" s="380" t="s">
        <v>779</v>
      </c>
      <c r="I1029" s="655">
        <v>13.1</v>
      </c>
      <c r="J1029" s="616">
        <v>1040</v>
      </c>
      <c r="K1029" s="375">
        <f t="shared" si="152"/>
        <v>40</v>
      </c>
      <c r="L1029" s="376">
        <f t="shared" si="147"/>
        <v>0</v>
      </c>
      <c r="M1029" s="376">
        <f t="shared" si="148"/>
        <v>0</v>
      </c>
      <c r="N1029" s="376">
        <f t="shared" si="153"/>
        <v>0</v>
      </c>
      <c r="O1029" s="376">
        <f t="shared" si="154"/>
        <v>0</v>
      </c>
      <c r="P1029" s="772">
        <v>1</v>
      </c>
      <c r="Q1029" s="377" t="str">
        <f t="shared" si="149"/>
        <v>B</v>
      </c>
      <c r="R1029" s="378"/>
      <c r="S1029" s="378"/>
      <c r="T1029" s="773">
        <f t="shared" si="150"/>
        <v>524</v>
      </c>
    </row>
    <row r="1030" spans="1:20" ht="14.1" customHeight="1">
      <c r="A1030" s="564">
        <v>1030</v>
      </c>
      <c r="B1030" s="556" t="s">
        <v>648</v>
      </c>
      <c r="C1030" s="555" t="s">
        <v>649</v>
      </c>
      <c r="D1030" s="380">
        <v>1</v>
      </c>
      <c r="E1030" s="557" t="s">
        <v>390</v>
      </c>
      <c r="F1030" s="557" t="s">
        <v>380</v>
      </c>
      <c r="G1030" s="373" t="str">
        <f t="shared" si="151"/>
        <v>Gangen en hallen</v>
      </c>
      <c r="H1030" s="380" t="s">
        <v>779</v>
      </c>
      <c r="I1030" s="655">
        <v>64.709999999999994</v>
      </c>
      <c r="J1030" s="616">
        <v>3200</v>
      </c>
      <c r="K1030" s="375">
        <f t="shared" si="152"/>
        <v>200</v>
      </c>
      <c r="L1030" s="376">
        <f t="shared" si="147"/>
        <v>0</v>
      </c>
      <c r="M1030" s="376">
        <f t="shared" si="148"/>
        <v>0</v>
      </c>
      <c r="N1030" s="376">
        <f t="shared" si="153"/>
        <v>0</v>
      </c>
      <c r="O1030" s="376">
        <f t="shared" si="154"/>
        <v>0</v>
      </c>
      <c r="P1030" s="772">
        <v>1</v>
      </c>
      <c r="Q1030" s="377" t="str">
        <f t="shared" si="149"/>
        <v>V</v>
      </c>
      <c r="R1030" s="378"/>
      <c r="S1030" s="378"/>
      <c r="T1030" s="773">
        <f t="shared" si="150"/>
        <v>12941.999999999998</v>
      </c>
    </row>
    <row r="1031" spans="1:20" ht="14.1" customHeight="1">
      <c r="A1031" s="564">
        <v>1031</v>
      </c>
      <c r="B1031" s="556" t="s">
        <v>648</v>
      </c>
      <c r="C1031" s="555" t="s">
        <v>649</v>
      </c>
      <c r="D1031" s="380">
        <v>1</v>
      </c>
      <c r="E1031" s="557" t="s">
        <v>688</v>
      </c>
      <c r="F1031" s="557" t="s">
        <v>686</v>
      </c>
      <c r="G1031" s="373" t="str">
        <f t="shared" si="151"/>
        <v>Trappenhuizen</v>
      </c>
      <c r="H1031" s="380" t="s">
        <v>786</v>
      </c>
      <c r="I1031" s="655">
        <v>8.0888888888888886</v>
      </c>
      <c r="J1031" s="616">
        <v>5200</v>
      </c>
      <c r="K1031" s="375">
        <f t="shared" si="152"/>
        <v>200</v>
      </c>
      <c r="L1031" s="376">
        <f t="shared" si="147"/>
        <v>0</v>
      </c>
      <c r="M1031" s="376">
        <f t="shared" si="148"/>
        <v>0</v>
      </c>
      <c r="N1031" s="376">
        <f t="shared" si="153"/>
        <v>0</v>
      </c>
      <c r="O1031" s="376">
        <f t="shared" si="154"/>
        <v>0</v>
      </c>
      <c r="P1031" s="772">
        <v>1</v>
      </c>
      <c r="Q1031" s="377" t="str">
        <f t="shared" si="149"/>
        <v>V</v>
      </c>
      <c r="R1031" s="378"/>
      <c r="S1031" s="378"/>
      <c r="T1031" s="773">
        <f t="shared" si="150"/>
        <v>1617.7777777777778</v>
      </c>
    </row>
    <row r="1032" spans="1:20" ht="14.1" customHeight="1">
      <c r="A1032" s="564">
        <v>1032</v>
      </c>
      <c r="B1032" s="556" t="s">
        <v>648</v>
      </c>
      <c r="C1032" s="555" t="s">
        <v>649</v>
      </c>
      <c r="D1032" s="380">
        <v>1</v>
      </c>
      <c r="E1032" s="557" t="s">
        <v>391</v>
      </c>
      <c r="F1032" s="557" t="s">
        <v>652</v>
      </c>
      <c r="G1032" s="373" t="str">
        <f t="shared" si="151"/>
        <v>Niet van toepassing</v>
      </c>
      <c r="H1032" s="380"/>
      <c r="I1032" s="655"/>
      <c r="J1032" s="616" t="s">
        <v>239</v>
      </c>
      <c r="K1032" s="375">
        <f t="shared" si="152"/>
        <v>0</v>
      </c>
      <c r="L1032" s="376">
        <f t="shared" si="147"/>
        <v>0</v>
      </c>
      <c r="M1032" s="376">
        <f t="shared" si="148"/>
        <v>0</v>
      </c>
      <c r="N1032" s="376">
        <f t="shared" si="153"/>
        <v>0</v>
      </c>
      <c r="O1032" s="376">
        <f t="shared" si="154"/>
        <v>0</v>
      </c>
      <c r="P1032" s="772">
        <v>1</v>
      </c>
      <c r="Q1032" s="377">
        <f t="shared" si="149"/>
        <v>0</v>
      </c>
      <c r="R1032" s="378"/>
      <c r="S1032" s="378"/>
      <c r="T1032" s="773">
        <f t="shared" si="150"/>
        <v>0</v>
      </c>
    </row>
    <row r="1033" spans="1:20" ht="14.1" customHeight="1">
      <c r="A1033" s="564">
        <v>1033</v>
      </c>
      <c r="B1033" s="556" t="s">
        <v>648</v>
      </c>
      <c r="C1033" s="555" t="s">
        <v>649</v>
      </c>
      <c r="D1033" s="380">
        <v>1</v>
      </c>
      <c r="E1033" s="557" t="s">
        <v>392</v>
      </c>
      <c r="F1033" s="557" t="s">
        <v>652</v>
      </c>
      <c r="G1033" s="373" t="str">
        <f t="shared" si="151"/>
        <v>Niet van toepassing</v>
      </c>
      <c r="H1033" s="380"/>
      <c r="I1033" s="655"/>
      <c r="J1033" s="616" t="s">
        <v>239</v>
      </c>
      <c r="K1033" s="375">
        <f t="shared" si="152"/>
        <v>0</v>
      </c>
      <c r="L1033" s="376">
        <f t="shared" si="147"/>
        <v>0</v>
      </c>
      <c r="M1033" s="376">
        <f t="shared" si="148"/>
        <v>0</v>
      </c>
      <c r="N1033" s="376">
        <f t="shared" si="153"/>
        <v>0</v>
      </c>
      <c r="O1033" s="376">
        <f t="shared" si="154"/>
        <v>0</v>
      </c>
      <c r="P1033" s="772">
        <v>1</v>
      </c>
      <c r="Q1033" s="377">
        <f t="shared" si="149"/>
        <v>0</v>
      </c>
      <c r="R1033" s="378"/>
      <c r="S1033" s="378"/>
      <c r="T1033" s="773">
        <f t="shared" si="150"/>
        <v>0</v>
      </c>
    </row>
    <row r="1034" spans="1:20" ht="14.1" customHeight="1">
      <c r="A1034" s="564">
        <v>1034</v>
      </c>
      <c r="B1034" s="556" t="s">
        <v>648</v>
      </c>
      <c r="C1034" s="555" t="s">
        <v>649</v>
      </c>
      <c r="D1034" s="380">
        <v>1</v>
      </c>
      <c r="E1034" s="557" t="s">
        <v>393</v>
      </c>
      <c r="F1034" s="557" t="s">
        <v>686</v>
      </c>
      <c r="G1034" s="373" t="str">
        <f t="shared" si="151"/>
        <v>Trappenhuizen</v>
      </c>
      <c r="H1034" s="380" t="s">
        <v>786</v>
      </c>
      <c r="I1034" s="655">
        <v>9.6999999999999993</v>
      </c>
      <c r="J1034" s="616">
        <v>5200</v>
      </c>
      <c r="K1034" s="375">
        <f t="shared" si="152"/>
        <v>200</v>
      </c>
      <c r="L1034" s="376">
        <f t="shared" si="147"/>
        <v>0</v>
      </c>
      <c r="M1034" s="376">
        <f t="shared" si="148"/>
        <v>0</v>
      </c>
      <c r="N1034" s="376">
        <f t="shared" si="153"/>
        <v>0</v>
      </c>
      <c r="O1034" s="376">
        <f t="shared" si="154"/>
        <v>0</v>
      </c>
      <c r="P1034" s="772">
        <v>1</v>
      </c>
      <c r="Q1034" s="377" t="str">
        <f t="shared" si="149"/>
        <v>V</v>
      </c>
      <c r="R1034" s="378"/>
      <c r="S1034" s="378"/>
      <c r="T1034" s="773">
        <f t="shared" si="150"/>
        <v>1939.9999999999998</v>
      </c>
    </row>
    <row r="1035" spans="1:20" ht="14.1" customHeight="1">
      <c r="A1035" s="564">
        <v>1035</v>
      </c>
      <c r="B1035" s="556" t="s">
        <v>648</v>
      </c>
      <c r="C1035" s="555" t="s">
        <v>649</v>
      </c>
      <c r="D1035" s="380">
        <v>1</v>
      </c>
      <c r="E1035" s="557" t="s">
        <v>394</v>
      </c>
      <c r="F1035" s="557" t="s">
        <v>383</v>
      </c>
      <c r="G1035" s="373" t="str">
        <f t="shared" si="151"/>
        <v>Leslokaal regulier</v>
      </c>
      <c r="H1035" s="380" t="s">
        <v>779</v>
      </c>
      <c r="I1035" s="655">
        <v>83.6</v>
      </c>
      <c r="J1035" s="616">
        <v>8040</v>
      </c>
      <c r="K1035" s="375">
        <f t="shared" si="152"/>
        <v>40</v>
      </c>
      <c r="L1035" s="376">
        <f t="shared" ref="L1035:L1098" si="155">N1035*I1035*P1035</f>
        <v>0</v>
      </c>
      <c r="M1035" s="376">
        <f t="shared" ref="M1035:M1098" si="156">O1035*I1035*P1035</f>
        <v>0</v>
      </c>
      <c r="N1035" s="376">
        <f t="shared" si="153"/>
        <v>0</v>
      </c>
      <c r="O1035" s="376">
        <f t="shared" si="154"/>
        <v>0</v>
      </c>
      <c r="P1035" s="772">
        <v>1</v>
      </c>
      <c r="Q1035" s="377" t="str">
        <f t="shared" si="149"/>
        <v>L</v>
      </c>
      <c r="R1035" s="378"/>
      <c r="S1035" s="378"/>
      <c r="T1035" s="773">
        <f t="shared" si="150"/>
        <v>3344</v>
      </c>
    </row>
    <row r="1036" spans="1:20" ht="14.1" customHeight="1">
      <c r="A1036" s="564">
        <v>1036</v>
      </c>
      <c r="B1036" s="556" t="s">
        <v>648</v>
      </c>
      <c r="C1036" s="555" t="s">
        <v>649</v>
      </c>
      <c r="D1036" s="380">
        <v>1</v>
      </c>
      <c r="E1036" s="557" t="s">
        <v>395</v>
      </c>
      <c r="F1036" s="557" t="s">
        <v>382</v>
      </c>
      <c r="G1036" s="373" t="str">
        <f t="shared" si="151"/>
        <v>Sanitaire ruimten</v>
      </c>
      <c r="H1036" s="380" t="s">
        <v>784</v>
      </c>
      <c r="I1036" s="655">
        <v>5.0999999999999996</v>
      </c>
      <c r="J1036" s="616">
        <v>2200</v>
      </c>
      <c r="K1036" s="375">
        <f t="shared" si="152"/>
        <v>200</v>
      </c>
      <c r="L1036" s="376">
        <f t="shared" si="155"/>
        <v>0</v>
      </c>
      <c r="M1036" s="376">
        <f t="shared" si="156"/>
        <v>0</v>
      </c>
      <c r="N1036" s="376">
        <f t="shared" si="153"/>
        <v>0</v>
      </c>
      <c r="O1036" s="376">
        <f t="shared" si="154"/>
        <v>0</v>
      </c>
      <c r="P1036" s="772">
        <v>1</v>
      </c>
      <c r="Q1036" s="377" t="str">
        <f t="shared" si="149"/>
        <v>S</v>
      </c>
      <c r="R1036" s="378"/>
      <c r="S1036" s="378"/>
      <c r="T1036" s="773">
        <f t="shared" si="150"/>
        <v>1019.9999999999999</v>
      </c>
    </row>
    <row r="1037" spans="1:20" ht="14.1" customHeight="1">
      <c r="A1037" s="564">
        <v>1037</v>
      </c>
      <c r="B1037" s="556" t="s">
        <v>648</v>
      </c>
      <c r="C1037" s="555" t="s">
        <v>649</v>
      </c>
      <c r="D1037" s="380">
        <v>1</v>
      </c>
      <c r="E1037" s="557" t="s">
        <v>396</v>
      </c>
      <c r="F1037" s="557" t="s">
        <v>382</v>
      </c>
      <c r="G1037" s="373" t="str">
        <f t="shared" si="151"/>
        <v>Sanitaire ruimten</v>
      </c>
      <c r="H1037" s="380" t="s">
        <v>781</v>
      </c>
      <c r="I1037" s="655">
        <v>10.1</v>
      </c>
      <c r="J1037" s="616">
        <v>2200</v>
      </c>
      <c r="K1037" s="375">
        <f t="shared" si="152"/>
        <v>200</v>
      </c>
      <c r="L1037" s="376">
        <f t="shared" si="155"/>
        <v>0</v>
      </c>
      <c r="M1037" s="376">
        <f t="shared" si="156"/>
        <v>0</v>
      </c>
      <c r="N1037" s="376">
        <f t="shared" si="153"/>
        <v>0</v>
      </c>
      <c r="O1037" s="376">
        <f t="shared" si="154"/>
        <v>0</v>
      </c>
      <c r="P1037" s="772">
        <v>1</v>
      </c>
      <c r="Q1037" s="377" t="str">
        <f t="shared" si="149"/>
        <v>S</v>
      </c>
      <c r="R1037" s="378"/>
      <c r="S1037" s="378"/>
      <c r="T1037" s="773">
        <f t="shared" si="150"/>
        <v>2020</v>
      </c>
    </row>
    <row r="1038" spans="1:20" ht="14.1" customHeight="1">
      <c r="A1038" s="564">
        <v>1038</v>
      </c>
      <c r="B1038" s="556" t="s">
        <v>648</v>
      </c>
      <c r="C1038" s="555" t="s">
        <v>649</v>
      </c>
      <c r="D1038" s="380">
        <v>1</v>
      </c>
      <c r="E1038" s="557" t="s">
        <v>397</v>
      </c>
      <c r="F1038" s="557" t="s">
        <v>325</v>
      </c>
      <c r="G1038" s="373" t="str">
        <f t="shared" si="151"/>
        <v>Niet van toepassing</v>
      </c>
      <c r="H1038" s="380" t="s">
        <v>781</v>
      </c>
      <c r="I1038" s="655">
        <v>8</v>
      </c>
      <c r="J1038" s="616" t="s">
        <v>239</v>
      </c>
      <c r="K1038" s="375">
        <f t="shared" si="152"/>
        <v>0</v>
      </c>
      <c r="L1038" s="376">
        <f t="shared" si="155"/>
        <v>0</v>
      </c>
      <c r="M1038" s="376">
        <f t="shared" si="156"/>
        <v>0</v>
      </c>
      <c r="N1038" s="376">
        <f t="shared" si="153"/>
        <v>0</v>
      </c>
      <c r="O1038" s="376">
        <f t="shared" si="154"/>
        <v>0</v>
      </c>
      <c r="P1038" s="772">
        <v>1</v>
      </c>
      <c r="Q1038" s="377">
        <f t="shared" si="149"/>
        <v>0</v>
      </c>
      <c r="R1038" s="378"/>
      <c r="S1038" s="378"/>
      <c r="T1038" s="773">
        <f t="shared" si="150"/>
        <v>0</v>
      </c>
    </row>
    <row r="1039" spans="1:20" ht="14.1" customHeight="1">
      <c r="A1039" s="564">
        <v>1039</v>
      </c>
      <c r="B1039" s="556" t="s">
        <v>648</v>
      </c>
      <c r="C1039" s="555" t="s">
        <v>649</v>
      </c>
      <c r="D1039" s="380">
        <v>1</v>
      </c>
      <c r="E1039" s="557" t="s">
        <v>398</v>
      </c>
      <c r="F1039" s="557" t="s">
        <v>388</v>
      </c>
      <c r="G1039" s="373" t="str">
        <f t="shared" si="151"/>
        <v>Niet van toepassing</v>
      </c>
      <c r="H1039" s="380" t="s">
        <v>779</v>
      </c>
      <c r="I1039" s="655">
        <v>12.4</v>
      </c>
      <c r="J1039" s="616" t="s">
        <v>239</v>
      </c>
      <c r="K1039" s="375">
        <f t="shared" si="152"/>
        <v>0</v>
      </c>
      <c r="L1039" s="376">
        <f t="shared" si="155"/>
        <v>0</v>
      </c>
      <c r="M1039" s="376">
        <f t="shared" si="156"/>
        <v>0</v>
      </c>
      <c r="N1039" s="376">
        <f t="shared" si="153"/>
        <v>0</v>
      </c>
      <c r="O1039" s="376">
        <f t="shared" si="154"/>
        <v>0</v>
      </c>
      <c r="P1039" s="772">
        <v>1</v>
      </c>
      <c r="Q1039" s="377">
        <f t="shared" si="149"/>
        <v>0</v>
      </c>
      <c r="R1039" s="378"/>
      <c r="S1039" s="378"/>
      <c r="T1039" s="773">
        <f t="shared" si="150"/>
        <v>0</v>
      </c>
    </row>
    <row r="1040" spans="1:20" ht="14.1" customHeight="1">
      <c r="A1040" s="564">
        <v>1040</v>
      </c>
      <c r="B1040" s="556" t="s">
        <v>648</v>
      </c>
      <c r="C1040" s="555" t="s">
        <v>649</v>
      </c>
      <c r="D1040" s="380">
        <v>1</v>
      </c>
      <c r="E1040" s="557" t="s">
        <v>399</v>
      </c>
      <c r="F1040" s="557" t="s">
        <v>389</v>
      </c>
      <c r="G1040" s="373" t="str">
        <f t="shared" si="151"/>
        <v>Aula/kantine</v>
      </c>
      <c r="H1040" s="380" t="s">
        <v>779</v>
      </c>
      <c r="I1040" s="655">
        <v>122</v>
      </c>
      <c r="J1040" s="616">
        <v>7200</v>
      </c>
      <c r="K1040" s="375">
        <f t="shared" si="152"/>
        <v>200</v>
      </c>
      <c r="L1040" s="376">
        <f t="shared" si="155"/>
        <v>0</v>
      </c>
      <c r="M1040" s="376">
        <f t="shared" si="156"/>
        <v>0</v>
      </c>
      <c r="N1040" s="376">
        <f t="shared" si="153"/>
        <v>0</v>
      </c>
      <c r="O1040" s="376">
        <f t="shared" si="154"/>
        <v>0</v>
      </c>
      <c r="P1040" s="772">
        <v>1</v>
      </c>
      <c r="Q1040" s="377" t="str">
        <f t="shared" si="149"/>
        <v>V</v>
      </c>
      <c r="R1040" s="378"/>
      <c r="S1040" s="378"/>
      <c r="T1040" s="773">
        <f t="shared" si="150"/>
        <v>24400</v>
      </c>
    </row>
    <row r="1041" spans="1:20" ht="14.1" customHeight="1">
      <c r="A1041" s="564">
        <v>1041</v>
      </c>
      <c r="B1041" s="556" t="s">
        <v>648</v>
      </c>
      <c r="C1041" s="555" t="s">
        <v>649</v>
      </c>
      <c r="D1041" s="380">
        <v>1</v>
      </c>
      <c r="E1041" s="557" t="s">
        <v>400</v>
      </c>
      <c r="F1041" s="557" t="s">
        <v>325</v>
      </c>
      <c r="G1041" s="373" t="str">
        <f t="shared" si="151"/>
        <v>Niet van toepassing</v>
      </c>
      <c r="H1041" s="380" t="s">
        <v>779</v>
      </c>
      <c r="I1041" s="655">
        <v>5</v>
      </c>
      <c r="J1041" s="616" t="s">
        <v>239</v>
      </c>
      <c r="K1041" s="375">
        <f t="shared" si="152"/>
        <v>0</v>
      </c>
      <c r="L1041" s="376">
        <f t="shared" si="155"/>
        <v>0</v>
      </c>
      <c r="M1041" s="376">
        <f t="shared" si="156"/>
        <v>0</v>
      </c>
      <c r="N1041" s="376">
        <f t="shared" si="153"/>
        <v>0</v>
      </c>
      <c r="O1041" s="376">
        <f t="shared" si="154"/>
        <v>0</v>
      </c>
      <c r="P1041" s="772">
        <v>1</v>
      </c>
      <c r="Q1041" s="377">
        <f t="shared" si="149"/>
        <v>0</v>
      </c>
      <c r="R1041" s="378"/>
      <c r="S1041" s="378"/>
      <c r="T1041" s="773">
        <f t="shared" si="150"/>
        <v>0</v>
      </c>
    </row>
    <row r="1042" spans="1:20" ht="14.1" customHeight="1">
      <c r="A1042" s="564">
        <v>1042</v>
      </c>
      <c r="B1042" s="556" t="s">
        <v>648</v>
      </c>
      <c r="C1042" s="555" t="s">
        <v>649</v>
      </c>
      <c r="D1042" s="380">
        <v>1</v>
      </c>
      <c r="E1042" s="557" t="s">
        <v>401</v>
      </c>
      <c r="F1042" s="557" t="s">
        <v>382</v>
      </c>
      <c r="G1042" s="373" t="str">
        <f t="shared" si="151"/>
        <v>Sanitaire ruimten</v>
      </c>
      <c r="H1042" s="380" t="s">
        <v>779</v>
      </c>
      <c r="I1042" s="655">
        <v>9.3000000000000007</v>
      </c>
      <c r="J1042" s="616">
        <v>2200</v>
      </c>
      <c r="K1042" s="375">
        <f t="shared" si="152"/>
        <v>200</v>
      </c>
      <c r="L1042" s="376">
        <f t="shared" si="155"/>
        <v>0</v>
      </c>
      <c r="M1042" s="376">
        <f t="shared" si="156"/>
        <v>0</v>
      </c>
      <c r="N1042" s="376">
        <f t="shared" si="153"/>
        <v>0</v>
      </c>
      <c r="O1042" s="376">
        <f t="shared" si="154"/>
        <v>0</v>
      </c>
      <c r="P1042" s="772">
        <v>1</v>
      </c>
      <c r="Q1042" s="377" t="str">
        <f t="shared" si="149"/>
        <v>S</v>
      </c>
      <c r="R1042" s="378"/>
      <c r="S1042" s="378"/>
      <c r="T1042" s="773">
        <f t="shared" si="150"/>
        <v>1860.0000000000002</v>
      </c>
    </row>
    <row r="1043" spans="1:20" ht="14.1" customHeight="1">
      <c r="A1043" s="564">
        <v>1043</v>
      </c>
      <c r="B1043" s="556" t="s">
        <v>648</v>
      </c>
      <c r="C1043" s="555" t="s">
        <v>649</v>
      </c>
      <c r="D1043" s="380">
        <v>1</v>
      </c>
      <c r="E1043" s="557" t="s">
        <v>402</v>
      </c>
      <c r="F1043" s="557" t="s">
        <v>380</v>
      </c>
      <c r="G1043" s="373" t="str">
        <f t="shared" si="151"/>
        <v>Gangen en hallen</v>
      </c>
      <c r="H1043" s="380" t="s">
        <v>779</v>
      </c>
      <c r="I1043" s="655">
        <v>17</v>
      </c>
      <c r="J1043" s="616">
        <v>3200</v>
      </c>
      <c r="K1043" s="375">
        <f t="shared" si="152"/>
        <v>200</v>
      </c>
      <c r="L1043" s="376">
        <f t="shared" si="155"/>
        <v>0</v>
      </c>
      <c r="M1043" s="376">
        <f t="shared" si="156"/>
        <v>0</v>
      </c>
      <c r="N1043" s="376">
        <f t="shared" si="153"/>
        <v>0</v>
      </c>
      <c r="O1043" s="376">
        <f t="shared" si="154"/>
        <v>0</v>
      </c>
      <c r="P1043" s="772">
        <v>1</v>
      </c>
      <c r="Q1043" s="377" t="str">
        <f t="shared" si="149"/>
        <v>V</v>
      </c>
      <c r="R1043" s="378"/>
      <c r="S1043" s="378"/>
      <c r="T1043" s="773">
        <f t="shared" si="150"/>
        <v>3400</v>
      </c>
    </row>
    <row r="1044" spans="1:20" ht="14.1" customHeight="1">
      <c r="A1044" s="564">
        <v>1044</v>
      </c>
      <c r="B1044" s="556" t="s">
        <v>648</v>
      </c>
      <c r="C1044" s="555" t="s">
        <v>649</v>
      </c>
      <c r="D1044" s="380">
        <v>1</v>
      </c>
      <c r="E1044" s="557" t="s">
        <v>403</v>
      </c>
      <c r="F1044" s="557" t="s">
        <v>384</v>
      </c>
      <c r="G1044" s="373" t="str">
        <f t="shared" si="151"/>
        <v>Administratieve ruimten</v>
      </c>
      <c r="H1044" s="380" t="s">
        <v>779</v>
      </c>
      <c r="I1044" s="655">
        <v>33.9</v>
      </c>
      <c r="J1044" s="616">
        <v>1040</v>
      </c>
      <c r="K1044" s="375">
        <f t="shared" si="152"/>
        <v>40</v>
      </c>
      <c r="L1044" s="376">
        <f t="shared" si="155"/>
        <v>0</v>
      </c>
      <c r="M1044" s="376">
        <f t="shared" si="156"/>
        <v>0</v>
      </c>
      <c r="N1044" s="376">
        <f t="shared" si="153"/>
        <v>0</v>
      </c>
      <c r="O1044" s="376">
        <f t="shared" si="154"/>
        <v>0</v>
      </c>
      <c r="P1044" s="772">
        <v>1</v>
      </c>
      <c r="Q1044" s="377" t="str">
        <f t="shared" si="149"/>
        <v>B</v>
      </c>
      <c r="R1044" s="378"/>
      <c r="S1044" s="378"/>
      <c r="T1044" s="773">
        <f t="shared" si="150"/>
        <v>1356</v>
      </c>
    </row>
    <row r="1045" spans="1:20" ht="14.1" customHeight="1">
      <c r="A1045" s="564">
        <v>1045</v>
      </c>
      <c r="B1045" s="556" t="s">
        <v>648</v>
      </c>
      <c r="C1045" s="555" t="s">
        <v>649</v>
      </c>
      <c r="D1045" s="380">
        <v>1</v>
      </c>
      <c r="E1045" s="557" t="s">
        <v>404</v>
      </c>
      <c r="F1045" s="557" t="s">
        <v>653</v>
      </c>
      <c r="G1045" s="373" t="str">
        <f t="shared" si="151"/>
        <v>Personeelsruimten</v>
      </c>
      <c r="H1045" s="380" t="s">
        <v>779</v>
      </c>
      <c r="I1045" s="655">
        <v>60.8</v>
      </c>
      <c r="J1045" s="616">
        <v>12200</v>
      </c>
      <c r="K1045" s="375">
        <f t="shared" si="152"/>
        <v>200</v>
      </c>
      <c r="L1045" s="376">
        <f t="shared" si="155"/>
        <v>0</v>
      </c>
      <c r="M1045" s="376">
        <f t="shared" si="156"/>
        <v>0</v>
      </c>
      <c r="N1045" s="376">
        <f t="shared" si="153"/>
        <v>0</v>
      </c>
      <c r="O1045" s="376">
        <f t="shared" si="154"/>
        <v>0</v>
      </c>
      <c r="P1045" s="772">
        <v>1</v>
      </c>
      <c r="Q1045" s="377" t="str">
        <f t="shared" si="149"/>
        <v>V</v>
      </c>
      <c r="R1045" s="378"/>
      <c r="S1045" s="378"/>
      <c r="T1045" s="773">
        <f t="shared" si="150"/>
        <v>12160</v>
      </c>
    </row>
    <row r="1046" spans="1:20" ht="14.1" customHeight="1">
      <c r="A1046" s="564">
        <v>1046</v>
      </c>
      <c r="B1046" s="556" t="s">
        <v>648</v>
      </c>
      <c r="C1046" s="555" t="s">
        <v>649</v>
      </c>
      <c r="D1046" s="380">
        <v>1</v>
      </c>
      <c r="E1046" s="557" t="s">
        <v>405</v>
      </c>
      <c r="F1046" s="557" t="s">
        <v>686</v>
      </c>
      <c r="G1046" s="373" t="str">
        <f t="shared" si="151"/>
        <v>Trappenhuizen</v>
      </c>
      <c r="H1046" s="380" t="s">
        <v>786</v>
      </c>
      <c r="I1046" s="655">
        <v>27.1</v>
      </c>
      <c r="J1046" s="616">
        <v>5200</v>
      </c>
      <c r="K1046" s="375">
        <f t="shared" si="152"/>
        <v>200</v>
      </c>
      <c r="L1046" s="376">
        <f t="shared" si="155"/>
        <v>0</v>
      </c>
      <c r="M1046" s="376">
        <f t="shared" si="156"/>
        <v>0</v>
      </c>
      <c r="N1046" s="376">
        <f t="shared" si="153"/>
        <v>0</v>
      </c>
      <c r="O1046" s="376">
        <f t="shared" si="154"/>
        <v>0</v>
      </c>
      <c r="P1046" s="772">
        <v>1</v>
      </c>
      <c r="Q1046" s="377" t="str">
        <f t="shared" si="149"/>
        <v>V</v>
      </c>
      <c r="R1046" s="378"/>
      <c r="S1046" s="378"/>
      <c r="T1046" s="773">
        <f t="shared" si="150"/>
        <v>5420</v>
      </c>
    </row>
    <row r="1047" spans="1:20" ht="14.1" customHeight="1">
      <c r="A1047" s="564">
        <v>1047</v>
      </c>
      <c r="B1047" s="556" t="s">
        <v>648</v>
      </c>
      <c r="C1047" s="555" t="s">
        <v>649</v>
      </c>
      <c r="D1047" s="380">
        <v>1</v>
      </c>
      <c r="E1047" s="557" t="s">
        <v>582</v>
      </c>
      <c r="F1047" s="557" t="s">
        <v>380</v>
      </c>
      <c r="G1047" s="373" t="str">
        <f t="shared" si="151"/>
        <v>Gangen en hallen</v>
      </c>
      <c r="H1047" s="380" t="s">
        <v>779</v>
      </c>
      <c r="I1047" s="655">
        <v>10.199999999999999</v>
      </c>
      <c r="J1047" s="616">
        <v>3200</v>
      </c>
      <c r="K1047" s="375">
        <f t="shared" si="152"/>
        <v>200</v>
      </c>
      <c r="L1047" s="376">
        <f t="shared" si="155"/>
        <v>0</v>
      </c>
      <c r="M1047" s="376">
        <f t="shared" si="156"/>
        <v>0</v>
      </c>
      <c r="N1047" s="376">
        <f t="shared" si="153"/>
        <v>0</v>
      </c>
      <c r="O1047" s="376">
        <f t="shared" si="154"/>
        <v>0</v>
      </c>
      <c r="P1047" s="772">
        <v>1</v>
      </c>
      <c r="Q1047" s="377" t="str">
        <f t="shared" si="149"/>
        <v>V</v>
      </c>
      <c r="R1047" s="378"/>
      <c r="S1047" s="378"/>
      <c r="T1047" s="773">
        <f t="shared" si="150"/>
        <v>2039.9999999999998</v>
      </c>
    </row>
    <row r="1048" spans="1:20" ht="14.1" customHeight="1">
      <c r="A1048" s="564">
        <v>1048</v>
      </c>
      <c r="B1048" s="556" t="s">
        <v>648</v>
      </c>
      <c r="C1048" s="555" t="s">
        <v>649</v>
      </c>
      <c r="D1048" s="380">
        <v>1</v>
      </c>
      <c r="E1048" s="557" t="s">
        <v>583</v>
      </c>
      <c r="F1048" s="557" t="s">
        <v>384</v>
      </c>
      <c r="G1048" s="373" t="str">
        <f t="shared" si="151"/>
        <v>Administratieve ruimten</v>
      </c>
      <c r="H1048" s="380" t="s">
        <v>779</v>
      </c>
      <c r="I1048" s="655">
        <v>14.3</v>
      </c>
      <c r="J1048" s="616">
        <v>1040</v>
      </c>
      <c r="K1048" s="375">
        <f t="shared" si="152"/>
        <v>40</v>
      </c>
      <c r="L1048" s="376">
        <f t="shared" si="155"/>
        <v>0</v>
      </c>
      <c r="M1048" s="376">
        <f t="shared" si="156"/>
        <v>0</v>
      </c>
      <c r="N1048" s="376">
        <f t="shared" si="153"/>
        <v>0</v>
      </c>
      <c r="O1048" s="376">
        <f t="shared" si="154"/>
        <v>0</v>
      </c>
      <c r="P1048" s="772">
        <v>1</v>
      </c>
      <c r="Q1048" s="377" t="str">
        <f t="shared" si="149"/>
        <v>B</v>
      </c>
      <c r="R1048" s="378"/>
      <c r="S1048" s="378"/>
      <c r="T1048" s="773">
        <f t="shared" si="150"/>
        <v>572</v>
      </c>
    </row>
    <row r="1049" spans="1:20" ht="14.1" customHeight="1">
      <c r="A1049" s="564">
        <v>1049</v>
      </c>
      <c r="B1049" s="556" t="s">
        <v>648</v>
      </c>
      <c r="C1049" s="555" t="s">
        <v>649</v>
      </c>
      <c r="D1049" s="380">
        <v>1</v>
      </c>
      <c r="E1049" s="557" t="s">
        <v>639</v>
      </c>
      <c r="F1049" s="557" t="s">
        <v>384</v>
      </c>
      <c r="G1049" s="373" t="str">
        <f t="shared" si="151"/>
        <v>Administratieve ruimten</v>
      </c>
      <c r="H1049" s="380" t="s">
        <v>779</v>
      </c>
      <c r="I1049" s="655">
        <v>13.8</v>
      </c>
      <c r="J1049" s="616">
        <v>1040</v>
      </c>
      <c r="K1049" s="375">
        <f t="shared" si="152"/>
        <v>40</v>
      </c>
      <c r="L1049" s="376">
        <f t="shared" si="155"/>
        <v>0</v>
      </c>
      <c r="M1049" s="376">
        <f t="shared" si="156"/>
        <v>0</v>
      </c>
      <c r="N1049" s="376">
        <f t="shared" si="153"/>
        <v>0</v>
      </c>
      <c r="O1049" s="376">
        <f t="shared" si="154"/>
        <v>0</v>
      </c>
      <c r="P1049" s="772">
        <v>1</v>
      </c>
      <c r="Q1049" s="377" t="str">
        <f t="shared" si="149"/>
        <v>B</v>
      </c>
      <c r="R1049" s="378"/>
      <c r="S1049" s="378"/>
      <c r="T1049" s="773">
        <f t="shared" si="150"/>
        <v>552</v>
      </c>
    </row>
    <row r="1050" spans="1:20" ht="14.1" customHeight="1">
      <c r="A1050" s="564">
        <v>1050</v>
      </c>
      <c r="B1050" s="556" t="s">
        <v>648</v>
      </c>
      <c r="C1050" s="555" t="s">
        <v>649</v>
      </c>
      <c r="D1050" s="380">
        <v>1</v>
      </c>
      <c r="E1050" s="557" t="s">
        <v>654</v>
      </c>
      <c r="F1050" s="557" t="s">
        <v>384</v>
      </c>
      <c r="G1050" s="373" t="str">
        <f t="shared" si="151"/>
        <v>Administratieve ruimten</v>
      </c>
      <c r="H1050" s="380" t="s">
        <v>779</v>
      </c>
      <c r="I1050" s="655">
        <v>15.6</v>
      </c>
      <c r="J1050" s="616">
        <v>1040</v>
      </c>
      <c r="K1050" s="375">
        <f t="shared" si="152"/>
        <v>40</v>
      </c>
      <c r="L1050" s="376">
        <f t="shared" si="155"/>
        <v>0</v>
      </c>
      <c r="M1050" s="376">
        <f t="shared" si="156"/>
        <v>0</v>
      </c>
      <c r="N1050" s="376">
        <f t="shared" si="153"/>
        <v>0</v>
      </c>
      <c r="O1050" s="376">
        <f t="shared" si="154"/>
        <v>0</v>
      </c>
      <c r="P1050" s="772">
        <v>1</v>
      </c>
      <c r="Q1050" s="377" t="str">
        <f t="shared" si="149"/>
        <v>B</v>
      </c>
      <c r="R1050" s="378"/>
      <c r="S1050" s="378"/>
      <c r="T1050" s="773">
        <f t="shared" si="150"/>
        <v>624</v>
      </c>
    </row>
    <row r="1051" spans="1:20" ht="14.1" customHeight="1">
      <c r="A1051" s="564">
        <v>1051</v>
      </c>
      <c r="B1051" s="556" t="s">
        <v>648</v>
      </c>
      <c r="C1051" s="555" t="s">
        <v>649</v>
      </c>
      <c r="D1051" s="380">
        <v>1</v>
      </c>
      <c r="E1051" s="557" t="s">
        <v>655</v>
      </c>
      <c r="F1051" s="557" t="s">
        <v>686</v>
      </c>
      <c r="G1051" s="373" t="str">
        <f t="shared" si="151"/>
        <v>Trappenhuizen</v>
      </c>
      <c r="H1051" s="380"/>
      <c r="I1051" s="655">
        <v>6.5</v>
      </c>
      <c r="J1051" s="616">
        <v>5200</v>
      </c>
      <c r="K1051" s="375">
        <f t="shared" si="152"/>
        <v>200</v>
      </c>
      <c r="L1051" s="376">
        <f t="shared" si="155"/>
        <v>0</v>
      </c>
      <c r="M1051" s="376">
        <f t="shared" si="156"/>
        <v>0</v>
      </c>
      <c r="N1051" s="376">
        <f t="shared" si="153"/>
        <v>0</v>
      </c>
      <c r="O1051" s="376">
        <f t="shared" si="154"/>
        <v>0</v>
      </c>
      <c r="P1051" s="772">
        <v>1</v>
      </c>
      <c r="Q1051" s="377" t="str">
        <f t="shared" si="149"/>
        <v>V</v>
      </c>
      <c r="R1051" s="378"/>
      <c r="S1051" s="378"/>
      <c r="T1051" s="773">
        <f t="shared" si="150"/>
        <v>1300</v>
      </c>
    </row>
    <row r="1052" spans="1:20" ht="14.1" customHeight="1">
      <c r="A1052" s="564">
        <v>1052</v>
      </c>
      <c r="B1052" s="556" t="s">
        <v>648</v>
      </c>
      <c r="C1052" s="555" t="s">
        <v>649</v>
      </c>
      <c r="D1052" s="380">
        <v>1</v>
      </c>
      <c r="E1052" s="557" t="s">
        <v>656</v>
      </c>
      <c r="F1052" s="557" t="s">
        <v>381</v>
      </c>
      <c r="G1052" s="373" t="str">
        <f t="shared" si="151"/>
        <v>Mediatheek/Bibliotheek/Computerlokaal</v>
      </c>
      <c r="H1052" s="380" t="s">
        <v>779</v>
      </c>
      <c r="I1052" s="655">
        <v>26.6</v>
      </c>
      <c r="J1052" s="616">
        <v>14080</v>
      </c>
      <c r="K1052" s="375">
        <f t="shared" si="152"/>
        <v>80</v>
      </c>
      <c r="L1052" s="376">
        <f t="shared" si="155"/>
        <v>0</v>
      </c>
      <c r="M1052" s="376">
        <f t="shared" si="156"/>
        <v>0</v>
      </c>
      <c r="N1052" s="376">
        <f t="shared" si="153"/>
        <v>0</v>
      </c>
      <c r="O1052" s="376">
        <f t="shared" si="154"/>
        <v>0</v>
      </c>
      <c r="P1052" s="772">
        <v>1</v>
      </c>
      <c r="Q1052" s="377" t="str">
        <f t="shared" si="149"/>
        <v>V</v>
      </c>
      <c r="R1052" s="378"/>
      <c r="S1052" s="378"/>
      <c r="T1052" s="773">
        <f t="shared" si="150"/>
        <v>2128</v>
      </c>
    </row>
    <row r="1053" spans="1:20" ht="14.1" customHeight="1">
      <c r="A1053" s="564">
        <v>1053</v>
      </c>
      <c r="B1053" s="556" t="s">
        <v>648</v>
      </c>
      <c r="C1053" s="555" t="s">
        <v>649</v>
      </c>
      <c r="D1053" s="380">
        <v>1</v>
      </c>
      <c r="E1053" s="557" t="s">
        <v>657</v>
      </c>
      <c r="F1053" s="557" t="s">
        <v>686</v>
      </c>
      <c r="G1053" s="373" t="str">
        <f t="shared" si="151"/>
        <v>Trappenhuizen</v>
      </c>
      <c r="H1053" s="380" t="s">
        <v>779</v>
      </c>
      <c r="I1053" s="655">
        <v>6.5</v>
      </c>
      <c r="J1053" s="616">
        <v>5200</v>
      </c>
      <c r="K1053" s="375">
        <f t="shared" si="152"/>
        <v>200</v>
      </c>
      <c r="L1053" s="376">
        <f t="shared" si="155"/>
        <v>0</v>
      </c>
      <c r="M1053" s="376">
        <f t="shared" si="156"/>
        <v>0</v>
      </c>
      <c r="N1053" s="376">
        <f t="shared" si="153"/>
        <v>0</v>
      </c>
      <c r="O1053" s="376">
        <f t="shared" si="154"/>
        <v>0</v>
      </c>
      <c r="P1053" s="772">
        <v>1</v>
      </c>
      <c r="Q1053" s="377" t="str">
        <f t="shared" si="149"/>
        <v>V</v>
      </c>
      <c r="R1053" s="378"/>
      <c r="S1053" s="378"/>
      <c r="T1053" s="773">
        <f t="shared" si="150"/>
        <v>1300</v>
      </c>
    </row>
    <row r="1054" spans="1:20" ht="14.1" customHeight="1">
      <c r="A1054" s="564">
        <v>1054</v>
      </c>
      <c r="B1054" s="556" t="s">
        <v>648</v>
      </c>
      <c r="C1054" s="555" t="s">
        <v>649</v>
      </c>
      <c r="D1054" s="380">
        <v>1</v>
      </c>
      <c r="E1054" s="557" t="s">
        <v>658</v>
      </c>
      <c r="F1054" s="557" t="s">
        <v>380</v>
      </c>
      <c r="G1054" s="373" t="str">
        <f t="shared" si="151"/>
        <v>Gangen en hallen</v>
      </c>
      <c r="H1054" s="380" t="s">
        <v>779</v>
      </c>
      <c r="I1054" s="655">
        <v>4.5</v>
      </c>
      <c r="J1054" s="616">
        <v>3200</v>
      </c>
      <c r="K1054" s="375">
        <f t="shared" si="152"/>
        <v>200</v>
      </c>
      <c r="L1054" s="376">
        <f t="shared" si="155"/>
        <v>0</v>
      </c>
      <c r="M1054" s="376">
        <f t="shared" si="156"/>
        <v>0</v>
      </c>
      <c r="N1054" s="376">
        <f t="shared" si="153"/>
        <v>0</v>
      </c>
      <c r="O1054" s="376">
        <f t="shared" si="154"/>
        <v>0</v>
      </c>
      <c r="P1054" s="772">
        <v>1</v>
      </c>
      <c r="Q1054" s="377" t="str">
        <f t="shared" si="149"/>
        <v>V</v>
      </c>
      <c r="R1054" s="378"/>
      <c r="S1054" s="378"/>
      <c r="T1054" s="773">
        <f t="shared" si="150"/>
        <v>900</v>
      </c>
    </row>
    <row r="1055" spans="1:20" ht="14.1" customHeight="1">
      <c r="A1055" s="564">
        <v>1055</v>
      </c>
      <c r="B1055" s="556" t="s">
        <v>648</v>
      </c>
      <c r="C1055" s="555" t="s">
        <v>649</v>
      </c>
      <c r="D1055" s="380">
        <v>1</v>
      </c>
      <c r="E1055" s="557" t="s">
        <v>659</v>
      </c>
      <c r="F1055" s="557" t="s">
        <v>325</v>
      </c>
      <c r="G1055" s="373" t="str">
        <f t="shared" si="151"/>
        <v>Niet van toepassing</v>
      </c>
      <c r="H1055" s="380" t="s">
        <v>779</v>
      </c>
      <c r="I1055" s="655">
        <v>23.1</v>
      </c>
      <c r="J1055" s="616" t="s">
        <v>239</v>
      </c>
      <c r="K1055" s="375">
        <f t="shared" si="152"/>
        <v>0</v>
      </c>
      <c r="L1055" s="376">
        <f t="shared" si="155"/>
        <v>0</v>
      </c>
      <c r="M1055" s="376">
        <f t="shared" si="156"/>
        <v>0</v>
      </c>
      <c r="N1055" s="376">
        <f t="shared" si="153"/>
        <v>0</v>
      </c>
      <c r="O1055" s="376">
        <f t="shared" si="154"/>
        <v>0</v>
      </c>
      <c r="P1055" s="772">
        <v>1</v>
      </c>
      <c r="Q1055" s="377">
        <f t="shared" si="149"/>
        <v>0</v>
      </c>
      <c r="R1055" s="378"/>
      <c r="S1055" s="378"/>
      <c r="T1055" s="773">
        <f t="shared" si="150"/>
        <v>0</v>
      </c>
    </row>
    <row r="1056" spans="1:20" ht="14.1" customHeight="1">
      <c r="A1056" s="564">
        <v>1056</v>
      </c>
      <c r="B1056" s="556" t="s">
        <v>648</v>
      </c>
      <c r="C1056" s="555" t="s">
        <v>649</v>
      </c>
      <c r="D1056" s="380">
        <v>2</v>
      </c>
      <c r="E1056" s="557" t="s">
        <v>446</v>
      </c>
      <c r="F1056" s="557" t="s">
        <v>686</v>
      </c>
      <c r="G1056" s="373" t="str">
        <f t="shared" si="151"/>
        <v>Trappenhuizen</v>
      </c>
      <c r="H1056" s="380" t="s">
        <v>786</v>
      </c>
      <c r="I1056" s="655">
        <v>27.1</v>
      </c>
      <c r="J1056" s="616">
        <v>5200</v>
      </c>
      <c r="K1056" s="375">
        <f t="shared" si="152"/>
        <v>200</v>
      </c>
      <c r="L1056" s="376">
        <f t="shared" si="155"/>
        <v>0</v>
      </c>
      <c r="M1056" s="376">
        <f t="shared" si="156"/>
        <v>0</v>
      </c>
      <c r="N1056" s="376">
        <f t="shared" si="153"/>
        <v>0</v>
      </c>
      <c r="O1056" s="376">
        <f t="shared" si="154"/>
        <v>0</v>
      </c>
      <c r="P1056" s="772">
        <v>1</v>
      </c>
      <c r="Q1056" s="377" t="str">
        <f t="shared" si="149"/>
        <v>V</v>
      </c>
      <c r="R1056" s="378"/>
      <c r="S1056" s="378"/>
      <c r="T1056" s="773">
        <f t="shared" si="150"/>
        <v>5420</v>
      </c>
    </row>
    <row r="1057" spans="1:20" ht="14.1" customHeight="1">
      <c r="A1057" s="564">
        <v>1057</v>
      </c>
      <c r="B1057" s="556" t="s">
        <v>648</v>
      </c>
      <c r="C1057" s="555" t="s">
        <v>649</v>
      </c>
      <c r="D1057" s="380">
        <v>2</v>
      </c>
      <c r="E1057" s="557" t="s">
        <v>447</v>
      </c>
      <c r="F1057" s="557" t="s">
        <v>536</v>
      </c>
      <c r="G1057" s="373" t="str">
        <f t="shared" si="151"/>
        <v>Leslokaal praktijk</v>
      </c>
      <c r="H1057" s="380" t="s">
        <v>779</v>
      </c>
      <c r="I1057" s="655">
        <v>90.4</v>
      </c>
      <c r="J1057" s="616">
        <v>9040</v>
      </c>
      <c r="K1057" s="375">
        <f t="shared" si="152"/>
        <v>40</v>
      </c>
      <c r="L1057" s="376">
        <f t="shared" si="155"/>
        <v>0</v>
      </c>
      <c r="M1057" s="376">
        <f t="shared" si="156"/>
        <v>0</v>
      </c>
      <c r="N1057" s="376">
        <f t="shared" si="153"/>
        <v>0</v>
      </c>
      <c r="O1057" s="376">
        <f t="shared" si="154"/>
        <v>0</v>
      </c>
      <c r="P1057" s="772">
        <v>1</v>
      </c>
      <c r="Q1057" s="377" t="str">
        <f t="shared" si="149"/>
        <v>L</v>
      </c>
      <c r="R1057" s="378"/>
      <c r="S1057" s="378"/>
      <c r="T1057" s="773">
        <f t="shared" si="150"/>
        <v>3616</v>
      </c>
    </row>
    <row r="1058" spans="1:20" ht="14.1" customHeight="1">
      <c r="A1058" s="564">
        <v>1058</v>
      </c>
      <c r="B1058" s="556" t="s">
        <v>648</v>
      </c>
      <c r="C1058" s="555" t="s">
        <v>649</v>
      </c>
      <c r="D1058" s="380">
        <v>2</v>
      </c>
      <c r="E1058" s="557" t="s">
        <v>448</v>
      </c>
      <c r="F1058" s="557" t="s">
        <v>383</v>
      </c>
      <c r="G1058" s="373" t="str">
        <f t="shared" si="151"/>
        <v>Leslokaal regulier</v>
      </c>
      <c r="H1058" s="380" t="s">
        <v>779</v>
      </c>
      <c r="I1058" s="655">
        <v>47.1</v>
      </c>
      <c r="J1058" s="616">
        <v>8040</v>
      </c>
      <c r="K1058" s="375">
        <f t="shared" si="152"/>
        <v>40</v>
      </c>
      <c r="L1058" s="376">
        <f t="shared" si="155"/>
        <v>0</v>
      </c>
      <c r="M1058" s="376">
        <f t="shared" si="156"/>
        <v>0</v>
      </c>
      <c r="N1058" s="376">
        <f t="shared" si="153"/>
        <v>0</v>
      </c>
      <c r="O1058" s="376">
        <f t="shared" si="154"/>
        <v>0</v>
      </c>
      <c r="P1058" s="772">
        <v>1</v>
      </c>
      <c r="Q1058" s="377" t="str">
        <f t="shared" si="149"/>
        <v>L</v>
      </c>
      <c r="R1058" s="378"/>
      <c r="S1058" s="378"/>
      <c r="T1058" s="773">
        <f t="shared" si="150"/>
        <v>1884</v>
      </c>
    </row>
    <row r="1059" spans="1:20" ht="14.1" customHeight="1">
      <c r="A1059" s="564">
        <v>1059</v>
      </c>
      <c r="B1059" s="556" t="s">
        <v>648</v>
      </c>
      <c r="C1059" s="555" t="s">
        <v>649</v>
      </c>
      <c r="D1059" s="380">
        <v>2</v>
      </c>
      <c r="E1059" s="557" t="s">
        <v>449</v>
      </c>
      <c r="F1059" s="557" t="s">
        <v>686</v>
      </c>
      <c r="G1059" s="373" t="str">
        <f t="shared" si="151"/>
        <v>Trappenhuizen</v>
      </c>
      <c r="H1059" s="380" t="s">
        <v>786</v>
      </c>
      <c r="I1059" s="655">
        <v>10.1</v>
      </c>
      <c r="J1059" s="616">
        <v>5200</v>
      </c>
      <c r="K1059" s="375">
        <f t="shared" si="152"/>
        <v>200</v>
      </c>
      <c r="L1059" s="376">
        <f t="shared" si="155"/>
        <v>0</v>
      </c>
      <c r="M1059" s="376">
        <f t="shared" si="156"/>
        <v>0</v>
      </c>
      <c r="N1059" s="376">
        <f t="shared" si="153"/>
        <v>0</v>
      </c>
      <c r="O1059" s="376">
        <f t="shared" si="154"/>
        <v>0</v>
      </c>
      <c r="P1059" s="772">
        <v>1</v>
      </c>
      <c r="Q1059" s="377" t="str">
        <f t="shared" si="149"/>
        <v>V</v>
      </c>
      <c r="R1059" s="378"/>
      <c r="S1059" s="378"/>
      <c r="T1059" s="773">
        <f t="shared" si="150"/>
        <v>2020</v>
      </c>
    </row>
    <row r="1060" spans="1:20" ht="14.1" customHeight="1">
      <c r="A1060" s="564">
        <v>1060</v>
      </c>
      <c r="B1060" s="556" t="s">
        <v>648</v>
      </c>
      <c r="C1060" s="555" t="s">
        <v>649</v>
      </c>
      <c r="D1060" s="380">
        <v>2</v>
      </c>
      <c r="E1060" s="557" t="s">
        <v>450</v>
      </c>
      <c r="F1060" s="557" t="s">
        <v>383</v>
      </c>
      <c r="G1060" s="373" t="str">
        <f t="shared" si="151"/>
        <v>Leslokaal regulier</v>
      </c>
      <c r="H1060" s="380" t="s">
        <v>779</v>
      </c>
      <c r="I1060" s="655">
        <v>84.3</v>
      </c>
      <c r="J1060" s="616">
        <v>8040</v>
      </c>
      <c r="K1060" s="375">
        <f t="shared" si="152"/>
        <v>40</v>
      </c>
      <c r="L1060" s="376">
        <f t="shared" si="155"/>
        <v>0</v>
      </c>
      <c r="M1060" s="376">
        <f t="shared" si="156"/>
        <v>0</v>
      </c>
      <c r="N1060" s="376">
        <f t="shared" si="153"/>
        <v>0</v>
      </c>
      <c r="O1060" s="376">
        <f t="shared" si="154"/>
        <v>0</v>
      </c>
      <c r="P1060" s="772">
        <v>1</v>
      </c>
      <c r="Q1060" s="377" t="str">
        <f t="shared" si="149"/>
        <v>L</v>
      </c>
      <c r="R1060" s="378"/>
      <c r="S1060" s="378"/>
      <c r="T1060" s="773">
        <f t="shared" si="150"/>
        <v>3372</v>
      </c>
    </row>
    <row r="1061" spans="1:20" ht="14.1" customHeight="1">
      <c r="A1061" s="564">
        <v>1061</v>
      </c>
      <c r="B1061" s="556" t="s">
        <v>648</v>
      </c>
      <c r="C1061" s="555" t="s">
        <v>649</v>
      </c>
      <c r="D1061" s="380">
        <v>2</v>
      </c>
      <c r="E1061" s="557" t="s">
        <v>451</v>
      </c>
      <c r="F1061" s="557" t="s">
        <v>380</v>
      </c>
      <c r="G1061" s="373" t="str">
        <f t="shared" si="151"/>
        <v>Gangen en hallen</v>
      </c>
      <c r="H1061" s="380" t="s">
        <v>779</v>
      </c>
      <c r="I1061" s="655">
        <v>36.799999999999997</v>
      </c>
      <c r="J1061" s="616">
        <v>3200</v>
      </c>
      <c r="K1061" s="375">
        <f t="shared" si="152"/>
        <v>200</v>
      </c>
      <c r="L1061" s="376">
        <f t="shared" si="155"/>
        <v>0</v>
      </c>
      <c r="M1061" s="376">
        <f t="shared" si="156"/>
        <v>0</v>
      </c>
      <c r="N1061" s="376">
        <f t="shared" si="153"/>
        <v>0</v>
      </c>
      <c r="O1061" s="376">
        <f t="shared" si="154"/>
        <v>0</v>
      </c>
      <c r="P1061" s="772">
        <v>1</v>
      </c>
      <c r="Q1061" s="377" t="str">
        <f t="shared" si="149"/>
        <v>V</v>
      </c>
      <c r="R1061" s="378"/>
      <c r="S1061" s="378"/>
      <c r="T1061" s="773">
        <f t="shared" si="150"/>
        <v>7359.9999999999991</v>
      </c>
    </row>
    <row r="1062" spans="1:20" ht="14.1" customHeight="1">
      <c r="A1062" s="564">
        <v>1062</v>
      </c>
      <c r="B1062" s="556" t="s">
        <v>648</v>
      </c>
      <c r="C1062" s="555" t="s">
        <v>649</v>
      </c>
      <c r="D1062" s="380">
        <v>2</v>
      </c>
      <c r="E1062" s="557" t="s">
        <v>452</v>
      </c>
      <c r="F1062" s="557" t="s">
        <v>382</v>
      </c>
      <c r="G1062" s="373" t="str">
        <f t="shared" si="151"/>
        <v>Sanitaire ruimten</v>
      </c>
      <c r="H1062" s="380" t="s">
        <v>784</v>
      </c>
      <c r="I1062" s="655">
        <v>5.0999999999999996</v>
      </c>
      <c r="J1062" s="616">
        <v>2200</v>
      </c>
      <c r="K1062" s="375">
        <f t="shared" si="152"/>
        <v>200</v>
      </c>
      <c r="L1062" s="376">
        <f t="shared" si="155"/>
        <v>0</v>
      </c>
      <c r="M1062" s="376">
        <f t="shared" si="156"/>
        <v>0</v>
      </c>
      <c r="N1062" s="376">
        <f t="shared" si="153"/>
        <v>0</v>
      </c>
      <c r="O1062" s="376">
        <f t="shared" si="154"/>
        <v>0</v>
      </c>
      <c r="P1062" s="772">
        <v>1</v>
      </c>
      <c r="Q1062" s="377" t="str">
        <f t="shared" si="149"/>
        <v>S</v>
      </c>
      <c r="R1062" s="378"/>
      <c r="S1062" s="378"/>
      <c r="T1062" s="773">
        <f t="shared" si="150"/>
        <v>1019.9999999999999</v>
      </c>
    </row>
    <row r="1063" spans="1:20" ht="14.1" customHeight="1">
      <c r="A1063" s="564">
        <v>1063</v>
      </c>
      <c r="B1063" s="556" t="s">
        <v>648</v>
      </c>
      <c r="C1063" s="555" t="s">
        <v>649</v>
      </c>
      <c r="D1063" s="380">
        <v>2</v>
      </c>
      <c r="E1063" s="557" t="s">
        <v>453</v>
      </c>
      <c r="F1063" s="557" t="s">
        <v>382</v>
      </c>
      <c r="G1063" s="373" t="str">
        <f t="shared" si="151"/>
        <v>Sanitaire ruimten</v>
      </c>
      <c r="H1063" s="380" t="s">
        <v>784</v>
      </c>
      <c r="I1063" s="655">
        <v>9.5</v>
      </c>
      <c r="J1063" s="616">
        <v>2200</v>
      </c>
      <c r="K1063" s="375">
        <f t="shared" si="152"/>
        <v>200</v>
      </c>
      <c r="L1063" s="376">
        <f t="shared" si="155"/>
        <v>0</v>
      </c>
      <c r="M1063" s="376">
        <f t="shared" si="156"/>
        <v>0</v>
      </c>
      <c r="N1063" s="376">
        <f t="shared" si="153"/>
        <v>0</v>
      </c>
      <c r="O1063" s="376">
        <f t="shared" si="154"/>
        <v>0</v>
      </c>
      <c r="P1063" s="772">
        <v>1</v>
      </c>
      <c r="Q1063" s="377" t="str">
        <f t="shared" si="149"/>
        <v>S</v>
      </c>
      <c r="R1063" s="378"/>
      <c r="S1063" s="378"/>
      <c r="T1063" s="773">
        <f t="shared" si="150"/>
        <v>1900</v>
      </c>
    </row>
    <row r="1064" spans="1:20" ht="14.1" customHeight="1">
      <c r="A1064" s="564">
        <v>1064</v>
      </c>
      <c r="B1064" s="556" t="s">
        <v>648</v>
      </c>
      <c r="C1064" s="555" t="s">
        <v>649</v>
      </c>
      <c r="D1064" s="380">
        <v>2</v>
      </c>
      <c r="E1064" s="557" t="s">
        <v>454</v>
      </c>
      <c r="F1064" s="557" t="s">
        <v>383</v>
      </c>
      <c r="G1064" s="373" t="str">
        <f t="shared" si="151"/>
        <v>Leslokaal regulier</v>
      </c>
      <c r="H1064" s="380" t="s">
        <v>779</v>
      </c>
      <c r="I1064" s="655">
        <v>57.5</v>
      </c>
      <c r="J1064" s="616">
        <v>8040</v>
      </c>
      <c r="K1064" s="375">
        <f t="shared" si="152"/>
        <v>40</v>
      </c>
      <c r="L1064" s="376">
        <f t="shared" si="155"/>
        <v>0</v>
      </c>
      <c r="M1064" s="376">
        <f t="shared" si="156"/>
        <v>0</v>
      </c>
      <c r="N1064" s="376">
        <f t="shared" si="153"/>
        <v>0</v>
      </c>
      <c r="O1064" s="376">
        <f t="shared" si="154"/>
        <v>0</v>
      </c>
      <c r="P1064" s="772">
        <v>1</v>
      </c>
      <c r="Q1064" s="377" t="str">
        <f t="shared" si="149"/>
        <v>L</v>
      </c>
      <c r="R1064" s="378"/>
      <c r="S1064" s="378"/>
      <c r="T1064" s="773">
        <f t="shared" si="150"/>
        <v>2300</v>
      </c>
    </row>
    <row r="1065" spans="1:20" ht="14.1" customHeight="1">
      <c r="A1065" s="564">
        <v>1065</v>
      </c>
      <c r="B1065" s="556" t="s">
        <v>648</v>
      </c>
      <c r="C1065" s="555" t="s">
        <v>649</v>
      </c>
      <c r="D1065" s="380">
        <v>2</v>
      </c>
      <c r="E1065" s="557" t="s">
        <v>455</v>
      </c>
      <c r="F1065" s="557" t="s">
        <v>383</v>
      </c>
      <c r="G1065" s="373" t="str">
        <f t="shared" si="151"/>
        <v>Leslokaal regulier</v>
      </c>
      <c r="H1065" s="380" t="s">
        <v>779</v>
      </c>
      <c r="I1065" s="655">
        <v>80.3</v>
      </c>
      <c r="J1065" s="616">
        <v>8040</v>
      </c>
      <c r="K1065" s="375">
        <f t="shared" si="152"/>
        <v>40</v>
      </c>
      <c r="L1065" s="376">
        <f t="shared" si="155"/>
        <v>0</v>
      </c>
      <c r="M1065" s="376">
        <f t="shared" si="156"/>
        <v>0</v>
      </c>
      <c r="N1065" s="376">
        <f t="shared" si="153"/>
        <v>0</v>
      </c>
      <c r="O1065" s="376">
        <f t="shared" si="154"/>
        <v>0</v>
      </c>
      <c r="P1065" s="772">
        <v>1</v>
      </c>
      <c r="Q1065" s="377" t="str">
        <f t="shared" si="149"/>
        <v>L</v>
      </c>
      <c r="R1065" s="378"/>
      <c r="S1065" s="378"/>
      <c r="T1065" s="773">
        <f t="shared" si="150"/>
        <v>3212</v>
      </c>
    </row>
    <row r="1066" spans="1:20" ht="14.1" customHeight="1">
      <c r="A1066" s="564">
        <v>1066</v>
      </c>
      <c r="B1066" s="556" t="s">
        <v>648</v>
      </c>
      <c r="C1066" s="555" t="s">
        <v>649</v>
      </c>
      <c r="D1066" s="380">
        <v>2</v>
      </c>
      <c r="E1066" s="557" t="s">
        <v>456</v>
      </c>
      <c r="F1066" s="557" t="s">
        <v>325</v>
      </c>
      <c r="G1066" s="373" t="str">
        <f t="shared" si="151"/>
        <v>Niet van toepassing</v>
      </c>
      <c r="H1066" s="380"/>
      <c r="I1066" s="655">
        <v>4</v>
      </c>
      <c r="J1066" s="616" t="s">
        <v>239</v>
      </c>
      <c r="K1066" s="375">
        <f t="shared" si="152"/>
        <v>0</v>
      </c>
      <c r="L1066" s="376">
        <f t="shared" si="155"/>
        <v>0</v>
      </c>
      <c r="M1066" s="376">
        <f t="shared" si="156"/>
        <v>0</v>
      </c>
      <c r="N1066" s="376">
        <f t="shared" si="153"/>
        <v>0</v>
      </c>
      <c r="O1066" s="376">
        <f t="shared" si="154"/>
        <v>0</v>
      </c>
      <c r="P1066" s="772">
        <v>1</v>
      </c>
      <c r="Q1066" s="377">
        <f t="shared" si="149"/>
        <v>0</v>
      </c>
      <c r="R1066" s="378"/>
      <c r="S1066" s="378"/>
      <c r="T1066" s="773">
        <f t="shared" si="150"/>
        <v>0</v>
      </c>
    </row>
    <row r="1067" spans="1:20" ht="14.1" customHeight="1">
      <c r="A1067" s="564">
        <v>1067</v>
      </c>
      <c r="B1067" s="556" t="s">
        <v>648</v>
      </c>
      <c r="C1067" s="555" t="s">
        <v>649</v>
      </c>
      <c r="D1067" s="380">
        <v>2</v>
      </c>
      <c r="E1067" s="557" t="s">
        <v>457</v>
      </c>
      <c r="F1067" s="557" t="s">
        <v>380</v>
      </c>
      <c r="G1067" s="373" t="str">
        <f t="shared" si="151"/>
        <v>Gangen en hallen</v>
      </c>
      <c r="H1067" s="380"/>
      <c r="I1067" s="655">
        <v>3.2</v>
      </c>
      <c r="J1067" s="616">
        <v>3200</v>
      </c>
      <c r="K1067" s="375">
        <f t="shared" si="152"/>
        <v>200</v>
      </c>
      <c r="L1067" s="376">
        <f t="shared" si="155"/>
        <v>0</v>
      </c>
      <c r="M1067" s="376">
        <f t="shared" si="156"/>
        <v>0</v>
      </c>
      <c r="N1067" s="376">
        <f t="shared" si="153"/>
        <v>0</v>
      </c>
      <c r="O1067" s="376">
        <f t="shared" si="154"/>
        <v>0</v>
      </c>
      <c r="P1067" s="772">
        <v>1</v>
      </c>
      <c r="Q1067" s="377" t="str">
        <f t="shared" si="149"/>
        <v>V</v>
      </c>
      <c r="R1067" s="378"/>
      <c r="S1067" s="378"/>
      <c r="T1067" s="773">
        <f t="shared" si="150"/>
        <v>640</v>
      </c>
    </row>
    <row r="1068" spans="1:20" ht="14.1" customHeight="1">
      <c r="A1068" s="564">
        <v>1068</v>
      </c>
      <c r="B1068" s="556" t="s">
        <v>648</v>
      </c>
      <c r="C1068" s="555" t="s">
        <v>649</v>
      </c>
      <c r="D1068" s="380">
        <v>2</v>
      </c>
      <c r="E1068" s="557" t="s">
        <v>458</v>
      </c>
      <c r="F1068" s="557" t="s">
        <v>653</v>
      </c>
      <c r="G1068" s="373" t="str">
        <f t="shared" si="151"/>
        <v>Personeelsruimten</v>
      </c>
      <c r="H1068" s="380" t="s">
        <v>780</v>
      </c>
      <c r="I1068" s="655">
        <v>36</v>
      </c>
      <c r="J1068" s="616">
        <v>12200</v>
      </c>
      <c r="K1068" s="375">
        <f t="shared" si="152"/>
        <v>200</v>
      </c>
      <c r="L1068" s="376">
        <f t="shared" si="155"/>
        <v>0</v>
      </c>
      <c r="M1068" s="376">
        <f t="shared" si="156"/>
        <v>0</v>
      </c>
      <c r="N1068" s="376">
        <f t="shared" si="153"/>
        <v>0</v>
      </c>
      <c r="O1068" s="376">
        <f t="shared" si="154"/>
        <v>0</v>
      </c>
      <c r="P1068" s="772">
        <v>1</v>
      </c>
      <c r="Q1068" s="377" t="str">
        <f t="shared" ref="Q1068:Q1131" si="157">IF(J1068="","",VLOOKUP(J1068,Kengetal,11,FALSE))</f>
        <v>V</v>
      </c>
      <c r="R1068" s="378"/>
      <c r="S1068" s="378"/>
      <c r="T1068" s="773">
        <f t="shared" ref="T1068:T1131" si="158">I1068*K1068</f>
        <v>7200</v>
      </c>
    </row>
    <row r="1069" spans="1:20" ht="14.1" customHeight="1">
      <c r="A1069" s="564">
        <v>1069</v>
      </c>
      <c r="B1069" s="556" t="s">
        <v>648</v>
      </c>
      <c r="C1069" s="555" t="s">
        <v>649</v>
      </c>
      <c r="D1069" s="380">
        <v>2</v>
      </c>
      <c r="E1069" s="557" t="s">
        <v>459</v>
      </c>
      <c r="F1069" s="557" t="s">
        <v>384</v>
      </c>
      <c r="G1069" s="373" t="str">
        <f t="shared" si="151"/>
        <v>Administratieve ruimten</v>
      </c>
      <c r="H1069" s="380" t="s">
        <v>780</v>
      </c>
      <c r="I1069" s="655">
        <v>23</v>
      </c>
      <c r="J1069" s="616">
        <v>1040</v>
      </c>
      <c r="K1069" s="375">
        <f t="shared" si="152"/>
        <v>40</v>
      </c>
      <c r="L1069" s="376">
        <f t="shared" si="155"/>
        <v>0</v>
      </c>
      <c r="M1069" s="376">
        <f t="shared" si="156"/>
        <v>0</v>
      </c>
      <c r="N1069" s="376">
        <f t="shared" si="153"/>
        <v>0</v>
      </c>
      <c r="O1069" s="376">
        <f t="shared" si="154"/>
        <v>0</v>
      </c>
      <c r="P1069" s="772">
        <v>1</v>
      </c>
      <c r="Q1069" s="377" t="str">
        <f t="shared" si="157"/>
        <v>B</v>
      </c>
      <c r="R1069" s="378"/>
      <c r="S1069" s="378"/>
      <c r="T1069" s="773">
        <f t="shared" si="158"/>
        <v>920</v>
      </c>
    </row>
    <row r="1070" spans="1:20" ht="14.1" customHeight="1">
      <c r="A1070" s="564">
        <v>1070</v>
      </c>
      <c r="B1070" s="556" t="s">
        <v>648</v>
      </c>
      <c r="C1070" s="555" t="s">
        <v>649</v>
      </c>
      <c r="D1070" s="380">
        <v>2</v>
      </c>
      <c r="E1070" s="557" t="s">
        <v>460</v>
      </c>
      <c r="F1070" s="557" t="s">
        <v>660</v>
      </c>
      <c r="G1070" s="373" t="str">
        <f t="shared" ref="G1070:G1133" si="159">IF($J1070="",0,VLOOKUP($J1070,Kengetal,3,FALSE))</f>
        <v>Leslokaal praktijk</v>
      </c>
      <c r="H1070" s="380" t="s">
        <v>779</v>
      </c>
      <c r="I1070" s="655">
        <v>59.6</v>
      </c>
      <c r="J1070" s="616">
        <v>9040</v>
      </c>
      <c r="K1070" s="375">
        <f t="shared" ref="K1070:K1133" si="160">SUM(IF(J1070="",0,VLOOKUP(J1070,Kengetal,2)))</f>
        <v>40</v>
      </c>
      <c r="L1070" s="376">
        <f t="shared" si="155"/>
        <v>0</v>
      </c>
      <c r="M1070" s="376">
        <f t="shared" si="156"/>
        <v>0</v>
      </c>
      <c r="N1070" s="376">
        <f t="shared" ref="N1070:N1133" si="161">IF($J1070="",0,VLOOKUP($J1070,Kengetal,5,FALSE))</f>
        <v>0</v>
      </c>
      <c r="O1070" s="376">
        <f t="shared" ref="O1070:O1133" si="162">IF($J1070="",0,VLOOKUP($J1070,Kengetal,6,FALSE))</f>
        <v>0</v>
      </c>
      <c r="P1070" s="772">
        <v>1</v>
      </c>
      <c r="Q1070" s="377" t="str">
        <f t="shared" si="157"/>
        <v>L</v>
      </c>
      <c r="R1070" s="378"/>
      <c r="S1070" s="378"/>
      <c r="T1070" s="773">
        <f t="shared" si="158"/>
        <v>2384</v>
      </c>
    </row>
    <row r="1071" spans="1:20" ht="14.1" customHeight="1">
      <c r="A1071" s="564">
        <v>1071</v>
      </c>
      <c r="B1071" s="556" t="s">
        <v>648</v>
      </c>
      <c r="C1071" s="555" t="s">
        <v>649</v>
      </c>
      <c r="D1071" s="380">
        <v>2</v>
      </c>
      <c r="E1071" s="557" t="s">
        <v>461</v>
      </c>
      <c r="F1071" s="557" t="s">
        <v>325</v>
      </c>
      <c r="G1071" s="373" t="str">
        <f t="shared" si="159"/>
        <v>Niet van toepassing</v>
      </c>
      <c r="H1071" s="380" t="s">
        <v>779</v>
      </c>
      <c r="I1071" s="655">
        <v>11.2</v>
      </c>
      <c r="J1071" s="616" t="s">
        <v>239</v>
      </c>
      <c r="K1071" s="375">
        <f t="shared" si="160"/>
        <v>0</v>
      </c>
      <c r="L1071" s="376">
        <f t="shared" si="155"/>
        <v>0</v>
      </c>
      <c r="M1071" s="376">
        <f t="shared" si="156"/>
        <v>0</v>
      </c>
      <c r="N1071" s="376">
        <f t="shared" si="161"/>
        <v>0</v>
      </c>
      <c r="O1071" s="376">
        <f t="shared" si="162"/>
        <v>0</v>
      </c>
      <c r="P1071" s="772">
        <v>1</v>
      </c>
      <c r="Q1071" s="377">
        <f t="shared" si="157"/>
        <v>0</v>
      </c>
      <c r="R1071" s="378"/>
      <c r="S1071" s="378"/>
      <c r="T1071" s="773">
        <f t="shared" si="158"/>
        <v>0</v>
      </c>
    </row>
    <row r="1072" spans="1:20" ht="14.1" customHeight="1">
      <c r="A1072" s="564">
        <v>1072</v>
      </c>
      <c r="B1072" s="556" t="s">
        <v>648</v>
      </c>
      <c r="C1072" s="555" t="s">
        <v>649</v>
      </c>
      <c r="D1072" s="380">
        <v>2</v>
      </c>
      <c r="E1072" s="557" t="s">
        <v>462</v>
      </c>
      <c r="F1072" s="557" t="s">
        <v>382</v>
      </c>
      <c r="G1072" s="373" t="str">
        <f t="shared" si="159"/>
        <v>Sanitaire ruimten</v>
      </c>
      <c r="H1072" s="380" t="s">
        <v>781</v>
      </c>
      <c r="I1072" s="655">
        <v>5.9</v>
      </c>
      <c r="J1072" s="616">
        <v>2200</v>
      </c>
      <c r="K1072" s="375">
        <f t="shared" si="160"/>
        <v>200</v>
      </c>
      <c r="L1072" s="376">
        <f t="shared" si="155"/>
        <v>0</v>
      </c>
      <c r="M1072" s="376">
        <f t="shared" si="156"/>
        <v>0</v>
      </c>
      <c r="N1072" s="376">
        <f t="shared" si="161"/>
        <v>0</v>
      </c>
      <c r="O1072" s="376">
        <f t="shared" si="162"/>
        <v>0</v>
      </c>
      <c r="P1072" s="772">
        <v>1</v>
      </c>
      <c r="Q1072" s="377" t="str">
        <f t="shared" si="157"/>
        <v>S</v>
      </c>
      <c r="R1072" s="378"/>
      <c r="S1072" s="378"/>
      <c r="T1072" s="773">
        <f t="shared" si="158"/>
        <v>1180</v>
      </c>
    </row>
    <row r="1073" spans="1:20" ht="14.1" customHeight="1">
      <c r="A1073" s="564">
        <v>1073</v>
      </c>
      <c r="B1073" s="556" t="s">
        <v>648</v>
      </c>
      <c r="C1073" s="555" t="s">
        <v>649</v>
      </c>
      <c r="D1073" s="380">
        <v>2</v>
      </c>
      <c r="E1073" s="557" t="s">
        <v>463</v>
      </c>
      <c r="F1073" s="557" t="s">
        <v>380</v>
      </c>
      <c r="G1073" s="373" t="str">
        <f t="shared" si="159"/>
        <v>Gangen en hallen</v>
      </c>
      <c r="H1073" s="380" t="s">
        <v>779</v>
      </c>
      <c r="I1073" s="655">
        <v>19.419999999999998</v>
      </c>
      <c r="J1073" s="616">
        <v>3200</v>
      </c>
      <c r="K1073" s="375">
        <f t="shared" si="160"/>
        <v>200</v>
      </c>
      <c r="L1073" s="376">
        <f t="shared" si="155"/>
        <v>0</v>
      </c>
      <c r="M1073" s="376">
        <f t="shared" si="156"/>
        <v>0</v>
      </c>
      <c r="N1073" s="376">
        <f t="shared" si="161"/>
        <v>0</v>
      </c>
      <c r="O1073" s="376">
        <f t="shared" si="162"/>
        <v>0</v>
      </c>
      <c r="P1073" s="772">
        <v>1</v>
      </c>
      <c r="Q1073" s="377" t="str">
        <f t="shared" si="157"/>
        <v>V</v>
      </c>
      <c r="R1073" s="378"/>
      <c r="S1073" s="378"/>
      <c r="T1073" s="773">
        <f t="shared" si="158"/>
        <v>3883.9999999999995</v>
      </c>
    </row>
    <row r="1074" spans="1:20" ht="14.1" customHeight="1">
      <c r="A1074" s="564">
        <v>1074</v>
      </c>
      <c r="B1074" s="556" t="s">
        <v>648</v>
      </c>
      <c r="C1074" s="555" t="s">
        <v>649</v>
      </c>
      <c r="D1074" s="380">
        <v>2</v>
      </c>
      <c r="E1074" s="557" t="s">
        <v>725</v>
      </c>
      <c r="F1074" s="557" t="s">
        <v>686</v>
      </c>
      <c r="G1074" s="373" t="str">
        <f t="shared" si="159"/>
        <v>Trappenhuizen</v>
      </c>
      <c r="H1074" s="380" t="s">
        <v>786</v>
      </c>
      <c r="I1074" s="655">
        <v>2.7749999999999999</v>
      </c>
      <c r="J1074" s="616">
        <v>5200</v>
      </c>
      <c r="K1074" s="375">
        <f t="shared" si="160"/>
        <v>200</v>
      </c>
      <c r="L1074" s="376">
        <f t="shared" si="155"/>
        <v>0</v>
      </c>
      <c r="M1074" s="376">
        <f t="shared" si="156"/>
        <v>0</v>
      </c>
      <c r="N1074" s="376">
        <f t="shared" si="161"/>
        <v>0</v>
      </c>
      <c r="O1074" s="376">
        <f t="shared" si="162"/>
        <v>0</v>
      </c>
      <c r="P1074" s="772">
        <v>1</v>
      </c>
      <c r="Q1074" s="377" t="str">
        <f t="shared" si="157"/>
        <v>V</v>
      </c>
      <c r="R1074" s="378"/>
      <c r="S1074" s="378"/>
      <c r="T1074" s="773">
        <f t="shared" si="158"/>
        <v>555</v>
      </c>
    </row>
    <row r="1075" spans="1:20" ht="14.1" customHeight="1">
      <c r="A1075" s="564">
        <v>1075</v>
      </c>
      <c r="B1075" s="556" t="s">
        <v>648</v>
      </c>
      <c r="C1075" s="555" t="s">
        <v>649</v>
      </c>
      <c r="D1075" s="380">
        <v>3</v>
      </c>
      <c r="E1075" s="557" t="s">
        <v>500</v>
      </c>
      <c r="F1075" s="557" t="s">
        <v>380</v>
      </c>
      <c r="G1075" s="373" t="str">
        <f t="shared" si="159"/>
        <v>Gangen en hallen</v>
      </c>
      <c r="H1075" s="380" t="s">
        <v>786</v>
      </c>
      <c r="I1075" s="655">
        <v>27.1</v>
      </c>
      <c r="J1075" s="616">
        <v>3200</v>
      </c>
      <c r="K1075" s="375">
        <f t="shared" si="160"/>
        <v>200</v>
      </c>
      <c r="L1075" s="376">
        <f t="shared" si="155"/>
        <v>0</v>
      </c>
      <c r="M1075" s="376">
        <f t="shared" si="156"/>
        <v>0</v>
      </c>
      <c r="N1075" s="376">
        <f t="shared" si="161"/>
        <v>0</v>
      </c>
      <c r="O1075" s="376">
        <f t="shared" si="162"/>
        <v>0</v>
      </c>
      <c r="P1075" s="772">
        <v>1</v>
      </c>
      <c r="Q1075" s="377" t="str">
        <f t="shared" si="157"/>
        <v>V</v>
      </c>
      <c r="R1075" s="378"/>
      <c r="S1075" s="378"/>
      <c r="T1075" s="773">
        <f t="shared" si="158"/>
        <v>5420</v>
      </c>
    </row>
    <row r="1076" spans="1:20" ht="14.1" customHeight="1">
      <c r="A1076" s="564">
        <v>1076</v>
      </c>
      <c r="B1076" s="556" t="s">
        <v>648</v>
      </c>
      <c r="C1076" s="555" t="s">
        <v>649</v>
      </c>
      <c r="D1076" s="380">
        <v>3</v>
      </c>
      <c r="E1076" s="557" t="s">
        <v>501</v>
      </c>
      <c r="F1076" s="557" t="s">
        <v>383</v>
      </c>
      <c r="G1076" s="373" t="str">
        <f t="shared" si="159"/>
        <v>Leslokaal regulier</v>
      </c>
      <c r="H1076" s="380" t="s">
        <v>779</v>
      </c>
      <c r="I1076" s="655">
        <v>89.3</v>
      </c>
      <c r="J1076" s="616">
        <v>8040</v>
      </c>
      <c r="K1076" s="375">
        <f t="shared" si="160"/>
        <v>40</v>
      </c>
      <c r="L1076" s="376">
        <f t="shared" si="155"/>
        <v>0</v>
      </c>
      <c r="M1076" s="376">
        <f t="shared" si="156"/>
        <v>0</v>
      </c>
      <c r="N1076" s="376">
        <f t="shared" si="161"/>
        <v>0</v>
      </c>
      <c r="O1076" s="376">
        <f t="shared" si="162"/>
        <v>0</v>
      </c>
      <c r="P1076" s="772">
        <v>1</v>
      </c>
      <c r="Q1076" s="377" t="str">
        <f t="shared" si="157"/>
        <v>L</v>
      </c>
      <c r="R1076" s="378"/>
      <c r="S1076" s="378"/>
      <c r="T1076" s="773">
        <f t="shared" si="158"/>
        <v>3572</v>
      </c>
    </row>
    <row r="1077" spans="1:20" ht="14.1" customHeight="1">
      <c r="A1077" s="564">
        <v>1077</v>
      </c>
      <c r="B1077" s="556" t="s">
        <v>648</v>
      </c>
      <c r="C1077" s="555" t="s">
        <v>649</v>
      </c>
      <c r="D1077" s="380">
        <v>3</v>
      </c>
      <c r="E1077" s="557" t="s">
        <v>502</v>
      </c>
      <c r="F1077" s="557" t="s">
        <v>325</v>
      </c>
      <c r="G1077" s="373" t="str">
        <f t="shared" si="159"/>
        <v>Niet van toepassing</v>
      </c>
      <c r="H1077" s="380" t="s">
        <v>779</v>
      </c>
      <c r="I1077" s="655">
        <v>20.9</v>
      </c>
      <c r="J1077" s="616" t="s">
        <v>239</v>
      </c>
      <c r="K1077" s="375">
        <f t="shared" si="160"/>
        <v>0</v>
      </c>
      <c r="L1077" s="376">
        <f t="shared" si="155"/>
        <v>0</v>
      </c>
      <c r="M1077" s="376">
        <f t="shared" si="156"/>
        <v>0</v>
      </c>
      <c r="N1077" s="376">
        <f t="shared" si="161"/>
        <v>0</v>
      </c>
      <c r="O1077" s="376">
        <f t="shared" si="162"/>
        <v>0</v>
      </c>
      <c r="P1077" s="772">
        <v>1</v>
      </c>
      <c r="Q1077" s="377">
        <f t="shared" si="157"/>
        <v>0</v>
      </c>
      <c r="R1077" s="378"/>
      <c r="S1077" s="378"/>
      <c r="T1077" s="773">
        <f t="shared" si="158"/>
        <v>0</v>
      </c>
    </row>
    <row r="1078" spans="1:20" ht="14.1" customHeight="1">
      <c r="A1078" s="564">
        <v>1078</v>
      </c>
      <c r="B1078" s="556" t="s">
        <v>648</v>
      </c>
      <c r="C1078" s="555" t="s">
        <v>649</v>
      </c>
      <c r="D1078" s="608">
        <v>3</v>
      </c>
      <c r="E1078" s="557" t="s">
        <v>503</v>
      </c>
      <c r="F1078" s="557" t="s">
        <v>387</v>
      </c>
      <c r="G1078" s="373" t="str">
        <f t="shared" si="159"/>
        <v>Niet van toepassing</v>
      </c>
      <c r="H1078" s="380" t="s">
        <v>779</v>
      </c>
      <c r="I1078" s="655">
        <v>23.5</v>
      </c>
      <c r="J1078" s="616" t="s">
        <v>239</v>
      </c>
      <c r="K1078" s="375">
        <f t="shared" si="160"/>
        <v>0</v>
      </c>
      <c r="L1078" s="376">
        <f t="shared" si="155"/>
        <v>0</v>
      </c>
      <c r="M1078" s="376">
        <f t="shared" si="156"/>
        <v>0</v>
      </c>
      <c r="N1078" s="376">
        <f t="shared" si="161"/>
        <v>0</v>
      </c>
      <c r="O1078" s="376">
        <f t="shared" si="162"/>
        <v>0</v>
      </c>
      <c r="P1078" s="772">
        <v>1</v>
      </c>
      <c r="Q1078" s="377">
        <f t="shared" si="157"/>
        <v>0</v>
      </c>
      <c r="R1078" s="378"/>
      <c r="S1078" s="378"/>
      <c r="T1078" s="773">
        <f t="shared" si="158"/>
        <v>0</v>
      </c>
    </row>
    <row r="1079" spans="1:20" ht="14.1" customHeight="1">
      <c r="A1079" s="564">
        <v>1079</v>
      </c>
      <c r="B1079" s="556" t="s">
        <v>648</v>
      </c>
      <c r="C1079" s="555" t="s">
        <v>649</v>
      </c>
      <c r="D1079" s="380">
        <v>3</v>
      </c>
      <c r="E1079" s="557" t="s">
        <v>504</v>
      </c>
      <c r="F1079" s="557" t="s">
        <v>380</v>
      </c>
      <c r="G1079" s="373" t="str">
        <f t="shared" si="159"/>
        <v>Gangen en hallen</v>
      </c>
      <c r="H1079" s="380"/>
      <c r="I1079" s="655">
        <v>9.9</v>
      </c>
      <c r="J1079" s="616">
        <v>3200</v>
      </c>
      <c r="K1079" s="375">
        <f t="shared" si="160"/>
        <v>200</v>
      </c>
      <c r="L1079" s="376">
        <f t="shared" si="155"/>
        <v>0</v>
      </c>
      <c r="M1079" s="376">
        <f t="shared" si="156"/>
        <v>0</v>
      </c>
      <c r="N1079" s="376">
        <f t="shared" si="161"/>
        <v>0</v>
      </c>
      <c r="O1079" s="376">
        <f t="shared" si="162"/>
        <v>0</v>
      </c>
      <c r="P1079" s="772">
        <v>1</v>
      </c>
      <c r="Q1079" s="377" t="str">
        <f t="shared" si="157"/>
        <v>V</v>
      </c>
      <c r="R1079" s="378"/>
      <c r="S1079" s="378"/>
      <c r="T1079" s="773">
        <f t="shared" si="158"/>
        <v>1980</v>
      </c>
    </row>
    <row r="1080" spans="1:20" ht="14.1" customHeight="1">
      <c r="A1080" s="564">
        <v>1080</v>
      </c>
      <c r="B1080" s="556" t="s">
        <v>648</v>
      </c>
      <c r="C1080" s="555" t="s">
        <v>649</v>
      </c>
      <c r="D1080" s="380">
        <v>3</v>
      </c>
      <c r="E1080" s="560" t="s">
        <v>505</v>
      </c>
      <c r="F1080" s="560" t="s">
        <v>642</v>
      </c>
      <c r="G1080" s="373" t="str">
        <f t="shared" si="159"/>
        <v>Leslokaal praktijk</v>
      </c>
      <c r="H1080" s="380" t="s">
        <v>779</v>
      </c>
      <c r="I1080" s="566">
        <v>84.3</v>
      </c>
      <c r="J1080" s="616">
        <v>9040</v>
      </c>
      <c r="K1080" s="375">
        <f t="shared" si="160"/>
        <v>40</v>
      </c>
      <c r="L1080" s="376">
        <f t="shared" si="155"/>
        <v>0</v>
      </c>
      <c r="M1080" s="376">
        <f t="shared" si="156"/>
        <v>0</v>
      </c>
      <c r="N1080" s="376">
        <f t="shared" si="161"/>
        <v>0</v>
      </c>
      <c r="O1080" s="376">
        <f t="shared" si="162"/>
        <v>0</v>
      </c>
      <c r="P1080" s="772">
        <v>1</v>
      </c>
      <c r="Q1080" s="377" t="str">
        <f t="shared" si="157"/>
        <v>L</v>
      </c>
      <c r="R1080" s="378"/>
      <c r="S1080" s="378"/>
      <c r="T1080" s="773">
        <f t="shared" si="158"/>
        <v>3372</v>
      </c>
    </row>
    <row r="1081" spans="1:20" ht="14.1" customHeight="1">
      <c r="A1081" s="564">
        <v>1081</v>
      </c>
      <c r="B1081" s="556" t="s">
        <v>648</v>
      </c>
      <c r="C1081" s="555" t="s">
        <v>649</v>
      </c>
      <c r="D1081" s="380">
        <v>3</v>
      </c>
      <c r="E1081" s="560" t="s">
        <v>506</v>
      </c>
      <c r="F1081" s="560" t="s">
        <v>380</v>
      </c>
      <c r="G1081" s="373" t="str">
        <f t="shared" si="159"/>
        <v>Gangen en hallen</v>
      </c>
      <c r="H1081" s="380" t="s">
        <v>779</v>
      </c>
      <c r="I1081" s="566">
        <v>36.799999999999997</v>
      </c>
      <c r="J1081" s="616">
        <v>3200</v>
      </c>
      <c r="K1081" s="375">
        <f t="shared" si="160"/>
        <v>200</v>
      </c>
      <c r="L1081" s="376">
        <f t="shared" si="155"/>
        <v>0</v>
      </c>
      <c r="M1081" s="376">
        <f t="shared" si="156"/>
        <v>0</v>
      </c>
      <c r="N1081" s="376">
        <f t="shared" si="161"/>
        <v>0</v>
      </c>
      <c r="O1081" s="376">
        <f t="shared" si="162"/>
        <v>0</v>
      </c>
      <c r="P1081" s="772">
        <v>1</v>
      </c>
      <c r="Q1081" s="377" t="str">
        <f t="shared" si="157"/>
        <v>V</v>
      </c>
      <c r="R1081" s="378"/>
      <c r="S1081" s="378"/>
      <c r="T1081" s="773">
        <f t="shared" si="158"/>
        <v>7359.9999999999991</v>
      </c>
    </row>
    <row r="1082" spans="1:20" ht="14.1" customHeight="1">
      <c r="A1082" s="564">
        <v>1082</v>
      </c>
      <c r="B1082" s="556" t="s">
        <v>648</v>
      </c>
      <c r="C1082" s="555" t="s">
        <v>649</v>
      </c>
      <c r="D1082" s="380">
        <v>3</v>
      </c>
      <c r="E1082" s="560" t="s">
        <v>507</v>
      </c>
      <c r="F1082" s="560" t="s">
        <v>382</v>
      </c>
      <c r="G1082" s="373" t="str">
        <f t="shared" si="159"/>
        <v>Sanitaire ruimten</v>
      </c>
      <c r="H1082" s="380" t="s">
        <v>784</v>
      </c>
      <c r="I1082" s="566">
        <v>5</v>
      </c>
      <c r="J1082" s="616">
        <v>2200</v>
      </c>
      <c r="K1082" s="375">
        <f t="shared" si="160"/>
        <v>200</v>
      </c>
      <c r="L1082" s="376">
        <f t="shared" si="155"/>
        <v>0</v>
      </c>
      <c r="M1082" s="376">
        <f t="shared" si="156"/>
        <v>0</v>
      </c>
      <c r="N1082" s="376">
        <f t="shared" si="161"/>
        <v>0</v>
      </c>
      <c r="O1082" s="376">
        <f t="shared" si="162"/>
        <v>0</v>
      </c>
      <c r="P1082" s="772">
        <v>1</v>
      </c>
      <c r="Q1082" s="377" t="str">
        <f t="shared" si="157"/>
        <v>S</v>
      </c>
      <c r="R1082" s="378"/>
      <c r="S1082" s="378"/>
      <c r="T1082" s="773">
        <f t="shared" si="158"/>
        <v>1000</v>
      </c>
    </row>
    <row r="1083" spans="1:20" ht="14.1" customHeight="1">
      <c r="A1083" s="564">
        <v>1083</v>
      </c>
      <c r="B1083" s="556" t="s">
        <v>648</v>
      </c>
      <c r="C1083" s="555" t="s">
        <v>649</v>
      </c>
      <c r="D1083" s="380">
        <v>3</v>
      </c>
      <c r="E1083" s="560" t="s">
        <v>508</v>
      </c>
      <c r="F1083" s="560" t="s">
        <v>382</v>
      </c>
      <c r="G1083" s="373" t="str">
        <f t="shared" si="159"/>
        <v>Sanitaire ruimten</v>
      </c>
      <c r="H1083" s="380" t="s">
        <v>784</v>
      </c>
      <c r="I1083" s="566">
        <v>9.5</v>
      </c>
      <c r="J1083" s="616">
        <v>2200</v>
      </c>
      <c r="K1083" s="375">
        <f t="shared" si="160"/>
        <v>200</v>
      </c>
      <c r="L1083" s="376">
        <f t="shared" si="155"/>
        <v>0</v>
      </c>
      <c r="M1083" s="376">
        <f t="shared" si="156"/>
        <v>0</v>
      </c>
      <c r="N1083" s="376">
        <f t="shared" si="161"/>
        <v>0</v>
      </c>
      <c r="O1083" s="376">
        <f t="shared" si="162"/>
        <v>0</v>
      </c>
      <c r="P1083" s="772">
        <v>1</v>
      </c>
      <c r="Q1083" s="377" t="str">
        <f t="shared" si="157"/>
        <v>S</v>
      </c>
      <c r="R1083" s="378"/>
      <c r="S1083" s="378"/>
      <c r="T1083" s="773">
        <f t="shared" si="158"/>
        <v>1900</v>
      </c>
    </row>
    <row r="1084" spans="1:20" ht="14.1" customHeight="1">
      <c r="A1084" s="564">
        <v>1084</v>
      </c>
      <c r="B1084" s="556" t="s">
        <v>648</v>
      </c>
      <c r="C1084" s="555" t="s">
        <v>649</v>
      </c>
      <c r="D1084" s="380">
        <v>3</v>
      </c>
      <c r="E1084" s="560" t="s">
        <v>509</v>
      </c>
      <c r="F1084" s="560" t="s">
        <v>383</v>
      </c>
      <c r="G1084" s="373" t="str">
        <f t="shared" si="159"/>
        <v>Leslokaal regulier</v>
      </c>
      <c r="H1084" s="380" t="s">
        <v>779</v>
      </c>
      <c r="I1084" s="566">
        <v>50.1</v>
      </c>
      <c r="J1084" s="616">
        <v>8040</v>
      </c>
      <c r="K1084" s="375">
        <f t="shared" si="160"/>
        <v>40</v>
      </c>
      <c r="L1084" s="376">
        <f t="shared" si="155"/>
        <v>0</v>
      </c>
      <c r="M1084" s="376">
        <f t="shared" si="156"/>
        <v>0</v>
      </c>
      <c r="N1084" s="376">
        <f t="shared" si="161"/>
        <v>0</v>
      </c>
      <c r="O1084" s="376">
        <f t="shared" si="162"/>
        <v>0</v>
      </c>
      <c r="P1084" s="772">
        <v>1</v>
      </c>
      <c r="Q1084" s="377" t="str">
        <f t="shared" si="157"/>
        <v>L</v>
      </c>
      <c r="R1084" s="378"/>
      <c r="S1084" s="378"/>
      <c r="T1084" s="773">
        <f t="shared" si="158"/>
        <v>2004</v>
      </c>
    </row>
    <row r="1085" spans="1:20" ht="14.1" customHeight="1">
      <c r="A1085" s="564">
        <v>1085</v>
      </c>
      <c r="B1085" s="556" t="s">
        <v>648</v>
      </c>
      <c r="C1085" s="555" t="s">
        <v>649</v>
      </c>
      <c r="D1085" s="380">
        <v>3</v>
      </c>
      <c r="E1085" s="560" t="s">
        <v>510</v>
      </c>
      <c r="F1085" s="560" t="s">
        <v>380</v>
      </c>
      <c r="G1085" s="373" t="str">
        <f t="shared" si="159"/>
        <v>Gangen en hallen</v>
      </c>
      <c r="H1085" s="380"/>
      <c r="I1085" s="566">
        <v>23</v>
      </c>
      <c r="J1085" s="616">
        <v>3200</v>
      </c>
      <c r="K1085" s="375">
        <f t="shared" si="160"/>
        <v>200</v>
      </c>
      <c r="L1085" s="376">
        <f t="shared" si="155"/>
        <v>0</v>
      </c>
      <c r="M1085" s="376">
        <f t="shared" si="156"/>
        <v>0</v>
      </c>
      <c r="N1085" s="376">
        <f t="shared" si="161"/>
        <v>0</v>
      </c>
      <c r="O1085" s="376">
        <f t="shared" si="162"/>
        <v>0</v>
      </c>
      <c r="P1085" s="772">
        <v>1</v>
      </c>
      <c r="Q1085" s="377" t="str">
        <f t="shared" si="157"/>
        <v>V</v>
      </c>
      <c r="R1085" s="378"/>
      <c r="S1085" s="378"/>
      <c r="T1085" s="773">
        <f t="shared" si="158"/>
        <v>4600</v>
      </c>
    </row>
    <row r="1086" spans="1:20" ht="14.1" customHeight="1">
      <c r="A1086" s="564">
        <v>1086</v>
      </c>
      <c r="B1086" s="556" t="s">
        <v>648</v>
      </c>
      <c r="C1086" s="555" t="s">
        <v>649</v>
      </c>
      <c r="D1086" s="380">
        <v>3</v>
      </c>
      <c r="E1086" s="560" t="s">
        <v>511</v>
      </c>
      <c r="F1086" s="560" t="s">
        <v>325</v>
      </c>
      <c r="G1086" s="373" t="str">
        <f t="shared" si="159"/>
        <v>Niet van toepassing</v>
      </c>
      <c r="H1086" s="380" t="s">
        <v>784</v>
      </c>
      <c r="I1086" s="566">
        <v>4.8</v>
      </c>
      <c r="J1086" s="616" t="s">
        <v>239</v>
      </c>
      <c r="K1086" s="375">
        <f t="shared" si="160"/>
        <v>0</v>
      </c>
      <c r="L1086" s="376">
        <f t="shared" si="155"/>
        <v>0</v>
      </c>
      <c r="M1086" s="376">
        <f t="shared" si="156"/>
        <v>0</v>
      </c>
      <c r="N1086" s="376">
        <f t="shared" si="161"/>
        <v>0</v>
      </c>
      <c r="O1086" s="376">
        <f t="shared" si="162"/>
        <v>0</v>
      </c>
      <c r="P1086" s="772">
        <v>1</v>
      </c>
      <c r="Q1086" s="377">
        <f t="shared" si="157"/>
        <v>0</v>
      </c>
      <c r="R1086" s="378"/>
      <c r="S1086" s="378"/>
      <c r="T1086" s="773">
        <f t="shared" si="158"/>
        <v>0</v>
      </c>
    </row>
    <row r="1087" spans="1:20" ht="14.1" customHeight="1">
      <c r="A1087" s="564">
        <v>1087</v>
      </c>
      <c r="B1087" s="556" t="s">
        <v>648</v>
      </c>
      <c r="C1087" s="555" t="s">
        <v>649</v>
      </c>
      <c r="D1087" s="380">
        <v>3</v>
      </c>
      <c r="E1087" s="560" t="s">
        <v>512</v>
      </c>
      <c r="F1087" s="560" t="s">
        <v>325</v>
      </c>
      <c r="G1087" s="373" t="str">
        <f t="shared" si="159"/>
        <v>Niet van toepassing</v>
      </c>
      <c r="H1087" s="380" t="s">
        <v>779</v>
      </c>
      <c r="I1087" s="566">
        <v>4.7</v>
      </c>
      <c r="J1087" s="616" t="s">
        <v>239</v>
      </c>
      <c r="K1087" s="375">
        <f t="shared" si="160"/>
        <v>0</v>
      </c>
      <c r="L1087" s="376">
        <f t="shared" si="155"/>
        <v>0</v>
      </c>
      <c r="M1087" s="376">
        <f t="shared" si="156"/>
        <v>0</v>
      </c>
      <c r="N1087" s="376">
        <f t="shared" si="161"/>
        <v>0</v>
      </c>
      <c r="O1087" s="376">
        <f t="shared" si="162"/>
        <v>0</v>
      </c>
      <c r="P1087" s="772">
        <v>1</v>
      </c>
      <c r="Q1087" s="377">
        <f t="shared" si="157"/>
        <v>0</v>
      </c>
      <c r="R1087" s="378"/>
      <c r="S1087" s="378"/>
      <c r="T1087" s="773">
        <f t="shared" si="158"/>
        <v>0</v>
      </c>
    </row>
    <row r="1088" spans="1:20" ht="14.1" customHeight="1">
      <c r="A1088" s="564">
        <v>1088</v>
      </c>
      <c r="B1088" s="556" t="s">
        <v>648</v>
      </c>
      <c r="C1088" s="555" t="s">
        <v>649</v>
      </c>
      <c r="D1088" s="380">
        <v>3</v>
      </c>
      <c r="E1088" s="560" t="s">
        <v>513</v>
      </c>
      <c r="F1088" s="560" t="s">
        <v>382</v>
      </c>
      <c r="G1088" s="373" t="str">
        <f t="shared" si="159"/>
        <v>Sanitaire ruimten</v>
      </c>
      <c r="H1088" s="380" t="s">
        <v>781</v>
      </c>
      <c r="I1088" s="566">
        <v>6.5</v>
      </c>
      <c r="J1088" s="616">
        <v>2200</v>
      </c>
      <c r="K1088" s="375">
        <f t="shared" si="160"/>
        <v>200</v>
      </c>
      <c r="L1088" s="376">
        <f t="shared" si="155"/>
        <v>0</v>
      </c>
      <c r="M1088" s="376">
        <f t="shared" si="156"/>
        <v>0</v>
      </c>
      <c r="N1088" s="376">
        <f t="shared" si="161"/>
        <v>0</v>
      </c>
      <c r="O1088" s="376">
        <f t="shared" si="162"/>
        <v>0</v>
      </c>
      <c r="P1088" s="772">
        <v>1</v>
      </c>
      <c r="Q1088" s="377" t="str">
        <f t="shared" si="157"/>
        <v>S</v>
      </c>
      <c r="R1088" s="378"/>
      <c r="S1088" s="378"/>
      <c r="T1088" s="773">
        <f t="shared" si="158"/>
        <v>1300</v>
      </c>
    </row>
    <row r="1089" spans="1:20" ht="14.1" customHeight="1">
      <c r="A1089" s="564">
        <v>1089</v>
      </c>
      <c r="B1089" s="556" t="s">
        <v>648</v>
      </c>
      <c r="C1089" s="555" t="s">
        <v>649</v>
      </c>
      <c r="D1089" s="380">
        <v>3</v>
      </c>
      <c r="E1089" s="560" t="s">
        <v>514</v>
      </c>
      <c r="F1089" s="560" t="s">
        <v>383</v>
      </c>
      <c r="G1089" s="373" t="str">
        <f t="shared" si="159"/>
        <v>Leslokaal regulier</v>
      </c>
      <c r="H1089" s="380" t="s">
        <v>779</v>
      </c>
      <c r="I1089" s="566">
        <v>84.3</v>
      </c>
      <c r="J1089" s="616">
        <v>8040</v>
      </c>
      <c r="K1089" s="375">
        <f t="shared" si="160"/>
        <v>40</v>
      </c>
      <c r="L1089" s="376">
        <f t="shared" si="155"/>
        <v>0</v>
      </c>
      <c r="M1089" s="376">
        <f t="shared" si="156"/>
        <v>0</v>
      </c>
      <c r="N1089" s="376">
        <f t="shared" si="161"/>
        <v>0</v>
      </c>
      <c r="O1089" s="376">
        <f t="shared" si="162"/>
        <v>0</v>
      </c>
      <c r="P1089" s="772">
        <v>1</v>
      </c>
      <c r="Q1089" s="377" t="str">
        <f t="shared" si="157"/>
        <v>L</v>
      </c>
      <c r="R1089" s="378"/>
      <c r="S1089" s="378"/>
      <c r="T1089" s="773">
        <f t="shared" si="158"/>
        <v>3372</v>
      </c>
    </row>
    <row r="1090" spans="1:20" ht="14.1" customHeight="1">
      <c r="A1090" s="564">
        <v>1090</v>
      </c>
      <c r="B1090" s="556" t="s">
        <v>648</v>
      </c>
      <c r="C1090" s="555" t="s">
        <v>649</v>
      </c>
      <c r="D1090" s="380">
        <v>3</v>
      </c>
      <c r="E1090" s="560" t="s">
        <v>515</v>
      </c>
      <c r="F1090" s="560" t="s">
        <v>380</v>
      </c>
      <c r="G1090" s="373" t="str">
        <f t="shared" si="159"/>
        <v>Gangen en hallen</v>
      </c>
      <c r="H1090" s="380" t="s">
        <v>779</v>
      </c>
      <c r="I1090" s="566">
        <v>18</v>
      </c>
      <c r="J1090" s="616">
        <v>3200</v>
      </c>
      <c r="K1090" s="375">
        <f t="shared" si="160"/>
        <v>200</v>
      </c>
      <c r="L1090" s="376">
        <f t="shared" si="155"/>
        <v>0</v>
      </c>
      <c r="M1090" s="376">
        <f t="shared" si="156"/>
        <v>0</v>
      </c>
      <c r="N1090" s="376">
        <f t="shared" si="161"/>
        <v>0</v>
      </c>
      <c r="O1090" s="376">
        <f t="shared" si="162"/>
        <v>0</v>
      </c>
      <c r="P1090" s="772">
        <v>1</v>
      </c>
      <c r="Q1090" s="377" t="str">
        <f t="shared" si="157"/>
        <v>V</v>
      </c>
      <c r="R1090" s="378"/>
      <c r="S1090" s="378"/>
      <c r="T1090" s="773">
        <f t="shared" si="158"/>
        <v>3600</v>
      </c>
    </row>
    <row r="1091" spans="1:20" ht="14.1" customHeight="1">
      <c r="A1091" s="564">
        <v>1091</v>
      </c>
      <c r="B1091" s="556" t="s">
        <v>648</v>
      </c>
      <c r="C1091" s="555" t="s">
        <v>649</v>
      </c>
      <c r="D1091" s="380">
        <v>3</v>
      </c>
      <c r="E1091" s="560" t="s">
        <v>516</v>
      </c>
      <c r="F1091" s="560" t="s">
        <v>384</v>
      </c>
      <c r="G1091" s="373" t="str">
        <f t="shared" si="159"/>
        <v>Administratieve ruimten</v>
      </c>
      <c r="H1091" s="380" t="s">
        <v>779</v>
      </c>
      <c r="I1091" s="566">
        <v>11.4</v>
      </c>
      <c r="J1091" s="616">
        <v>1040</v>
      </c>
      <c r="K1091" s="375">
        <f t="shared" si="160"/>
        <v>40</v>
      </c>
      <c r="L1091" s="376">
        <f t="shared" si="155"/>
        <v>0</v>
      </c>
      <c r="M1091" s="376">
        <f t="shared" si="156"/>
        <v>0</v>
      </c>
      <c r="N1091" s="376">
        <f t="shared" si="161"/>
        <v>0</v>
      </c>
      <c r="O1091" s="376">
        <f t="shared" si="162"/>
        <v>0</v>
      </c>
      <c r="P1091" s="772">
        <v>1</v>
      </c>
      <c r="Q1091" s="377" t="str">
        <f t="shared" si="157"/>
        <v>B</v>
      </c>
      <c r="R1091" s="378"/>
      <c r="S1091" s="378"/>
      <c r="T1091" s="773">
        <f t="shared" si="158"/>
        <v>456</v>
      </c>
    </row>
    <row r="1092" spans="1:20" ht="14.1" customHeight="1">
      <c r="A1092" s="564">
        <v>1092</v>
      </c>
      <c r="B1092" s="556" t="s">
        <v>648</v>
      </c>
      <c r="C1092" s="555" t="s">
        <v>649</v>
      </c>
      <c r="D1092" s="380">
        <v>3</v>
      </c>
      <c r="E1092" s="560" t="s">
        <v>517</v>
      </c>
      <c r="F1092" s="560" t="s">
        <v>384</v>
      </c>
      <c r="G1092" s="373" t="str">
        <f t="shared" si="159"/>
        <v>Administratieve ruimten</v>
      </c>
      <c r="H1092" s="380" t="s">
        <v>779</v>
      </c>
      <c r="I1092" s="566">
        <v>30</v>
      </c>
      <c r="J1092" s="616">
        <v>1040</v>
      </c>
      <c r="K1092" s="375">
        <f t="shared" si="160"/>
        <v>40</v>
      </c>
      <c r="L1092" s="376">
        <f t="shared" si="155"/>
        <v>0</v>
      </c>
      <c r="M1092" s="376">
        <f t="shared" si="156"/>
        <v>0</v>
      </c>
      <c r="N1092" s="376">
        <f t="shared" si="161"/>
        <v>0</v>
      </c>
      <c r="O1092" s="376">
        <f t="shared" si="162"/>
        <v>0</v>
      </c>
      <c r="P1092" s="772">
        <v>1</v>
      </c>
      <c r="Q1092" s="377" t="str">
        <f t="shared" si="157"/>
        <v>B</v>
      </c>
      <c r="R1092" s="378"/>
      <c r="S1092" s="378"/>
      <c r="T1092" s="773">
        <f t="shared" si="158"/>
        <v>1200</v>
      </c>
    </row>
    <row r="1093" spans="1:20" ht="14.1" customHeight="1">
      <c r="A1093" s="564">
        <v>1093</v>
      </c>
      <c r="B1093" s="556" t="s">
        <v>648</v>
      </c>
      <c r="C1093" s="555" t="s">
        <v>649</v>
      </c>
      <c r="D1093" s="380">
        <v>3</v>
      </c>
      <c r="E1093" s="560" t="s">
        <v>518</v>
      </c>
      <c r="F1093" s="560" t="s">
        <v>383</v>
      </c>
      <c r="G1093" s="373" t="str">
        <f t="shared" si="159"/>
        <v>Leslokaal regulier</v>
      </c>
      <c r="H1093" s="380" t="s">
        <v>779</v>
      </c>
      <c r="I1093" s="566">
        <v>59.6</v>
      </c>
      <c r="J1093" s="616">
        <v>8040</v>
      </c>
      <c r="K1093" s="375">
        <f t="shared" si="160"/>
        <v>40</v>
      </c>
      <c r="L1093" s="376">
        <f t="shared" si="155"/>
        <v>0</v>
      </c>
      <c r="M1093" s="376">
        <f t="shared" si="156"/>
        <v>0</v>
      </c>
      <c r="N1093" s="376">
        <f t="shared" si="161"/>
        <v>0</v>
      </c>
      <c r="O1093" s="376">
        <f t="shared" si="162"/>
        <v>0</v>
      </c>
      <c r="P1093" s="772">
        <v>1</v>
      </c>
      <c r="Q1093" s="377" t="str">
        <f t="shared" si="157"/>
        <v>L</v>
      </c>
      <c r="R1093" s="378"/>
      <c r="S1093" s="378"/>
      <c r="T1093" s="773">
        <f t="shared" si="158"/>
        <v>2384</v>
      </c>
    </row>
    <row r="1094" spans="1:20" ht="14.1" customHeight="1">
      <c r="A1094" s="564">
        <v>10</v>
      </c>
      <c r="B1094" s="552" t="s">
        <v>661</v>
      </c>
      <c r="C1094" s="555" t="s">
        <v>662</v>
      </c>
      <c r="D1094" s="380">
        <v>0</v>
      </c>
      <c r="E1094" s="560" t="s">
        <v>326</v>
      </c>
      <c r="F1094" s="560" t="s">
        <v>380</v>
      </c>
      <c r="G1094" s="373" t="str">
        <f t="shared" si="159"/>
        <v>Gangen en hallen</v>
      </c>
      <c r="H1094" s="380"/>
      <c r="I1094" s="566">
        <v>5</v>
      </c>
      <c r="J1094" s="616">
        <v>3200</v>
      </c>
      <c r="K1094" s="375">
        <f t="shared" si="160"/>
        <v>200</v>
      </c>
      <c r="L1094" s="376">
        <f t="shared" si="155"/>
        <v>0</v>
      </c>
      <c r="M1094" s="376">
        <f t="shared" si="156"/>
        <v>0</v>
      </c>
      <c r="N1094" s="376">
        <f t="shared" si="161"/>
        <v>0</v>
      </c>
      <c r="O1094" s="376">
        <f t="shared" si="162"/>
        <v>0</v>
      </c>
      <c r="P1094" s="772">
        <v>1</v>
      </c>
      <c r="Q1094" s="377" t="str">
        <f t="shared" si="157"/>
        <v>V</v>
      </c>
      <c r="R1094" s="378"/>
      <c r="S1094" s="378"/>
      <c r="T1094" s="773">
        <f t="shared" si="158"/>
        <v>1000</v>
      </c>
    </row>
    <row r="1095" spans="1:20" ht="14.1" customHeight="1">
      <c r="A1095" s="564">
        <v>11</v>
      </c>
      <c r="B1095" s="552" t="s">
        <v>661</v>
      </c>
      <c r="C1095" s="555" t="s">
        <v>662</v>
      </c>
      <c r="D1095" s="380">
        <v>0</v>
      </c>
      <c r="E1095" s="560" t="s">
        <v>327</v>
      </c>
      <c r="F1095" s="560" t="s">
        <v>384</v>
      </c>
      <c r="G1095" s="373" t="str">
        <f t="shared" si="159"/>
        <v>Administratieve ruimten</v>
      </c>
      <c r="H1095" s="380"/>
      <c r="I1095" s="566">
        <v>8</v>
      </c>
      <c r="J1095" s="616">
        <v>1040</v>
      </c>
      <c r="K1095" s="375">
        <f t="shared" si="160"/>
        <v>40</v>
      </c>
      <c r="L1095" s="376">
        <f t="shared" si="155"/>
        <v>0</v>
      </c>
      <c r="M1095" s="376">
        <f t="shared" si="156"/>
        <v>0</v>
      </c>
      <c r="N1095" s="376">
        <f t="shared" si="161"/>
        <v>0</v>
      </c>
      <c r="O1095" s="376">
        <f t="shared" si="162"/>
        <v>0</v>
      </c>
      <c r="P1095" s="772">
        <v>1</v>
      </c>
      <c r="Q1095" s="377" t="str">
        <f t="shared" si="157"/>
        <v>B</v>
      </c>
      <c r="R1095" s="378"/>
      <c r="S1095" s="378"/>
      <c r="T1095" s="773">
        <f t="shared" si="158"/>
        <v>320</v>
      </c>
    </row>
    <row r="1096" spans="1:20" ht="14.1" customHeight="1">
      <c r="A1096" s="564">
        <v>12</v>
      </c>
      <c r="B1096" s="552" t="s">
        <v>661</v>
      </c>
      <c r="C1096" s="555" t="s">
        <v>662</v>
      </c>
      <c r="D1096" s="380">
        <v>0</v>
      </c>
      <c r="E1096" s="560" t="s">
        <v>328</v>
      </c>
      <c r="F1096" s="560" t="s">
        <v>325</v>
      </c>
      <c r="G1096" s="373" t="str">
        <f t="shared" si="159"/>
        <v>Niet van toepassing</v>
      </c>
      <c r="H1096" s="380"/>
      <c r="I1096" s="566">
        <v>38</v>
      </c>
      <c r="J1096" s="616" t="s">
        <v>239</v>
      </c>
      <c r="K1096" s="375">
        <f t="shared" si="160"/>
        <v>0</v>
      </c>
      <c r="L1096" s="376">
        <f t="shared" si="155"/>
        <v>0</v>
      </c>
      <c r="M1096" s="376">
        <f t="shared" si="156"/>
        <v>0</v>
      </c>
      <c r="N1096" s="376">
        <f t="shared" si="161"/>
        <v>0</v>
      </c>
      <c r="O1096" s="376">
        <f t="shared" si="162"/>
        <v>0</v>
      </c>
      <c r="P1096" s="772">
        <v>1</v>
      </c>
      <c r="Q1096" s="377">
        <f t="shared" si="157"/>
        <v>0</v>
      </c>
      <c r="R1096" s="378"/>
      <c r="S1096" s="378"/>
      <c r="T1096" s="773">
        <f t="shared" si="158"/>
        <v>0</v>
      </c>
    </row>
    <row r="1097" spans="1:20" ht="14.1" customHeight="1">
      <c r="A1097" s="564">
        <v>13</v>
      </c>
      <c r="B1097" s="552" t="s">
        <v>661</v>
      </c>
      <c r="C1097" s="555" t="s">
        <v>662</v>
      </c>
      <c r="D1097" s="380">
        <v>0</v>
      </c>
      <c r="E1097" s="560" t="s">
        <v>329</v>
      </c>
      <c r="F1097" s="560" t="s">
        <v>325</v>
      </c>
      <c r="G1097" s="373" t="str">
        <f t="shared" si="159"/>
        <v>Niet van toepassing</v>
      </c>
      <c r="H1097" s="380"/>
      <c r="I1097" s="566">
        <v>10</v>
      </c>
      <c r="J1097" s="616" t="s">
        <v>239</v>
      </c>
      <c r="K1097" s="375">
        <f t="shared" si="160"/>
        <v>0</v>
      </c>
      <c r="L1097" s="376">
        <f t="shared" si="155"/>
        <v>0</v>
      </c>
      <c r="M1097" s="376">
        <f t="shared" si="156"/>
        <v>0</v>
      </c>
      <c r="N1097" s="376">
        <f t="shared" si="161"/>
        <v>0</v>
      </c>
      <c r="O1097" s="376">
        <f t="shared" si="162"/>
        <v>0</v>
      </c>
      <c r="P1097" s="772">
        <v>1</v>
      </c>
      <c r="Q1097" s="377">
        <f t="shared" si="157"/>
        <v>0</v>
      </c>
      <c r="R1097" s="378"/>
      <c r="S1097" s="378"/>
      <c r="T1097" s="773">
        <f t="shared" si="158"/>
        <v>0</v>
      </c>
    </row>
    <row r="1098" spans="1:20" ht="14.1" customHeight="1">
      <c r="A1098" s="564">
        <v>14</v>
      </c>
      <c r="B1098" s="552" t="s">
        <v>661</v>
      </c>
      <c r="C1098" s="555" t="s">
        <v>662</v>
      </c>
      <c r="D1098" s="380">
        <v>0</v>
      </c>
      <c r="E1098" s="560" t="s">
        <v>330</v>
      </c>
      <c r="F1098" s="560" t="s">
        <v>325</v>
      </c>
      <c r="G1098" s="373" t="str">
        <f t="shared" si="159"/>
        <v>Niet van toepassing</v>
      </c>
      <c r="H1098" s="380"/>
      <c r="I1098" s="566">
        <v>10</v>
      </c>
      <c r="J1098" s="616" t="s">
        <v>239</v>
      </c>
      <c r="K1098" s="375">
        <f t="shared" si="160"/>
        <v>0</v>
      </c>
      <c r="L1098" s="376">
        <f t="shared" si="155"/>
        <v>0</v>
      </c>
      <c r="M1098" s="376">
        <f t="shared" si="156"/>
        <v>0</v>
      </c>
      <c r="N1098" s="376">
        <f t="shared" si="161"/>
        <v>0</v>
      </c>
      <c r="O1098" s="376">
        <f t="shared" si="162"/>
        <v>0</v>
      </c>
      <c r="P1098" s="772">
        <v>1</v>
      </c>
      <c r="Q1098" s="377">
        <f t="shared" si="157"/>
        <v>0</v>
      </c>
      <c r="R1098" s="378"/>
      <c r="S1098" s="378"/>
      <c r="T1098" s="773">
        <f t="shared" si="158"/>
        <v>0</v>
      </c>
    </row>
    <row r="1099" spans="1:20" ht="14.1" customHeight="1">
      <c r="A1099" s="564">
        <v>15</v>
      </c>
      <c r="B1099" s="552" t="s">
        <v>661</v>
      </c>
      <c r="C1099" s="555" t="s">
        <v>662</v>
      </c>
      <c r="D1099" s="380">
        <v>0</v>
      </c>
      <c r="E1099" s="560" t="s">
        <v>331</v>
      </c>
      <c r="F1099" s="560" t="s">
        <v>380</v>
      </c>
      <c r="G1099" s="373" t="str">
        <f t="shared" si="159"/>
        <v>Gangen en hallen</v>
      </c>
      <c r="H1099" s="380"/>
      <c r="I1099" s="566">
        <v>5</v>
      </c>
      <c r="J1099" s="616">
        <v>3200</v>
      </c>
      <c r="K1099" s="375">
        <f t="shared" si="160"/>
        <v>200</v>
      </c>
      <c r="L1099" s="376">
        <f t="shared" ref="L1099:L1155" si="163">N1099*I1099*P1099</f>
        <v>0</v>
      </c>
      <c r="M1099" s="376">
        <f t="shared" ref="M1099:M1155" si="164">O1099*I1099*P1099</f>
        <v>0</v>
      </c>
      <c r="N1099" s="376">
        <f t="shared" si="161"/>
        <v>0</v>
      </c>
      <c r="O1099" s="376">
        <f t="shared" si="162"/>
        <v>0</v>
      </c>
      <c r="P1099" s="772">
        <v>1</v>
      </c>
      <c r="Q1099" s="377" t="str">
        <f t="shared" si="157"/>
        <v>V</v>
      </c>
      <c r="R1099" s="378"/>
      <c r="S1099" s="378"/>
      <c r="T1099" s="773">
        <f t="shared" si="158"/>
        <v>1000</v>
      </c>
    </row>
    <row r="1100" spans="1:20" ht="14.1" customHeight="1">
      <c r="A1100" s="564">
        <v>16</v>
      </c>
      <c r="B1100" s="552" t="s">
        <v>661</v>
      </c>
      <c r="C1100" s="555" t="s">
        <v>662</v>
      </c>
      <c r="D1100" s="380">
        <v>0</v>
      </c>
      <c r="E1100" s="560" t="s">
        <v>332</v>
      </c>
      <c r="F1100" s="560" t="s">
        <v>382</v>
      </c>
      <c r="G1100" s="373" t="str">
        <f t="shared" si="159"/>
        <v>Sanitaire ruimten</v>
      </c>
      <c r="H1100" s="380"/>
      <c r="I1100" s="566">
        <v>5</v>
      </c>
      <c r="J1100" s="616">
        <v>2200</v>
      </c>
      <c r="K1100" s="375">
        <f t="shared" si="160"/>
        <v>200</v>
      </c>
      <c r="L1100" s="376">
        <f t="shared" si="163"/>
        <v>0</v>
      </c>
      <c r="M1100" s="376">
        <f t="shared" si="164"/>
        <v>0</v>
      </c>
      <c r="N1100" s="376">
        <f t="shared" si="161"/>
        <v>0</v>
      </c>
      <c r="O1100" s="376">
        <f t="shared" si="162"/>
        <v>0</v>
      </c>
      <c r="P1100" s="772">
        <v>1</v>
      </c>
      <c r="Q1100" s="377" t="str">
        <f t="shared" si="157"/>
        <v>S</v>
      </c>
      <c r="R1100" s="378"/>
      <c r="S1100" s="378"/>
      <c r="T1100" s="773">
        <f t="shared" si="158"/>
        <v>1000</v>
      </c>
    </row>
    <row r="1101" spans="1:20" ht="14.1" customHeight="1">
      <c r="A1101" s="564">
        <v>17</v>
      </c>
      <c r="B1101" s="552" t="s">
        <v>661</v>
      </c>
      <c r="C1101" s="555" t="s">
        <v>662</v>
      </c>
      <c r="D1101" s="380">
        <v>0</v>
      </c>
      <c r="E1101" s="560" t="s">
        <v>333</v>
      </c>
      <c r="F1101" s="560" t="s">
        <v>380</v>
      </c>
      <c r="G1101" s="373" t="str">
        <f t="shared" si="159"/>
        <v>Gangen en hallen</v>
      </c>
      <c r="H1101" s="380"/>
      <c r="I1101" s="566">
        <v>3</v>
      </c>
      <c r="J1101" s="616">
        <v>3200</v>
      </c>
      <c r="K1101" s="375">
        <f t="shared" si="160"/>
        <v>200</v>
      </c>
      <c r="L1101" s="376">
        <f t="shared" si="163"/>
        <v>0</v>
      </c>
      <c r="M1101" s="376">
        <f t="shared" si="164"/>
        <v>0</v>
      </c>
      <c r="N1101" s="376">
        <f t="shared" si="161"/>
        <v>0</v>
      </c>
      <c r="O1101" s="376">
        <f t="shared" si="162"/>
        <v>0</v>
      </c>
      <c r="P1101" s="772">
        <v>1</v>
      </c>
      <c r="Q1101" s="377" t="str">
        <f t="shared" si="157"/>
        <v>V</v>
      </c>
      <c r="R1101" s="378"/>
      <c r="S1101" s="378"/>
      <c r="T1101" s="773">
        <f t="shared" si="158"/>
        <v>600</v>
      </c>
    </row>
    <row r="1102" spans="1:20" ht="14.1" customHeight="1">
      <c r="A1102" s="564">
        <v>18</v>
      </c>
      <c r="B1102" s="552" t="s">
        <v>661</v>
      </c>
      <c r="C1102" s="555" t="s">
        <v>662</v>
      </c>
      <c r="D1102" s="380">
        <v>0</v>
      </c>
      <c r="E1102" s="560" t="s">
        <v>334</v>
      </c>
      <c r="F1102" s="560" t="s">
        <v>541</v>
      </c>
      <c r="G1102" s="373" t="str">
        <f t="shared" si="159"/>
        <v>Kleedruimten</v>
      </c>
      <c r="H1102" s="380"/>
      <c r="I1102" s="566">
        <v>28</v>
      </c>
      <c r="J1102" s="616">
        <v>11200</v>
      </c>
      <c r="K1102" s="375">
        <f t="shared" si="160"/>
        <v>200</v>
      </c>
      <c r="L1102" s="376">
        <f t="shared" si="163"/>
        <v>0</v>
      </c>
      <c r="M1102" s="376">
        <f t="shared" si="164"/>
        <v>0</v>
      </c>
      <c r="N1102" s="376">
        <f t="shared" si="161"/>
        <v>0</v>
      </c>
      <c r="O1102" s="376">
        <f t="shared" si="162"/>
        <v>0</v>
      </c>
      <c r="P1102" s="772">
        <v>1</v>
      </c>
      <c r="Q1102" s="377" t="str">
        <f t="shared" si="157"/>
        <v>V</v>
      </c>
      <c r="R1102" s="378"/>
      <c r="S1102" s="378"/>
      <c r="T1102" s="773">
        <f t="shared" si="158"/>
        <v>5600</v>
      </c>
    </row>
    <row r="1103" spans="1:20" ht="14.1" customHeight="1">
      <c r="A1103" s="564">
        <v>19</v>
      </c>
      <c r="B1103" s="552" t="s">
        <v>661</v>
      </c>
      <c r="C1103" s="555" t="s">
        <v>662</v>
      </c>
      <c r="D1103" s="380">
        <v>0</v>
      </c>
      <c r="E1103" s="560" t="s">
        <v>335</v>
      </c>
      <c r="F1103" s="560" t="s">
        <v>325</v>
      </c>
      <c r="G1103" s="373" t="str">
        <f t="shared" si="159"/>
        <v>Niet van toepassing</v>
      </c>
      <c r="H1103" s="380"/>
      <c r="I1103" s="566">
        <v>5</v>
      </c>
      <c r="J1103" s="616" t="s">
        <v>239</v>
      </c>
      <c r="K1103" s="375">
        <f t="shared" si="160"/>
        <v>0</v>
      </c>
      <c r="L1103" s="376">
        <f t="shared" si="163"/>
        <v>0</v>
      </c>
      <c r="M1103" s="376">
        <f t="shared" si="164"/>
        <v>0</v>
      </c>
      <c r="N1103" s="376">
        <f t="shared" si="161"/>
        <v>0</v>
      </c>
      <c r="O1103" s="376">
        <f t="shared" si="162"/>
        <v>0</v>
      </c>
      <c r="P1103" s="772">
        <v>1</v>
      </c>
      <c r="Q1103" s="377">
        <f t="shared" si="157"/>
        <v>0</v>
      </c>
      <c r="R1103" s="378"/>
      <c r="S1103" s="378"/>
      <c r="T1103" s="773">
        <f t="shared" si="158"/>
        <v>0</v>
      </c>
    </row>
    <row r="1104" spans="1:20" ht="14.1" customHeight="1">
      <c r="A1104" s="564">
        <v>20</v>
      </c>
      <c r="B1104" s="552" t="s">
        <v>661</v>
      </c>
      <c r="C1104" s="555" t="s">
        <v>662</v>
      </c>
      <c r="D1104" s="380">
        <v>0</v>
      </c>
      <c r="E1104" s="560" t="s">
        <v>336</v>
      </c>
      <c r="F1104" s="560" t="s">
        <v>382</v>
      </c>
      <c r="G1104" s="373" t="str">
        <f t="shared" si="159"/>
        <v>Sanitaire ruimten</v>
      </c>
      <c r="H1104" s="380"/>
      <c r="I1104" s="566">
        <v>32</v>
      </c>
      <c r="J1104" s="616">
        <v>2200</v>
      </c>
      <c r="K1104" s="375">
        <f t="shared" si="160"/>
        <v>200</v>
      </c>
      <c r="L1104" s="376">
        <f t="shared" si="163"/>
        <v>0</v>
      </c>
      <c r="M1104" s="376">
        <f t="shared" si="164"/>
        <v>0</v>
      </c>
      <c r="N1104" s="376">
        <f t="shared" si="161"/>
        <v>0</v>
      </c>
      <c r="O1104" s="376">
        <f t="shared" si="162"/>
        <v>0</v>
      </c>
      <c r="P1104" s="772">
        <v>1</v>
      </c>
      <c r="Q1104" s="377" t="str">
        <f t="shared" si="157"/>
        <v>S</v>
      </c>
      <c r="R1104" s="378"/>
      <c r="S1104" s="378"/>
      <c r="T1104" s="773">
        <f t="shared" si="158"/>
        <v>6400</v>
      </c>
    </row>
    <row r="1105" spans="1:20" ht="14.1" customHeight="1">
      <c r="A1105" s="564">
        <v>21</v>
      </c>
      <c r="B1105" s="552" t="s">
        <v>661</v>
      </c>
      <c r="C1105" s="555" t="s">
        <v>662</v>
      </c>
      <c r="D1105" s="380">
        <v>0</v>
      </c>
      <c r="E1105" s="560" t="s">
        <v>337</v>
      </c>
      <c r="F1105" s="560" t="s">
        <v>389</v>
      </c>
      <c r="G1105" s="373" t="str">
        <f t="shared" si="159"/>
        <v>Aula/kantine</v>
      </c>
      <c r="H1105" s="380"/>
      <c r="I1105" s="566">
        <v>156</v>
      </c>
      <c r="J1105" s="616">
        <v>7200</v>
      </c>
      <c r="K1105" s="375">
        <f t="shared" si="160"/>
        <v>200</v>
      </c>
      <c r="L1105" s="376">
        <f t="shared" si="163"/>
        <v>0</v>
      </c>
      <c r="M1105" s="376">
        <f t="shared" si="164"/>
        <v>0</v>
      </c>
      <c r="N1105" s="376">
        <f t="shared" si="161"/>
        <v>0</v>
      </c>
      <c r="O1105" s="376">
        <f t="shared" si="162"/>
        <v>0</v>
      </c>
      <c r="P1105" s="772">
        <v>1</v>
      </c>
      <c r="Q1105" s="377" t="str">
        <f t="shared" si="157"/>
        <v>V</v>
      </c>
      <c r="R1105" s="378"/>
      <c r="S1105" s="378"/>
      <c r="T1105" s="773">
        <f t="shared" si="158"/>
        <v>31200</v>
      </c>
    </row>
    <row r="1106" spans="1:20" ht="14.1" customHeight="1">
      <c r="A1106" s="564">
        <v>22</v>
      </c>
      <c r="B1106" s="552" t="s">
        <v>661</v>
      </c>
      <c r="C1106" s="555" t="s">
        <v>662</v>
      </c>
      <c r="D1106" s="380"/>
      <c r="E1106" s="560" t="s">
        <v>715</v>
      </c>
      <c r="F1106" s="560" t="s">
        <v>686</v>
      </c>
      <c r="G1106" s="373" t="str">
        <f t="shared" si="159"/>
        <v>Trappenhuizen</v>
      </c>
      <c r="H1106" s="380"/>
      <c r="I1106" s="566">
        <v>4.875</v>
      </c>
      <c r="J1106" s="616">
        <v>5200</v>
      </c>
      <c r="K1106" s="375">
        <f t="shared" si="160"/>
        <v>200</v>
      </c>
      <c r="L1106" s="376">
        <f t="shared" si="163"/>
        <v>0</v>
      </c>
      <c r="M1106" s="376">
        <f t="shared" si="164"/>
        <v>0</v>
      </c>
      <c r="N1106" s="376">
        <f t="shared" si="161"/>
        <v>0</v>
      </c>
      <c r="O1106" s="376">
        <f t="shared" si="162"/>
        <v>0</v>
      </c>
      <c r="P1106" s="772">
        <v>1</v>
      </c>
      <c r="Q1106" s="377" t="str">
        <f t="shared" si="157"/>
        <v>V</v>
      </c>
      <c r="R1106" s="378"/>
      <c r="S1106" s="378"/>
      <c r="T1106" s="773">
        <f t="shared" si="158"/>
        <v>975</v>
      </c>
    </row>
    <row r="1107" spans="1:20" ht="14.1" customHeight="1">
      <c r="A1107" s="564">
        <v>23</v>
      </c>
      <c r="B1107" s="552" t="s">
        <v>661</v>
      </c>
      <c r="C1107" s="555" t="s">
        <v>662</v>
      </c>
      <c r="D1107" s="380">
        <v>0</v>
      </c>
      <c r="E1107" s="560" t="s">
        <v>338</v>
      </c>
      <c r="F1107" s="560" t="s">
        <v>380</v>
      </c>
      <c r="G1107" s="373" t="str">
        <f t="shared" si="159"/>
        <v>Gangen en hallen</v>
      </c>
      <c r="H1107" s="380"/>
      <c r="I1107" s="566">
        <v>1.5</v>
      </c>
      <c r="J1107" s="616">
        <v>3200</v>
      </c>
      <c r="K1107" s="375">
        <f t="shared" si="160"/>
        <v>200</v>
      </c>
      <c r="L1107" s="376">
        <f t="shared" si="163"/>
        <v>0</v>
      </c>
      <c r="M1107" s="376">
        <f t="shared" si="164"/>
        <v>0</v>
      </c>
      <c r="N1107" s="376">
        <f t="shared" si="161"/>
        <v>0</v>
      </c>
      <c r="O1107" s="376">
        <f t="shared" si="162"/>
        <v>0</v>
      </c>
      <c r="P1107" s="772">
        <v>1</v>
      </c>
      <c r="Q1107" s="377" t="str">
        <f t="shared" si="157"/>
        <v>V</v>
      </c>
      <c r="R1107" s="378"/>
      <c r="S1107" s="378"/>
      <c r="T1107" s="773">
        <f t="shared" si="158"/>
        <v>300</v>
      </c>
    </row>
    <row r="1108" spans="1:20" ht="14.1" customHeight="1">
      <c r="A1108" s="564">
        <v>24</v>
      </c>
      <c r="B1108" s="552" t="s">
        <v>661</v>
      </c>
      <c r="C1108" s="555" t="s">
        <v>662</v>
      </c>
      <c r="D1108" s="380">
        <v>0</v>
      </c>
      <c r="E1108" s="560" t="s">
        <v>339</v>
      </c>
      <c r="F1108" s="560" t="s">
        <v>541</v>
      </c>
      <c r="G1108" s="373" t="str">
        <f t="shared" si="159"/>
        <v>Kleedruimten</v>
      </c>
      <c r="H1108" s="380"/>
      <c r="I1108" s="566">
        <v>27</v>
      </c>
      <c r="J1108" s="616">
        <v>11200</v>
      </c>
      <c r="K1108" s="375">
        <f t="shared" si="160"/>
        <v>200</v>
      </c>
      <c r="L1108" s="376">
        <f t="shared" si="163"/>
        <v>0</v>
      </c>
      <c r="M1108" s="376">
        <f t="shared" si="164"/>
        <v>0</v>
      </c>
      <c r="N1108" s="376">
        <f t="shared" si="161"/>
        <v>0</v>
      </c>
      <c r="O1108" s="376">
        <f t="shared" si="162"/>
        <v>0</v>
      </c>
      <c r="P1108" s="772">
        <v>1</v>
      </c>
      <c r="Q1108" s="377" t="str">
        <f t="shared" si="157"/>
        <v>V</v>
      </c>
      <c r="R1108" s="378"/>
      <c r="S1108" s="378"/>
      <c r="T1108" s="773">
        <f t="shared" si="158"/>
        <v>5400</v>
      </c>
    </row>
    <row r="1109" spans="1:20" ht="14.1" customHeight="1">
      <c r="A1109" s="564">
        <v>25</v>
      </c>
      <c r="B1109" s="552" t="s">
        <v>661</v>
      </c>
      <c r="C1109" s="555" t="s">
        <v>662</v>
      </c>
      <c r="D1109" s="380">
        <v>0</v>
      </c>
      <c r="E1109" s="560" t="s">
        <v>340</v>
      </c>
      <c r="F1109" s="560" t="s">
        <v>524</v>
      </c>
      <c r="G1109" s="373" t="str">
        <f t="shared" si="159"/>
        <v>Gym lokaal</v>
      </c>
      <c r="H1109" s="380"/>
      <c r="I1109" s="566">
        <v>202</v>
      </c>
      <c r="J1109" s="616">
        <v>10200</v>
      </c>
      <c r="K1109" s="375">
        <f t="shared" si="160"/>
        <v>200</v>
      </c>
      <c r="L1109" s="376">
        <f t="shared" si="163"/>
        <v>0</v>
      </c>
      <c r="M1109" s="376">
        <f t="shared" si="164"/>
        <v>0</v>
      </c>
      <c r="N1109" s="376">
        <f t="shared" si="161"/>
        <v>0</v>
      </c>
      <c r="O1109" s="376">
        <f t="shared" si="162"/>
        <v>0</v>
      </c>
      <c r="P1109" s="772">
        <v>1</v>
      </c>
      <c r="Q1109" s="377" t="str">
        <f t="shared" si="157"/>
        <v>V</v>
      </c>
      <c r="R1109" s="378"/>
      <c r="S1109" s="378"/>
      <c r="T1109" s="773">
        <f t="shared" si="158"/>
        <v>40400</v>
      </c>
    </row>
    <row r="1110" spans="1:20" ht="14.1" customHeight="1">
      <c r="A1110" s="564">
        <v>26</v>
      </c>
      <c r="B1110" s="552" t="s">
        <v>661</v>
      </c>
      <c r="C1110" s="555" t="s">
        <v>662</v>
      </c>
      <c r="D1110" s="380">
        <v>0</v>
      </c>
      <c r="E1110" s="560" t="s">
        <v>341</v>
      </c>
      <c r="F1110" s="560" t="s">
        <v>325</v>
      </c>
      <c r="G1110" s="373" t="str">
        <f t="shared" si="159"/>
        <v>Niet van toepassing</v>
      </c>
      <c r="H1110" s="380"/>
      <c r="I1110" s="566">
        <v>25</v>
      </c>
      <c r="J1110" s="616" t="s">
        <v>239</v>
      </c>
      <c r="K1110" s="375">
        <f t="shared" si="160"/>
        <v>0</v>
      </c>
      <c r="L1110" s="376">
        <f t="shared" si="163"/>
        <v>0</v>
      </c>
      <c r="M1110" s="376">
        <f t="shared" si="164"/>
        <v>0</v>
      </c>
      <c r="N1110" s="376">
        <f t="shared" si="161"/>
        <v>0</v>
      </c>
      <c r="O1110" s="376">
        <f t="shared" si="162"/>
        <v>0</v>
      </c>
      <c r="P1110" s="772">
        <v>1</v>
      </c>
      <c r="Q1110" s="377">
        <f t="shared" si="157"/>
        <v>0</v>
      </c>
      <c r="R1110" s="378"/>
      <c r="S1110" s="378"/>
      <c r="T1110" s="773">
        <f t="shared" si="158"/>
        <v>0</v>
      </c>
    </row>
    <row r="1111" spans="1:20" ht="14.1" customHeight="1">
      <c r="A1111" s="564">
        <v>27</v>
      </c>
      <c r="B1111" s="552" t="s">
        <v>661</v>
      </c>
      <c r="C1111" s="555" t="s">
        <v>662</v>
      </c>
      <c r="D1111" s="608">
        <v>0</v>
      </c>
      <c r="E1111" s="560" t="s">
        <v>342</v>
      </c>
      <c r="F1111" s="560" t="s">
        <v>387</v>
      </c>
      <c r="G1111" s="373" t="str">
        <f t="shared" si="159"/>
        <v>Niet van toepassing</v>
      </c>
      <c r="H1111" s="380"/>
      <c r="I1111" s="566">
        <v>19</v>
      </c>
      <c r="J1111" s="616" t="s">
        <v>239</v>
      </c>
      <c r="K1111" s="375">
        <f t="shared" si="160"/>
        <v>0</v>
      </c>
      <c r="L1111" s="376">
        <f t="shared" si="163"/>
        <v>0</v>
      </c>
      <c r="M1111" s="376">
        <f t="shared" si="164"/>
        <v>0</v>
      </c>
      <c r="N1111" s="376">
        <f t="shared" si="161"/>
        <v>0</v>
      </c>
      <c r="O1111" s="376">
        <f t="shared" si="162"/>
        <v>0</v>
      </c>
      <c r="P1111" s="772">
        <v>1</v>
      </c>
      <c r="Q1111" s="377">
        <f t="shared" si="157"/>
        <v>0</v>
      </c>
      <c r="R1111" s="378"/>
      <c r="S1111" s="378"/>
      <c r="T1111" s="773">
        <f t="shared" si="158"/>
        <v>0</v>
      </c>
    </row>
    <row r="1112" spans="1:20" ht="14.1" customHeight="1">
      <c r="A1112" s="564">
        <v>28</v>
      </c>
      <c r="B1112" s="552" t="s">
        <v>661</v>
      </c>
      <c r="C1112" s="555" t="s">
        <v>662</v>
      </c>
      <c r="D1112" s="380">
        <v>0</v>
      </c>
      <c r="E1112" s="560" t="s">
        <v>343</v>
      </c>
      <c r="F1112" s="560" t="s">
        <v>325</v>
      </c>
      <c r="G1112" s="373" t="str">
        <f t="shared" si="159"/>
        <v>Niet van toepassing</v>
      </c>
      <c r="H1112" s="380"/>
      <c r="I1112" s="566">
        <v>8</v>
      </c>
      <c r="J1112" s="616" t="s">
        <v>239</v>
      </c>
      <c r="K1112" s="375">
        <f t="shared" si="160"/>
        <v>0</v>
      </c>
      <c r="L1112" s="376">
        <f t="shared" si="163"/>
        <v>0</v>
      </c>
      <c r="M1112" s="376">
        <f t="shared" si="164"/>
        <v>0</v>
      </c>
      <c r="N1112" s="376">
        <f t="shared" si="161"/>
        <v>0</v>
      </c>
      <c r="O1112" s="376">
        <f t="shared" si="162"/>
        <v>0</v>
      </c>
      <c r="P1112" s="772">
        <v>1</v>
      </c>
      <c r="Q1112" s="377">
        <f t="shared" si="157"/>
        <v>0</v>
      </c>
      <c r="R1112" s="378"/>
      <c r="S1112" s="378"/>
      <c r="T1112" s="773">
        <f t="shared" si="158"/>
        <v>0</v>
      </c>
    </row>
    <row r="1113" spans="1:20" ht="14.1" customHeight="1">
      <c r="A1113" s="564">
        <v>29</v>
      </c>
      <c r="B1113" s="552" t="s">
        <v>661</v>
      </c>
      <c r="C1113" s="555" t="s">
        <v>662</v>
      </c>
      <c r="D1113" s="380">
        <v>0</v>
      </c>
      <c r="E1113" s="560" t="s">
        <v>344</v>
      </c>
      <c r="F1113" s="560" t="s">
        <v>686</v>
      </c>
      <c r="G1113" s="373" t="str">
        <f t="shared" si="159"/>
        <v>Trappenhuizen</v>
      </c>
      <c r="H1113" s="380"/>
      <c r="I1113" s="566">
        <v>20</v>
      </c>
      <c r="J1113" s="616">
        <v>5200</v>
      </c>
      <c r="K1113" s="375">
        <f t="shared" si="160"/>
        <v>200</v>
      </c>
      <c r="L1113" s="376">
        <f t="shared" si="163"/>
        <v>0</v>
      </c>
      <c r="M1113" s="376">
        <f t="shared" si="164"/>
        <v>0</v>
      </c>
      <c r="N1113" s="376">
        <f t="shared" si="161"/>
        <v>0</v>
      </c>
      <c r="O1113" s="376">
        <f t="shared" si="162"/>
        <v>0</v>
      </c>
      <c r="P1113" s="772">
        <v>1</v>
      </c>
      <c r="Q1113" s="377" t="str">
        <f t="shared" si="157"/>
        <v>V</v>
      </c>
      <c r="R1113" s="378"/>
      <c r="S1113" s="378"/>
      <c r="T1113" s="773">
        <f t="shared" si="158"/>
        <v>4000</v>
      </c>
    </row>
    <row r="1114" spans="1:20" ht="14.1" customHeight="1">
      <c r="A1114" s="564">
        <v>30</v>
      </c>
      <c r="B1114" s="552" t="s">
        <v>661</v>
      </c>
      <c r="C1114" s="555" t="s">
        <v>662</v>
      </c>
      <c r="D1114" s="380">
        <v>0</v>
      </c>
      <c r="E1114" s="560" t="s">
        <v>345</v>
      </c>
      <c r="F1114" s="560" t="s">
        <v>325</v>
      </c>
      <c r="G1114" s="373" t="str">
        <f t="shared" si="159"/>
        <v>Niet van toepassing</v>
      </c>
      <c r="H1114" s="380"/>
      <c r="I1114" s="566">
        <v>19</v>
      </c>
      <c r="J1114" s="616" t="s">
        <v>239</v>
      </c>
      <c r="K1114" s="375">
        <f t="shared" si="160"/>
        <v>0</v>
      </c>
      <c r="L1114" s="376">
        <f t="shared" si="163"/>
        <v>0</v>
      </c>
      <c r="M1114" s="376">
        <f t="shared" si="164"/>
        <v>0</v>
      </c>
      <c r="N1114" s="376">
        <f t="shared" si="161"/>
        <v>0</v>
      </c>
      <c r="O1114" s="376">
        <f t="shared" si="162"/>
        <v>0</v>
      </c>
      <c r="P1114" s="772">
        <v>1</v>
      </c>
      <c r="Q1114" s="377">
        <f t="shared" si="157"/>
        <v>0</v>
      </c>
      <c r="R1114" s="378"/>
      <c r="S1114" s="378"/>
      <c r="T1114" s="773">
        <f t="shared" si="158"/>
        <v>0</v>
      </c>
    </row>
    <row r="1115" spans="1:20" ht="14.1" customHeight="1">
      <c r="A1115" s="564">
        <v>31</v>
      </c>
      <c r="B1115" s="552" t="s">
        <v>661</v>
      </c>
      <c r="C1115" s="555" t="s">
        <v>662</v>
      </c>
      <c r="D1115" s="380">
        <v>0</v>
      </c>
      <c r="E1115" s="560" t="s">
        <v>346</v>
      </c>
      <c r="F1115" s="560" t="s">
        <v>382</v>
      </c>
      <c r="G1115" s="373" t="str">
        <f t="shared" si="159"/>
        <v>Sanitaire ruimten</v>
      </c>
      <c r="H1115" s="380"/>
      <c r="I1115" s="566">
        <v>6</v>
      </c>
      <c r="J1115" s="616">
        <v>2200</v>
      </c>
      <c r="K1115" s="375">
        <f t="shared" si="160"/>
        <v>200</v>
      </c>
      <c r="L1115" s="376">
        <f t="shared" si="163"/>
        <v>0</v>
      </c>
      <c r="M1115" s="376">
        <f t="shared" si="164"/>
        <v>0</v>
      </c>
      <c r="N1115" s="376">
        <f t="shared" si="161"/>
        <v>0</v>
      </c>
      <c r="O1115" s="376">
        <f t="shared" si="162"/>
        <v>0</v>
      </c>
      <c r="P1115" s="772">
        <v>1</v>
      </c>
      <c r="Q1115" s="377" t="str">
        <f t="shared" si="157"/>
        <v>S</v>
      </c>
      <c r="R1115" s="378"/>
      <c r="S1115" s="378"/>
      <c r="T1115" s="773">
        <f t="shared" si="158"/>
        <v>1200</v>
      </c>
    </row>
    <row r="1116" spans="1:20" ht="14.1" customHeight="1">
      <c r="A1116" s="564">
        <v>32</v>
      </c>
      <c r="B1116" s="552" t="s">
        <v>661</v>
      </c>
      <c r="C1116" s="555" t="s">
        <v>662</v>
      </c>
      <c r="D1116" s="380">
        <v>0</v>
      </c>
      <c r="E1116" s="560" t="s">
        <v>347</v>
      </c>
      <c r="F1116" s="560" t="s">
        <v>382</v>
      </c>
      <c r="G1116" s="373" t="str">
        <f t="shared" si="159"/>
        <v>Sanitaire ruimten</v>
      </c>
      <c r="H1116" s="380"/>
      <c r="I1116" s="566">
        <v>6</v>
      </c>
      <c r="J1116" s="616">
        <v>2200</v>
      </c>
      <c r="K1116" s="375">
        <f t="shared" si="160"/>
        <v>200</v>
      </c>
      <c r="L1116" s="376">
        <f t="shared" si="163"/>
        <v>0</v>
      </c>
      <c r="M1116" s="376">
        <f t="shared" si="164"/>
        <v>0</v>
      </c>
      <c r="N1116" s="376">
        <f t="shared" si="161"/>
        <v>0</v>
      </c>
      <c r="O1116" s="376">
        <f t="shared" si="162"/>
        <v>0</v>
      </c>
      <c r="P1116" s="772">
        <v>1</v>
      </c>
      <c r="Q1116" s="377" t="str">
        <f t="shared" si="157"/>
        <v>S</v>
      </c>
      <c r="R1116" s="378"/>
      <c r="S1116" s="378"/>
      <c r="T1116" s="773">
        <f t="shared" si="158"/>
        <v>1200</v>
      </c>
    </row>
    <row r="1117" spans="1:20" ht="14.1" customHeight="1">
      <c r="A1117" s="564">
        <v>33</v>
      </c>
      <c r="B1117" s="552" t="s">
        <v>661</v>
      </c>
      <c r="C1117" s="553" t="s">
        <v>662</v>
      </c>
      <c r="D1117" s="380">
        <v>0</v>
      </c>
      <c r="E1117" s="560" t="s">
        <v>348</v>
      </c>
      <c r="F1117" s="560" t="s">
        <v>325</v>
      </c>
      <c r="G1117" s="373" t="str">
        <f t="shared" si="159"/>
        <v>Niet van toepassing</v>
      </c>
      <c r="H1117" s="380"/>
      <c r="I1117" s="566">
        <v>6</v>
      </c>
      <c r="J1117" s="616" t="s">
        <v>239</v>
      </c>
      <c r="K1117" s="375">
        <f t="shared" si="160"/>
        <v>0</v>
      </c>
      <c r="L1117" s="376">
        <f t="shared" si="163"/>
        <v>0</v>
      </c>
      <c r="M1117" s="376">
        <f t="shared" si="164"/>
        <v>0</v>
      </c>
      <c r="N1117" s="376">
        <f t="shared" si="161"/>
        <v>0</v>
      </c>
      <c r="O1117" s="376">
        <f t="shared" si="162"/>
        <v>0</v>
      </c>
      <c r="P1117" s="772">
        <v>1</v>
      </c>
      <c r="Q1117" s="377">
        <f t="shared" si="157"/>
        <v>0</v>
      </c>
      <c r="R1117" s="378"/>
      <c r="S1117" s="378"/>
      <c r="T1117" s="773">
        <f t="shared" si="158"/>
        <v>0</v>
      </c>
    </row>
    <row r="1118" spans="1:20" ht="14.1" customHeight="1">
      <c r="A1118" s="564">
        <v>34</v>
      </c>
      <c r="B1118" s="552" t="s">
        <v>661</v>
      </c>
      <c r="C1118" s="553" t="s">
        <v>662</v>
      </c>
      <c r="D1118" s="380">
        <v>0</v>
      </c>
      <c r="E1118" s="560" t="s">
        <v>349</v>
      </c>
      <c r="F1118" s="560" t="s">
        <v>380</v>
      </c>
      <c r="G1118" s="373" t="str">
        <f t="shared" si="159"/>
        <v>Gangen en hallen</v>
      </c>
      <c r="H1118" s="380"/>
      <c r="I1118" s="566">
        <v>30</v>
      </c>
      <c r="J1118" s="616">
        <v>3200</v>
      </c>
      <c r="K1118" s="375">
        <f t="shared" si="160"/>
        <v>200</v>
      </c>
      <c r="L1118" s="376">
        <f t="shared" si="163"/>
        <v>0</v>
      </c>
      <c r="M1118" s="376">
        <f t="shared" si="164"/>
        <v>0</v>
      </c>
      <c r="N1118" s="376">
        <f t="shared" si="161"/>
        <v>0</v>
      </c>
      <c r="O1118" s="376">
        <f t="shared" si="162"/>
        <v>0</v>
      </c>
      <c r="P1118" s="772">
        <v>1</v>
      </c>
      <c r="Q1118" s="377" t="str">
        <f t="shared" si="157"/>
        <v>V</v>
      </c>
      <c r="R1118" s="378"/>
      <c r="S1118" s="378"/>
      <c r="T1118" s="773">
        <f t="shared" si="158"/>
        <v>6000</v>
      </c>
    </row>
    <row r="1119" spans="1:20" ht="14.1" customHeight="1">
      <c r="A1119" s="564">
        <v>35</v>
      </c>
      <c r="B1119" s="552" t="s">
        <v>661</v>
      </c>
      <c r="C1119" s="553" t="s">
        <v>662</v>
      </c>
      <c r="D1119" s="380">
        <v>0</v>
      </c>
      <c r="E1119" s="560" t="s">
        <v>350</v>
      </c>
      <c r="F1119" s="560" t="s">
        <v>383</v>
      </c>
      <c r="G1119" s="373" t="str">
        <f t="shared" si="159"/>
        <v>Leslokaal regulier</v>
      </c>
      <c r="H1119" s="380"/>
      <c r="I1119" s="566">
        <v>63</v>
      </c>
      <c r="J1119" s="616">
        <v>8040</v>
      </c>
      <c r="K1119" s="375">
        <f t="shared" si="160"/>
        <v>40</v>
      </c>
      <c r="L1119" s="376">
        <f t="shared" si="163"/>
        <v>0</v>
      </c>
      <c r="M1119" s="376">
        <f t="shared" si="164"/>
        <v>0</v>
      </c>
      <c r="N1119" s="376">
        <f t="shared" si="161"/>
        <v>0</v>
      </c>
      <c r="O1119" s="376">
        <f t="shared" si="162"/>
        <v>0</v>
      </c>
      <c r="P1119" s="772">
        <v>1</v>
      </c>
      <c r="Q1119" s="377" t="str">
        <f t="shared" si="157"/>
        <v>L</v>
      </c>
      <c r="R1119" s="378"/>
      <c r="S1119" s="378"/>
      <c r="T1119" s="773">
        <f t="shared" si="158"/>
        <v>2520</v>
      </c>
    </row>
    <row r="1120" spans="1:20" ht="14.1" customHeight="1">
      <c r="A1120" s="564">
        <v>36</v>
      </c>
      <c r="B1120" s="552" t="s">
        <v>661</v>
      </c>
      <c r="C1120" s="553" t="s">
        <v>662</v>
      </c>
      <c r="D1120" s="380">
        <v>0</v>
      </c>
      <c r="E1120" s="560" t="s">
        <v>351</v>
      </c>
      <c r="F1120" s="560" t="s">
        <v>380</v>
      </c>
      <c r="G1120" s="373" t="str">
        <f t="shared" si="159"/>
        <v>Gangen en hallen</v>
      </c>
      <c r="H1120" s="380"/>
      <c r="I1120" s="566">
        <v>52</v>
      </c>
      <c r="J1120" s="616">
        <v>3200</v>
      </c>
      <c r="K1120" s="375">
        <f t="shared" si="160"/>
        <v>200</v>
      </c>
      <c r="L1120" s="376">
        <f t="shared" si="163"/>
        <v>0</v>
      </c>
      <c r="M1120" s="376">
        <f t="shared" si="164"/>
        <v>0</v>
      </c>
      <c r="N1120" s="376">
        <f t="shared" si="161"/>
        <v>0</v>
      </c>
      <c r="O1120" s="376">
        <f t="shared" si="162"/>
        <v>0</v>
      </c>
      <c r="P1120" s="772">
        <v>1</v>
      </c>
      <c r="Q1120" s="377" t="str">
        <f t="shared" si="157"/>
        <v>V</v>
      </c>
      <c r="R1120" s="378"/>
      <c r="S1120" s="378"/>
      <c r="T1120" s="773">
        <f t="shared" si="158"/>
        <v>10400</v>
      </c>
    </row>
    <row r="1121" spans="1:20" ht="14.1" customHeight="1">
      <c r="A1121" s="564">
        <v>37</v>
      </c>
      <c r="B1121" s="552" t="s">
        <v>661</v>
      </c>
      <c r="C1121" s="553" t="s">
        <v>662</v>
      </c>
      <c r="D1121" s="380">
        <v>0</v>
      </c>
      <c r="E1121" s="560" t="s">
        <v>352</v>
      </c>
      <c r="F1121" s="560" t="s">
        <v>647</v>
      </c>
      <c r="G1121" s="373" t="str">
        <f t="shared" si="159"/>
        <v>Leslokaal praktijk</v>
      </c>
      <c r="H1121" s="380"/>
      <c r="I1121" s="566">
        <v>92</v>
      </c>
      <c r="J1121" s="616">
        <v>9040</v>
      </c>
      <c r="K1121" s="375">
        <f t="shared" si="160"/>
        <v>40</v>
      </c>
      <c r="L1121" s="376">
        <f t="shared" si="163"/>
        <v>0</v>
      </c>
      <c r="M1121" s="376">
        <f t="shared" si="164"/>
        <v>0</v>
      </c>
      <c r="N1121" s="376">
        <f t="shared" si="161"/>
        <v>0</v>
      </c>
      <c r="O1121" s="376">
        <f t="shared" si="162"/>
        <v>0</v>
      </c>
      <c r="P1121" s="772">
        <v>1</v>
      </c>
      <c r="Q1121" s="377" t="str">
        <f t="shared" si="157"/>
        <v>L</v>
      </c>
      <c r="R1121" s="378"/>
      <c r="S1121" s="378"/>
      <c r="T1121" s="773">
        <f t="shared" si="158"/>
        <v>3680</v>
      </c>
    </row>
    <row r="1122" spans="1:20" ht="14.1" customHeight="1">
      <c r="A1122" s="564">
        <v>38</v>
      </c>
      <c r="B1122" s="552" t="s">
        <v>661</v>
      </c>
      <c r="C1122" s="553" t="s">
        <v>662</v>
      </c>
      <c r="D1122" s="380">
        <v>0</v>
      </c>
      <c r="E1122" s="560" t="s">
        <v>353</v>
      </c>
      <c r="F1122" s="560" t="s">
        <v>325</v>
      </c>
      <c r="G1122" s="373" t="str">
        <f t="shared" si="159"/>
        <v>Niet van toepassing</v>
      </c>
      <c r="H1122" s="380"/>
      <c r="I1122" s="566">
        <v>15</v>
      </c>
      <c r="J1122" s="616" t="s">
        <v>239</v>
      </c>
      <c r="K1122" s="375">
        <f t="shared" si="160"/>
        <v>0</v>
      </c>
      <c r="L1122" s="376">
        <f t="shared" si="163"/>
        <v>0</v>
      </c>
      <c r="M1122" s="376">
        <f t="shared" si="164"/>
        <v>0</v>
      </c>
      <c r="N1122" s="376">
        <f t="shared" si="161"/>
        <v>0</v>
      </c>
      <c r="O1122" s="376">
        <f t="shared" si="162"/>
        <v>0</v>
      </c>
      <c r="P1122" s="772">
        <v>1</v>
      </c>
      <c r="Q1122" s="377">
        <f t="shared" si="157"/>
        <v>0</v>
      </c>
      <c r="R1122" s="378"/>
      <c r="S1122" s="378"/>
      <c r="T1122" s="773">
        <f t="shared" si="158"/>
        <v>0</v>
      </c>
    </row>
    <row r="1123" spans="1:20" ht="14.1" customHeight="1">
      <c r="A1123" s="564">
        <v>39</v>
      </c>
      <c r="B1123" s="552" t="s">
        <v>661</v>
      </c>
      <c r="C1123" s="553" t="s">
        <v>662</v>
      </c>
      <c r="D1123" s="380">
        <v>0</v>
      </c>
      <c r="E1123" s="560" t="s">
        <v>354</v>
      </c>
      <c r="F1123" s="560" t="s">
        <v>686</v>
      </c>
      <c r="G1123" s="373" t="str">
        <f t="shared" si="159"/>
        <v>Trappenhuizen</v>
      </c>
      <c r="H1123" s="380"/>
      <c r="I1123" s="566">
        <v>16</v>
      </c>
      <c r="J1123" s="616">
        <v>5200</v>
      </c>
      <c r="K1123" s="375">
        <f t="shared" si="160"/>
        <v>200</v>
      </c>
      <c r="L1123" s="376">
        <f t="shared" si="163"/>
        <v>0</v>
      </c>
      <c r="M1123" s="376">
        <f t="shared" si="164"/>
        <v>0</v>
      </c>
      <c r="N1123" s="376">
        <f t="shared" si="161"/>
        <v>0</v>
      </c>
      <c r="O1123" s="376">
        <f t="shared" si="162"/>
        <v>0</v>
      </c>
      <c r="P1123" s="772">
        <v>1</v>
      </c>
      <c r="Q1123" s="377" t="str">
        <f t="shared" si="157"/>
        <v>V</v>
      </c>
      <c r="R1123" s="378"/>
      <c r="S1123" s="378"/>
      <c r="T1123" s="773">
        <f t="shared" si="158"/>
        <v>3200</v>
      </c>
    </row>
    <row r="1124" spans="1:20" ht="14.1" customHeight="1">
      <c r="A1124" s="564">
        <v>40</v>
      </c>
      <c r="B1124" s="552" t="s">
        <v>661</v>
      </c>
      <c r="C1124" s="553" t="s">
        <v>662</v>
      </c>
      <c r="D1124" s="380">
        <v>1</v>
      </c>
      <c r="E1124" s="560" t="s">
        <v>390</v>
      </c>
      <c r="F1124" s="560" t="s">
        <v>686</v>
      </c>
      <c r="G1124" s="373" t="str">
        <f t="shared" si="159"/>
        <v>Trappenhuizen</v>
      </c>
      <c r="H1124" s="380"/>
      <c r="I1124" s="566">
        <v>36</v>
      </c>
      <c r="J1124" s="616">
        <v>5200</v>
      </c>
      <c r="K1124" s="375">
        <f t="shared" si="160"/>
        <v>200</v>
      </c>
      <c r="L1124" s="376">
        <f t="shared" si="163"/>
        <v>0</v>
      </c>
      <c r="M1124" s="376">
        <f t="shared" si="164"/>
        <v>0</v>
      </c>
      <c r="N1124" s="376">
        <f t="shared" si="161"/>
        <v>0</v>
      </c>
      <c r="O1124" s="376">
        <f t="shared" si="162"/>
        <v>0</v>
      </c>
      <c r="P1124" s="772">
        <v>1</v>
      </c>
      <c r="Q1124" s="377" t="str">
        <f t="shared" si="157"/>
        <v>V</v>
      </c>
      <c r="R1124" s="378"/>
      <c r="S1124" s="378"/>
      <c r="T1124" s="773">
        <f t="shared" si="158"/>
        <v>7200</v>
      </c>
    </row>
    <row r="1125" spans="1:20" ht="14.1" customHeight="1">
      <c r="A1125" s="564">
        <v>41</v>
      </c>
      <c r="B1125" s="552" t="s">
        <v>661</v>
      </c>
      <c r="C1125" s="553" t="s">
        <v>662</v>
      </c>
      <c r="D1125" s="380">
        <v>1</v>
      </c>
      <c r="E1125" s="560" t="s">
        <v>391</v>
      </c>
      <c r="F1125" s="560" t="s">
        <v>383</v>
      </c>
      <c r="G1125" s="373" t="str">
        <f t="shared" si="159"/>
        <v>Leslokaal regulier</v>
      </c>
      <c r="H1125" s="380"/>
      <c r="I1125" s="566">
        <v>64</v>
      </c>
      <c r="J1125" s="616">
        <v>8040</v>
      </c>
      <c r="K1125" s="375">
        <f t="shared" si="160"/>
        <v>40</v>
      </c>
      <c r="L1125" s="376">
        <f t="shared" si="163"/>
        <v>0</v>
      </c>
      <c r="M1125" s="376">
        <f t="shared" si="164"/>
        <v>0</v>
      </c>
      <c r="N1125" s="376">
        <f t="shared" si="161"/>
        <v>0</v>
      </c>
      <c r="O1125" s="376">
        <f t="shared" si="162"/>
        <v>0</v>
      </c>
      <c r="P1125" s="772">
        <v>1</v>
      </c>
      <c r="Q1125" s="377" t="str">
        <f t="shared" si="157"/>
        <v>L</v>
      </c>
      <c r="R1125" s="378"/>
      <c r="S1125" s="378"/>
      <c r="T1125" s="773">
        <f t="shared" si="158"/>
        <v>2560</v>
      </c>
    </row>
    <row r="1126" spans="1:20" ht="14.1" customHeight="1">
      <c r="A1126" s="564">
        <v>42</v>
      </c>
      <c r="B1126" s="552" t="s">
        <v>661</v>
      </c>
      <c r="C1126" s="553" t="s">
        <v>662</v>
      </c>
      <c r="D1126" s="380">
        <v>1</v>
      </c>
      <c r="E1126" s="560" t="s">
        <v>392</v>
      </c>
      <c r="F1126" s="560" t="s">
        <v>383</v>
      </c>
      <c r="G1126" s="373" t="str">
        <f t="shared" si="159"/>
        <v>Leslokaal regulier</v>
      </c>
      <c r="H1126" s="380"/>
      <c r="I1126" s="566">
        <v>64</v>
      </c>
      <c r="J1126" s="616">
        <v>8040</v>
      </c>
      <c r="K1126" s="375">
        <f t="shared" si="160"/>
        <v>40</v>
      </c>
      <c r="L1126" s="376">
        <f t="shared" si="163"/>
        <v>0</v>
      </c>
      <c r="M1126" s="376">
        <f t="shared" si="164"/>
        <v>0</v>
      </c>
      <c r="N1126" s="376">
        <f t="shared" si="161"/>
        <v>0</v>
      </c>
      <c r="O1126" s="376">
        <f t="shared" si="162"/>
        <v>0</v>
      </c>
      <c r="P1126" s="772">
        <v>1</v>
      </c>
      <c r="Q1126" s="377" t="str">
        <f t="shared" si="157"/>
        <v>L</v>
      </c>
      <c r="R1126" s="378"/>
      <c r="S1126" s="378"/>
      <c r="T1126" s="773">
        <f t="shared" si="158"/>
        <v>2560</v>
      </c>
    </row>
    <row r="1127" spans="1:20" ht="14.1" customHeight="1">
      <c r="A1127" s="564">
        <v>43</v>
      </c>
      <c r="B1127" s="552" t="s">
        <v>661</v>
      </c>
      <c r="C1127" s="553" t="s">
        <v>662</v>
      </c>
      <c r="D1127" s="380">
        <v>1</v>
      </c>
      <c r="E1127" s="560" t="s">
        <v>393</v>
      </c>
      <c r="F1127" s="560" t="s">
        <v>384</v>
      </c>
      <c r="G1127" s="373" t="str">
        <f t="shared" si="159"/>
        <v>Administratieve ruimten</v>
      </c>
      <c r="H1127" s="380"/>
      <c r="I1127" s="566">
        <v>13.3</v>
      </c>
      <c r="J1127" s="616">
        <v>1040</v>
      </c>
      <c r="K1127" s="375">
        <f t="shared" si="160"/>
        <v>40</v>
      </c>
      <c r="L1127" s="376">
        <f t="shared" si="163"/>
        <v>0</v>
      </c>
      <c r="M1127" s="376">
        <f t="shared" si="164"/>
        <v>0</v>
      </c>
      <c r="N1127" s="376">
        <f t="shared" si="161"/>
        <v>0</v>
      </c>
      <c r="O1127" s="376">
        <f t="shared" si="162"/>
        <v>0</v>
      </c>
      <c r="P1127" s="772">
        <v>1</v>
      </c>
      <c r="Q1127" s="377" t="str">
        <f t="shared" si="157"/>
        <v>B</v>
      </c>
      <c r="R1127" s="378"/>
      <c r="S1127" s="378"/>
      <c r="T1127" s="773">
        <f t="shared" si="158"/>
        <v>532</v>
      </c>
    </row>
    <row r="1128" spans="1:20" ht="14.1" customHeight="1">
      <c r="A1128" s="564">
        <v>44</v>
      </c>
      <c r="B1128" s="552" t="s">
        <v>661</v>
      </c>
      <c r="C1128" s="553" t="s">
        <v>662</v>
      </c>
      <c r="D1128" s="380">
        <v>1</v>
      </c>
      <c r="E1128" s="560" t="s">
        <v>394</v>
      </c>
      <c r="F1128" s="560" t="s">
        <v>536</v>
      </c>
      <c r="G1128" s="373" t="str">
        <f t="shared" si="159"/>
        <v>Leslokaal praktijk</v>
      </c>
      <c r="H1128" s="380"/>
      <c r="I1128" s="566">
        <v>51</v>
      </c>
      <c r="J1128" s="616">
        <v>9040</v>
      </c>
      <c r="K1128" s="375">
        <f t="shared" si="160"/>
        <v>40</v>
      </c>
      <c r="L1128" s="376">
        <f t="shared" si="163"/>
        <v>0</v>
      </c>
      <c r="M1128" s="376">
        <f t="shared" si="164"/>
        <v>0</v>
      </c>
      <c r="N1128" s="376">
        <f t="shared" si="161"/>
        <v>0</v>
      </c>
      <c r="O1128" s="376">
        <f t="shared" si="162"/>
        <v>0</v>
      </c>
      <c r="P1128" s="772">
        <v>1</v>
      </c>
      <c r="Q1128" s="377" t="str">
        <f t="shared" si="157"/>
        <v>L</v>
      </c>
      <c r="R1128" s="378"/>
      <c r="S1128" s="378"/>
      <c r="T1128" s="773">
        <f t="shared" si="158"/>
        <v>2040</v>
      </c>
    </row>
    <row r="1129" spans="1:20" ht="14.1" customHeight="1">
      <c r="A1129" s="564">
        <v>45</v>
      </c>
      <c r="B1129" s="552" t="s">
        <v>661</v>
      </c>
      <c r="C1129" s="553" t="s">
        <v>662</v>
      </c>
      <c r="D1129" s="380">
        <v>1</v>
      </c>
      <c r="E1129" s="560" t="s">
        <v>395</v>
      </c>
      <c r="F1129" s="560" t="s">
        <v>383</v>
      </c>
      <c r="G1129" s="373" t="str">
        <f t="shared" si="159"/>
        <v>Leslokaal regulier</v>
      </c>
      <c r="H1129" s="380"/>
      <c r="I1129" s="566">
        <v>54</v>
      </c>
      <c r="J1129" s="616">
        <v>8040</v>
      </c>
      <c r="K1129" s="375">
        <f t="shared" si="160"/>
        <v>40</v>
      </c>
      <c r="L1129" s="376">
        <f t="shared" si="163"/>
        <v>0</v>
      </c>
      <c r="M1129" s="376">
        <f t="shared" si="164"/>
        <v>0</v>
      </c>
      <c r="N1129" s="376">
        <f t="shared" si="161"/>
        <v>0</v>
      </c>
      <c r="O1129" s="376">
        <f t="shared" si="162"/>
        <v>0</v>
      </c>
      <c r="P1129" s="772">
        <v>1</v>
      </c>
      <c r="Q1129" s="377" t="str">
        <f t="shared" si="157"/>
        <v>L</v>
      </c>
      <c r="R1129" s="378"/>
      <c r="S1129" s="378"/>
      <c r="T1129" s="773">
        <f t="shared" si="158"/>
        <v>2160</v>
      </c>
    </row>
    <row r="1130" spans="1:20" ht="14.1" customHeight="1">
      <c r="A1130" s="564">
        <v>46</v>
      </c>
      <c r="B1130" s="552" t="s">
        <v>661</v>
      </c>
      <c r="C1130" s="553" t="s">
        <v>662</v>
      </c>
      <c r="D1130" s="380">
        <v>1</v>
      </c>
      <c r="E1130" s="560" t="s">
        <v>396</v>
      </c>
      <c r="F1130" s="560" t="s">
        <v>382</v>
      </c>
      <c r="G1130" s="373" t="str">
        <f t="shared" si="159"/>
        <v>Sanitaire ruimten</v>
      </c>
      <c r="H1130" s="380"/>
      <c r="I1130" s="566">
        <v>11.5</v>
      </c>
      <c r="J1130" s="616">
        <v>2200</v>
      </c>
      <c r="K1130" s="375">
        <f t="shared" si="160"/>
        <v>200</v>
      </c>
      <c r="L1130" s="376">
        <f t="shared" si="163"/>
        <v>0</v>
      </c>
      <c r="M1130" s="376">
        <f t="shared" si="164"/>
        <v>0</v>
      </c>
      <c r="N1130" s="376">
        <f t="shared" si="161"/>
        <v>0</v>
      </c>
      <c r="O1130" s="376">
        <f t="shared" si="162"/>
        <v>0</v>
      </c>
      <c r="P1130" s="772">
        <v>1</v>
      </c>
      <c r="Q1130" s="377" t="str">
        <f t="shared" si="157"/>
        <v>S</v>
      </c>
      <c r="R1130" s="378"/>
      <c r="S1130" s="378"/>
      <c r="T1130" s="773">
        <f t="shared" si="158"/>
        <v>2300</v>
      </c>
    </row>
    <row r="1131" spans="1:20" ht="14.1" customHeight="1">
      <c r="A1131" s="564">
        <v>47</v>
      </c>
      <c r="B1131" s="552" t="s">
        <v>661</v>
      </c>
      <c r="C1131" s="553" t="s">
        <v>662</v>
      </c>
      <c r="D1131" s="380">
        <v>1</v>
      </c>
      <c r="E1131" s="560" t="s">
        <v>397</v>
      </c>
      <c r="F1131" s="560" t="s">
        <v>325</v>
      </c>
      <c r="G1131" s="373" t="str">
        <f t="shared" si="159"/>
        <v>Niet van toepassing</v>
      </c>
      <c r="H1131" s="380"/>
      <c r="I1131" s="566">
        <v>1</v>
      </c>
      <c r="J1131" s="616" t="s">
        <v>239</v>
      </c>
      <c r="K1131" s="375">
        <f t="shared" si="160"/>
        <v>0</v>
      </c>
      <c r="L1131" s="376">
        <f t="shared" si="163"/>
        <v>0</v>
      </c>
      <c r="M1131" s="376">
        <f t="shared" si="164"/>
        <v>0</v>
      </c>
      <c r="N1131" s="376">
        <f t="shared" si="161"/>
        <v>0</v>
      </c>
      <c r="O1131" s="376">
        <f t="shared" si="162"/>
        <v>0</v>
      </c>
      <c r="P1131" s="772">
        <v>1</v>
      </c>
      <c r="Q1131" s="377">
        <f t="shared" si="157"/>
        <v>0</v>
      </c>
      <c r="R1131" s="378"/>
      <c r="S1131" s="378"/>
      <c r="T1131" s="773">
        <f t="shared" si="158"/>
        <v>0</v>
      </c>
    </row>
    <row r="1132" spans="1:20" ht="14.1" customHeight="1">
      <c r="A1132" s="564">
        <v>48</v>
      </c>
      <c r="B1132" s="552" t="s">
        <v>661</v>
      </c>
      <c r="C1132" s="553" t="s">
        <v>662</v>
      </c>
      <c r="D1132" s="380">
        <v>1</v>
      </c>
      <c r="E1132" s="560" t="s">
        <v>398</v>
      </c>
      <c r="F1132" s="560" t="s">
        <v>382</v>
      </c>
      <c r="G1132" s="373" t="str">
        <f t="shared" si="159"/>
        <v>Sanitaire ruimten</v>
      </c>
      <c r="H1132" s="380"/>
      <c r="I1132" s="566">
        <v>4.2</v>
      </c>
      <c r="J1132" s="616">
        <v>2200</v>
      </c>
      <c r="K1132" s="375">
        <f t="shared" si="160"/>
        <v>200</v>
      </c>
      <c r="L1132" s="376">
        <f t="shared" si="163"/>
        <v>0</v>
      </c>
      <c r="M1132" s="376">
        <f t="shared" si="164"/>
        <v>0</v>
      </c>
      <c r="N1132" s="376">
        <f t="shared" si="161"/>
        <v>0</v>
      </c>
      <c r="O1132" s="376">
        <f t="shared" si="162"/>
        <v>0</v>
      </c>
      <c r="P1132" s="772">
        <v>1</v>
      </c>
      <c r="Q1132" s="377" t="str">
        <f t="shared" ref="Q1132:Q1155" si="165">IF(J1132="","",VLOOKUP(J1132,Kengetal,11,FALSE))</f>
        <v>S</v>
      </c>
      <c r="R1132" s="378"/>
      <c r="S1132" s="378"/>
      <c r="T1132" s="773">
        <f t="shared" ref="T1132:T1155" si="166">I1132*K1132</f>
        <v>840</v>
      </c>
    </row>
    <row r="1133" spans="1:20" ht="14.1" customHeight="1">
      <c r="A1133" s="564">
        <v>49</v>
      </c>
      <c r="B1133" s="552" t="s">
        <v>661</v>
      </c>
      <c r="C1133" s="553" t="s">
        <v>662</v>
      </c>
      <c r="D1133" s="380">
        <v>1</v>
      </c>
      <c r="E1133" s="560" t="s">
        <v>399</v>
      </c>
      <c r="F1133" s="560" t="s">
        <v>686</v>
      </c>
      <c r="G1133" s="373" t="str">
        <f t="shared" si="159"/>
        <v>Trappenhuizen</v>
      </c>
      <c r="H1133" s="380"/>
      <c r="I1133" s="566">
        <v>16</v>
      </c>
      <c r="J1133" s="616">
        <v>5200</v>
      </c>
      <c r="K1133" s="375">
        <f t="shared" si="160"/>
        <v>200</v>
      </c>
      <c r="L1133" s="376">
        <f t="shared" si="163"/>
        <v>0</v>
      </c>
      <c r="M1133" s="376">
        <f t="shared" si="164"/>
        <v>0</v>
      </c>
      <c r="N1133" s="376">
        <f t="shared" si="161"/>
        <v>0</v>
      </c>
      <c r="O1133" s="376">
        <f t="shared" si="162"/>
        <v>0</v>
      </c>
      <c r="P1133" s="772">
        <v>1</v>
      </c>
      <c r="Q1133" s="377" t="str">
        <f t="shared" si="165"/>
        <v>V</v>
      </c>
      <c r="R1133" s="378"/>
      <c r="S1133" s="378"/>
      <c r="T1133" s="773">
        <f t="shared" si="166"/>
        <v>3200</v>
      </c>
    </row>
    <row r="1134" spans="1:20" ht="14.1" customHeight="1">
      <c r="A1134" s="564">
        <v>50</v>
      </c>
      <c r="B1134" s="552" t="s">
        <v>661</v>
      </c>
      <c r="C1134" s="553" t="s">
        <v>662</v>
      </c>
      <c r="D1134" s="380">
        <v>1</v>
      </c>
      <c r="E1134" s="560" t="s">
        <v>400</v>
      </c>
      <c r="F1134" s="560" t="s">
        <v>380</v>
      </c>
      <c r="G1134" s="373" t="str">
        <f t="shared" ref="G1134:G1155" si="167">IF($J1134="",0,VLOOKUP($J1134,Kengetal,3,FALSE))</f>
        <v>Gangen en hallen</v>
      </c>
      <c r="H1134" s="380"/>
      <c r="I1134" s="566">
        <v>95</v>
      </c>
      <c r="J1134" s="616">
        <v>3200</v>
      </c>
      <c r="K1134" s="375">
        <f t="shared" ref="K1134:K1155" si="168">SUM(IF(J1134="",0,VLOOKUP(J1134,Kengetal,2)))</f>
        <v>200</v>
      </c>
      <c r="L1134" s="376">
        <f t="shared" si="163"/>
        <v>0</v>
      </c>
      <c r="M1134" s="376">
        <f t="shared" si="164"/>
        <v>0</v>
      </c>
      <c r="N1134" s="376">
        <f t="shared" ref="N1134:N1155" si="169">IF($J1134="",0,VLOOKUP($J1134,Kengetal,5,FALSE))</f>
        <v>0</v>
      </c>
      <c r="O1134" s="376">
        <f t="shared" ref="O1134:O1155" si="170">IF($J1134="",0,VLOOKUP($J1134,Kengetal,6,FALSE))</f>
        <v>0</v>
      </c>
      <c r="P1134" s="772">
        <v>1</v>
      </c>
      <c r="Q1134" s="377" t="str">
        <f t="shared" si="165"/>
        <v>V</v>
      </c>
      <c r="R1134" s="378"/>
      <c r="S1134" s="378"/>
      <c r="T1134" s="773">
        <f t="shared" si="166"/>
        <v>19000</v>
      </c>
    </row>
    <row r="1135" spans="1:20" ht="14.1" customHeight="1">
      <c r="A1135" s="564">
        <v>51</v>
      </c>
      <c r="B1135" s="552" t="s">
        <v>661</v>
      </c>
      <c r="C1135" s="553" t="s">
        <v>662</v>
      </c>
      <c r="D1135" s="380">
        <v>1</v>
      </c>
      <c r="E1135" s="560" t="s">
        <v>401</v>
      </c>
      <c r="F1135" s="560" t="s">
        <v>384</v>
      </c>
      <c r="G1135" s="373" t="str">
        <f t="shared" si="167"/>
        <v>Administratieve ruimten</v>
      </c>
      <c r="H1135" s="380"/>
      <c r="I1135" s="566">
        <v>11.3</v>
      </c>
      <c r="J1135" s="616">
        <v>1040</v>
      </c>
      <c r="K1135" s="375">
        <f t="shared" si="168"/>
        <v>40</v>
      </c>
      <c r="L1135" s="376">
        <f t="shared" si="163"/>
        <v>0</v>
      </c>
      <c r="M1135" s="376">
        <f t="shared" si="164"/>
        <v>0</v>
      </c>
      <c r="N1135" s="376">
        <f t="shared" si="169"/>
        <v>0</v>
      </c>
      <c r="O1135" s="376">
        <f t="shared" si="170"/>
        <v>0</v>
      </c>
      <c r="P1135" s="772">
        <v>1</v>
      </c>
      <c r="Q1135" s="377" t="str">
        <f t="shared" si="165"/>
        <v>B</v>
      </c>
      <c r="R1135" s="378"/>
      <c r="S1135" s="378"/>
      <c r="T1135" s="773">
        <f t="shared" si="166"/>
        <v>452</v>
      </c>
    </row>
    <row r="1136" spans="1:20" ht="14.1" customHeight="1">
      <c r="A1136" s="564">
        <v>52</v>
      </c>
      <c r="B1136" s="552" t="s">
        <v>661</v>
      </c>
      <c r="C1136" s="553" t="s">
        <v>662</v>
      </c>
      <c r="D1136" s="380">
        <v>1</v>
      </c>
      <c r="E1136" s="560" t="s">
        <v>402</v>
      </c>
      <c r="F1136" s="560" t="s">
        <v>380</v>
      </c>
      <c r="G1136" s="373" t="str">
        <f t="shared" si="167"/>
        <v>Gangen en hallen</v>
      </c>
      <c r="H1136" s="380"/>
      <c r="I1136" s="566">
        <v>32.67</v>
      </c>
      <c r="J1136" s="616">
        <v>3200</v>
      </c>
      <c r="K1136" s="375">
        <f t="shared" si="168"/>
        <v>200</v>
      </c>
      <c r="L1136" s="376">
        <f t="shared" si="163"/>
        <v>0</v>
      </c>
      <c r="M1136" s="376">
        <f t="shared" si="164"/>
        <v>0</v>
      </c>
      <c r="N1136" s="376">
        <f t="shared" si="169"/>
        <v>0</v>
      </c>
      <c r="O1136" s="376">
        <f t="shared" si="170"/>
        <v>0</v>
      </c>
      <c r="P1136" s="772">
        <v>1</v>
      </c>
      <c r="Q1136" s="377" t="str">
        <f t="shared" si="165"/>
        <v>V</v>
      </c>
      <c r="R1136" s="378"/>
      <c r="S1136" s="378"/>
      <c r="T1136" s="773">
        <f t="shared" si="166"/>
        <v>6534</v>
      </c>
    </row>
    <row r="1137" spans="1:20" ht="14.1" customHeight="1">
      <c r="A1137" s="564">
        <v>53</v>
      </c>
      <c r="B1137" s="552" t="s">
        <v>661</v>
      </c>
      <c r="C1137" s="553" t="s">
        <v>662</v>
      </c>
      <c r="D1137" s="380"/>
      <c r="E1137" s="560" t="s">
        <v>726</v>
      </c>
      <c r="F1137" s="560" t="s">
        <v>686</v>
      </c>
      <c r="G1137" s="373" t="str">
        <f t="shared" si="167"/>
        <v>Trappenhuizen</v>
      </c>
      <c r="H1137" s="380"/>
      <c r="I1137" s="566">
        <v>2.3333333333333335</v>
      </c>
      <c r="J1137" s="616">
        <v>5200</v>
      </c>
      <c r="K1137" s="375">
        <f t="shared" si="168"/>
        <v>200</v>
      </c>
      <c r="L1137" s="376">
        <f t="shared" si="163"/>
        <v>0</v>
      </c>
      <c r="M1137" s="376">
        <f t="shared" si="164"/>
        <v>0</v>
      </c>
      <c r="N1137" s="376">
        <f t="shared" si="169"/>
        <v>0</v>
      </c>
      <c r="O1137" s="376">
        <f t="shared" si="170"/>
        <v>0</v>
      </c>
      <c r="P1137" s="772">
        <v>1</v>
      </c>
      <c r="Q1137" s="377" t="str">
        <f t="shared" si="165"/>
        <v>V</v>
      </c>
      <c r="R1137" s="378"/>
      <c r="S1137" s="378"/>
      <c r="T1137" s="773">
        <f t="shared" si="166"/>
        <v>466.66666666666669</v>
      </c>
    </row>
    <row r="1138" spans="1:20" ht="14.1" customHeight="1">
      <c r="A1138" s="564">
        <v>54</v>
      </c>
      <c r="B1138" s="552" t="s">
        <v>661</v>
      </c>
      <c r="C1138" s="553" t="s">
        <v>662</v>
      </c>
      <c r="D1138" s="380">
        <v>1</v>
      </c>
      <c r="E1138" s="560" t="s">
        <v>403</v>
      </c>
      <c r="F1138" s="560" t="s">
        <v>384</v>
      </c>
      <c r="G1138" s="373" t="str">
        <f t="shared" si="167"/>
        <v>Administratieve ruimten</v>
      </c>
      <c r="H1138" s="380"/>
      <c r="I1138" s="566">
        <v>10</v>
      </c>
      <c r="J1138" s="616">
        <v>1040</v>
      </c>
      <c r="K1138" s="375">
        <f t="shared" si="168"/>
        <v>40</v>
      </c>
      <c r="L1138" s="376">
        <f t="shared" si="163"/>
        <v>0</v>
      </c>
      <c r="M1138" s="376">
        <f t="shared" si="164"/>
        <v>0</v>
      </c>
      <c r="N1138" s="376">
        <f t="shared" si="169"/>
        <v>0</v>
      </c>
      <c r="O1138" s="376">
        <f t="shared" si="170"/>
        <v>0</v>
      </c>
      <c r="P1138" s="772">
        <v>1</v>
      </c>
      <c r="Q1138" s="377" t="str">
        <f t="shared" si="165"/>
        <v>B</v>
      </c>
      <c r="R1138" s="378"/>
      <c r="S1138" s="378"/>
      <c r="T1138" s="773">
        <f t="shared" si="166"/>
        <v>400</v>
      </c>
    </row>
    <row r="1139" spans="1:20" ht="14.1" customHeight="1">
      <c r="A1139" s="564">
        <v>55</v>
      </c>
      <c r="B1139" s="552" t="s">
        <v>661</v>
      </c>
      <c r="C1139" s="553" t="s">
        <v>662</v>
      </c>
      <c r="D1139" s="380">
        <v>1</v>
      </c>
      <c r="E1139" s="560" t="s">
        <v>404</v>
      </c>
      <c r="F1139" s="560" t="s">
        <v>388</v>
      </c>
      <c r="G1139" s="373" t="str">
        <f t="shared" si="167"/>
        <v>Pantry/koffiecorner</v>
      </c>
      <c r="H1139" s="380"/>
      <c r="I1139" s="566">
        <v>16</v>
      </c>
      <c r="J1139" s="616">
        <v>6200</v>
      </c>
      <c r="K1139" s="375">
        <f t="shared" si="168"/>
        <v>200</v>
      </c>
      <c r="L1139" s="376">
        <f t="shared" si="163"/>
        <v>0</v>
      </c>
      <c r="M1139" s="376">
        <f t="shared" si="164"/>
        <v>0</v>
      </c>
      <c r="N1139" s="376">
        <f t="shared" si="169"/>
        <v>0</v>
      </c>
      <c r="O1139" s="376">
        <f t="shared" si="170"/>
        <v>0</v>
      </c>
      <c r="P1139" s="772">
        <v>1</v>
      </c>
      <c r="Q1139" s="377" t="str">
        <f t="shared" si="165"/>
        <v>V</v>
      </c>
      <c r="R1139" s="378"/>
      <c r="S1139" s="378"/>
      <c r="T1139" s="773">
        <f t="shared" si="166"/>
        <v>3200</v>
      </c>
    </row>
    <row r="1140" spans="1:20" ht="14.1" customHeight="1">
      <c r="A1140" s="564">
        <v>56</v>
      </c>
      <c r="B1140" s="552" t="s">
        <v>661</v>
      </c>
      <c r="C1140" s="553" t="s">
        <v>662</v>
      </c>
      <c r="D1140" s="380">
        <v>1</v>
      </c>
      <c r="E1140" s="560" t="s">
        <v>405</v>
      </c>
      <c r="F1140" s="560" t="s">
        <v>384</v>
      </c>
      <c r="G1140" s="373" t="str">
        <f t="shared" si="167"/>
        <v>Administratieve ruimten</v>
      </c>
      <c r="H1140" s="380"/>
      <c r="I1140" s="566">
        <v>27</v>
      </c>
      <c r="J1140" s="616">
        <v>1040</v>
      </c>
      <c r="K1140" s="375">
        <f t="shared" si="168"/>
        <v>40</v>
      </c>
      <c r="L1140" s="376">
        <f t="shared" si="163"/>
        <v>0</v>
      </c>
      <c r="M1140" s="376">
        <f t="shared" si="164"/>
        <v>0</v>
      </c>
      <c r="N1140" s="376">
        <f t="shared" si="169"/>
        <v>0</v>
      </c>
      <c r="O1140" s="376">
        <f t="shared" si="170"/>
        <v>0</v>
      </c>
      <c r="P1140" s="772">
        <v>1</v>
      </c>
      <c r="Q1140" s="377" t="str">
        <f t="shared" si="165"/>
        <v>B</v>
      </c>
      <c r="R1140" s="378"/>
      <c r="S1140" s="378"/>
      <c r="T1140" s="773">
        <f t="shared" si="166"/>
        <v>1080</v>
      </c>
    </row>
    <row r="1141" spans="1:20" ht="14.1" customHeight="1">
      <c r="A1141" s="564">
        <v>57</v>
      </c>
      <c r="B1141" s="552" t="s">
        <v>661</v>
      </c>
      <c r="C1141" s="553" t="s">
        <v>662</v>
      </c>
      <c r="D1141" s="380">
        <v>1</v>
      </c>
      <c r="E1141" s="560" t="s">
        <v>406</v>
      </c>
      <c r="F1141" s="560" t="s">
        <v>325</v>
      </c>
      <c r="G1141" s="373" t="str">
        <f t="shared" si="167"/>
        <v>Niet van toepassing</v>
      </c>
      <c r="H1141" s="380"/>
      <c r="I1141" s="566">
        <v>4</v>
      </c>
      <c r="J1141" s="616" t="s">
        <v>239</v>
      </c>
      <c r="K1141" s="375">
        <f t="shared" si="168"/>
        <v>0</v>
      </c>
      <c r="L1141" s="376">
        <f t="shared" si="163"/>
        <v>0</v>
      </c>
      <c r="M1141" s="376">
        <f t="shared" si="164"/>
        <v>0</v>
      </c>
      <c r="N1141" s="376">
        <f t="shared" si="169"/>
        <v>0</v>
      </c>
      <c r="O1141" s="376">
        <f t="shared" si="170"/>
        <v>0</v>
      </c>
      <c r="P1141" s="772">
        <v>1</v>
      </c>
      <c r="Q1141" s="377">
        <f t="shared" si="165"/>
        <v>0</v>
      </c>
      <c r="R1141" s="378"/>
      <c r="S1141" s="378"/>
      <c r="T1141" s="773">
        <f t="shared" si="166"/>
        <v>0</v>
      </c>
    </row>
    <row r="1142" spans="1:20" ht="14.1" customHeight="1">
      <c r="A1142" s="564">
        <v>58</v>
      </c>
      <c r="B1142" s="552" t="s">
        <v>661</v>
      </c>
      <c r="C1142" s="553" t="s">
        <v>662</v>
      </c>
      <c r="D1142" s="380">
        <v>1</v>
      </c>
      <c r="E1142" s="560" t="s">
        <v>407</v>
      </c>
      <c r="F1142" s="560" t="s">
        <v>382</v>
      </c>
      <c r="G1142" s="373" t="str">
        <f t="shared" si="167"/>
        <v>Sanitaire ruimten</v>
      </c>
      <c r="H1142" s="380"/>
      <c r="I1142" s="566">
        <v>2</v>
      </c>
      <c r="J1142" s="616">
        <v>2200</v>
      </c>
      <c r="K1142" s="375">
        <f t="shared" si="168"/>
        <v>200</v>
      </c>
      <c r="L1142" s="376">
        <f t="shared" si="163"/>
        <v>0</v>
      </c>
      <c r="M1142" s="376">
        <f t="shared" si="164"/>
        <v>0</v>
      </c>
      <c r="N1142" s="376">
        <f t="shared" si="169"/>
        <v>0</v>
      </c>
      <c r="O1142" s="376">
        <f t="shared" si="170"/>
        <v>0</v>
      </c>
      <c r="P1142" s="772">
        <v>1</v>
      </c>
      <c r="Q1142" s="377" t="str">
        <f t="shared" si="165"/>
        <v>S</v>
      </c>
      <c r="R1142" s="378"/>
      <c r="S1142" s="378"/>
      <c r="T1142" s="773">
        <f t="shared" si="166"/>
        <v>400</v>
      </c>
    </row>
    <row r="1143" spans="1:20" ht="14.1" customHeight="1">
      <c r="A1143" s="564">
        <v>59</v>
      </c>
      <c r="B1143" s="552" t="s">
        <v>661</v>
      </c>
      <c r="C1143" s="553" t="s">
        <v>662</v>
      </c>
      <c r="D1143" s="380">
        <v>1</v>
      </c>
      <c r="E1143" s="560" t="s">
        <v>408</v>
      </c>
      <c r="F1143" s="560" t="s">
        <v>382</v>
      </c>
      <c r="G1143" s="373" t="str">
        <f t="shared" si="167"/>
        <v>Sanitaire ruimten</v>
      </c>
      <c r="H1143" s="380"/>
      <c r="I1143" s="566">
        <v>2</v>
      </c>
      <c r="J1143" s="616">
        <v>2200</v>
      </c>
      <c r="K1143" s="375">
        <f t="shared" si="168"/>
        <v>200</v>
      </c>
      <c r="L1143" s="376">
        <f t="shared" si="163"/>
        <v>0</v>
      </c>
      <c r="M1143" s="376">
        <f t="shared" si="164"/>
        <v>0</v>
      </c>
      <c r="N1143" s="376">
        <f t="shared" si="169"/>
        <v>0</v>
      </c>
      <c r="O1143" s="376">
        <f t="shared" si="170"/>
        <v>0</v>
      </c>
      <c r="P1143" s="772">
        <v>1</v>
      </c>
      <c r="Q1143" s="377" t="str">
        <f t="shared" si="165"/>
        <v>S</v>
      </c>
      <c r="R1143" s="378"/>
      <c r="S1143" s="378"/>
      <c r="T1143" s="773">
        <f t="shared" si="166"/>
        <v>400</v>
      </c>
    </row>
    <row r="1144" spans="1:20" ht="14.1" customHeight="1">
      <c r="A1144" s="564">
        <v>60</v>
      </c>
      <c r="B1144" s="552" t="s">
        <v>661</v>
      </c>
      <c r="C1144" s="553" t="s">
        <v>662</v>
      </c>
      <c r="D1144" s="380">
        <v>1</v>
      </c>
      <c r="E1144" s="560" t="s">
        <v>409</v>
      </c>
      <c r="F1144" s="560" t="s">
        <v>385</v>
      </c>
      <c r="G1144" s="373" t="str">
        <f t="shared" si="167"/>
        <v>Personeelsruimten</v>
      </c>
      <c r="H1144" s="380"/>
      <c r="I1144" s="566">
        <v>33</v>
      </c>
      <c r="J1144" s="616">
        <v>12200</v>
      </c>
      <c r="K1144" s="375">
        <f t="shared" si="168"/>
        <v>200</v>
      </c>
      <c r="L1144" s="376">
        <f t="shared" si="163"/>
        <v>0</v>
      </c>
      <c r="M1144" s="376">
        <f t="shared" si="164"/>
        <v>0</v>
      </c>
      <c r="N1144" s="376">
        <f t="shared" si="169"/>
        <v>0</v>
      </c>
      <c r="O1144" s="376">
        <f t="shared" si="170"/>
        <v>0</v>
      </c>
      <c r="P1144" s="772">
        <v>1</v>
      </c>
      <c r="Q1144" s="377" t="str">
        <f t="shared" si="165"/>
        <v>V</v>
      </c>
      <c r="R1144" s="378"/>
      <c r="S1144" s="378"/>
      <c r="T1144" s="773">
        <f t="shared" si="166"/>
        <v>6600</v>
      </c>
    </row>
    <row r="1145" spans="1:20" ht="14.1" customHeight="1">
      <c r="A1145" s="564">
        <v>61</v>
      </c>
      <c r="B1145" s="552" t="s">
        <v>661</v>
      </c>
      <c r="C1145" s="553" t="s">
        <v>662</v>
      </c>
      <c r="D1145" s="380">
        <v>2</v>
      </c>
      <c r="E1145" s="560" t="s">
        <v>446</v>
      </c>
      <c r="F1145" s="560" t="s">
        <v>380</v>
      </c>
      <c r="G1145" s="373" t="str">
        <f t="shared" si="167"/>
        <v>Gangen en hallen</v>
      </c>
      <c r="H1145" s="380"/>
      <c r="I1145" s="566">
        <v>36</v>
      </c>
      <c r="J1145" s="616">
        <v>3200</v>
      </c>
      <c r="K1145" s="375">
        <f t="shared" si="168"/>
        <v>200</v>
      </c>
      <c r="L1145" s="376">
        <f t="shared" si="163"/>
        <v>0</v>
      </c>
      <c r="M1145" s="376">
        <f t="shared" si="164"/>
        <v>0</v>
      </c>
      <c r="N1145" s="376">
        <f t="shared" si="169"/>
        <v>0</v>
      </c>
      <c r="O1145" s="376">
        <f t="shared" si="170"/>
        <v>0</v>
      </c>
      <c r="P1145" s="772">
        <v>1</v>
      </c>
      <c r="Q1145" s="377" t="str">
        <f t="shared" si="165"/>
        <v>V</v>
      </c>
      <c r="R1145" s="378"/>
      <c r="S1145" s="378"/>
      <c r="T1145" s="773">
        <f t="shared" si="166"/>
        <v>7200</v>
      </c>
    </row>
    <row r="1146" spans="1:20" ht="14.1" customHeight="1">
      <c r="A1146" s="564">
        <v>62</v>
      </c>
      <c r="B1146" s="552" t="s">
        <v>661</v>
      </c>
      <c r="C1146" s="553" t="s">
        <v>662</v>
      </c>
      <c r="D1146" s="380">
        <v>2</v>
      </c>
      <c r="E1146" s="560" t="s">
        <v>447</v>
      </c>
      <c r="F1146" s="560" t="s">
        <v>383</v>
      </c>
      <c r="G1146" s="373" t="str">
        <f t="shared" si="167"/>
        <v>Leslokaal regulier</v>
      </c>
      <c r="H1146" s="380"/>
      <c r="I1146" s="566">
        <v>64</v>
      </c>
      <c r="J1146" s="616">
        <v>8040</v>
      </c>
      <c r="K1146" s="375">
        <f t="shared" si="168"/>
        <v>40</v>
      </c>
      <c r="L1146" s="376">
        <f t="shared" si="163"/>
        <v>0</v>
      </c>
      <c r="M1146" s="376">
        <f t="shared" si="164"/>
        <v>0</v>
      </c>
      <c r="N1146" s="376">
        <f t="shared" si="169"/>
        <v>0</v>
      </c>
      <c r="O1146" s="376">
        <f t="shared" si="170"/>
        <v>0</v>
      </c>
      <c r="P1146" s="772">
        <v>1</v>
      </c>
      <c r="Q1146" s="377" t="str">
        <f t="shared" si="165"/>
        <v>L</v>
      </c>
      <c r="R1146" s="378"/>
      <c r="S1146" s="378"/>
      <c r="T1146" s="773">
        <f t="shared" si="166"/>
        <v>2560</v>
      </c>
    </row>
    <row r="1147" spans="1:20" ht="14.1" customHeight="1">
      <c r="A1147" s="564">
        <v>63</v>
      </c>
      <c r="B1147" s="552" t="s">
        <v>661</v>
      </c>
      <c r="C1147" s="553" t="s">
        <v>662</v>
      </c>
      <c r="D1147" s="380">
        <v>2</v>
      </c>
      <c r="E1147" s="560" t="s">
        <v>448</v>
      </c>
      <c r="F1147" s="560" t="s">
        <v>383</v>
      </c>
      <c r="G1147" s="373" t="str">
        <f t="shared" si="167"/>
        <v>Leslokaal regulier</v>
      </c>
      <c r="H1147" s="380"/>
      <c r="I1147" s="566">
        <v>64</v>
      </c>
      <c r="J1147" s="616">
        <v>8040</v>
      </c>
      <c r="K1147" s="375">
        <f t="shared" si="168"/>
        <v>40</v>
      </c>
      <c r="L1147" s="376">
        <f t="shared" si="163"/>
        <v>0</v>
      </c>
      <c r="M1147" s="376">
        <f t="shared" si="164"/>
        <v>0</v>
      </c>
      <c r="N1147" s="376">
        <f t="shared" si="169"/>
        <v>0</v>
      </c>
      <c r="O1147" s="376">
        <f t="shared" si="170"/>
        <v>0</v>
      </c>
      <c r="P1147" s="772">
        <v>1</v>
      </c>
      <c r="Q1147" s="377" t="str">
        <f t="shared" si="165"/>
        <v>L</v>
      </c>
      <c r="R1147" s="378"/>
      <c r="S1147" s="378"/>
      <c r="T1147" s="773">
        <f t="shared" si="166"/>
        <v>2560</v>
      </c>
    </row>
    <row r="1148" spans="1:20" ht="14.1" customHeight="1">
      <c r="A1148" s="564">
        <v>64</v>
      </c>
      <c r="B1148" s="552" t="s">
        <v>661</v>
      </c>
      <c r="C1148" s="553" t="s">
        <v>662</v>
      </c>
      <c r="D1148" s="380">
        <v>2</v>
      </c>
      <c r="E1148" s="560" t="s">
        <v>449</v>
      </c>
      <c r="F1148" s="560" t="s">
        <v>383</v>
      </c>
      <c r="G1148" s="373" t="str">
        <f t="shared" si="167"/>
        <v>Leslokaal regulier</v>
      </c>
      <c r="H1148" s="380"/>
      <c r="I1148" s="566">
        <v>64</v>
      </c>
      <c r="J1148" s="616">
        <v>8040</v>
      </c>
      <c r="K1148" s="375">
        <f t="shared" si="168"/>
        <v>40</v>
      </c>
      <c r="L1148" s="376">
        <f t="shared" si="163"/>
        <v>0</v>
      </c>
      <c r="M1148" s="376">
        <f t="shared" si="164"/>
        <v>0</v>
      </c>
      <c r="N1148" s="376">
        <f t="shared" si="169"/>
        <v>0</v>
      </c>
      <c r="O1148" s="376">
        <f t="shared" si="170"/>
        <v>0</v>
      </c>
      <c r="P1148" s="772">
        <v>1</v>
      </c>
      <c r="Q1148" s="377" t="str">
        <f t="shared" si="165"/>
        <v>L</v>
      </c>
      <c r="R1148" s="378"/>
      <c r="S1148" s="378"/>
      <c r="T1148" s="773">
        <f t="shared" si="166"/>
        <v>2560</v>
      </c>
    </row>
    <row r="1149" spans="1:20" ht="14.1" customHeight="1">
      <c r="A1149" s="564">
        <v>65</v>
      </c>
      <c r="B1149" s="552" t="s">
        <v>661</v>
      </c>
      <c r="C1149" s="553" t="s">
        <v>662</v>
      </c>
      <c r="D1149" s="380">
        <v>2</v>
      </c>
      <c r="E1149" s="560" t="s">
        <v>450</v>
      </c>
      <c r="F1149" s="560" t="s">
        <v>380</v>
      </c>
      <c r="G1149" s="373" t="str">
        <f t="shared" si="167"/>
        <v>Gangen en hallen</v>
      </c>
      <c r="H1149" s="380"/>
      <c r="I1149" s="566">
        <v>86</v>
      </c>
      <c r="J1149" s="616">
        <v>3200</v>
      </c>
      <c r="K1149" s="375">
        <f t="shared" si="168"/>
        <v>200</v>
      </c>
      <c r="L1149" s="376">
        <f t="shared" si="163"/>
        <v>0</v>
      </c>
      <c r="M1149" s="376">
        <f t="shared" si="164"/>
        <v>0</v>
      </c>
      <c r="N1149" s="376">
        <f t="shared" si="169"/>
        <v>0</v>
      </c>
      <c r="O1149" s="376">
        <f t="shared" si="170"/>
        <v>0</v>
      </c>
      <c r="P1149" s="772">
        <v>1</v>
      </c>
      <c r="Q1149" s="377" t="str">
        <f t="shared" si="165"/>
        <v>V</v>
      </c>
      <c r="R1149" s="378"/>
      <c r="S1149" s="378"/>
      <c r="T1149" s="773">
        <f t="shared" si="166"/>
        <v>17200</v>
      </c>
    </row>
    <row r="1150" spans="1:20" ht="14.1" customHeight="1">
      <c r="A1150" s="564">
        <v>66</v>
      </c>
      <c r="B1150" s="552" t="s">
        <v>661</v>
      </c>
      <c r="C1150" s="553" t="s">
        <v>662</v>
      </c>
      <c r="D1150" s="380">
        <v>2</v>
      </c>
      <c r="E1150" s="560" t="s">
        <v>451</v>
      </c>
      <c r="F1150" s="560" t="s">
        <v>383</v>
      </c>
      <c r="G1150" s="373" t="str">
        <f t="shared" si="167"/>
        <v>Leslokaal regulier</v>
      </c>
      <c r="H1150" s="380"/>
      <c r="I1150" s="566">
        <v>64</v>
      </c>
      <c r="J1150" s="616">
        <v>8040</v>
      </c>
      <c r="K1150" s="375">
        <f t="shared" si="168"/>
        <v>40</v>
      </c>
      <c r="L1150" s="376">
        <f t="shared" si="163"/>
        <v>0</v>
      </c>
      <c r="M1150" s="376">
        <f t="shared" si="164"/>
        <v>0</v>
      </c>
      <c r="N1150" s="376">
        <f t="shared" si="169"/>
        <v>0</v>
      </c>
      <c r="O1150" s="376">
        <f t="shared" si="170"/>
        <v>0</v>
      </c>
      <c r="P1150" s="772">
        <v>1</v>
      </c>
      <c r="Q1150" s="377" t="str">
        <f t="shared" si="165"/>
        <v>L</v>
      </c>
      <c r="R1150" s="378"/>
      <c r="S1150" s="378"/>
      <c r="T1150" s="773">
        <f t="shared" si="166"/>
        <v>2560</v>
      </c>
    </row>
    <row r="1151" spans="1:20" ht="14.1" customHeight="1">
      <c r="A1151" s="564">
        <v>67</v>
      </c>
      <c r="B1151" s="552" t="s">
        <v>661</v>
      </c>
      <c r="C1151" s="553" t="s">
        <v>662</v>
      </c>
      <c r="D1151" s="380">
        <v>2</v>
      </c>
      <c r="E1151" s="560" t="s">
        <v>452</v>
      </c>
      <c r="F1151" s="560" t="s">
        <v>382</v>
      </c>
      <c r="G1151" s="373" t="str">
        <f t="shared" si="167"/>
        <v>Sanitaire ruimten</v>
      </c>
      <c r="H1151" s="380"/>
      <c r="I1151" s="566">
        <v>11.5</v>
      </c>
      <c r="J1151" s="616">
        <v>2200</v>
      </c>
      <c r="K1151" s="375">
        <f t="shared" si="168"/>
        <v>200</v>
      </c>
      <c r="L1151" s="376">
        <f t="shared" si="163"/>
        <v>0</v>
      </c>
      <c r="M1151" s="376">
        <f t="shared" si="164"/>
        <v>0</v>
      </c>
      <c r="N1151" s="376">
        <f t="shared" si="169"/>
        <v>0</v>
      </c>
      <c r="O1151" s="376">
        <f t="shared" si="170"/>
        <v>0</v>
      </c>
      <c r="P1151" s="772">
        <v>1</v>
      </c>
      <c r="Q1151" s="377" t="str">
        <f t="shared" si="165"/>
        <v>S</v>
      </c>
      <c r="R1151" s="378"/>
      <c r="S1151" s="378"/>
      <c r="T1151" s="773">
        <f t="shared" si="166"/>
        <v>2300</v>
      </c>
    </row>
    <row r="1152" spans="1:20" ht="14.1" customHeight="1">
      <c r="A1152" s="564">
        <v>68</v>
      </c>
      <c r="B1152" s="552" t="s">
        <v>661</v>
      </c>
      <c r="C1152" s="553" t="s">
        <v>662</v>
      </c>
      <c r="D1152" s="380">
        <v>2</v>
      </c>
      <c r="E1152" s="560" t="s">
        <v>453</v>
      </c>
      <c r="F1152" s="560" t="s">
        <v>325</v>
      </c>
      <c r="G1152" s="373" t="str">
        <f t="shared" si="167"/>
        <v>Niet van toepassing</v>
      </c>
      <c r="H1152" s="380"/>
      <c r="I1152" s="566">
        <v>1</v>
      </c>
      <c r="J1152" s="616" t="s">
        <v>239</v>
      </c>
      <c r="K1152" s="375">
        <f t="shared" si="168"/>
        <v>0</v>
      </c>
      <c r="L1152" s="376">
        <f t="shared" si="163"/>
        <v>0</v>
      </c>
      <c r="M1152" s="376">
        <f t="shared" si="164"/>
        <v>0</v>
      </c>
      <c r="N1152" s="376">
        <f t="shared" si="169"/>
        <v>0</v>
      </c>
      <c r="O1152" s="376">
        <f t="shared" si="170"/>
        <v>0</v>
      </c>
      <c r="P1152" s="772">
        <v>1</v>
      </c>
      <c r="Q1152" s="377">
        <f t="shared" si="165"/>
        <v>0</v>
      </c>
      <c r="R1152" s="378"/>
      <c r="S1152" s="378"/>
      <c r="T1152" s="773">
        <f t="shared" si="166"/>
        <v>0</v>
      </c>
    </row>
    <row r="1153" spans="1:21" ht="14.1" customHeight="1">
      <c r="A1153" s="564">
        <v>69</v>
      </c>
      <c r="B1153" s="552" t="s">
        <v>661</v>
      </c>
      <c r="C1153" s="553" t="s">
        <v>662</v>
      </c>
      <c r="D1153" s="380">
        <v>2</v>
      </c>
      <c r="E1153" s="560" t="s">
        <v>454</v>
      </c>
      <c r="F1153" s="560" t="s">
        <v>382</v>
      </c>
      <c r="G1153" s="373" t="str">
        <f t="shared" si="167"/>
        <v>Sanitaire ruimten</v>
      </c>
      <c r="H1153" s="380"/>
      <c r="I1153" s="566">
        <v>4.2</v>
      </c>
      <c r="J1153" s="616">
        <v>2200</v>
      </c>
      <c r="K1153" s="375">
        <f t="shared" si="168"/>
        <v>200</v>
      </c>
      <c r="L1153" s="376">
        <f t="shared" si="163"/>
        <v>0</v>
      </c>
      <c r="M1153" s="376">
        <f t="shared" si="164"/>
        <v>0</v>
      </c>
      <c r="N1153" s="376">
        <f t="shared" si="169"/>
        <v>0</v>
      </c>
      <c r="O1153" s="376">
        <f t="shared" si="170"/>
        <v>0</v>
      </c>
      <c r="P1153" s="772">
        <v>1</v>
      </c>
      <c r="Q1153" s="377" t="str">
        <f t="shared" si="165"/>
        <v>S</v>
      </c>
      <c r="R1153" s="378"/>
      <c r="S1153" s="378"/>
      <c r="T1153" s="773">
        <f t="shared" si="166"/>
        <v>840</v>
      </c>
    </row>
    <row r="1154" spans="1:21" ht="14.1" customHeight="1">
      <c r="A1154" s="564">
        <v>70</v>
      </c>
      <c r="B1154" s="552" t="s">
        <v>661</v>
      </c>
      <c r="C1154" s="553" t="s">
        <v>662</v>
      </c>
      <c r="D1154" s="380">
        <v>2</v>
      </c>
      <c r="E1154" s="560" t="s">
        <v>455</v>
      </c>
      <c r="F1154" s="560" t="s">
        <v>380</v>
      </c>
      <c r="G1154" s="373" t="str">
        <f t="shared" si="167"/>
        <v>Gangen en hallen</v>
      </c>
      <c r="H1154" s="380"/>
      <c r="I1154" s="566">
        <v>16</v>
      </c>
      <c r="J1154" s="616">
        <v>3200</v>
      </c>
      <c r="K1154" s="375">
        <f t="shared" si="168"/>
        <v>200</v>
      </c>
      <c r="L1154" s="376">
        <f t="shared" si="163"/>
        <v>0</v>
      </c>
      <c r="M1154" s="376">
        <f t="shared" si="164"/>
        <v>0</v>
      </c>
      <c r="N1154" s="376">
        <f t="shared" si="169"/>
        <v>0</v>
      </c>
      <c r="O1154" s="376">
        <f t="shared" si="170"/>
        <v>0</v>
      </c>
      <c r="P1154" s="772">
        <v>1</v>
      </c>
      <c r="Q1154" s="377" t="str">
        <f t="shared" si="165"/>
        <v>V</v>
      </c>
      <c r="R1154" s="378"/>
      <c r="S1154" s="378"/>
      <c r="T1154" s="773">
        <f t="shared" si="166"/>
        <v>3200</v>
      </c>
    </row>
    <row r="1155" spans="1:21" ht="14.1" customHeight="1">
      <c r="A1155" s="564">
        <v>71</v>
      </c>
      <c r="B1155" s="552" t="s">
        <v>661</v>
      </c>
      <c r="C1155" s="553" t="s">
        <v>662</v>
      </c>
      <c r="D1155" s="380">
        <v>2</v>
      </c>
      <c r="E1155" s="560" t="s">
        <v>456</v>
      </c>
      <c r="F1155" s="560" t="s">
        <v>382</v>
      </c>
      <c r="G1155" s="373" t="str">
        <f t="shared" si="167"/>
        <v>Sanitaire ruimten</v>
      </c>
      <c r="H1155" s="380"/>
      <c r="I1155" s="566">
        <v>4.2</v>
      </c>
      <c r="J1155" s="616">
        <v>2200</v>
      </c>
      <c r="K1155" s="375">
        <f t="shared" si="168"/>
        <v>200</v>
      </c>
      <c r="L1155" s="376">
        <f t="shared" si="163"/>
        <v>0</v>
      </c>
      <c r="M1155" s="376">
        <f t="shared" si="164"/>
        <v>0</v>
      </c>
      <c r="N1155" s="376">
        <f t="shared" si="169"/>
        <v>0</v>
      </c>
      <c r="O1155" s="376">
        <f t="shared" si="170"/>
        <v>0</v>
      </c>
      <c r="P1155" s="772">
        <v>1</v>
      </c>
      <c r="Q1155" s="377" t="str">
        <f t="shared" si="165"/>
        <v>S</v>
      </c>
      <c r="R1155" s="378"/>
      <c r="S1155" s="378"/>
      <c r="T1155" s="773">
        <f t="shared" si="166"/>
        <v>840</v>
      </c>
    </row>
    <row r="1157" spans="1:21" ht="14.1" customHeight="1">
      <c r="T1157" s="663">
        <f>SUM(T10:T1155)</f>
        <v>4764459.647841827</v>
      </c>
      <c r="U1157" s="380" t="s">
        <v>767</v>
      </c>
    </row>
    <row r="1158" spans="1:21" ht="14.1" customHeight="1">
      <c r="T1158" s="661">
        <f>SUM(L10:L1155)</f>
        <v>0</v>
      </c>
      <c r="U1158" s="380" t="s">
        <v>768</v>
      </c>
    </row>
    <row r="1159" spans="1:21" ht="14.1" customHeight="1">
      <c r="T1159" s="662" t="e">
        <f>T1157/T1158</f>
        <v>#DIV/0!</v>
      </c>
      <c r="U1159" s="380" t="s">
        <v>769</v>
      </c>
    </row>
  </sheetData>
  <autoFilter ref="A9:S1159">
    <sortState ref="A10:T2368">
      <sortCondition ref="A9:A2368"/>
    </sortState>
  </autoFilter>
  <phoneticPr fontId="9"/>
  <conditionalFormatting sqref="I10:I1155">
    <cfRule type="cellIs" dxfId="3" priority="163" operator="greaterThanOrEqual">
      <formula>100</formula>
    </cfRule>
    <cfRule type="cellIs" dxfId="2" priority="164" operator="between">
      <formula>10</formula>
      <formula>100</formula>
    </cfRule>
    <cfRule type="cellIs" dxfId="1" priority="165" operator="lessThan">
      <formula>10</formula>
    </cfRule>
  </conditionalFormatting>
  <printOptions horizontalCentered="1" gridLinesSet="0"/>
  <pageMargins left="0.19685039370078741" right="0.19685039370078741" top="0.59055118110236227" bottom="0.78740157480314965" header="0.39370078740157483" footer="0.19685039370078741"/>
  <pageSetup paperSize="9" orientation="portrait" r:id="rId1"/>
  <headerFooter alignWithMargins="0">
    <oddFooter>&amp;L&amp;"Verdana,Regular"&amp;F-&amp;A
Atir b.v. ©&amp;C&amp;R&amp;"Verdana,Regular"printversie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showGridLines="0" showZeros="0" showOutlineSymbols="0" zoomScaleSheetLayoutView="100" workbookViewId="0">
      <pane ySplit="7" topLeftCell="A35" activePane="bottomLeft" state="frozen"/>
      <selection sqref="A1:XFD1048576"/>
      <selection pane="bottomLeft" activeCell="C63" sqref="C63"/>
    </sheetView>
  </sheetViews>
  <sheetFormatPr defaultColWidth="9.28515625" defaultRowHeight="12.75"/>
  <cols>
    <col min="1" max="1" width="45.5703125" style="37" customWidth="1"/>
    <col min="2" max="2" width="16.140625" style="37" customWidth="1"/>
    <col min="3" max="3" width="18.42578125" style="37" customWidth="1"/>
    <col min="4" max="4" width="10.7109375" style="37" customWidth="1"/>
    <col min="5" max="5" width="11.140625" style="37" customWidth="1"/>
    <col min="6" max="6" width="12.85546875" style="37" bestFit="1" customWidth="1"/>
    <col min="7" max="7" width="2.140625" style="37" customWidth="1"/>
    <col min="8" max="8" width="7.85546875" style="37" customWidth="1"/>
    <col min="9" max="9" width="27" style="37" bestFit="1" customWidth="1"/>
    <col min="10" max="16384" width="9.28515625" style="37"/>
  </cols>
  <sheetData>
    <row r="1" spans="1:10">
      <c r="A1" s="35"/>
      <c r="B1" s="35"/>
      <c r="C1" s="35"/>
      <c r="D1" s="35"/>
      <c r="E1" s="35"/>
      <c r="F1" s="36"/>
      <c r="G1" s="36"/>
      <c r="H1" s="36"/>
    </row>
    <row r="2" spans="1:10" ht="15">
      <c r="A2" s="84" t="s">
        <v>114</v>
      </c>
      <c r="B2" s="85" t="str">
        <f>'1-Contractblad'!B3</f>
        <v>LMC</v>
      </c>
      <c r="C2" s="35"/>
      <c r="D2" s="35"/>
      <c r="E2" s="35"/>
      <c r="F2" s="36"/>
      <c r="G2" s="36"/>
      <c r="H2" s="36"/>
    </row>
    <row r="3" spans="1:10" ht="15">
      <c r="A3" s="84" t="s">
        <v>55</v>
      </c>
      <c r="B3" s="85" t="s">
        <v>97</v>
      </c>
      <c r="C3" s="301"/>
      <c r="D3" s="179"/>
      <c r="E3" s="302"/>
      <c r="F3" s="38"/>
      <c r="G3" s="38"/>
      <c r="H3" s="38"/>
    </row>
    <row r="4" spans="1:10" ht="15">
      <c r="A4" s="84" t="s">
        <v>272</v>
      </c>
      <c r="B4" s="85" t="str">
        <f>'1-Contractblad'!B5</f>
        <v>Rotterdam</v>
      </c>
      <c r="C4" s="84"/>
      <c r="D4" s="303"/>
      <c r="E4" s="304"/>
      <c r="F4" s="40"/>
      <c r="G4" s="41"/>
      <c r="H4" s="38"/>
    </row>
    <row r="5" spans="1:10" ht="15">
      <c r="A5" s="84" t="s">
        <v>145</v>
      </c>
      <c r="B5" s="85" t="str">
        <f>'1-Contractblad'!B6</f>
        <v>LMC-EA-JV-2014</v>
      </c>
      <c r="C5" s="305"/>
      <c r="D5" s="303"/>
      <c r="E5" s="304"/>
      <c r="F5" s="40"/>
      <c r="G5" s="41"/>
      <c r="H5" s="38"/>
    </row>
    <row r="6" spans="1:10" ht="15">
      <c r="A6" s="84" t="s">
        <v>208</v>
      </c>
      <c r="B6" s="85">
        <f>'1-Contractblad'!B7</f>
        <v>0</v>
      </c>
      <c r="C6" s="306"/>
      <c r="D6" s="59"/>
      <c r="E6" s="307"/>
      <c r="F6" s="40"/>
      <c r="G6" s="41"/>
      <c r="H6" s="38"/>
      <c r="I6" s="10"/>
      <c r="J6" s="10"/>
    </row>
    <row r="7" spans="1:10" ht="15">
      <c r="A7" s="84" t="s">
        <v>45</v>
      </c>
      <c r="B7" s="308">
        <f>'1-Contractblad'!B8</f>
        <v>2014</v>
      </c>
      <c r="C7" s="304"/>
      <c r="D7" s="304"/>
      <c r="E7" s="304"/>
      <c r="F7" s="40"/>
      <c r="G7" s="41"/>
      <c r="H7" s="38"/>
    </row>
    <row r="8" spans="1:10" ht="15">
      <c r="A8" s="309"/>
      <c r="B8" s="304"/>
      <c r="C8" s="304"/>
      <c r="D8" s="304"/>
      <c r="E8" s="304"/>
      <c r="F8" s="40"/>
      <c r="G8" s="41"/>
      <c r="H8" s="38"/>
    </row>
    <row r="9" spans="1:10" ht="18">
      <c r="A9" s="310" t="s">
        <v>10</v>
      </c>
      <c r="B9" s="26"/>
      <c r="C9" s="26"/>
      <c r="D9" s="26"/>
      <c r="E9" s="311"/>
      <c r="F9" s="40"/>
      <c r="G9" s="41"/>
      <c r="H9" s="38"/>
    </row>
    <row r="10" spans="1:10">
      <c r="A10" s="312"/>
      <c r="B10" s="27"/>
      <c r="C10" s="27"/>
      <c r="D10" s="27"/>
      <c r="E10" s="27"/>
      <c r="F10" s="38"/>
      <c r="G10" s="38"/>
      <c r="H10" s="38"/>
    </row>
    <row r="11" spans="1:10">
      <c r="A11" s="313"/>
      <c r="B11" s="314"/>
      <c r="C11" s="315" t="s">
        <v>144</v>
      </c>
      <c r="D11" s="27"/>
      <c r="E11" s="27"/>
      <c r="F11" s="24"/>
      <c r="G11" s="41"/>
      <c r="H11" s="38"/>
    </row>
    <row r="12" spans="1:10">
      <c r="A12" s="316" t="s">
        <v>33</v>
      </c>
      <c r="B12" s="317"/>
      <c r="C12" s="20"/>
      <c r="D12" s="27"/>
      <c r="E12" s="40"/>
      <c r="F12" s="24"/>
      <c r="G12" s="38"/>
    </row>
    <row r="13" spans="1:10">
      <c r="A13" s="316" t="s">
        <v>34</v>
      </c>
      <c r="B13" s="317"/>
      <c r="C13" s="21"/>
      <c r="D13" s="27"/>
      <c r="E13" s="40"/>
      <c r="F13" s="24"/>
      <c r="G13" s="38"/>
    </row>
    <row r="14" spans="1:10">
      <c r="A14" s="316" t="s">
        <v>35</v>
      </c>
      <c r="B14" s="317"/>
      <c r="C14" s="20"/>
      <c r="D14" s="27"/>
      <c r="E14" s="40"/>
      <c r="F14" s="24"/>
      <c r="G14" s="38"/>
      <c r="H14" s="83"/>
    </row>
    <row r="15" spans="1:10">
      <c r="A15" s="316" t="s">
        <v>171</v>
      </c>
      <c r="B15" s="317"/>
      <c r="C15" s="20"/>
      <c r="D15" s="27"/>
      <c r="E15" s="40"/>
      <c r="F15" s="24"/>
      <c r="G15" s="38"/>
      <c r="H15" s="83"/>
    </row>
    <row r="16" spans="1:10">
      <c r="A16" s="318" t="s">
        <v>36</v>
      </c>
      <c r="B16" s="319"/>
      <c r="C16" s="22">
        <f>SUM(C12:C15)</f>
        <v>0</v>
      </c>
      <c r="D16" s="27"/>
      <c r="E16" s="40"/>
      <c r="F16" s="24"/>
      <c r="G16" s="38"/>
      <c r="H16" s="83"/>
    </row>
    <row r="17" spans="1:10">
      <c r="A17" s="318"/>
      <c r="B17" s="319"/>
      <c r="C17" s="22"/>
      <c r="D17" s="27"/>
      <c r="E17" s="40"/>
      <c r="F17" s="24"/>
      <c r="G17" s="38"/>
      <c r="H17" s="83"/>
    </row>
    <row r="18" spans="1:10">
      <c r="A18" s="800" t="s">
        <v>231</v>
      </c>
      <c r="B18" s="801"/>
      <c r="C18" s="20"/>
      <c r="D18" s="27"/>
      <c r="E18" s="40"/>
      <c r="F18" s="24"/>
      <c r="G18" s="38"/>
    </row>
    <row r="19" spans="1:10">
      <c r="A19" s="800" t="s">
        <v>130</v>
      </c>
      <c r="B19" s="801"/>
      <c r="C19" s="20"/>
      <c r="D19" s="27"/>
      <c r="E19" s="40"/>
      <c r="F19" s="24"/>
      <c r="G19" s="38"/>
    </row>
    <row r="20" spans="1:10">
      <c r="A20" s="800" t="s">
        <v>131</v>
      </c>
      <c r="B20" s="801"/>
      <c r="C20" s="20"/>
      <c r="D20" s="27"/>
      <c r="E20" s="40"/>
      <c r="F20" s="24"/>
      <c r="G20" s="38"/>
    </row>
    <row r="21" spans="1:10">
      <c r="A21" s="800" t="s">
        <v>132</v>
      </c>
      <c r="B21" s="801"/>
      <c r="C21" s="20"/>
      <c r="D21" s="27"/>
      <c r="E21" s="40"/>
      <c r="F21" s="24"/>
      <c r="G21" s="38"/>
    </row>
    <row r="22" spans="1:10">
      <c r="A22" s="800" t="s">
        <v>133</v>
      </c>
      <c r="B22" s="801"/>
      <c r="C22" s="20"/>
      <c r="D22" s="27"/>
      <c r="E22" s="40"/>
      <c r="F22" s="24"/>
      <c r="G22" s="38"/>
    </row>
    <row r="23" spans="1:10">
      <c r="A23" s="800" t="s">
        <v>232</v>
      </c>
      <c r="B23" s="801"/>
      <c r="C23" s="20"/>
      <c r="D23" s="27"/>
      <c r="E23" s="40"/>
      <c r="F23" s="24"/>
      <c r="G23" s="38"/>
    </row>
    <row r="24" spans="1:10">
      <c r="A24" s="800" t="s">
        <v>229</v>
      </c>
      <c r="B24" s="801"/>
      <c r="C24" s="20"/>
      <c r="D24" s="27"/>
      <c r="E24" s="40"/>
      <c r="F24" s="24"/>
      <c r="G24" s="38"/>
    </row>
    <row r="25" spans="1:10">
      <c r="A25" s="802" t="s">
        <v>230</v>
      </c>
      <c r="B25" s="803"/>
      <c r="C25" s="23">
        <f>SUM(C16:C24)</f>
        <v>0</v>
      </c>
      <c r="D25" s="304"/>
      <c r="E25" s="38"/>
      <c r="F25" s="24"/>
      <c r="G25" s="38"/>
    </row>
    <row r="26" spans="1:10">
      <c r="A26" s="69"/>
      <c r="B26" s="137"/>
      <c r="C26" s="24"/>
      <c r="D26" s="304"/>
      <c r="E26" s="38"/>
      <c r="F26" s="24"/>
      <c r="G26" s="38"/>
    </row>
    <row r="27" spans="1:10">
      <c r="A27" s="69"/>
      <c r="B27" s="137"/>
      <c r="C27" s="24"/>
      <c r="D27" s="304"/>
      <c r="E27" s="38"/>
      <c r="F27" s="24"/>
      <c r="G27" s="38"/>
    </row>
    <row r="28" spans="1:10">
      <c r="A28" s="320"/>
      <c r="B28" s="179"/>
      <c r="C28" s="25"/>
      <c r="D28" s="56"/>
      <c r="E28" s="56"/>
      <c r="F28" s="25"/>
      <c r="G28" s="56"/>
      <c r="H28" s="38"/>
    </row>
    <row r="29" spans="1:10" ht="18">
      <c r="A29" s="310" t="s">
        <v>216</v>
      </c>
      <c r="B29" s="26"/>
      <c r="C29" s="26"/>
      <c r="D29" s="26"/>
      <c r="E29" s="311"/>
      <c r="F29" s="27"/>
      <c r="G29" s="41"/>
      <c r="H29" s="38"/>
    </row>
    <row r="30" spans="1:10">
      <c r="A30" s="312"/>
      <c r="B30" s="27"/>
      <c r="C30" s="27"/>
      <c r="D30" s="304"/>
      <c r="E30" s="304"/>
      <c r="F30" s="27"/>
      <c r="G30" s="38"/>
      <c r="H30" s="38"/>
      <c r="I30" s="83"/>
    </row>
    <row r="31" spans="1:10">
      <c r="A31" s="27"/>
      <c r="B31" s="27"/>
      <c r="C31" s="28" t="s">
        <v>66</v>
      </c>
      <c r="I31" s="83"/>
    </row>
    <row r="32" spans="1:10">
      <c r="A32" s="316" t="s">
        <v>84</v>
      </c>
      <c r="B32" s="314"/>
      <c r="C32" s="29">
        <f>('5-Opbouw uurtarieven'!K21+'5-Opbouw uurtarieven'!N21)/2</f>
        <v>0</v>
      </c>
      <c r="D32" s="83"/>
      <c r="I32" s="83"/>
      <c r="J32" s="83"/>
    </row>
    <row r="33" spans="1:10">
      <c r="A33" s="316" t="s">
        <v>181</v>
      </c>
      <c r="B33" s="314"/>
      <c r="C33" s="30"/>
      <c r="I33" s="83"/>
      <c r="J33" s="83"/>
    </row>
    <row r="34" spans="1:10">
      <c r="A34" s="316" t="s">
        <v>168</v>
      </c>
      <c r="B34" s="314"/>
      <c r="C34" s="31">
        <f>C32+C33</f>
        <v>0</v>
      </c>
      <c r="I34" s="83"/>
      <c r="J34" s="83"/>
    </row>
    <row r="35" spans="1:10">
      <c r="A35" s="321" t="s">
        <v>1</v>
      </c>
      <c r="B35" s="322"/>
      <c r="C35" s="32"/>
      <c r="I35" s="83"/>
    </row>
    <row r="36" spans="1:10">
      <c r="A36" s="312"/>
      <c r="B36" s="323"/>
      <c r="C36" s="27"/>
      <c r="I36" s="83"/>
    </row>
    <row r="37" spans="1:10">
      <c r="A37" s="324" t="s">
        <v>169</v>
      </c>
      <c r="B37" s="323"/>
      <c r="C37" s="33" t="e">
        <f>(C34/C32)*C35</f>
        <v>#DIV/0!</v>
      </c>
      <c r="I37" s="83"/>
    </row>
    <row r="38" spans="1:10">
      <c r="A38" s="69"/>
      <c r="B38" s="137"/>
      <c r="C38" s="325"/>
      <c r="D38" s="326"/>
      <c r="I38" s="83"/>
    </row>
    <row r="39" spans="1:10">
      <c r="A39" s="312"/>
      <c r="B39" s="27"/>
      <c r="C39" s="327"/>
      <c r="D39" s="304"/>
      <c r="E39" s="27"/>
      <c r="F39" s="38"/>
      <c r="G39" s="41"/>
      <c r="H39" s="38"/>
    </row>
    <row r="40" spans="1:10">
      <c r="A40" s="312"/>
      <c r="B40" s="27"/>
      <c r="C40" s="27"/>
      <c r="D40" s="304"/>
      <c r="E40" s="27"/>
      <c r="F40" s="38"/>
      <c r="G40" s="38"/>
      <c r="H40" s="38"/>
    </row>
    <row r="41" spans="1:10" ht="18">
      <c r="A41" s="328" t="s">
        <v>187</v>
      </c>
      <c r="B41" s="329"/>
      <c r="C41" s="330"/>
      <c r="D41" s="331"/>
      <c r="E41" s="332"/>
      <c r="F41" s="56"/>
      <c r="G41" s="56"/>
      <c r="H41" s="38"/>
    </row>
    <row r="42" spans="1:10">
      <c r="A42" s="320"/>
      <c r="B42" s="179"/>
      <c r="C42" s="25"/>
      <c r="D42" s="56"/>
      <c r="E42" s="56"/>
      <c r="F42" s="56"/>
      <c r="G42" s="56"/>
      <c r="H42" s="38"/>
    </row>
    <row r="43" spans="1:10">
      <c r="A43" s="320"/>
      <c r="B43" s="333" t="s">
        <v>249</v>
      </c>
      <c r="C43" s="25"/>
      <c r="D43" s="333" t="s">
        <v>250</v>
      </c>
      <c r="E43" s="334"/>
      <c r="F43" s="56"/>
      <c r="G43" s="49"/>
      <c r="H43" s="38"/>
    </row>
    <row r="44" spans="1:10">
      <c r="A44" s="335" t="s">
        <v>24</v>
      </c>
      <c r="B44" s="336"/>
      <c r="C44" s="337"/>
      <c r="D44" s="336"/>
      <c r="E44" s="338"/>
      <c r="F44" s="27"/>
      <c r="G44" s="49"/>
      <c r="H44" s="61"/>
    </row>
    <row r="45" spans="1:10">
      <c r="A45" s="335" t="s">
        <v>21</v>
      </c>
      <c r="B45" s="339"/>
      <c r="C45" s="338"/>
      <c r="D45" s="339"/>
      <c r="E45" s="337"/>
      <c r="F45" s="61"/>
      <c r="G45" s="49"/>
      <c r="H45" s="61"/>
    </row>
    <row r="46" spans="1:10">
      <c r="A46" s="340" t="s">
        <v>25</v>
      </c>
      <c r="B46" s="338"/>
      <c r="C46" s="341">
        <f>B44-B45</f>
        <v>0</v>
      </c>
      <c r="D46" s="338"/>
      <c r="E46" s="341">
        <f>D44-D45</f>
        <v>0</v>
      </c>
      <c r="F46" s="60"/>
      <c r="G46" s="49"/>
      <c r="H46" s="50"/>
    </row>
    <row r="47" spans="1:10">
      <c r="A47" s="340"/>
      <c r="B47" s="342"/>
      <c r="C47" s="340"/>
      <c r="D47" s="342"/>
      <c r="E47" s="340"/>
      <c r="F47" s="60"/>
      <c r="G47" s="49"/>
      <c r="H47" s="50"/>
    </row>
    <row r="48" spans="1:10">
      <c r="A48" s="335" t="s">
        <v>117</v>
      </c>
      <c r="B48" s="339"/>
      <c r="C48" s="342"/>
      <c r="D48" s="339"/>
      <c r="E48" s="342"/>
      <c r="F48" s="56"/>
      <c r="G48" s="49"/>
      <c r="H48" s="50"/>
    </row>
    <row r="49" spans="1:9">
      <c r="A49" s="335" t="s">
        <v>83</v>
      </c>
      <c r="B49" s="339"/>
      <c r="C49" s="342"/>
      <c r="D49" s="339"/>
      <c r="E49" s="342"/>
      <c r="F49" s="56"/>
      <c r="G49" s="49"/>
      <c r="H49" s="50"/>
    </row>
    <row r="50" spans="1:9">
      <c r="A50" s="335" t="s">
        <v>156</v>
      </c>
      <c r="B50" s="339"/>
      <c r="C50" s="342"/>
      <c r="D50" s="339"/>
      <c r="E50" s="342"/>
      <c r="F50" s="56"/>
      <c r="G50" s="49"/>
      <c r="H50" s="50"/>
    </row>
    <row r="51" spans="1:9">
      <c r="A51" s="335" t="s">
        <v>177</v>
      </c>
      <c r="B51" s="339"/>
      <c r="C51" s="342"/>
      <c r="D51" s="339"/>
      <c r="E51" s="342"/>
      <c r="F51" s="56"/>
      <c r="G51" s="49"/>
      <c r="H51" s="50"/>
    </row>
    <row r="52" spans="1:9">
      <c r="A52" s="340" t="s">
        <v>111</v>
      </c>
      <c r="B52" s="342"/>
      <c r="C52" s="341">
        <f>C46-SUM(B48:B51)</f>
        <v>0</v>
      </c>
      <c r="D52" s="342"/>
      <c r="E52" s="341">
        <f>E46-SUM(D48:D51)</f>
        <v>0</v>
      </c>
      <c r="F52" s="56"/>
      <c r="G52" s="49"/>
      <c r="H52" s="50"/>
    </row>
    <row r="53" spans="1:9">
      <c r="A53" s="343"/>
      <c r="B53" s="342"/>
      <c r="C53" s="343"/>
      <c r="D53" s="342"/>
      <c r="E53" s="343"/>
      <c r="F53" s="56"/>
      <c r="G53" s="49"/>
      <c r="H53" s="50"/>
    </row>
    <row r="54" spans="1:9">
      <c r="A54" s="344" t="s">
        <v>218</v>
      </c>
      <c r="B54" s="345">
        <f>IF(B48=0,0,B48/$C$52)</f>
        <v>0</v>
      </c>
      <c r="C54" s="342"/>
      <c r="D54" s="345">
        <f>IF(D48=0,0,D48/$E$52)</f>
        <v>0</v>
      </c>
      <c r="E54" s="342"/>
      <c r="F54" s="56"/>
      <c r="G54" s="49"/>
      <c r="H54" s="50"/>
    </row>
    <row r="55" spans="1:9">
      <c r="A55" s="344" t="s">
        <v>83</v>
      </c>
      <c r="B55" s="345">
        <f>IF(B49=0,0,B49/$C$52)</f>
        <v>0</v>
      </c>
      <c r="C55" s="342"/>
      <c r="D55" s="345">
        <f>IF(D49=0,0,D49/$E$52)</f>
        <v>0</v>
      </c>
      <c r="E55" s="342"/>
      <c r="F55" s="56"/>
      <c r="G55" s="49"/>
      <c r="H55" s="50"/>
    </row>
    <row r="56" spans="1:9">
      <c r="A56" s="344" t="s">
        <v>194</v>
      </c>
      <c r="B56" s="345">
        <f>IF(B50=0,0,B50/$C$52)</f>
        <v>0</v>
      </c>
      <c r="C56" s="342"/>
      <c r="D56" s="345">
        <f>IF(D50=0,0,D50/$E$52)</f>
        <v>0</v>
      </c>
      <c r="E56" s="342"/>
      <c r="F56" s="56"/>
      <c r="G56" s="49"/>
      <c r="H56" s="50"/>
    </row>
    <row r="57" spans="1:9">
      <c r="A57" s="344" t="s">
        <v>177</v>
      </c>
      <c r="B57" s="345">
        <f>IF(B51=0,0,B51/$C$52)</f>
        <v>0</v>
      </c>
      <c r="C57" s="342"/>
      <c r="D57" s="345">
        <f>IF(D51=0,0,D51/$E$52)</f>
        <v>0</v>
      </c>
      <c r="E57" s="342"/>
      <c r="F57" s="56"/>
      <c r="G57" s="66"/>
      <c r="H57" s="68"/>
    </row>
    <row r="58" spans="1:9">
      <c r="A58" s="340" t="s">
        <v>233</v>
      </c>
      <c r="B58" s="342"/>
      <c r="C58" s="346">
        <f>SUM(B54:B57)</f>
        <v>0</v>
      </c>
      <c r="D58" s="342"/>
      <c r="E58" s="346">
        <f>SUM(D54:D57)</f>
        <v>0</v>
      </c>
      <c r="F58" s="56"/>
      <c r="G58" s="66"/>
      <c r="H58" s="72"/>
    </row>
    <row r="59" spans="1:9">
      <c r="A59" s="76"/>
      <c r="B59" s="76"/>
      <c r="C59" s="76"/>
      <c r="D59" s="76"/>
      <c r="E59" s="76"/>
      <c r="F59" s="56"/>
      <c r="G59" s="36"/>
      <c r="H59" s="36"/>
    </row>
    <row r="60" spans="1:9">
      <c r="A60" s="347" t="s">
        <v>109</v>
      </c>
      <c r="B60" s="348"/>
      <c r="C60" s="82"/>
      <c r="D60" s="82"/>
      <c r="E60" s="82"/>
      <c r="F60" s="36"/>
      <c r="G60" s="36"/>
      <c r="H60" s="36"/>
      <c r="I60" s="83"/>
    </row>
    <row r="61" spans="1:9">
      <c r="A61" s="80"/>
      <c r="B61" s="81"/>
      <c r="C61" s="81"/>
      <c r="D61" s="82"/>
      <c r="E61" s="82"/>
      <c r="F61" s="36"/>
      <c r="G61" s="36"/>
      <c r="H61" s="36"/>
    </row>
    <row r="62" spans="1:9" s="83" customFormat="1"/>
    <row r="63" spans="1:9" s="83" customFormat="1"/>
    <row r="64" spans="1:9" s="83" customFormat="1" ht="14.25">
      <c r="A64" s="349"/>
      <c r="B64" s="350"/>
    </row>
    <row r="65" spans="1:3" s="83" customFormat="1" ht="14.25">
      <c r="A65" s="349"/>
      <c r="B65" s="350"/>
    </row>
    <row r="66" spans="1:3" s="83" customFormat="1" ht="14.25">
      <c r="A66" s="349"/>
      <c r="B66" s="350"/>
    </row>
    <row r="67" spans="1:3" s="83" customFormat="1" ht="14.25">
      <c r="A67" s="349"/>
      <c r="B67" s="350"/>
    </row>
    <row r="68" spans="1:3" s="83" customFormat="1" ht="14.25">
      <c r="A68" s="351"/>
      <c r="B68" s="350"/>
    </row>
    <row r="69" spans="1:3" s="83" customFormat="1" ht="14.25">
      <c r="A69" s="350"/>
      <c r="B69" s="350"/>
    </row>
    <row r="70" spans="1:3" s="83" customFormat="1" ht="14.25">
      <c r="A70" s="350"/>
      <c r="B70" s="350"/>
    </row>
    <row r="71" spans="1:3" s="83" customFormat="1" ht="14.25">
      <c r="A71" s="350"/>
      <c r="B71" s="350"/>
    </row>
    <row r="72" spans="1:3" s="83" customFormat="1" ht="14.25">
      <c r="A72" s="350"/>
      <c r="B72" s="350"/>
    </row>
    <row r="73" spans="1:3" s="83" customFormat="1" ht="14.25">
      <c r="A73" s="350"/>
      <c r="B73" s="350"/>
    </row>
    <row r="74" spans="1:3" s="83" customFormat="1" ht="14.25">
      <c r="A74" s="350"/>
      <c r="B74" s="350"/>
    </row>
    <row r="75" spans="1:3" s="83" customFormat="1" ht="14.25">
      <c r="A75" s="350"/>
      <c r="B75" s="350"/>
    </row>
    <row r="76" spans="1:3" s="83" customFormat="1" ht="14.25">
      <c r="A76" s="350"/>
      <c r="B76" s="352"/>
    </row>
    <row r="77" spans="1:3" s="83" customFormat="1" ht="14.25">
      <c r="A77" s="350"/>
      <c r="B77" s="350"/>
    </row>
    <row r="78" spans="1:3" s="83" customFormat="1" ht="14.25">
      <c r="B78" s="350"/>
    </row>
    <row r="79" spans="1:3" s="83" customFormat="1" ht="14.25">
      <c r="A79" s="350"/>
      <c r="B79" s="350"/>
      <c r="C79" s="350"/>
    </row>
    <row r="80" spans="1:3" s="83" customFormat="1" ht="14.25">
      <c r="A80" s="353"/>
      <c r="B80" s="350"/>
      <c r="C80" s="353"/>
    </row>
    <row r="81" spans="1:3" s="83" customFormat="1" ht="14.25">
      <c r="A81" s="350"/>
      <c r="B81" s="350"/>
      <c r="C81" s="350"/>
    </row>
    <row r="82" spans="1:3" s="83" customFormat="1" ht="14.25">
      <c r="A82" s="350"/>
      <c r="B82" s="350"/>
      <c r="C82" s="350"/>
    </row>
    <row r="83" spans="1:3" s="83" customFormat="1" ht="14.25">
      <c r="A83" s="350"/>
      <c r="B83" s="350"/>
      <c r="C83" s="350"/>
    </row>
    <row r="84" spans="1:3" s="83" customFormat="1" ht="14.25">
      <c r="A84" s="353"/>
      <c r="B84" s="350"/>
      <c r="C84" s="353"/>
    </row>
    <row r="85" spans="1:3" s="83" customFormat="1" ht="14.25">
      <c r="A85" s="353"/>
      <c r="B85" s="350"/>
      <c r="C85" s="353"/>
    </row>
    <row r="86" spans="1:3" s="83" customFormat="1" ht="14.25">
      <c r="A86" s="353"/>
      <c r="B86" s="350"/>
      <c r="C86" s="353"/>
    </row>
    <row r="87" spans="1:3" s="83" customFormat="1" ht="14.25">
      <c r="A87" s="350"/>
      <c r="B87" s="350"/>
    </row>
    <row r="88" spans="1:3" s="83" customFormat="1" ht="14.25">
      <c r="A88" s="350"/>
      <c r="B88" s="350"/>
    </row>
    <row r="89" spans="1:3" s="83" customFormat="1" ht="14.25">
      <c r="A89" s="350"/>
      <c r="B89" s="350"/>
    </row>
  </sheetData>
  <dataConsolidate/>
  <mergeCells count="8">
    <mergeCell ref="A18:B18"/>
    <mergeCell ref="A19:B19"/>
    <mergeCell ref="A25:B25"/>
    <mergeCell ref="A21:B21"/>
    <mergeCell ref="A20:B20"/>
    <mergeCell ref="A24:B24"/>
    <mergeCell ref="A23:B23"/>
    <mergeCell ref="A22:B22"/>
  </mergeCells>
  <phoneticPr fontId="9"/>
  <pageMargins left="0.59055118110236227" right="0.59055118110236227" top="0.59055118110236227" bottom="0.78740157480314965" header="0.39370078740157483" footer="0.19685039370078741"/>
  <headerFooter alignWithMargins="0">
    <oddFooter>&amp;L&amp;"Verdana,Regular"&amp;F-&amp;A
Atir b.v. ©&amp;C&amp;R&amp;"Verdana,Regular"printversie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showGridLines="0" showZeros="0" showOutlineSymbols="0" topLeftCell="A12" zoomScale="80" zoomScaleNormal="80" workbookViewId="0">
      <selection activeCell="AI14" sqref="AI14"/>
    </sheetView>
  </sheetViews>
  <sheetFormatPr defaultColWidth="11.42578125" defaultRowHeight="12.75"/>
  <cols>
    <col min="1" max="1" width="35.85546875" style="37" customWidth="1"/>
    <col min="2" max="2" width="16.140625" style="37" customWidth="1"/>
    <col min="3" max="3" width="19.28515625" style="37" bestFit="1" customWidth="1"/>
    <col min="4" max="4" width="2" style="37" customWidth="1"/>
    <col min="5" max="5" width="14.42578125" style="37" customWidth="1"/>
    <col min="6" max="6" width="10.7109375" style="37" customWidth="1"/>
    <col min="7" max="7" width="2" style="37" customWidth="1"/>
    <col min="8" max="8" width="15.28515625" style="37" bestFit="1" customWidth="1"/>
    <col min="9" max="9" width="10" style="37" bestFit="1" customWidth="1"/>
    <col min="10" max="10" width="2.140625" style="37" customWidth="1"/>
    <col min="11" max="11" width="15.28515625" style="37" bestFit="1" customWidth="1"/>
    <col min="12" max="12" width="10.42578125" style="83" bestFit="1" customWidth="1"/>
    <col min="13" max="13" width="4.85546875" style="37" bestFit="1" customWidth="1"/>
    <col min="14" max="14" width="15.28515625" style="37" bestFit="1" customWidth="1"/>
    <col min="15" max="15" width="10" style="37" customWidth="1"/>
    <col min="16" max="16" width="4.5703125" style="37" bestFit="1" customWidth="1"/>
    <col min="17" max="17" width="15.5703125" style="37" bestFit="1" customWidth="1"/>
    <col min="18" max="18" width="10.28515625" style="37" bestFit="1" customWidth="1"/>
    <col min="19" max="19" width="4.5703125" style="37" bestFit="1" customWidth="1"/>
    <col min="20" max="20" width="15.28515625" style="37" bestFit="1" customWidth="1"/>
    <col min="21" max="21" width="9.85546875" style="37" bestFit="1" customWidth="1"/>
    <col min="22" max="22" width="5.5703125" style="37" bestFit="1" customWidth="1"/>
    <col min="23" max="23" width="15.85546875" style="37" bestFit="1" customWidth="1"/>
    <col min="24" max="24" width="11.7109375" style="37" bestFit="1" customWidth="1"/>
    <col min="25" max="25" width="5.42578125" style="37" bestFit="1" customWidth="1"/>
    <col min="26" max="26" width="15.7109375" style="37" bestFit="1" customWidth="1"/>
    <col min="27" max="27" width="11.28515625" style="37" bestFit="1" customWidth="1"/>
    <col min="28" max="28" width="5.7109375" style="37" bestFit="1" customWidth="1"/>
    <col min="29" max="29" width="15.5703125" style="37" bestFit="1" customWidth="1"/>
    <col min="30" max="30" width="11.140625" style="37" bestFit="1" customWidth="1"/>
    <col min="31" max="31" width="5.5703125" style="37" bestFit="1" customWidth="1"/>
    <col min="32" max="32" width="15.7109375" style="37" bestFit="1" customWidth="1"/>
    <col min="33" max="33" width="11.28515625" style="37" bestFit="1" customWidth="1"/>
    <col min="34" max="34" width="5.5703125" style="37" bestFit="1" customWidth="1"/>
    <col min="35" max="35" width="15.85546875" style="37" bestFit="1" customWidth="1"/>
    <col min="36" max="36" width="12" style="37" customWidth="1"/>
    <col min="37" max="37" width="8" style="37" customWidth="1"/>
    <col min="38" max="38" width="15.28515625" style="37" bestFit="1" customWidth="1"/>
    <col min="39" max="39" width="9.85546875" style="37" bestFit="1" customWidth="1"/>
    <col min="40" max="42" width="1.140625" style="37" bestFit="1" customWidth="1"/>
    <col min="43" max="16384" width="11.42578125" style="37"/>
  </cols>
  <sheetData>
    <row r="1" spans="1:39">
      <c r="A1" s="230"/>
      <c r="B1" s="231"/>
      <c r="C1" s="232"/>
      <c r="D1" s="231"/>
      <c r="E1" s="233"/>
      <c r="F1" s="234"/>
      <c r="H1" s="233"/>
      <c r="I1" s="234"/>
      <c r="K1" s="233"/>
      <c r="L1" s="234"/>
      <c r="M1" s="233"/>
      <c r="N1" s="233"/>
      <c r="O1" s="234"/>
      <c r="P1" s="231"/>
      <c r="Q1" s="233"/>
      <c r="R1" s="234"/>
      <c r="S1" s="233"/>
      <c r="T1" s="233"/>
      <c r="U1" s="234"/>
      <c r="V1" s="233"/>
      <c r="W1" s="233"/>
      <c r="X1" s="234"/>
      <c r="Y1" s="231"/>
      <c r="Z1" s="233"/>
      <c r="AA1" s="234"/>
      <c r="AB1" s="233"/>
      <c r="AC1" s="233"/>
      <c r="AD1" s="234"/>
      <c r="AE1" s="233"/>
      <c r="AF1" s="233"/>
      <c r="AG1" s="234"/>
      <c r="AH1" s="233"/>
      <c r="AI1" s="233"/>
      <c r="AJ1" s="234"/>
      <c r="AK1" s="233"/>
    </row>
    <row r="2" spans="1:39" ht="18">
      <c r="A2" s="235" t="s">
        <v>114</v>
      </c>
      <c r="B2" s="236" t="str">
        <f>'1-Contractblad'!B3</f>
        <v>LMC</v>
      </c>
      <c r="C2" s="232"/>
      <c r="D2" s="231"/>
      <c r="E2" s="237"/>
      <c r="F2" s="238"/>
      <c r="H2" s="237"/>
      <c r="I2" s="238"/>
      <c r="K2" s="237"/>
      <c r="L2" s="238"/>
      <c r="M2" s="233"/>
      <c r="N2" s="237"/>
      <c r="O2" s="238"/>
      <c r="P2" s="231"/>
      <c r="Q2" s="237"/>
      <c r="R2" s="238"/>
      <c r="S2" s="233"/>
      <c r="T2" s="237"/>
      <c r="U2" s="238"/>
      <c r="V2" s="233"/>
      <c r="W2" s="237"/>
      <c r="X2" s="238"/>
      <c r="Y2" s="231"/>
      <c r="Z2" s="237"/>
      <c r="AA2" s="238"/>
      <c r="AB2" s="233"/>
      <c r="AC2" s="237"/>
      <c r="AD2" s="238"/>
      <c r="AE2" s="233"/>
      <c r="AF2" s="237"/>
      <c r="AG2" s="238"/>
      <c r="AH2" s="233"/>
      <c r="AI2" s="237"/>
      <c r="AJ2" s="238"/>
      <c r="AK2" s="233"/>
    </row>
    <row r="3" spans="1:39" ht="15">
      <c r="A3" s="235" t="s">
        <v>55</v>
      </c>
      <c r="B3" s="153" t="s">
        <v>61</v>
      </c>
      <c r="C3" s="239"/>
      <c r="D3" s="240"/>
    </row>
    <row r="4" spans="1:39" ht="15">
      <c r="A4" s="235" t="s">
        <v>272</v>
      </c>
      <c r="B4" s="236" t="str">
        <f>'1-Contractblad'!B5</f>
        <v>Rotterdam</v>
      </c>
      <c r="C4" s="239"/>
      <c r="D4" s="240"/>
    </row>
    <row r="5" spans="1:39" ht="15">
      <c r="A5" s="235" t="s">
        <v>145</v>
      </c>
      <c r="B5" s="236" t="str">
        <f>'1-Contractblad'!B6</f>
        <v>LMC-EA-JV-2014</v>
      </c>
      <c r="C5" s="239"/>
      <c r="D5" s="240"/>
    </row>
    <row r="6" spans="1:39" s="10" customFormat="1" ht="15">
      <c r="A6" s="235" t="s">
        <v>208</v>
      </c>
      <c r="B6" s="236">
        <f>'1-Contractblad'!B7</f>
        <v>0</v>
      </c>
      <c r="C6" s="239"/>
      <c r="D6" s="240"/>
    </row>
    <row r="7" spans="1:39" ht="15">
      <c r="A7" s="235" t="s">
        <v>45</v>
      </c>
      <c r="B7" s="183">
        <f>'1-Contractblad'!B8</f>
        <v>2014</v>
      </c>
      <c r="C7" s="239"/>
      <c r="D7" s="240"/>
    </row>
    <row r="8" spans="1:39" ht="15">
      <c r="A8" s="235"/>
      <c r="B8" s="153"/>
      <c r="C8" s="239"/>
      <c r="D8" s="240"/>
      <c r="E8" s="241"/>
      <c r="F8" s="242"/>
      <c r="H8" s="241"/>
      <c r="I8" s="242"/>
      <c r="K8" s="243"/>
      <c r="L8" s="242"/>
      <c r="M8" s="233"/>
      <c r="N8" s="243"/>
      <c r="O8" s="242"/>
      <c r="P8" s="240"/>
      <c r="Q8" s="241"/>
      <c r="R8" s="242"/>
      <c r="S8" s="233"/>
      <c r="T8" s="243"/>
      <c r="U8" s="242"/>
      <c r="V8" s="233"/>
      <c r="W8" s="243"/>
      <c r="X8" s="242"/>
      <c r="Y8" s="240"/>
      <c r="Z8" s="241"/>
      <c r="AA8" s="242"/>
      <c r="AB8" s="233"/>
      <c r="AC8" s="243"/>
      <c r="AD8" s="242"/>
      <c r="AE8" s="233"/>
      <c r="AF8" s="243"/>
      <c r="AG8" s="242"/>
      <c r="AH8" s="233"/>
      <c r="AI8" s="243"/>
      <c r="AJ8" s="242"/>
      <c r="AK8" s="233"/>
    </row>
    <row r="9" spans="1:39" s="248" customFormat="1" ht="30.75" customHeight="1">
      <c r="A9" s="244" t="s">
        <v>100</v>
      </c>
      <c r="B9" s="245"/>
      <c r="C9" s="246"/>
      <c r="D9" s="247"/>
      <c r="E9" s="804" t="s">
        <v>126</v>
      </c>
      <c r="F9" s="806"/>
      <c r="H9" s="804" t="s">
        <v>87</v>
      </c>
      <c r="I9" s="806"/>
      <c r="K9" s="804" t="s">
        <v>53</v>
      </c>
      <c r="L9" s="806"/>
      <c r="M9" s="249"/>
      <c r="N9" s="804" t="s">
        <v>42</v>
      </c>
      <c r="O9" s="805"/>
      <c r="P9" s="247"/>
      <c r="Q9" s="804" t="s">
        <v>135</v>
      </c>
      <c r="R9" s="806"/>
      <c r="S9" s="249"/>
      <c r="T9" s="804" t="s">
        <v>137</v>
      </c>
      <c r="U9" s="805"/>
      <c r="V9" s="249"/>
      <c r="W9" s="804" t="s">
        <v>138</v>
      </c>
      <c r="X9" s="805"/>
      <c r="Y9" s="247"/>
      <c r="Z9" s="804" t="s">
        <v>96</v>
      </c>
      <c r="AA9" s="806"/>
      <c r="AB9" s="249"/>
      <c r="AC9" s="804" t="s">
        <v>121</v>
      </c>
      <c r="AD9" s="805"/>
      <c r="AE9" s="249"/>
      <c r="AF9" s="804" t="s">
        <v>122</v>
      </c>
      <c r="AG9" s="805"/>
      <c r="AH9" s="249"/>
      <c r="AI9" s="804" t="s">
        <v>63</v>
      </c>
      <c r="AJ9" s="805"/>
      <c r="AK9" s="249"/>
      <c r="AL9" s="804" t="s">
        <v>276</v>
      </c>
      <c r="AM9" s="805"/>
    </row>
    <row r="10" spans="1:39">
      <c r="A10" s="250"/>
      <c r="B10" s="251" t="s">
        <v>196</v>
      </c>
      <c r="C10" s="252" t="s">
        <v>196</v>
      </c>
      <c r="D10" s="240"/>
      <c r="E10" s="7"/>
      <c r="F10" s="253"/>
      <c r="H10" s="7"/>
      <c r="I10" s="253"/>
      <c r="K10" s="1"/>
      <c r="L10" s="253"/>
      <c r="M10" s="233"/>
      <c r="N10" s="1"/>
      <c r="O10" s="253"/>
      <c r="P10" s="240"/>
      <c r="Q10" s="7"/>
      <c r="R10" s="253"/>
      <c r="S10" s="233"/>
      <c r="T10" s="1"/>
      <c r="U10" s="253"/>
      <c r="V10" s="233"/>
      <c r="W10" s="1"/>
      <c r="X10" s="253"/>
      <c r="Y10" s="240"/>
      <c r="Z10" s="7"/>
      <c r="AA10" s="253"/>
      <c r="AB10" s="233"/>
      <c r="AC10" s="1"/>
      <c r="AD10" s="253"/>
      <c r="AE10" s="233"/>
      <c r="AF10" s="1"/>
      <c r="AG10" s="253"/>
      <c r="AH10" s="233"/>
      <c r="AI10" s="1"/>
      <c r="AJ10" s="253"/>
      <c r="AK10" s="233"/>
      <c r="AL10" s="1"/>
      <c r="AM10" s="253"/>
    </row>
    <row r="11" spans="1:39">
      <c r="A11" s="250" t="s">
        <v>143</v>
      </c>
      <c r="B11" s="254"/>
      <c r="C11" s="255"/>
      <c r="D11" s="240"/>
      <c r="E11" s="691">
        <f>6.68*102%*102%</f>
        <v>6.949872</v>
      </c>
      <c r="F11" s="692"/>
      <c r="G11" s="693"/>
      <c r="H11" s="691">
        <f>9*102%*102%</f>
        <v>9.3635999999999999</v>
      </c>
      <c r="I11" s="692"/>
      <c r="J11" s="693"/>
      <c r="K11" s="691">
        <v>10.695311999999999</v>
      </c>
      <c r="L11" s="692"/>
      <c r="M11" s="694"/>
      <c r="N11" s="691">
        <f>10.59*102%*102%</f>
        <v>11.017836000000001</v>
      </c>
      <c r="O11" s="692"/>
      <c r="P11" s="695"/>
      <c r="Q11" s="691">
        <f>9.89*102%*102%</f>
        <v>10.289556000000001</v>
      </c>
      <c r="R11" s="692"/>
      <c r="S11" s="694"/>
      <c r="T11" s="691">
        <f>11.33*102%*102%</f>
        <v>11.787732</v>
      </c>
      <c r="U11" s="692"/>
      <c r="V11" s="694"/>
      <c r="W11" s="691">
        <f>11.64*102%*102%</f>
        <v>12.110256000000001</v>
      </c>
      <c r="X11" s="692"/>
      <c r="Y11" s="695"/>
      <c r="Z11" s="691">
        <f>10.8*102%*102%</f>
        <v>11.236320000000003</v>
      </c>
      <c r="AA11" s="692"/>
      <c r="AB11" s="694"/>
      <c r="AC11" s="691">
        <f>12.38*102%*102%</f>
        <v>12.880152000000001</v>
      </c>
      <c r="AD11" s="692"/>
      <c r="AE11" s="694"/>
      <c r="AF11" s="691">
        <f>12.7*102%*102%</f>
        <v>13.21308</v>
      </c>
      <c r="AG11" s="692"/>
      <c r="AH11" s="694"/>
      <c r="AI11" s="696">
        <f>11.33*102%*102%</f>
        <v>11.787732</v>
      </c>
      <c r="AJ11" s="692"/>
      <c r="AK11" s="694"/>
      <c r="AL11" s="697"/>
      <c r="AM11" s="3"/>
    </row>
    <row r="12" spans="1:39">
      <c r="A12" s="250" t="s">
        <v>64</v>
      </c>
      <c r="B12" s="256"/>
      <c r="C12" s="257" t="s">
        <v>213</v>
      </c>
      <c r="D12" s="240"/>
      <c r="E12" s="697"/>
      <c r="F12" s="692"/>
      <c r="G12" s="693"/>
      <c r="H12" s="697"/>
      <c r="I12" s="692"/>
      <c r="J12" s="693"/>
      <c r="K12" s="697"/>
      <c r="L12" s="692"/>
      <c r="M12" s="694"/>
      <c r="N12" s="697"/>
      <c r="O12" s="692"/>
      <c r="P12" s="695"/>
      <c r="Q12" s="697"/>
      <c r="R12" s="692"/>
      <c r="S12" s="694"/>
      <c r="T12" s="697"/>
      <c r="U12" s="692"/>
      <c r="V12" s="694"/>
      <c r="W12" s="697"/>
      <c r="X12" s="692"/>
      <c r="Y12" s="695"/>
      <c r="Z12" s="697"/>
      <c r="AA12" s="692"/>
      <c r="AB12" s="694"/>
      <c r="AC12" s="697"/>
      <c r="AD12" s="692"/>
      <c r="AE12" s="694"/>
      <c r="AF12" s="697"/>
      <c r="AG12" s="692"/>
      <c r="AH12" s="694"/>
      <c r="AI12" s="698"/>
      <c r="AJ12" s="692"/>
      <c r="AK12" s="694"/>
      <c r="AL12" s="697"/>
      <c r="AM12" s="3"/>
    </row>
    <row r="13" spans="1:39">
      <c r="A13" s="250" t="s">
        <v>161</v>
      </c>
      <c r="B13" s="256"/>
      <c r="C13" s="257" t="s">
        <v>213</v>
      </c>
      <c r="D13" s="240"/>
      <c r="E13" s="697"/>
      <c r="F13" s="692"/>
      <c r="G13" s="693"/>
      <c r="H13" s="697"/>
      <c r="I13" s="692"/>
      <c r="J13" s="693"/>
      <c r="K13" s="697"/>
      <c r="L13" s="692"/>
      <c r="M13" s="694"/>
      <c r="N13" s="697"/>
      <c r="O13" s="692"/>
      <c r="P13" s="695"/>
      <c r="Q13" s="697"/>
      <c r="R13" s="692"/>
      <c r="S13" s="694"/>
      <c r="T13" s="697"/>
      <c r="U13" s="692"/>
      <c r="V13" s="694"/>
      <c r="W13" s="697"/>
      <c r="X13" s="692"/>
      <c r="Y13" s="695"/>
      <c r="Z13" s="697"/>
      <c r="AA13" s="692"/>
      <c r="AB13" s="694"/>
      <c r="AC13" s="697"/>
      <c r="AD13" s="692"/>
      <c r="AE13" s="694"/>
      <c r="AF13" s="697"/>
      <c r="AG13" s="692"/>
      <c r="AH13" s="694"/>
      <c r="AI13" s="698"/>
      <c r="AJ13" s="692"/>
      <c r="AK13" s="694"/>
      <c r="AL13" s="697"/>
      <c r="AM13" s="3"/>
    </row>
    <row r="14" spans="1:39" s="83" customFormat="1">
      <c r="A14" s="259" t="s">
        <v>123</v>
      </c>
      <c r="B14" s="260"/>
      <c r="C14" s="261"/>
      <c r="D14" s="240"/>
      <c r="E14" s="5"/>
      <c r="F14" s="3"/>
      <c r="H14" s="5"/>
      <c r="I14" s="3"/>
      <c r="K14" s="5"/>
      <c r="L14" s="3"/>
      <c r="M14" s="233"/>
      <c r="N14" s="5"/>
      <c r="O14" s="3"/>
      <c r="P14" s="240"/>
      <c r="Q14" s="5"/>
      <c r="R14" s="3"/>
      <c r="S14" s="233"/>
      <c r="T14" s="5"/>
      <c r="U14" s="3"/>
      <c r="V14" s="233"/>
      <c r="W14" s="5"/>
      <c r="X14" s="3"/>
      <c r="Y14" s="240"/>
      <c r="Z14" s="5"/>
      <c r="AA14" s="3"/>
      <c r="AB14" s="233"/>
      <c r="AC14" s="5"/>
      <c r="AD14" s="3"/>
      <c r="AE14" s="233"/>
      <c r="AF14" s="5"/>
      <c r="AG14" s="3"/>
      <c r="AH14" s="233"/>
      <c r="AI14" s="258"/>
      <c r="AJ14" s="3"/>
      <c r="AK14" s="233"/>
      <c r="AL14" s="5"/>
      <c r="AM14" s="3"/>
    </row>
    <row r="15" spans="1:39">
      <c r="A15" s="262" t="s">
        <v>54</v>
      </c>
      <c r="B15" s="260"/>
      <c r="C15" s="261"/>
      <c r="D15" s="240"/>
      <c r="E15" s="6">
        <f>SUM(E11:E14)</f>
        <v>6.949872</v>
      </c>
      <c r="F15" s="3"/>
      <c r="H15" s="6">
        <f>SUM(H11:H14)</f>
        <v>9.3635999999999999</v>
      </c>
      <c r="I15" s="3"/>
      <c r="K15" s="6">
        <f>SUM(K11:K14)</f>
        <v>10.695311999999999</v>
      </c>
      <c r="L15" s="3"/>
      <c r="M15" s="233"/>
      <c r="N15" s="6">
        <f>SUM(N11:N14)</f>
        <v>11.017836000000001</v>
      </c>
      <c r="O15" s="3"/>
      <c r="P15" s="240"/>
      <c r="Q15" s="6">
        <f>SUM(Q11:Q14)</f>
        <v>10.289556000000001</v>
      </c>
      <c r="R15" s="3"/>
      <c r="S15" s="233"/>
      <c r="T15" s="6">
        <f>SUM(T11:T14)</f>
        <v>11.787732</v>
      </c>
      <c r="U15" s="3"/>
      <c r="V15" s="233"/>
      <c r="W15" s="6">
        <f>SUM(W11:W14)</f>
        <v>12.110256000000001</v>
      </c>
      <c r="X15" s="3"/>
      <c r="Y15" s="240"/>
      <c r="Z15" s="6">
        <f>SUM(Z11:Z14)</f>
        <v>11.236320000000003</v>
      </c>
      <c r="AA15" s="3"/>
      <c r="AB15" s="233"/>
      <c r="AC15" s="6">
        <f>SUM(AC11:AC14)</f>
        <v>12.880152000000001</v>
      </c>
      <c r="AD15" s="3"/>
      <c r="AE15" s="233"/>
      <c r="AF15" s="6">
        <f>SUM(AF11:AF14)</f>
        <v>13.21308</v>
      </c>
      <c r="AG15" s="3"/>
      <c r="AH15" s="233"/>
      <c r="AI15" s="6">
        <f>SUM(AI11:AI14)</f>
        <v>11.787732</v>
      </c>
      <c r="AJ15" s="3"/>
      <c r="AK15" s="233"/>
      <c r="AL15" s="6">
        <f>SUM(AL11:AL14)</f>
        <v>0</v>
      </c>
      <c r="AM15" s="3"/>
    </row>
    <row r="16" spans="1:39">
      <c r="A16" s="259"/>
      <c r="B16" s="263"/>
      <c r="C16" s="264"/>
      <c r="D16" s="240"/>
      <c r="E16" s="1"/>
      <c r="F16" s="3"/>
      <c r="H16" s="1"/>
      <c r="I16" s="3"/>
      <c r="K16" s="1"/>
      <c r="L16" s="3"/>
      <c r="M16" s="233"/>
      <c r="N16" s="1"/>
      <c r="O16" s="3"/>
      <c r="P16" s="240"/>
      <c r="Q16" s="1"/>
      <c r="R16" s="3"/>
      <c r="S16" s="233"/>
      <c r="T16" s="1"/>
      <c r="U16" s="3"/>
      <c r="V16" s="233"/>
      <c r="W16" s="1"/>
      <c r="X16" s="3"/>
      <c r="Y16" s="240"/>
      <c r="Z16" s="1"/>
      <c r="AA16" s="3"/>
      <c r="AB16" s="233"/>
      <c r="AC16" s="1"/>
      <c r="AD16" s="3"/>
      <c r="AE16" s="233"/>
      <c r="AF16" s="1"/>
      <c r="AG16" s="3"/>
      <c r="AH16" s="233"/>
      <c r="AI16" s="1"/>
      <c r="AJ16" s="3"/>
      <c r="AK16" s="233"/>
      <c r="AL16" s="1"/>
      <c r="AM16" s="3"/>
    </row>
    <row r="17" spans="1:39">
      <c r="A17" s="265" t="s">
        <v>189</v>
      </c>
      <c r="B17" s="266"/>
      <c r="C17" s="267"/>
      <c r="D17" s="240"/>
      <c r="E17" s="5">
        <f>$C17*E15</f>
        <v>0</v>
      </c>
      <c r="F17" s="3"/>
      <c r="H17" s="5">
        <f>$C17*H15</f>
        <v>0</v>
      </c>
      <c r="I17" s="3"/>
      <c r="K17" s="5">
        <f>$C17*K15</f>
        <v>0</v>
      </c>
      <c r="L17" s="3"/>
      <c r="M17" s="233"/>
      <c r="N17" s="5">
        <f>$C17*N15</f>
        <v>0</v>
      </c>
      <c r="O17" s="3"/>
      <c r="P17" s="240"/>
      <c r="Q17" s="5">
        <f>$C17*Q15</f>
        <v>0</v>
      </c>
      <c r="R17" s="3"/>
      <c r="S17" s="233"/>
      <c r="T17" s="5">
        <f>$C17*T15</f>
        <v>0</v>
      </c>
      <c r="U17" s="3"/>
      <c r="V17" s="233"/>
      <c r="W17" s="5">
        <f>$C17*W15</f>
        <v>0</v>
      </c>
      <c r="X17" s="3"/>
      <c r="Y17" s="240"/>
      <c r="Z17" s="5">
        <f>$C17*Z15</f>
        <v>0</v>
      </c>
      <c r="AA17" s="3"/>
      <c r="AB17" s="233"/>
      <c r="AC17" s="5">
        <f>$C17*AC15</f>
        <v>0</v>
      </c>
      <c r="AD17" s="3"/>
      <c r="AE17" s="233"/>
      <c r="AF17" s="5">
        <f>$C17*AF15</f>
        <v>0</v>
      </c>
      <c r="AG17" s="3"/>
      <c r="AH17" s="233"/>
      <c r="AI17" s="5">
        <f>$C17*AI15</f>
        <v>0</v>
      </c>
      <c r="AJ17" s="3"/>
      <c r="AK17" s="233"/>
      <c r="AL17" s="5">
        <f>$C17*AL15</f>
        <v>0</v>
      </c>
      <c r="AM17" s="3"/>
    </row>
    <row r="18" spans="1:39" s="83" customFormat="1">
      <c r="A18" s="265" t="s">
        <v>275</v>
      </c>
      <c r="B18" s="266"/>
      <c r="C18" s="267"/>
      <c r="D18" s="240"/>
      <c r="E18" s="5">
        <f>$C18*E15</f>
        <v>0</v>
      </c>
      <c r="F18" s="3"/>
      <c r="H18" s="5">
        <f>$C18*H15</f>
        <v>0</v>
      </c>
      <c r="I18" s="3"/>
      <c r="K18" s="5">
        <f>$C18*K15</f>
        <v>0</v>
      </c>
      <c r="L18" s="3"/>
      <c r="M18" s="233"/>
      <c r="N18" s="5">
        <f>$C18*N15</f>
        <v>0</v>
      </c>
      <c r="O18" s="3"/>
      <c r="P18" s="240"/>
      <c r="Q18" s="5">
        <f>$C18*Q15</f>
        <v>0</v>
      </c>
      <c r="R18" s="3"/>
      <c r="S18" s="233"/>
      <c r="T18" s="5">
        <f>$C18*T15</f>
        <v>0</v>
      </c>
      <c r="U18" s="3"/>
      <c r="V18" s="233"/>
      <c r="W18" s="5">
        <f>$C18*W15</f>
        <v>0</v>
      </c>
      <c r="X18" s="3"/>
      <c r="Y18" s="240"/>
      <c r="Z18" s="5">
        <f>$C18*Z15</f>
        <v>0</v>
      </c>
      <c r="AA18" s="3"/>
      <c r="AB18" s="233"/>
      <c r="AC18" s="5">
        <f>$C18*AC15</f>
        <v>0</v>
      </c>
      <c r="AD18" s="3"/>
      <c r="AE18" s="233"/>
      <c r="AF18" s="5">
        <f>$C18*AF15</f>
        <v>0</v>
      </c>
      <c r="AG18" s="3"/>
      <c r="AH18" s="233"/>
      <c r="AI18" s="5">
        <f>$C18*AI15</f>
        <v>0</v>
      </c>
      <c r="AJ18" s="3"/>
      <c r="AK18" s="233"/>
      <c r="AL18" s="5">
        <f>$C18*AL15</f>
        <v>0</v>
      </c>
      <c r="AM18" s="3"/>
    </row>
    <row r="19" spans="1:39">
      <c r="A19" s="262" t="s">
        <v>180</v>
      </c>
      <c r="B19" s="268"/>
      <c r="C19" s="261"/>
      <c r="D19" s="240"/>
      <c r="E19" s="6">
        <f>SUM(E15:E18)</f>
        <v>6.949872</v>
      </c>
      <c r="F19" s="269">
        <f>IF(E19=0,0,E19/E$47)</f>
        <v>1</v>
      </c>
      <c r="H19" s="6">
        <f>SUM(H15:H18)</f>
        <v>9.3635999999999999</v>
      </c>
      <c r="I19" s="269">
        <f>IF(H19=0,0,H19/H$47)</f>
        <v>1</v>
      </c>
      <c r="K19" s="6">
        <f>SUM(K15:K18)</f>
        <v>10.695311999999999</v>
      </c>
      <c r="L19" s="269">
        <f>IF(K19=0,0,K19/K$47)</f>
        <v>1</v>
      </c>
      <c r="M19" s="233"/>
      <c r="N19" s="6">
        <f>SUM(N15:N18)</f>
        <v>11.017836000000001</v>
      </c>
      <c r="O19" s="269">
        <f>IF(N19=0,0,N19/N$47)</f>
        <v>1</v>
      </c>
      <c r="P19" s="240"/>
      <c r="Q19" s="6">
        <f>SUM(Q15:Q18)</f>
        <v>10.289556000000001</v>
      </c>
      <c r="R19" s="269">
        <f>IF(Q19=0,0,Q19/Q$47)</f>
        <v>1</v>
      </c>
      <c r="S19" s="233"/>
      <c r="T19" s="6">
        <f>SUM(T15:T18)</f>
        <v>11.787732</v>
      </c>
      <c r="U19" s="269">
        <f>IF(T19=0,0,T19/T$47)</f>
        <v>1</v>
      </c>
      <c r="V19" s="233"/>
      <c r="W19" s="6">
        <f>SUM(W15:W18)</f>
        <v>12.110256000000001</v>
      </c>
      <c r="X19" s="269">
        <f>IF(W19=0,0,W19/W$47)</f>
        <v>1</v>
      </c>
      <c r="Y19" s="240"/>
      <c r="Z19" s="6">
        <f>SUM(Z15:Z18)</f>
        <v>11.236320000000003</v>
      </c>
      <c r="AA19" s="269">
        <f>IF(Z19=0,0,Z19/Z$47)</f>
        <v>1</v>
      </c>
      <c r="AB19" s="233"/>
      <c r="AC19" s="6">
        <f>SUM(AC15:AC18)</f>
        <v>12.880152000000001</v>
      </c>
      <c r="AD19" s="269">
        <f>IF(AC19=0,0,AC19/AC$47)</f>
        <v>1</v>
      </c>
      <c r="AE19" s="233"/>
      <c r="AF19" s="6">
        <f>SUM(AF15:AF18)</f>
        <v>13.21308</v>
      </c>
      <c r="AG19" s="269">
        <f>IF(AF19=0,0,AF19/AF$47)</f>
        <v>1</v>
      </c>
      <c r="AH19" s="233"/>
      <c r="AI19" s="6">
        <f>SUM(AI15:AI18)</f>
        <v>11.787732</v>
      </c>
      <c r="AJ19" s="269">
        <f>IF(AI19=0,0,AI19/AI$47)</f>
        <v>1</v>
      </c>
      <c r="AK19" s="233"/>
      <c r="AL19" s="6">
        <f>SUM(AL15:AL18)</f>
        <v>0</v>
      </c>
      <c r="AM19" s="269">
        <f>IF(AL19=0,0,AL19/AL$47)</f>
        <v>0</v>
      </c>
    </row>
    <row r="20" spans="1:39">
      <c r="A20" s="259"/>
      <c r="B20" s="263"/>
      <c r="C20" s="264"/>
      <c r="D20" s="240"/>
      <c r="E20" s="1"/>
      <c r="F20" s="3"/>
      <c r="H20" s="1"/>
      <c r="I20" s="3"/>
      <c r="K20" s="1"/>
      <c r="L20" s="3"/>
      <c r="M20" s="233"/>
      <c r="N20" s="1"/>
      <c r="O20" s="3"/>
      <c r="P20" s="240"/>
      <c r="Q20" s="1"/>
      <c r="R20" s="3"/>
      <c r="S20" s="233"/>
      <c r="T20" s="1"/>
      <c r="U20" s="3"/>
      <c r="V20" s="233"/>
      <c r="W20" s="1"/>
      <c r="X20" s="3"/>
      <c r="Y20" s="240"/>
      <c r="Z20" s="1"/>
      <c r="AA20" s="3"/>
      <c r="AB20" s="233"/>
      <c r="AC20" s="1"/>
      <c r="AD20" s="3"/>
      <c r="AE20" s="233"/>
      <c r="AF20" s="1"/>
      <c r="AG20" s="3"/>
      <c r="AH20" s="233"/>
      <c r="AI20" s="1"/>
      <c r="AJ20" s="3"/>
      <c r="AK20" s="233"/>
      <c r="AL20" s="1"/>
      <c r="AM20" s="3"/>
    </row>
    <row r="21" spans="1:39" s="228" customFormat="1">
      <c r="A21" s="270" t="s">
        <v>191</v>
      </c>
      <c r="B21" s="266"/>
      <c r="C21" s="264"/>
      <c r="D21" s="271"/>
      <c r="E21" s="699"/>
      <c r="F21" s="700"/>
      <c r="G21" s="701"/>
      <c r="H21" s="699"/>
      <c r="I21" s="700"/>
      <c r="J21" s="701"/>
      <c r="K21" s="699"/>
      <c r="L21" s="700"/>
      <c r="M21" s="702"/>
      <c r="N21" s="699"/>
      <c r="O21" s="700"/>
      <c r="P21" s="703"/>
      <c r="Q21" s="699"/>
      <c r="R21" s="700"/>
      <c r="S21" s="702"/>
      <c r="T21" s="699"/>
      <c r="U21" s="700"/>
      <c r="V21" s="702"/>
      <c r="W21" s="699"/>
      <c r="X21" s="700"/>
      <c r="Y21" s="703"/>
      <c r="Z21" s="699"/>
      <c r="AA21" s="700"/>
      <c r="AB21" s="702"/>
      <c r="AC21" s="699"/>
      <c r="AD21" s="700"/>
      <c r="AE21" s="702"/>
      <c r="AF21" s="699"/>
      <c r="AG21" s="700"/>
      <c r="AH21" s="702"/>
      <c r="AI21" s="699"/>
      <c r="AJ21" s="700"/>
      <c r="AK21" s="702"/>
      <c r="AL21" s="699"/>
      <c r="AM21" s="272"/>
    </row>
    <row r="22" spans="1:39">
      <c r="A22" s="265" t="s">
        <v>219</v>
      </c>
      <c r="B22" s="266"/>
      <c r="C22" s="274" t="s">
        <v>162</v>
      </c>
      <c r="D22" s="240"/>
      <c r="E22" s="704">
        <f>E21*'4-Premies en opslagen'!$C25</f>
        <v>0</v>
      </c>
      <c r="F22" s="692"/>
      <c r="G22" s="693"/>
      <c r="H22" s="704">
        <f>H21*'4-Premies en opslagen'!$C25</f>
        <v>0</v>
      </c>
      <c r="I22" s="692"/>
      <c r="J22" s="693"/>
      <c r="K22" s="704">
        <f>K21*'4-Premies en opslagen'!$C25</f>
        <v>0</v>
      </c>
      <c r="L22" s="692"/>
      <c r="M22" s="694"/>
      <c r="N22" s="704">
        <f>N21*'4-Premies en opslagen'!$C25</f>
        <v>0</v>
      </c>
      <c r="O22" s="692"/>
      <c r="P22" s="695"/>
      <c r="Q22" s="704">
        <f>Q21*'4-Premies en opslagen'!$C25</f>
        <v>0</v>
      </c>
      <c r="R22" s="692"/>
      <c r="S22" s="694"/>
      <c r="T22" s="704">
        <f>T21*'4-Premies en opslagen'!$C25</f>
        <v>0</v>
      </c>
      <c r="U22" s="692"/>
      <c r="V22" s="694"/>
      <c r="W22" s="704">
        <f>W21*'4-Premies en opslagen'!$C25</f>
        <v>0</v>
      </c>
      <c r="X22" s="692"/>
      <c r="Y22" s="695"/>
      <c r="Z22" s="704">
        <f>Z21*'4-Premies en opslagen'!$C25</f>
        <v>0</v>
      </c>
      <c r="AA22" s="692"/>
      <c r="AB22" s="694"/>
      <c r="AC22" s="704">
        <f>AC21*'4-Premies en opslagen'!$C25</f>
        <v>0</v>
      </c>
      <c r="AD22" s="692"/>
      <c r="AE22" s="694"/>
      <c r="AF22" s="704">
        <f>AF21*'4-Premies en opslagen'!$C25</f>
        <v>0</v>
      </c>
      <c r="AG22" s="692"/>
      <c r="AH22" s="694"/>
      <c r="AI22" s="704">
        <f>AI21*'4-Premies en opslagen'!$C25</f>
        <v>0</v>
      </c>
      <c r="AJ22" s="692"/>
      <c r="AK22" s="694"/>
      <c r="AL22" s="704">
        <f>AL21*'4-Premies en opslagen'!$C25</f>
        <v>0</v>
      </c>
      <c r="AM22" s="3"/>
    </row>
    <row r="23" spans="1:39">
      <c r="A23" s="262" t="s">
        <v>214</v>
      </c>
      <c r="B23" s="268"/>
      <c r="C23" s="261"/>
      <c r="D23" s="240"/>
      <c r="E23" s="6">
        <f>E22+E19</f>
        <v>6.949872</v>
      </c>
      <c r="F23" s="269">
        <f>IF(E23=0,0,E23/E$47)</f>
        <v>1</v>
      </c>
      <c r="H23" s="6">
        <f>H22+H19</f>
        <v>9.3635999999999999</v>
      </c>
      <c r="I23" s="269">
        <f>IF(H23=0,0,H23/H$47)</f>
        <v>1</v>
      </c>
      <c r="K23" s="6">
        <f>K22+K19</f>
        <v>10.695311999999999</v>
      </c>
      <c r="L23" s="269">
        <f>IF(K23=0,0,K23/K$47)</f>
        <v>1</v>
      </c>
      <c r="M23" s="233"/>
      <c r="N23" s="6">
        <f>N22+N19</f>
        <v>11.017836000000001</v>
      </c>
      <c r="O23" s="269">
        <f>IF(N23=0,0,N23/N$47)</f>
        <v>1</v>
      </c>
      <c r="P23" s="240"/>
      <c r="Q23" s="6">
        <f>Q22+Q19</f>
        <v>10.289556000000001</v>
      </c>
      <c r="R23" s="269">
        <f>IF(Q23=0,0,Q23/Q$47)</f>
        <v>1</v>
      </c>
      <c r="S23" s="233"/>
      <c r="T23" s="6">
        <f>T22+T19</f>
        <v>11.787732</v>
      </c>
      <c r="U23" s="269">
        <f>IF(T23=0,0,T23/T$47)</f>
        <v>1</v>
      </c>
      <c r="V23" s="233"/>
      <c r="W23" s="6">
        <f>W22+W19</f>
        <v>12.110256000000001</v>
      </c>
      <c r="X23" s="269">
        <f>IF(W23=0,0,W23/W$47)</f>
        <v>1</v>
      </c>
      <c r="Y23" s="240"/>
      <c r="Z23" s="6">
        <f>Z22+Z19</f>
        <v>11.236320000000003</v>
      </c>
      <c r="AA23" s="269">
        <f>IF(Z23=0,0,Z23/Z$47)</f>
        <v>1</v>
      </c>
      <c r="AB23" s="233"/>
      <c r="AC23" s="6">
        <f>AC22+AC19</f>
        <v>12.880152000000001</v>
      </c>
      <c r="AD23" s="269">
        <f>IF(AC23=0,0,AC23/AC$47)</f>
        <v>1</v>
      </c>
      <c r="AE23" s="233"/>
      <c r="AF23" s="6">
        <f>AF22+AF19</f>
        <v>13.21308</v>
      </c>
      <c r="AG23" s="269">
        <f>IF(AF23=0,0,AF23/AF$47)</f>
        <v>1</v>
      </c>
      <c r="AH23" s="233"/>
      <c r="AI23" s="6">
        <f>AI22+AI19</f>
        <v>11.787732</v>
      </c>
      <c r="AJ23" s="269">
        <f>IF(AI23=0,0,AI23/AI$47)</f>
        <v>1</v>
      </c>
      <c r="AK23" s="233"/>
      <c r="AL23" s="6">
        <f>AL22+AL19</f>
        <v>0</v>
      </c>
      <c r="AM23" s="269">
        <f>IF(AL23=0,0,AL23/AL$47)</f>
        <v>0</v>
      </c>
    </row>
    <row r="24" spans="1:39">
      <c r="A24" s="259"/>
      <c r="B24" s="268"/>
      <c r="C24" s="261"/>
      <c r="D24" s="240"/>
      <c r="E24" s="7"/>
      <c r="F24" s="3"/>
      <c r="H24" s="7"/>
      <c r="I24" s="3"/>
      <c r="K24" s="7"/>
      <c r="L24" s="3"/>
      <c r="M24" s="233"/>
      <c r="N24" s="7"/>
      <c r="O24" s="3"/>
      <c r="P24" s="240"/>
      <c r="Q24" s="7"/>
      <c r="R24" s="3"/>
      <c r="S24" s="233"/>
      <c r="T24" s="7"/>
      <c r="U24" s="3"/>
      <c r="V24" s="233"/>
      <c r="W24" s="7"/>
      <c r="X24" s="3"/>
      <c r="Y24" s="240"/>
      <c r="Z24" s="7"/>
      <c r="AA24" s="3"/>
      <c r="AB24" s="233"/>
      <c r="AC24" s="7"/>
      <c r="AD24" s="3"/>
      <c r="AE24" s="233"/>
      <c r="AF24" s="7"/>
      <c r="AG24" s="3"/>
      <c r="AH24" s="233"/>
      <c r="AI24" s="7"/>
      <c r="AJ24" s="3"/>
      <c r="AK24" s="233"/>
      <c r="AL24" s="7"/>
      <c r="AM24" s="3"/>
    </row>
    <row r="25" spans="1:39">
      <c r="A25" s="265" t="s">
        <v>127</v>
      </c>
      <c r="B25" s="266"/>
      <c r="C25" s="274" t="s">
        <v>162</v>
      </c>
      <c r="D25" s="240"/>
      <c r="E25" s="5">
        <f>E23*'4-Premies en opslagen'!$C58</f>
        <v>0</v>
      </c>
      <c r="F25" s="3"/>
      <c r="H25" s="5">
        <f>H23*'4-Premies en opslagen'!$C58</f>
        <v>0</v>
      </c>
      <c r="I25" s="3"/>
      <c r="K25" s="5">
        <f>K23*'4-Premies en opslagen'!$C58</f>
        <v>0</v>
      </c>
      <c r="L25" s="3"/>
      <c r="M25" s="233"/>
      <c r="N25" s="5">
        <f>N23*'4-Premies en opslagen'!$C58</f>
        <v>0</v>
      </c>
      <c r="O25" s="3"/>
      <c r="P25" s="240"/>
      <c r="Q25" s="5">
        <f>Q23*'4-Premies en opslagen'!$C58</f>
        <v>0</v>
      </c>
      <c r="R25" s="3"/>
      <c r="S25" s="233"/>
      <c r="T25" s="5">
        <f>T23*'4-Premies en opslagen'!$C58</f>
        <v>0</v>
      </c>
      <c r="U25" s="3"/>
      <c r="V25" s="233"/>
      <c r="W25" s="5">
        <f>W23*'4-Premies en opslagen'!$C58</f>
        <v>0</v>
      </c>
      <c r="X25" s="3"/>
      <c r="Y25" s="240"/>
      <c r="Z25" s="5">
        <f>Z23*'4-Premies en opslagen'!$C58</f>
        <v>0</v>
      </c>
      <c r="AA25" s="3"/>
      <c r="AB25" s="233"/>
      <c r="AC25" s="5">
        <f>AC23*'4-Premies en opslagen'!$C58</f>
        <v>0</v>
      </c>
      <c r="AD25" s="3"/>
      <c r="AE25" s="233"/>
      <c r="AF25" s="5">
        <f>AF23*'4-Premies en opslagen'!$C58</f>
        <v>0</v>
      </c>
      <c r="AG25" s="3"/>
      <c r="AH25" s="233"/>
      <c r="AI25" s="5">
        <f>AI23*'4-Premies en opslagen'!$E58</f>
        <v>0</v>
      </c>
      <c r="AJ25" s="3"/>
      <c r="AK25" s="233"/>
      <c r="AL25" s="5">
        <f>AL23*'4-Premies en opslagen'!$E58</f>
        <v>0</v>
      </c>
      <c r="AM25" s="3"/>
    </row>
    <row r="26" spans="1:39">
      <c r="A26" s="262" t="s">
        <v>235</v>
      </c>
      <c r="B26" s="268"/>
      <c r="C26" s="261"/>
      <c r="D26" s="240"/>
      <c r="E26" s="6">
        <f>SUM(E23:E25)</f>
        <v>6.949872</v>
      </c>
      <c r="F26" s="269">
        <f>IF(E26=0,0,E26/E$47)</f>
        <v>1</v>
      </c>
      <c r="H26" s="6">
        <f>SUM(H23:H25)</f>
        <v>9.3635999999999999</v>
      </c>
      <c r="I26" s="269">
        <f>IF(H26=0,0,H26/H$47)</f>
        <v>1</v>
      </c>
      <c r="K26" s="6">
        <f>SUM(K23:K25)</f>
        <v>10.695311999999999</v>
      </c>
      <c r="L26" s="269">
        <f>IF(K26=0,0,K26/K$47)</f>
        <v>1</v>
      </c>
      <c r="M26" s="233"/>
      <c r="N26" s="6">
        <f>SUM(N23:N25)</f>
        <v>11.017836000000001</v>
      </c>
      <c r="O26" s="269">
        <f>IF(N26=0,0,N26/N$47)</f>
        <v>1</v>
      </c>
      <c r="P26" s="240"/>
      <c r="Q26" s="6">
        <f>SUM(Q23:Q25)</f>
        <v>10.289556000000001</v>
      </c>
      <c r="R26" s="269">
        <f>IF(Q26=0,0,Q26/Q$47)</f>
        <v>1</v>
      </c>
      <c r="S26" s="233"/>
      <c r="T26" s="6">
        <f>SUM(T23:T25)</f>
        <v>11.787732</v>
      </c>
      <c r="U26" s="269">
        <f>IF(T26=0,0,T26/T$47)</f>
        <v>1</v>
      </c>
      <c r="V26" s="233"/>
      <c r="W26" s="6">
        <f>SUM(W23:W25)</f>
        <v>12.110256000000001</v>
      </c>
      <c r="X26" s="269">
        <f>IF(W26=0,0,W26/W$47)</f>
        <v>1</v>
      </c>
      <c r="Y26" s="240"/>
      <c r="Z26" s="6">
        <f>SUM(Z23:Z25)</f>
        <v>11.236320000000003</v>
      </c>
      <c r="AA26" s="269">
        <f>IF(Z26=0,0,Z26/Z$47)</f>
        <v>1</v>
      </c>
      <c r="AB26" s="233"/>
      <c r="AC26" s="6">
        <f>SUM(AC23:AC25)</f>
        <v>12.880152000000001</v>
      </c>
      <c r="AD26" s="269">
        <f>IF(AC26=0,0,AC26/AC$47)</f>
        <v>1</v>
      </c>
      <c r="AE26" s="233"/>
      <c r="AF26" s="6">
        <f>SUM(AF23:AF25)</f>
        <v>13.21308</v>
      </c>
      <c r="AG26" s="269">
        <f>IF(AF26=0,0,AF26/AF$47)</f>
        <v>1</v>
      </c>
      <c r="AH26" s="233"/>
      <c r="AI26" s="6">
        <f>SUM(AI23:AI25)</f>
        <v>11.787732</v>
      </c>
      <c r="AJ26" s="269">
        <f>IF(AI26=0,0,AI26/AI$47)</f>
        <v>1</v>
      </c>
      <c r="AK26" s="233"/>
      <c r="AL26" s="6">
        <f>SUM(AL23:AL25)</f>
        <v>0</v>
      </c>
      <c r="AM26" s="269">
        <f>IF(AL26=0,0,AL26/AL$47)</f>
        <v>0</v>
      </c>
    </row>
    <row r="27" spans="1:39">
      <c r="A27" s="259"/>
      <c r="B27" s="268"/>
      <c r="C27" s="261"/>
      <c r="D27" s="240"/>
      <c r="E27" s="7"/>
      <c r="F27" s="3"/>
      <c r="H27" s="7"/>
      <c r="I27" s="3"/>
      <c r="K27" s="7"/>
      <c r="L27" s="3"/>
      <c r="M27" s="233"/>
      <c r="N27" s="7"/>
      <c r="O27" s="3"/>
      <c r="P27" s="240"/>
      <c r="Q27" s="7"/>
      <c r="R27" s="3"/>
      <c r="S27" s="233"/>
      <c r="T27" s="7"/>
      <c r="U27" s="3"/>
      <c r="V27" s="233"/>
      <c r="W27" s="7"/>
      <c r="X27" s="3"/>
      <c r="Y27" s="240"/>
      <c r="Z27" s="7"/>
      <c r="AA27" s="3"/>
      <c r="AB27" s="233"/>
      <c r="AC27" s="7"/>
      <c r="AD27" s="3"/>
      <c r="AE27" s="233"/>
      <c r="AF27" s="7"/>
      <c r="AG27" s="3"/>
      <c r="AH27" s="233"/>
      <c r="AI27" s="7"/>
      <c r="AJ27" s="3"/>
      <c r="AK27" s="233"/>
      <c r="AL27" s="7"/>
      <c r="AM27" s="3"/>
    </row>
    <row r="28" spans="1:39">
      <c r="A28" s="259" t="s">
        <v>192</v>
      </c>
      <c r="B28" s="275"/>
      <c r="C28" s="257" t="s">
        <v>213</v>
      </c>
      <c r="D28" s="240"/>
      <c r="E28" s="697"/>
      <c r="F28" s="692"/>
      <c r="G28" s="693"/>
      <c r="H28" s="697"/>
      <c r="I28" s="692"/>
      <c r="J28" s="693"/>
      <c r="K28" s="697"/>
      <c r="L28" s="692"/>
      <c r="M28" s="694"/>
      <c r="N28" s="697"/>
      <c r="O28" s="692"/>
      <c r="P28" s="695"/>
      <c r="Q28" s="697"/>
      <c r="R28" s="692"/>
      <c r="S28" s="694"/>
      <c r="T28" s="697"/>
      <c r="U28" s="692"/>
      <c r="V28" s="694"/>
      <c r="W28" s="697"/>
      <c r="X28" s="692"/>
      <c r="Y28" s="695"/>
      <c r="Z28" s="697"/>
      <c r="AA28" s="692"/>
      <c r="AB28" s="694"/>
      <c r="AC28" s="697"/>
      <c r="AD28" s="692"/>
      <c r="AE28" s="694"/>
      <c r="AF28" s="697"/>
      <c r="AG28" s="692"/>
      <c r="AH28" s="694"/>
      <c r="AI28" s="697"/>
      <c r="AJ28" s="692"/>
      <c r="AK28" s="694"/>
      <c r="AL28" s="692"/>
      <c r="AM28" s="3">
        <v>0</v>
      </c>
    </row>
    <row r="29" spans="1:39">
      <c r="A29" s="259" t="s">
        <v>204</v>
      </c>
      <c r="B29" s="276"/>
      <c r="C29" s="257" t="s">
        <v>213</v>
      </c>
      <c r="D29" s="240"/>
      <c r="E29" s="697"/>
      <c r="F29" s="692"/>
      <c r="G29" s="693"/>
      <c r="H29" s="697"/>
      <c r="I29" s="692"/>
      <c r="J29" s="693"/>
      <c r="K29" s="697"/>
      <c r="L29" s="692"/>
      <c r="M29" s="694"/>
      <c r="N29" s="697"/>
      <c r="O29" s="692"/>
      <c r="P29" s="695"/>
      <c r="Q29" s="697"/>
      <c r="R29" s="692"/>
      <c r="S29" s="694"/>
      <c r="T29" s="697"/>
      <c r="U29" s="692"/>
      <c r="V29" s="694"/>
      <c r="W29" s="697"/>
      <c r="X29" s="692"/>
      <c r="Y29" s="695"/>
      <c r="Z29" s="697"/>
      <c r="AA29" s="692"/>
      <c r="AB29" s="694"/>
      <c r="AC29" s="697"/>
      <c r="AD29" s="692"/>
      <c r="AE29" s="694"/>
      <c r="AF29" s="697"/>
      <c r="AG29" s="692"/>
      <c r="AH29" s="694"/>
      <c r="AI29" s="697"/>
      <c r="AJ29" s="692"/>
      <c r="AK29" s="694"/>
      <c r="AL29" s="697"/>
      <c r="AM29" s="3">
        <v>0</v>
      </c>
    </row>
    <row r="30" spans="1:39" ht="12.75" customHeight="1">
      <c r="A30" s="259" t="s">
        <v>205</v>
      </c>
      <c r="B30" s="268"/>
      <c r="C30" s="261" t="s">
        <v>196</v>
      </c>
      <c r="D30" s="240"/>
      <c r="E30" s="277" t="s">
        <v>69</v>
      </c>
      <c r="F30" s="3"/>
      <c r="H30" s="277" t="s">
        <v>69</v>
      </c>
      <c r="I30" s="3"/>
      <c r="K30" s="277" t="s">
        <v>69</v>
      </c>
      <c r="L30" s="3"/>
      <c r="M30" s="233"/>
      <c r="N30" s="277" t="s">
        <v>69</v>
      </c>
      <c r="O30" s="3"/>
      <c r="P30" s="240"/>
      <c r="Q30" s="277" t="s">
        <v>69</v>
      </c>
      <c r="R30" s="3"/>
      <c r="S30" s="233"/>
      <c r="T30" s="277" t="s">
        <v>69</v>
      </c>
      <c r="U30" s="3"/>
      <c r="V30" s="233"/>
      <c r="W30" s="277" t="s">
        <v>69</v>
      </c>
      <c r="X30" s="3"/>
      <c r="Y30" s="240"/>
      <c r="Z30" s="277" t="s">
        <v>69</v>
      </c>
      <c r="AA30" s="3"/>
      <c r="AB30" s="233"/>
      <c r="AC30" s="277" t="s">
        <v>69</v>
      </c>
      <c r="AD30" s="3"/>
      <c r="AE30" s="233"/>
      <c r="AF30" s="277" t="s">
        <v>69</v>
      </c>
      <c r="AG30" s="3"/>
      <c r="AH30" s="233"/>
      <c r="AI30" s="277" t="s">
        <v>69</v>
      </c>
      <c r="AJ30" s="3"/>
      <c r="AK30" s="233"/>
      <c r="AL30" s="277" t="s">
        <v>69</v>
      </c>
      <c r="AM30" s="3"/>
    </row>
    <row r="31" spans="1:39" ht="12.75" customHeight="1">
      <c r="A31" s="278"/>
      <c r="B31" s="268"/>
      <c r="C31" s="261" t="s">
        <v>196</v>
      </c>
      <c r="D31" s="240"/>
      <c r="E31" s="4"/>
      <c r="F31" s="3"/>
      <c r="H31" s="4"/>
      <c r="I31" s="3"/>
      <c r="K31" s="4"/>
      <c r="L31" s="3"/>
      <c r="M31" s="233"/>
      <c r="N31" s="4"/>
      <c r="O31" s="3"/>
      <c r="P31" s="240"/>
      <c r="Q31" s="4"/>
      <c r="R31" s="3"/>
      <c r="S31" s="233"/>
      <c r="T31" s="4"/>
      <c r="U31" s="3"/>
      <c r="V31" s="233"/>
      <c r="W31" s="4"/>
      <c r="X31" s="3"/>
      <c r="Y31" s="240"/>
      <c r="Z31" s="4"/>
      <c r="AA31" s="3"/>
      <c r="AB31" s="233"/>
      <c r="AC31" s="4"/>
      <c r="AD31" s="3"/>
      <c r="AE31" s="233"/>
      <c r="AF31" s="4"/>
      <c r="AG31" s="3"/>
      <c r="AH31" s="233"/>
      <c r="AI31" s="258"/>
      <c r="AJ31" s="3"/>
      <c r="AK31" s="233"/>
      <c r="AL31" s="4"/>
      <c r="AM31" s="3"/>
    </row>
    <row r="32" spans="1:39" ht="12.75" customHeight="1">
      <c r="A32" s="262" t="s">
        <v>185</v>
      </c>
      <c r="B32" s="268"/>
      <c r="C32" s="261"/>
      <c r="D32" s="240"/>
      <c r="E32" s="6">
        <f>SUM(E26:E31)</f>
        <v>6.949872</v>
      </c>
      <c r="F32" s="269">
        <f>IF(E32=0,0,E32/E$47)</f>
        <v>1</v>
      </c>
      <c r="H32" s="6">
        <f>SUM(H26:H31)</f>
        <v>9.3635999999999999</v>
      </c>
      <c r="I32" s="269">
        <f>IF(H32=0,0,H32/H$47)</f>
        <v>1</v>
      </c>
      <c r="K32" s="6">
        <f>SUM(K26:K31)</f>
        <v>10.695311999999999</v>
      </c>
      <c r="L32" s="269">
        <f>IF(K32=0,0,K32/K$47)</f>
        <v>1</v>
      </c>
      <c r="M32" s="233"/>
      <c r="N32" s="6">
        <f>SUM(N26:N31)</f>
        <v>11.017836000000001</v>
      </c>
      <c r="O32" s="269">
        <f>IF(N32=0,0,N32/N$47)</f>
        <v>1</v>
      </c>
      <c r="P32" s="240"/>
      <c r="Q32" s="6">
        <f>SUM(Q26:Q31)</f>
        <v>10.289556000000001</v>
      </c>
      <c r="R32" s="269">
        <f>IF(Q32=0,0,Q32/Q$47)</f>
        <v>1</v>
      </c>
      <c r="S32" s="233"/>
      <c r="T32" s="6">
        <f>SUM(T26:T31)</f>
        <v>11.787732</v>
      </c>
      <c r="U32" s="269">
        <f>IF(T32=0,0,T32/T$47)</f>
        <v>1</v>
      </c>
      <c r="V32" s="233"/>
      <c r="W32" s="6">
        <f>SUM(W26:W31)</f>
        <v>12.110256000000001</v>
      </c>
      <c r="X32" s="269">
        <f>IF(W32=0,0,W32/W$47)</f>
        <v>1</v>
      </c>
      <c r="Y32" s="240"/>
      <c r="Z32" s="6">
        <f>SUM(Z26:Z31)</f>
        <v>11.236320000000003</v>
      </c>
      <c r="AA32" s="269">
        <f>IF(Z32=0,0,Z32/Z$47)</f>
        <v>1</v>
      </c>
      <c r="AB32" s="233"/>
      <c r="AC32" s="6">
        <f>SUM(AC26:AC31)</f>
        <v>12.880152000000001</v>
      </c>
      <c r="AD32" s="269">
        <f>IF(AC32=0,0,AC32/AC$47)</f>
        <v>1</v>
      </c>
      <c r="AE32" s="233"/>
      <c r="AF32" s="6">
        <f>SUM(AF26:AF31)</f>
        <v>13.21308</v>
      </c>
      <c r="AG32" s="269">
        <f>IF(AF32=0,0,AF32/AF$47)</f>
        <v>1</v>
      </c>
      <c r="AH32" s="233"/>
      <c r="AI32" s="6">
        <f>SUM(AI26:AI31)</f>
        <v>11.787732</v>
      </c>
      <c r="AJ32" s="269">
        <f>IF(AI32=0,0,AI32/AI$47)</f>
        <v>1</v>
      </c>
      <c r="AK32" s="233"/>
      <c r="AL32" s="6">
        <f>SUM(AL26:AL31)</f>
        <v>0</v>
      </c>
      <c r="AM32" s="269">
        <f>IF(AL32=0,0,AL32/AL$47)</f>
        <v>0</v>
      </c>
    </row>
    <row r="33" spans="1:39" ht="12.75" customHeight="1">
      <c r="A33" s="259"/>
      <c r="B33" s="268"/>
      <c r="C33" s="261"/>
      <c r="D33" s="240"/>
      <c r="E33" s="7"/>
      <c r="F33" s="3"/>
      <c r="H33" s="7"/>
      <c r="I33" s="3"/>
      <c r="K33" s="7"/>
      <c r="L33" s="3"/>
      <c r="M33" s="233"/>
      <c r="N33" s="7"/>
      <c r="O33" s="3"/>
      <c r="P33" s="240"/>
      <c r="Q33" s="7"/>
      <c r="R33" s="3"/>
      <c r="S33" s="233"/>
      <c r="T33" s="7"/>
      <c r="U33" s="3"/>
      <c r="V33" s="233"/>
      <c r="W33" s="7"/>
      <c r="X33" s="3"/>
      <c r="Y33" s="240"/>
      <c r="Z33" s="7"/>
      <c r="AA33" s="3"/>
      <c r="AB33" s="233"/>
      <c r="AC33" s="7"/>
      <c r="AD33" s="3"/>
      <c r="AE33" s="233"/>
      <c r="AF33" s="7"/>
      <c r="AG33" s="3"/>
      <c r="AH33" s="233"/>
      <c r="AI33" s="7"/>
      <c r="AJ33" s="3"/>
      <c r="AK33" s="233"/>
      <c r="AL33" s="7"/>
      <c r="AM33" s="3"/>
    </row>
    <row r="34" spans="1:39" ht="12.75" customHeight="1">
      <c r="A34" s="259" t="s">
        <v>247</v>
      </c>
      <c r="B34" s="268"/>
      <c r="C34" s="279"/>
      <c r="D34" s="240"/>
      <c r="E34" s="697"/>
      <c r="F34" s="3"/>
      <c r="H34" s="697"/>
      <c r="I34" s="280"/>
      <c r="K34" s="697"/>
      <c r="L34" s="3"/>
      <c r="M34" s="233"/>
      <c r="N34" s="697"/>
      <c r="O34" s="3"/>
      <c r="P34" s="240"/>
      <c r="Q34" s="697"/>
      <c r="R34" s="3"/>
      <c r="S34" s="233"/>
      <c r="T34" s="697"/>
      <c r="U34" s="3"/>
      <c r="V34" s="233"/>
      <c r="W34" s="697"/>
      <c r="X34" s="3"/>
      <c r="Y34" s="240"/>
      <c r="Z34" s="697"/>
      <c r="AA34" s="3"/>
      <c r="AB34" s="233"/>
      <c r="AC34" s="697"/>
      <c r="AD34" s="3"/>
      <c r="AE34" s="233"/>
      <c r="AF34" s="697"/>
      <c r="AG34" s="3"/>
      <c r="AH34" s="233"/>
      <c r="AI34" s="697"/>
      <c r="AJ34" s="3"/>
      <c r="AK34" s="233"/>
      <c r="AL34" s="697"/>
      <c r="AM34" s="3">
        <v>0</v>
      </c>
    </row>
    <row r="35" spans="1:39">
      <c r="A35" s="259" t="s">
        <v>125</v>
      </c>
      <c r="B35" s="268"/>
      <c r="C35" s="279"/>
      <c r="D35" s="240"/>
      <c r="E35" s="697"/>
      <c r="F35" s="3"/>
      <c r="H35" s="697"/>
      <c r="I35" s="280"/>
      <c r="K35" s="697"/>
      <c r="L35" s="3"/>
      <c r="M35" s="233"/>
      <c r="N35" s="697"/>
      <c r="O35" s="3"/>
      <c r="P35" s="240"/>
      <c r="Q35" s="697"/>
      <c r="R35" s="3"/>
      <c r="S35" s="233"/>
      <c r="T35" s="697"/>
      <c r="U35" s="3"/>
      <c r="V35" s="233"/>
      <c r="W35" s="697"/>
      <c r="X35" s="3"/>
      <c r="Y35" s="240"/>
      <c r="Z35" s="697"/>
      <c r="AA35" s="3"/>
      <c r="AB35" s="233"/>
      <c r="AC35" s="697"/>
      <c r="AD35" s="3"/>
      <c r="AE35" s="233"/>
      <c r="AF35" s="697"/>
      <c r="AG35" s="3"/>
      <c r="AH35" s="233"/>
      <c r="AI35" s="697"/>
      <c r="AJ35" s="3"/>
      <c r="AK35" s="233"/>
      <c r="AL35" s="697"/>
      <c r="AM35" s="3">
        <v>0</v>
      </c>
    </row>
    <row r="36" spans="1:39">
      <c r="A36" s="259" t="s">
        <v>95</v>
      </c>
      <c r="B36" s="268"/>
      <c r="C36" s="279"/>
      <c r="D36" s="240"/>
      <c r="E36" s="697"/>
      <c r="F36" s="3"/>
      <c r="H36" s="697"/>
      <c r="I36" s="3"/>
      <c r="K36" s="697"/>
      <c r="L36" s="3"/>
      <c r="M36" s="233"/>
      <c r="N36" s="697"/>
      <c r="O36" s="3"/>
      <c r="P36" s="240"/>
      <c r="Q36" s="697"/>
      <c r="R36" s="3"/>
      <c r="S36" s="233"/>
      <c r="T36" s="697"/>
      <c r="U36" s="3"/>
      <c r="V36" s="233"/>
      <c r="W36" s="697"/>
      <c r="X36" s="3"/>
      <c r="Y36" s="240"/>
      <c r="Z36" s="697"/>
      <c r="AA36" s="3"/>
      <c r="AB36" s="233"/>
      <c r="AC36" s="697"/>
      <c r="AD36" s="3"/>
      <c r="AE36" s="233"/>
      <c r="AF36" s="697"/>
      <c r="AG36" s="3"/>
      <c r="AH36" s="233"/>
      <c r="AI36" s="697"/>
      <c r="AJ36" s="3"/>
      <c r="AK36" s="233"/>
      <c r="AL36" s="697"/>
      <c r="AM36" s="3">
        <v>0</v>
      </c>
    </row>
    <row r="37" spans="1:39">
      <c r="A37" s="259" t="s">
        <v>9</v>
      </c>
      <c r="B37" s="268"/>
      <c r="C37" s="281"/>
      <c r="D37" s="240"/>
      <c r="E37" s="697"/>
      <c r="F37" s="3"/>
      <c r="H37" s="697"/>
      <c r="I37" s="3"/>
      <c r="K37" s="697"/>
      <c r="L37" s="3"/>
      <c r="M37" s="233"/>
      <c r="N37" s="697"/>
      <c r="O37" s="3"/>
      <c r="P37" s="240"/>
      <c r="Q37" s="697"/>
      <c r="R37" s="3"/>
      <c r="S37" s="233"/>
      <c r="T37" s="697"/>
      <c r="U37" s="3"/>
      <c r="V37" s="233"/>
      <c r="W37" s="697"/>
      <c r="X37" s="3"/>
      <c r="Y37" s="240"/>
      <c r="Z37" s="697"/>
      <c r="AA37" s="3"/>
      <c r="AB37" s="233"/>
      <c r="AC37" s="697"/>
      <c r="AD37" s="3"/>
      <c r="AE37" s="233"/>
      <c r="AF37" s="697"/>
      <c r="AG37" s="3"/>
      <c r="AH37" s="233"/>
      <c r="AI37" s="697"/>
      <c r="AJ37" s="3"/>
      <c r="AK37" s="233"/>
      <c r="AL37" s="697"/>
      <c r="AM37" s="3">
        <v>0</v>
      </c>
    </row>
    <row r="38" spans="1:39">
      <c r="A38" s="259" t="s">
        <v>119</v>
      </c>
      <c r="B38" s="268"/>
      <c r="C38" s="279"/>
      <c r="D38" s="240"/>
      <c r="E38" s="697"/>
      <c r="F38" s="3"/>
      <c r="H38" s="697"/>
      <c r="I38" s="3"/>
      <c r="K38" s="697"/>
      <c r="L38" s="3"/>
      <c r="M38" s="233"/>
      <c r="N38" s="697"/>
      <c r="O38" s="3"/>
      <c r="P38" s="240"/>
      <c r="Q38" s="697"/>
      <c r="R38" s="3"/>
      <c r="S38" s="233"/>
      <c r="T38" s="697"/>
      <c r="U38" s="3"/>
      <c r="V38" s="233"/>
      <c r="W38" s="697"/>
      <c r="X38" s="3"/>
      <c r="Y38" s="240"/>
      <c r="Z38" s="697"/>
      <c r="AA38" s="3"/>
      <c r="AB38" s="233"/>
      <c r="AC38" s="697"/>
      <c r="AD38" s="3"/>
      <c r="AE38" s="233"/>
      <c r="AF38" s="697"/>
      <c r="AG38" s="3"/>
      <c r="AH38" s="233"/>
      <c r="AI38" s="697"/>
      <c r="AJ38" s="3"/>
      <c r="AK38" s="233"/>
      <c r="AL38" s="697"/>
      <c r="AM38" s="3">
        <v>0</v>
      </c>
    </row>
    <row r="39" spans="1:39">
      <c r="A39" s="259" t="s">
        <v>113</v>
      </c>
      <c r="B39" s="268"/>
      <c r="C39" s="281"/>
      <c r="D39" s="240"/>
      <c r="E39" s="697"/>
      <c r="F39" s="3"/>
      <c r="H39" s="697"/>
      <c r="I39" s="3"/>
      <c r="K39" s="697"/>
      <c r="L39" s="3"/>
      <c r="M39" s="233"/>
      <c r="N39" s="697"/>
      <c r="O39" s="3"/>
      <c r="P39" s="240"/>
      <c r="Q39" s="697"/>
      <c r="R39" s="3"/>
      <c r="S39" s="233"/>
      <c r="T39" s="697"/>
      <c r="U39" s="3"/>
      <c r="V39" s="233"/>
      <c r="W39" s="697"/>
      <c r="X39" s="3"/>
      <c r="Y39" s="240"/>
      <c r="Z39" s="697"/>
      <c r="AA39" s="3"/>
      <c r="AB39" s="233"/>
      <c r="AC39" s="697"/>
      <c r="AD39" s="3"/>
      <c r="AE39" s="233"/>
      <c r="AF39" s="697"/>
      <c r="AG39" s="3"/>
      <c r="AH39" s="233"/>
      <c r="AI39" s="697"/>
      <c r="AJ39" s="3"/>
      <c r="AK39" s="233"/>
      <c r="AL39" s="697"/>
      <c r="AM39" s="3">
        <v>0</v>
      </c>
    </row>
    <row r="40" spans="1:39">
      <c r="A40" s="259" t="s">
        <v>222</v>
      </c>
      <c r="B40" s="268"/>
      <c r="C40" s="257" t="s">
        <v>213</v>
      </c>
      <c r="D40" s="240"/>
      <c r="E40" s="697"/>
      <c r="F40" s="3"/>
      <c r="H40" s="697"/>
      <c r="I40" s="3"/>
      <c r="K40" s="697"/>
      <c r="L40" s="3"/>
      <c r="M40" s="233"/>
      <c r="N40" s="697"/>
      <c r="O40" s="3"/>
      <c r="P40" s="240"/>
      <c r="Q40" s="697"/>
      <c r="R40" s="3"/>
      <c r="S40" s="233"/>
      <c r="T40" s="697"/>
      <c r="U40" s="3"/>
      <c r="V40" s="233"/>
      <c r="W40" s="697"/>
      <c r="X40" s="3"/>
      <c r="Y40" s="240"/>
      <c r="Z40" s="697"/>
      <c r="AA40" s="3"/>
      <c r="AB40" s="233"/>
      <c r="AC40" s="697"/>
      <c r="AD40" s="3"/>
      <c r="AE40" s="233"/>
      <c r="AF40" s="697"/>
      <c r="AG40" s="3"/>
      <c r="AH40" s="233"/>
      <c r="AI40" s="697"/>
      <c r="AJ40" s="3"/>
      <c r="AK40" s="233"/>
      <c r="AL40" s="697"/>
      <c r="AM40" s="3">
        <v>0</v>
      </c>
    </row>
    <row r="41" spans="1:39">
      <c r="A41" s="259" t="s">
        <v>273</v>
      </c>
      <c r="B41" s="268"/>
      <c r="C41" s="257"/>
      <c r="D41" s="240"/>
      <c r="E41" s="697"/>
      <c r="F41" s="3"/>
      <c r="H41" s="697"/>
      <c r="I41" s="3"/>
      <c r="K41" s="697"/>
      <c r="L41" s="3"/>
      <c r="M41" s="233"/>
      <c r="N41" s="697"/>
      <c r="O41" s="3"/>
      <c r="P41" s="240"/>
      <c r="Q41" s="697"/>
      <c r="R41" s="3"/>
      <c r="S41" s="233"/>
      <c r="T41" s="697"/>
      <c r="U41" s="3"/>
      <c r="V41" s="233"/>
      <c r="W41" s="697"/>
      <c r="X41" s="3"/>
      <c r="Y41" s="240"/>
      <c r="Z41" s="697"/>
      <c r="AA41" s="3"/>
      <c r="AB41" s="233"/>
      <c r="AC41" s="697"/>
      <c r="AD41" s="3"/>
      <c r="AE41" s="233"/>
      <c r="AF41" s="697"/>
      <c r="AG41" s="3"/>
      <c r="AH41" s="233"/>
      <c r="AI41" s="697"/>
      <c r="AJ41" s="3"/>
      <c r="AK41" s="233"/>
      <c r="AL41" s="697"/>
      <c r="AM41" s="3">
        <v>0</v>
      </c>
    </row>
    <row r="42" spans="1:39">
      <c r="A42" s="278"/>
      <c r="B42" s="268"/>
      <c r="C42" s="281"/>
      <c r="D42" s="240"/>
      <c r="E42" s="697"/>
      <c r="F42" s="3"/>
      <c r="H42" s="697"/>
      <c r="I42" s="3"/>
      <c r="K42" s="697"/>
      <c r="L42" s="3"/>
      <c r="M42" s="233"/>
      <c r="N42" s="697"/>
      <c r="O42" s="3"/>
      <c r="P42" s="240"/>
      <c r="Q42" s="697"/>
      <c r="R42" s="3"/>
      <c r="S42" s="233"/>
      <c r="T42" s="697"/>
      <c r="U42" s="3"/>
      <c r="V42" s="233"/>
      <c r="W42" s="697"/>
      <c r="X42" s="3"/>
      <c r="Y42" s="240"/>
      <c r="Z42" s="697"/>
      <c r="AA42" s="3"/>
      <c r="AB42" s="233"/>
      <c r="AC42" s="697"/>
      <c r="AD42" s="3"/>
      <c r="AE42" s="233"/>
      <c r="AF42" s="697"/>
      <c r="AG42" s="3"/>
      <c r="AH42" s="233"/>
      <c r="AI42" s="697"/>
      <c r="AJ42" s="3"/>
      <c r="AK42" s="233"/>
      <c r="AL42" s="697"/>
      <c r="AM42" s="3"/>
    </row>
    <row r="43" spans="1:39">
      <c r="A43" s="262" t="s">
        <v>226</v>
      </c>
      <c r="B43" s="268"/>
      <c r="C43" s="261"/>
      <c r="D43" s="240"/>
      <c r="E43" s="6">
        <f>SUM(E32:E42)</f>
        <v>6.949872</v>
      </c>
      <c r="F43" s="269">
        <f>IF(E43=0,0,E43/E$47)</f>
        <v>1</v>
      </c>
      <c r="H43" s="6">
        <f>SUM(H32:H42)</f>
        <v>9.3635999999999999</v>
      </c>
      <c r="I43" s="269">
        <f>IF(H43=0,0,H43/H$47)</f>
        <v>1</v>
      </c>
      <c r="K43" s="6">
        <f>SUM(K32:K42)</f>
        <v>10.695311999999999</v>
      </c>
      <c r="L43" s="269">
        <f>IF(K43=0,0,K43/K$47)</f>
        <v>1</v>
      </c>
      <c r="M43" s="233"/>
      <c r="N43" s="6">
        <f>SUM(N32:N42)</f>
        <v>11.017836000000001</v>
      </c>
      <c r="O43" s="269">
        <f>IF(N43=0,0,N43/N$47)</f>
        <v>1</v>
      </c>
      <c r="P43" s="240"/>
      <c r="Q43" s="6">
        <f>SUM(Q32:Q42)</f>
        <v>10.289556000000001</v>
      </c>
      <c r="R43" s="269">
        <f>IF(Q43=0,0,Q43/Q$47)</f>
        <v>1</v>
      </c>
      <c r="S43" s="233"/>
      <c r="T43" s="6">
        <f>SUM(T32:T42)</f>
        <v>11.787732</v>
      </c>
      <c r="U43" s="269">
        <f>IF(T43=0,0,T43/T$47)</f>
        <v>1</v>
      </c>
      <c r="V43" s="233"/>
      <c r="W43" s="6">
        <f>SUM(W32:W42)</f>
        <v>12.110256000000001</v>
      </c>
      <c r="X43" s="269">
        <f>IF(W43=0,0,W43/W$47)</f>
        <v>1</v>
      </c>
      <c r="Y43" s="240"/>
      <c r="Z43" s="6">
        <f>SUM(Z32:Z42)</f>
        <v>11.236320000000003</v>
      </c>
      <c r="AA43" s="269">
        <f>IF(Z43=0,0,Z43/Z$47)</f>
        <v>1</v>
      </c>
      <c r="AB43" s="233"/>
      <c r="AC43" s="6">
        <f>SUM(AC32:AC42)</f>
        <v>12.880152000000001</v>
      </c>
      <c r="AD43" s="269">
        <f>IF(AC43=0,0,AC43/AC$47)</f>
        <v>1</v>
      </c>
      <c r="AE43" s="233"/>
      <c r="AF43" s="6">
        <f>SUM(AF32:AF42)</f>
        <v>13.21308</v>
      </c>
      <c r="AG43" s="269">
        <f>IF(AF43=0,0,AF43/AF$47)</f>
        <v>1</v>
      </c>
      <c r="AH43" s="233"/>
      <c r="AI43" s="6">
        <f>SUM(AI32:AI42)</f>
        <v>11.787732</v>
      </c>
      <c r="AJ43" s="269">
        <f>IF(AI43=0,0,AI43/AI$47)</f>
        <v>1</v>
      </c>
      <c r="AK43" s="233"/>
      <c r="AL43" s="6">
        <f>SUM(AL32:AL42)</f>
        <v>0</v>
      </c>
      <c r="AM43" s="269">
        <f>IF(AL43=0,0,AL43/AL$47)</f>
        <v>0</v>
      </c>
    </row>
    <row r="44" spans="1:39">
      <c r="A44" s="259"/>
      <c r="B44" s="268"/>
      <c r="C44" s="261"/>
      <c r="D44" s="240"/>
      <c r="E44" s="7"/>
      <c r="F44" s="282"/>
      <c r="H44" s="7"/>
      <c r="I44" s="282"/>
      <c r="K44" s="7"/>
      <c r="L44" s="283"/>
      <c r="M44" s="233"/>
      <c r="N44" s="7"/>
      <c r="O44" s="282"/>
      <c r="P44" s="240"/>
      <c r="Q44" s="7"/>
      <c r="R44" s="282"/>
      <c r="S44" s="233"/>
      <c r="T44" s="7"/>
      <c r="U44" s="282"/>
      <c r="V44" s="233"/>
      <c r="W44" s="7"/>
      <c r="X44" s="282"/>
      <c r="Y44" s="240"/>
      <c r="Z44" s="7"/>
      <c r="AA44" s="282"/>
      <c r="AB44" s="233"/>
      <c r="AC44" s="7"/>
      <c r="AD44" s="282"/>
      <c r="AE44" s="233"/>
      <c r="AF44" s="7"/>
      <c r="AG44" s="282"/>
      <c r="AH44" s="233"/>
      <c r="AI44" s="7"/>
      <c r="AJ44" s="283"/>
      <c r="AK44" s="233"/>
      <c r="AL44" s="7"/>
      <c r="AM44" s="282"/>
    </row>
    <row r="45" spans="1:39">
      <c r="A45" s="259" t="s">
        <v>227</v>
      </c>
      <c r="B45" s="268"/>
      <c r="C45" s="281"/>
      <c r="D45" s="240"/>
      <c r="E45" s="2"/>
      <c r="F45" s="269">
        <f>(IF(E45=0,0,E45/E$47))</f>
        <v>0</v>
      </c>
      <c r="G45" s="37">
        <v>0</v>
      </c>
      <c r="H45" s="2"/>
      <c r="I45" s="269">
        <f>(IF(H45=0,0,H45/H$47))</f>
        <v>0</v>
      </c>
      <c r="J45" s="37">
        <v>0</v>
      </c>
      <c r="K45" s="2"/>
      <c r="L45" s="269">
        <f>IF(K45=0,0,K45/K$47)</f>
        <v>0</v>
      </c>
      <c r="M45" s="233"/>
      <c r="N45" s="2"/>
      <c r="O45" s="269">
        <f>(IF(N45=0,0,N45/N$47))</f>
        <v>0</v>
      </c>
      <c r="P45" s="240"/>
      <c r="Q45" s="2"/>
      <c r="R45" s="269">
        <f>(IF(Q45=0,0,Q45/Q$47))</f>
        <v>0</v>
      </c>
      <c r="S45" s="233"/>
      <c r="T45" s="2"/>
      <c r="U45" s="269">
        <f>(IF(T45=0,0,T45/T$47))</f>
        <v>0</v>
      </c>
      <c r="V45" s="233"/>
      <c r="W45" s="2"/>
      <c r="X45" s="269">
        <f>(IF(W45=0,0,W45/W$47))</f>
        <v>0</v>
      </c>
      <c r="Y45" s="240"/>
      <c r="Z45" s="2"/>
      <c r="AA45" s="269">
        <f>(IF(Z45=0,0,Z45/Z$47))</f>
        <v>0</v>
      </c>
      <c r="AB45" s="233"/>
      <c r="AC45" s="2"/>
      <c r="AD45" s="269">
        <f>(IF(AC45=0,0,AC45/AC$47))</f>
        <v>0</v>
      </c>
      <c r="AE45" s="233"/>
      <c r="AF45" s="2"/>
      <c r="AG45" s="269">
        <f>(IF(AF45=0,0,AF45/AF$47))</f>
        <v>0</v>
      </c>
      <c r="AH45" s="233"/>
      <c r="AI45" s="2"/>
      <c r="AJ45" s="269">
        <f>(IF(AI45=0,0,AI45/AI$47))</f>
        <v>0</v>
      </c>
      <c r="AK45" s="233"/>
      <c r="AL45" s="2"/>
      <c r="AM45" s="269">
        <f>(IF(AL45=0,0,AL45/AL$47))</f>
        <v>0</v>
      </c>
    </row>
    <row r="46" spans="1:39">
      <c r="A46" s="259"/>
      <c r="B46" s="260"/>
      <c r="C46" s="261"/>
      <c r="D46" s="240"/>
      <c r="E46" s="7"/>
      <c r="F46" s="3"/>
      <c r="H46" s="7"/>
      <c r="I46" s="3"/>
      <c r="K46" s="8"/>
      <c r="L46" s="3"/>
      <c r="M46" s="233"/>
      <c r="N46" s="8"/>
      <c r="O46" s="3"/>
      <c r="P46" s="240"/>
      <c r="Q46" s="7"/>
      <c r="R46" s="3"/>
      <c r="S46" s="233"/>
      <c r="T46" s="8"/>
      <c r="U46" s="3"/>
      <c r="V46" s="233"/>
      <c r="W46" s="8"/>
      <c r="X46" s="3"/>
      <c r="Y46" s="240"/>
      <c r="Z46" s="7"/>
      <c r="AA46" s="3"/>
      <c r="AB46" s="233"/>
      <c r="AC46" s="8"/>
      <c r="AD46" s="3"/>
      <c r="AE46" s="233"/>
      <c r="AF46" s="8"/>
      <c r="AG46" s="3"/>
      <c r="AH46" s="233"/>
      <c r="AI46" s="8"/>
      <c r="AJ46" s="3"/>
      <c r="AK46" s="233"/>
      <c r="AL46" s="8"/>
      <c r="AM46" s="3"/>
    </row>
    <row r="47" spans="1:39">
      <c r="A47" s="262" t="s">
        <v>163</v>
      </c>
      <c r="B47" s="284"/>
      <c r="C47" s="285"/>
      <c r="D47" s="240"/>
      <c r="E47" s="9">
        <f>SUM(E43:E46)</f>
        <v>6.949872</v>
      </c>
      <c r="F47" s="286">
        <f>SUM(F43:F46)</f>
        <v>1</v>
      </c>
      <c r="H47" s="9">
        <f>SUM(H43:H46)</f>
        <v>9.3635999999999999</v>
      </c>
      <c r="I47" s="286">
        <f>SUM(I43:I46)</f>
        <v>1</v>
      </c>
      <c r="K47" s="9">
        <f>SUM(K43:K46)</f>
        <v>10.695311999999999</v>
      </c>
      <c r="L47" s="286">
        <f>SUM(L43:L46)</f>
        <v>1</v>
      </c>
      <c r="M47" s="233"/>
      <c r="N47" s="9">
        <f>SUM(N43:N46)</f>
        <v>11.017836000000001</v>
      </c>
      <c r="O47" s="286">
        <f>SUM(O43:O46)</f>
        <v>1</v>
      </c>
      <c r="P47" s="240"/>
      <c r="Q47" s="9">
        <f>SUM(Q43:Q46)</f>
        <v>10.289556000000001</v>
      </c>
      <c r="R47" s="286">
        <f>SUM(R43:R46)</f>
        <v>1</v>
      </c>
      <c r="S47" s="233"/>
      <c r="T47" s="9">
        <f>SUM(T43:T46)</f>
        <v>11.787732</v>
      </c>
      <c r="U47" s="286">
        <f>SUM(U43:U46)</f>
        <v>1</v>
      </c>
      <c r="V47" s="233"/>
      <c r="W47" s="9">
        <f>SUM(W43:W46)</f>
        <v>12.110256000000001</v>
      </c>
      <c r="X47" s="286">
        <f>SUM(X43:X46)</f>
        <v>1</v>
      </c>
      <c r="Y47" s="240"/>
      <c r="Z47" s="9">
        <f>SUM(Z43:Z46)</f>
        <v>11.236320000000003</v>
      </c>
      <c r="AA47" s="286">
        <f>SUM(AA43:AA46)</f>
        <v>1</v>
      </c>
      <c r="AB47" s="233"/>
      <c r="AC47" s="9">
        <f>SUM(AC43:AC46)</f>
        <v>12.880152000000001</v>
      </c>
      <c r="AD47" s="286">
        <f>SUM(AD43:AD46)</f>
        <v>1</v>
      </c>
      <c r="AE47" s="233"/>
      <c r="AF47" s="9">
        <f>SUM(AF43:AF46)</f>
        <v>13.21308</v>
      </c>
      <c r="AG47" s="286">
        <f>SUM(AG43:AG46)</f>
        <v>1</v>
      </c>
      <c r="AH47" s="233"/>
      <c r="AI47" s="9">
        <f>SUM(AI43:AI46)</f>
        <v>11.787732</v>
      </c>
      <c r="AJ47" s="286">
        <f>SUM(AJ43:AJ46)</f>
        <v>1</v>
      </c>
      <c r="AK47" s="233"/>
      <c r="AL47" s="9">
        <f>SUM(AL43:AL46)</f>
        <v>0</v>
      </c>
      <c r="AM47" s="286">
        <f>SUM(AM43:AM46)</f>
        <v>0</v>
      </c>
    </row>
    <row r="48" spans="1:39">
      <c r="A48" s="287"/>
      <c r="B48" s="288"/>
      <c r="C48" s="289"/>
      <c r="D48" s="240"/>
      <c r="E48" s="10"/>
      <c r="F48" s="11"/>
      <c r="H48" s="10"/>
      <c r="I48" s="11"/>
      <c r="K48" s="10"/>
      <c r="L48" s="11"/>
      <c r="M48" s="233"/>
      <c r="N48" s="10"/>
      <c r="O48" s="11"/>
      <c r="P48" s="240"/>
      <c r="Q48" s="10"/>
      <c r="R48" s="11"/>
      <c r="S48" s="233"/>
      <c r="T48" s="10"/>
      <c r="U48" s="11"/>
      <c r="V48" s="233"/>
      <c r="W48" s="10"/>
      <c r="X48" s="11"/>
      <c r="Y48" s="240"/>
      <c r="Z48" s="10"/>
      <c r="AA48" s="11"/>
      <c r="AB48" s="233"/>
      <c r="AC48" s="10"/>
      <c r="AD48" s="11"/>
      <c r="AE48" s="233"/>
      <c r="AF48" s="10"/>
      <c r="AG48" s="11"/>
      <c r="AH48" s="233"/>
      <c r="AI48" s="10"/>
      <c r="AJ48" s="11"/>
      <c r="AK48" s="233"/>
      <c r="AL48" s="10"/>
      <c r="AM48" s="11"/>
    </row>
    <row r="49" spans="1:39" s="228" customFormat="1">
      <c r="A49" s="290" t="s">
        <v>176</v>
      </c>
      <c r="B49" s="291"/>
      <c r="C49" s="292"/>
      <c r="E49" s="12">
        <f>(E$26*1.5)+E$53</f>
        <v>10.424808000000001</v>
      </c>
      <c r="F49" s="13"/>
      <c r="H49" s="12">
        <f>(H$26*1.5)+H$53</f>
        <v>14.045400000000001</v>
      </c>
      <c r="I49" s="13"/>
      <c r="K49" s="12">
        <f>(K$26*1.5)+K$53</f>
        <v>16.042967999999998</v>
      </c>
      <c r="L49" s="13"/>
      <c r="M49" s="273"/>
      <c r="N49" s="12">
        <f>(N$26*1.5)+N$53</f>
        <v>16.526754</v>
      </c>
      <c r="O49" s="13"/>
      <c r="Q49" s="12">
        <f>(Q$26*1.5)+Q$53</f>
        <v>15.434334000000002</v>
      </c>
      <c r="R49" s="13"/>
      <c r="S49" s="273"/>
      <c r="T49" s="12">
        <f>(T$26*1.5)+T$53</f>
        <v>17.681598000000001</v>
      </c>
      <c r="U49" s="13"/>
      <c r="V49" s="273"/>
      <c r="W49" s="12">
        <f>(W$26*1.5)+W$53</f>
        <v>18.165384000000003</v>
      </c>
      <c r="X49" s="13"/>
      <c r="Z49" s="12">
        <f>(Z$26*1.5)+Z$53</f>
        <v>16.854480000000002</v>
      </c>
      <c r="AA49" s="13"/>
      <c r="AB49" s="273"/>
      <c r="AC49" s="12">
        <f>(AC$26*1.5)+AC$53</f>
        <v>19.320228</v>
      </c>
      <c r="AD49" s="13"/>
      <c r="AE49" s="273"/>
      <c r="AF49" s="12">
        <f>(AF$26*1.5)+AF$53</f>
        <v>19.81962</v>
      </c>
      <c r="AG49" s="13"/>
      <c r="AH49" s="273"/>
      <c r="AI49" s="12">
        <f>(AI$26*1.5)+AI$53</f>
        <v>17.681598000000001</v>
      </c>
      <c r="AJ49" s="13"/>
      <c r="AK49" s="273"/>
      <c r="AL49" s="12">
        <f>(AL$26*1.5)+AL$53</f>
        <v>0</v>
      </c>
      <c r="AM49" s="13"/>
    </row>
    <row r="50" spans="1:39" s="228" customFormat="1">
      <c r="A50" s="14"/>
      <c r="B50" s="293"/>
      <c r="C50" s="294"/>
      <c r="E50" s="14"/>
      <c r="F50" s="14"/>
      <c r="H50" s="14"/>
      <c r="I50" s="14"/>
      <c r="K50" s="14"/>
      <c r="L50" s="14"/>
      <c r="M50" s="273"/>
      <c r="N50" s="14"/>
      <c r="O50" s="14"/>
      <c r="Q50" s="14"/>
      <c r="R50" s="14"/>
      <c r="S50" s="273"/>
      <c r="T50" s="14"/>
      <c r="U50" s="14"/>
      <c r="V50" s="273"/>
      <c r="W50" s="14"/>
      <c r="X50" s="14"/>
      <c r="Z50" s="14"/>
      <c r="AA50" s="14"/>
      <c r="AB50" s="273"/>
      <c r="AC50" s="14"/>
      <c r="AD50" s="14"/>
      <c r="AE50" s="273"/>
      <c r="AF50" s="14"/>
      <c r="AG50" s="14"/>
      <c r="AH50" s="273"/>
      <c r="AI50" s="14"/>
      <c r="AJ50" s="14"/>
      <c r="AK50" s="273"/>
      <c r="AL50" s="14"/>
      <c r="AM50" s="14"/>
    </row>
    <row r="51" spans="1:39" s="228" customFormat="1">
      <c r="A51" s="290" t="s">
        <v>263</v>
      </c>
      <c r="B51" s="291"/>
      <c r="C51" s="292"/>
      <c r="E51" s="12">
        <f>(E$26*2.5)+E$53</f>
        <v>17.374680000000001</v>
      </c>
      <c r="F51" s="15"/>
      <c r="H51" s="12">
        <f>(H$26*2.5)+H$53</f>
        <v>23.408999999999999</v>
      </c>
      <c r="I51" s="15"/>
      <c r="K51" s="12">
        <f>(K$26*2.5)+K$53</f>
        <v>26.73828</v>
      </c>
      <c r="L51" s="15"/>
      <c r="M51" s="273"/>
      <c r="N51" s="12">
        <f>(N$26*2.5)+N$53</f>
        <v>27.544590000000003</v>
      </c>
      <c r="O51" s="15"/>
      <c r="Q51" s="12">
        <f>(Q$26*2.5)+Q$53</f>
        <v>25.723890000000004</v>
      </c>
      <c r="R51" s="15"/>
      <c r="S51" s="273"/>
      <c r="T51" s="12">
        <f>(T$26*2.5)+T$53</f>
        <v>29.469329999999999</v>
      </c>
      <c r="U51" s="15"/>
      <c r="V51" s="273"/>
      <c r="W51" s="12">
        <f>(W$26*2.5)+W$53</f>
        <v>30.275640000000003</v>
      </c>
      <c r="X51" s="15"/>
      <c r="Z51" s="12">
        <f>(Z$26*2.5)+Z$53</f>
        <v>28.090800000000009</v>
      </c>
      <c r="AA51" s="15"/>
      <c r="AB51" s="273"/>
      <c r="AC51" s="12">
        <f>(AC$26*2.5)+AC$53</f>
        <v>32.200380000000003</v>
      </c>
      <c r="AD51" s="15"/>
      <c r="AE51" s="273"/>
      <c r="AF51" s="12">
        <f>(AF$26*2.5)+AF$53</f>
        <v>33.032699999999998</v>
      </c>
      <c r="AG51" s="15"/>
      <c r="AH51" s="273"/>
      <c r="AI51" s="12">
        <f>(AI$26*2.5)+AI$53</f>
        <v>29.469329999999999</v>
      </c>
      <c r="AJ51" s="15"/>
      <c r="AK51" s="273"/>
      <c r="AL51" s="12">
        <f>(AL$26*2.5)+AL$53</f>
        <v>0</v>
      </c>
      <c r="AM51" s="15"/>
    </row>
    <row r="52" spans="1:39" s="16" customFormat="1">
      <c r="B52" s="295"/>
      <c r="C52" s="296"/>
      <c r="F52" s="17"/>
      <c r="I52" s="17"/>
      <c r="L52" s="297"/>
      <c r="O52" s="17"/>
      <c r="R52" s="17"/>
      <c r="U52" s="17"/>
      <c r="X52" s="17"/>
      <c r="AA52" s="17"/>
      <c r="AD52" s="17"/>
      <c r="AG52" s="17"/>
      <c r="AI52" s="228"/>
      <c r="AJ52" s="297"/>
      <c r="AM52" s="17"/>
    </row>
    <row r="53" spans="1:39" s="16" customFormat="1">
      <c r="A53" s="19" t="s">
        <v>220</v>
      </c>
      <c r="B53" s="298"/>
      <c r="C53" s="299"/>
      <c r="D53" s="18"/>
      <c r="E53" s="18">
        <f>E47-E26</f>
        <v>0</v>
      </c>
      <c r="F53" s="19"/>
      <c r="H53" s="18">
        <f>H47-H26</f>
        <v>0</v>
      </c>
      <c r="I53" s="19"/>
      <c r="K53" s="18">
        <f>K47-K26</f>
        <v>0</v>
      </c>
      <c r="L53" s="15"/>
      <c r="M53" s="18"/>
      <c r="N53" s="18">
        <f>N47-N26</f>
        <v>0</v>
      </c>
      <c r="O53" s="19"/>
      <c r="P53" s="18"/>
      <c r="Q53" s="18">
        <f>Q47-Q26</f>
        <v>0</v>
      </c>
      <c r="R53" s="19"/>
      <c r="S53" s="18"/>
      <c r="T53" s="18">
        <f>T47-T26</f>
        <v>0</v>
      </c>
      <c r="U53" s="19"/>
      <c r="V53" s="18"/>
      <c r="W53" s="18">
        <f>W47-W26</f>
        <v>0</v>
      </c>
      <c r="X53" s="19"/>
      <c r="Y53" s="18"/>
      <c r="Z53" s="18">
        <f>Z47-Z26</f>
        <v>0</v>
      </c>
      <c r="AA53" s="19"/>
      <c r="AB53" s="18"/>
      <c r="AC53" s="18">
        <f>AC47-AC26</f>
        <v>0</v>
      </c>
      <c r="AD53" s="19"/>
      <c r="AE53" s="18"/>
      <c r="AF53" s="18">
        <f>AF47-AF26</f>
        <v>0</v>
      </c>
      <c r="AG53" s="19"/>
      <c r="AH53" s="18"/>
      <c r="AI53" s="13">
        <f>AI47-AI26</f>
        <v>0</v>
      </c>
      <c r="AJ53" s="15"/>
      <c r="AK53" s="18"/>
      <c r="AL53" s="18">
        <f>AL47-AL26</f>
        <v>0</v>
      </c>
      <c r="AM53" s="19"/>
    </row>
    <row r="54" spans="1:39" s="16" customFormat="1">
      <c r="B54" s="295"/>
      <c r="C54" s="296"/>
      <c r="F54" s="17"/>
      <c r="I54" s="17"/>
      <c r="L54" s="297"/>
      <c r="O54" s="17"/>
      <c r="R54" s="17"/>
      <c r="U54" s="17"/>
      <c r="X54" s="17"/>
      <c r="AA54" s="17"/>
      <c r="AD54" s="17"/>
      <c r="AG54" s="17"/>
      <c r="AI54" s="228"/>
      <c r="AJ54" s="297"/>
    </row>
    <row r="55" spans="1:39" s="16" customFormat="1">
      <c r="B55" s="295"/>
      <c r="C55" s="296"/>
      <c r="F55" s="17"/>
      <c r="I55" s="17"/>
      <c r="L55" s="297"/>
      <c r="O55" s="17"/>
      <c r="R55" s="17"/>
      <c r="U55" s="17"/>
      <c r="X55" s="17"/>
      <c r="AA55" s="17"/>
      <c r="AD55" s="17"/>
      <c r="AG55" s="17"/>
      <c r="AI55" s="228"/>
      <c r="AJ55" s="297"/>
    </row>
    <row r="56" spans="1:39" s="16" customFormat="1">
      <c r="B56" s="295"/>
      <c r="C56" s="296"/>
      <c r="F56" s="17"/>
      <c r="I56" s="17"/>
      <c r="K56" s="300"/>
      <c r="L56" s="297"/>
      <c r="O56" s="17"/>
      <c r="R56" s="17"/>
      <c r="U56" s="17"/>
      <c r="X56" s="17"/>
      <c r="AA56" s="17"/>
      <c r="AD56" s="17"/>
      <c r="AG56" s="17"/>
      <c r="AI56" s="228"/>
      <c r="AJ56" s="297"/>
    </row>
    <row r="57" spans="1:39" s="16" customFormat="1">
      <c r="C57" s="299"/>
      <c r="F57" s="17"/>
      <c r="I57" s="17"/>
      <c r="L57" s="297"/>
      <c r="O57" s="17"/>
      <c r="R57" s="17"/>
      <c r="U57" s="17"/>
      <c r="X57" s="17"/>
      <c r="AA57" s="17"/>
      <c r="AD57" s="17"/>
      <c r="AG57" s="17"/>
      <c r="AI57" s="228"/>
      <c r="AJ57" s="297"/>
    </row>
    <row r="58" spans="1:39" s="16" customFormat="1">
      <c r="C58" s="299"/>
      <c r="F58" s="17"/>
      <c r="I58" s="17"/>
      <c r="L58" s="297"/>
      <c r="O58" s="17"/>
      <c r="R58" s="17"/>
      <c r="U58" s="17"/>
      <c r="X58" s="17"/>
      <c r="AA58" s="17"/>
      <c r="AD58" s="17"/>
      <c r="AG58" s="17"/>
      <c r="AI58" s="228"/>
      <c r="AJ58" s="297"/>
    </row>
    <row r="59" spans="1:39" s="16" customFormat="1">
      <c r="A59" s="83"/>
      <c r="C59" s="299"/>
      <c r="F59" s="17"/>
      <c r="I59" s="17"/>
      <c r="L59" s="297"/>
      <c r="O59" s="17"/>
      <c r="R59" s="17"/>
      <c r="U59" s="17"/>
      <c r="X59" s="17"/>
      <c r="AA59" s="17"/>
      <c r="AD59" s="17"/>
      <c r="AG59" s="17"/>
      <c r="AI59" s="228"/>
      <c r="AJ59" s="297"/>
    </row>
    <row r="60" spans="1:39" s="16" customFormat="1">
      <c r="C60" s="299"/>
      <c r="F60" s="17"/>
      <c r="I60" s="17"/>
      <c r="L60" s="297"/>
      <c r="O60" s="17"/>
      <c r="R60" s="17"/>
      <c r="U60" s="17"/>
      <c r="X60" s="17"/>
      <c r="AA60" s="17"/>
      <c r="AD60" s="17"/>
      <c r="AG60" s="17"/>
      <c r="AI60" s="228"/>
      <c r="AJ60" s="297"/>
    </row>
    <row r="61" spans="1:39" s="16" customFormat="1">
      <c r="C61" s="299"/>
      <c r="F61" s="17"/>
      <c r="I61" s="17"/>
      <c r="L61" s="297"/>
      <c r="O61" s="17"/>
      <c r="R61" s="17"/>
      <c r="U61" s="17"/>
      <c r="X61" s="17"/>
      <c r="AA61" s="17"/>
      <c r="AD61" s="17"/>
      <c r="AG61" s="17"/>
      <c r="AI61" s="228"/>
      <c r="AJ61" s="297"/>
    </row>
    <row r="62" spans="1:39" s="16" customFormat="1">
      <c r="C62" s="299"/>
      <c r="F62" s="17"/>
      <c r="I62" s="17"/>
      <c r="L62" s="297"/>
      <c r="O62" s="17"/>
      <c r="R62" s="17"/>
      <c r="U62" s="17"/>
      <c r="X62" s="17"/>
      <c r="AA62" s="17"/>
      <c r="AD62" s="17"/>
      <c r="AG62" s="17"/>
      <c r="AI62" s="228"/>
      <c r="AJ62" s="297"/>
    </row>
    <row r="63" spans="1:39" s="16" customFormat="1">
      <c r="C63" s="299"/>
      <c r="F63" s="17"/>
      <c r="I63" s="17"/>
      <c r="L63" s="297"/>
      <c r="O63" s="17"/>
      <c r="R63" s="17"/>
      <c r="U63" s="17"/>
      <c r="X63" s="17"/>
      <c r="AA63" s="17"/>
      <c r="AD63" s="17"/>
      <c r="AG63" s="17"/>
      <c r="AI63" s="228"/>
      <c r="AJ63" s="297"/>
    </row>
    <row r="64" spans="1:39" s="16" customFormat="1">
      <c r="C64" s="299"/>
      <c r="F64" s="17"/>
      <c r="I64" s="17"/>
      <c r="L64" s="297"/>
      <c r="O64" s="17"/>
      <c r="R64" s="17"/>
      <c r="U64" s="17"/>
      <c r="X64" s="17"/>
      <c r="AA64" s="17"/>
      <c r="AD64" s="17"/>
      <c r="AG64" s="17"/>
      <c r="AI64" s="228"/>
      <c r="AJ64" s="297"/>
    </row>
    <row r="65" spans="3:36" s="16" customFormat="1">
      <c r="C65" s="299"/>
      <c r="F65" s="17"/>
      <c r="I65" s="17"/>
      <c r="L65" s="297"/>
      <c r="O65" s="17"/>
      <c r="R65" s="17"/>
      <c r="U65" s="17"/>
      <c r="X65" s="17"/>
      <c r="AA65" s="17"/>
      <c r="AD65" s="17"/>
      <c r="AG65" s="17"/>
      <c r="AI65" s="228"/>
      <c r="AJ65" s="297"/>
    </row>
    <row r="66" spans="3:36" s="16" customFormat="1">
      <c r="C66" s="299"/>
      <c r="F66" s="17"/>
      <c r="I66" s="17"/>
      <c r="L66" s="297"/>
      <c r="O66" s="17"/>
      <c r="R66" s="17"/>
      <c r="U66" s="17"/>
      <c r="X66" s="17"/>
      <c r="AA66" s="17"/>
      <c r="AD66" s="17"/>
      <c r="AG66" s="17"/>
      <c r="AI66" s="228"/>
      <c r="AJ66" s="297"/>
    </row>
  </sheetData>
  <dataConsolidate/>
  <mergeCells count="12">
    <mergeCell ref="Q9:R9"/>
    <mergeCell ref="E9:F9"/>
    <mergeCell ref="H9:I9"/>
    <mergeCell ref="K9:L9"/>
    <mergeCell ref="N9:O9"/>
    <mergeCell ref="AL9:AM9"/>
    <mergeCell ref="AI9:AJ9"/>
    <mergeCell ref="AC9:AD9"/>
    <mergeCell ref="AF9:AG9"/>
    <mergeCell ref="T9:U9"/>
    <mergeCell ref="W9:X9"/>
    <mergeCell ref="Z9:AA9"/>
  </mergeCells>
  <phoneticPr fontId="9"/>
  <pageMargins left="0.19685039370078741" right="0.19685039370078741" top="0.59055118110236227" bottom="0.78740157480314965" header="0.39370078740157483" footer="0.19685039370078741"/>
  <pageSetup paperSize="9" scale="60" orientation="landscape" horizontalDpi="4294967292" verticalDpi="4294967292" r:id="rId1"/>
  <headerFooter alignWithMargins="0">
    <oddFooter>&amp;L&amp;"Verdana,Regular"&amp;F-&amp;A
Atir b.v. ©&amp;C&amp;R&amp;"Verdana,Regular"printversie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6"/>
  <sheetViews>
    <sheetView workbookViewId="0">
      <pane ySplit="9" topLeftCell="A46" activePane="bottomLeft" state="frozen"/>
      <selection sqref="A1:XFD1048576"/>
      <selection pane="bottomLeft" activeCell="N67" sqref="N67"/>
    </sheetView>
  </sheetViews>
  <sheetFormatPr defaultColWidth="10.7109375" defaultRowHeight="12.75"/>
  <cols>
    <col min="1" max="1" width="24.28515625" style="229" customWidth="1"/>
    <col min="2" max="9" width="12.28515625" style="83" customWidth="1"/>
    <col min="10" max="10" width="1.7109375" style="83" customWidth="1"/>
    <col min="11" max="11" width="35.140625" style="171" bestFit="1" customWidth="1"/>
    <col min="12" max="12" width="10" style="171" customWidth="1"/>
    <col min="13" max="13" width="14.7109375" style="83" customWidth="1"/>
    <col min="14" max="16384" width="10.7109375" style="83"/>
  </cols>
  <sheetData>
    <row r="1" spans="1:13">
      <c r="A1" s="170" t="s">
        <v>19</v>
      </c>
    </row>
    <row r="2" spans="1:13">
      <c r="A2" s="170"/>
    </row>
    <row r="3" spans="1:13" ht="15">
      <c r="A3" s="150" t="s">
        <v>114</v>
      </c>
      <c r="B3" s="153" t="str">
        <f>'1-Contractblad'!B3</f>
        <v>LMC</v>
      </c>
      <c r="C3" s="172"/>
      <c r="D3" s="173"/>
      <c r="E3" s="173"/>
      <c r="F3" s="173"/>
      <c r="G3" s="173"/>
      <c r="H3" s="173"/>
      <c r="I3" s="173"/>
      <c r="J3" s="173"/>
      <c r="M3" s="174"/>
    </row>
    <row r="4" spans="1:13" s="179" customFormat="1" ht="15">
      <c r="A4" s="150" t="s">
        <v>55</v>
      </c>
      <c r="B4" s="153" t="s">
        <v>20</v>
      </c>
      <c r="C4" s="175"/>
      <c r="D4" s="176"/>
      <c r="E4" s="177"/>
      <c r="F4" s="176"/>
      <c r="G4" s="176"/>
      <c r="H4" s="176"/>
      <c r="I4" s="176"/>
      <c r="J4" s="176"/>
      <c r="K4" s="178"/>
      <c r="L4" s="178"/>
      <c r="M4" s="59"/>
    </row>
    <row r="5" spans="1:13" ht="15">
      <c r="A5" s="150" t="s">
        <v>272</v>
      </c>
      <c r="B5" s="153" t="str">
        <f>'1-Contractblad'!B5</f>
        <v>Rotterdam</v>
      </c>
      <c r="C5" s="173"/>
      <c r="D5" s="173"/>
      <c r="E5" s="173"/>
      <c r="F5" s="173"/>
      <c r="G5" s="173"/>
      <c r="H5" s="173"/>
      <c r="I5" s="173"/>
      <c r="J5" s="173"/>
      <c r="K5" s="180"/>
      <c r="L5" s="180"/>
      <c r="M5" s="174"/>
    </row>
    <row r="6" spans="1:13" ht="15">
      <c r="A6" s="150" t="s">
        <v>145</v>
      </c>
      <c r="B6" s="153" t="str">
        <f>'1-Contractblad'!B6</f>
        <v>LMC-EA-JV-2014</v>
      </c>
      <c r="C6" s="173"/>
      <c r="D6" s="173"/>
      <c r="E6" s="173"/>
      <c r="F6" s="173"/>
      <c r="G6" s="173"/>
      <c r="H6" s="173"/>
      <c r="I6" s="173"/>
      <c r="J6" s="173"/>
      <c r="K6" s="180"/>
      <c r="L6" s="180"/>
      <c r="M6" s="174"/>
    </row>
    <row r="7" spans="1:13" ht="15">
      <c r="A7" s="150" t="s">
        <v>208</v>
      </c>
      <c r="B7" s="153">
        <f>'1-Contractblad'!B7</f>
        <v>0</v>
      </c>
      <c r="C7" s="181"/>
      <c r="D7" s="181" t="s">
        <v>196</v>
      </c>
      <c r="E7" s="182"/>
      <c r="F7" s="182"/>
      <c r="G7" s="182"/>
      <c r="H7" s="182"/>
      <c r="I7" s="182"/>
      <c r="J7" s="182"/>
      <c r="K7" s="180"/>
      <c r="L7" s="180"/>
    </row>
    <row r="8" spans="1:13" ht="15">
      <c r="A8" s="150" t="s">
        <v>45</v>
      </c>
      <c r="B8" s="183">
        <f>'1-Contractblad'!B8</f>
        <v>2014</v>
      </c>
      <c r="C8" s="181"/>
      <c r="D8" s="181"/>
      <c r="E8" s="182"/>
      <c r="F8" s="182"/>
      <c r="G8" s="182"/>
      <c r="H8" s="182"/>
      <c r="I8" s="182"/>
      <c r="J8" s="182"/>
      <c r="K8" s="180"/>
      <c r="L8" s="180"/>
    </row>
    <row r="9" spans="1:13" ht="15">
      <c r="A9" s="150"/>
      <c r="B9" s="153"/>
      <c r="C9" s="181"/>
      <c r="D9" s="181"/>
      <c r="E9" s="182"/>
      <c r="F9" s="182"/>
      <c r="G9" s="182"/>
      <c r="H9" s="182"/>
      <c r="I9" s="182"/>
      <c r="J9" s="182"/>
      <c r="K9" s="180"/>
      <c r="L9" s="180"/>
    </row>
    <row r="10" spans="1:13" s="81" customFormat="1" ht="17.100000000000001" customHeight="1">
      <c r="A10" s="807" t="s">
        <v>126</v>
      </c>
      <c r="B10" s="808"/>
      <c r="C10" s="184"/>
      <c r="D10" s="184"/>
      <c r="E10" s="185"/>
      <c r="F10" s="185"/>
      <c r="G10" s="185"/>
      <c r="H10" s="185"/>
      <c r="I10" s="186" t="s">
        <v>78</v>
      </c>
      <c r="J10" s="187"/>
      <c r="K10" s="188" t="str">
        <f>A10</f>
        <v>Medewerker lngrp. 1 (jeugd)</v>
      </c>
      <c r="L10" s="189" t="s">
        <v>12</v>
      </c>
    </row>
    <row r="11" spans="1:13">
      <c r="A11" s="190" t="s">
        <v>252</v>
      </c>
      <c r="B11" s="191" t="s">
        <v>253</v>
      </c>
      <c r="C11" s="191" t="s">
        <v>254</v>
      </c>
      <c r="D11" s="191" t="s">
        <v>255</v>
      </c>
      <c r="E11" s="192" t="s">
        <v>256</v>
      </c>
      <c r="F11" s="192" t="s">
        <v>257</v>
      </c>
      <c r="G11" s="192" t="s">
        <v>258</v>
      </c>
      <c r="H11" s="192" t="s">
        <v>158</v>
      </c>
      <c r="I11" s="192" t="s">
        <v>170</v>
      </c>
      <c r="J11" s="193"/>
      <c r="K11" s="194" t="s">
        <v>13</v>
      </c>
      <c r="L11" s="195">
        <f>'5-Opbouw uurtarieven'!E26</f>
        <v>6.949872</v>
      </c>
    </row>
    <row r="12" spans="1:13">
      <c r="A12" s="196" t="str">
        <f>A$103</f>
        <v>00.00 - 06.00</v>
      </c>
      <c r="B12" s="197">
        <f t="shared" ref="B12:I12" si="0">SUM((1+B$103)*$L11)+$L12</f>
        <v>10.424808000000001</v>
      </c>
      <c r="C12" s="197">
        <f t="shared" si="0"/>
        <v>9.0348336000000007</v>
      </c>
      <c r="D12" s="197">
        <f t="shared" si="0"/>
        <v>9.0348336000000007</v>
      </c>
      <c r="E12" s="197">
        <f t="shared" si="0"/>
        <v>9.0348336000000007</v>
      </c>
      <c r="F12" s="197">
        <f t="shared" si="0"/>
        <v>9.0348336000000007</v>
      </c>
      <c r="G12" s="197">
        <f t="shared" si="0"/>
        <v>10.424808000000001</v>
      </c>
      <c r="H12" s="197">
        <f t="shared" si="0"/>
        <v>10.424808000000001</v>
      </c>
      <c r="I12" s="197">
        <f t="shared" si="0"/>
        <v>17.374680000000001</v>
      </c>
      <c r="J12" s="193"/>
      <c r="K12" s="194" t="s">
        <v>14</v>
      </c>
      <c r="L12" s="195">
        <f>L13-L11</f>
        <v>0</v>
      </c>
    </row>
    <row r="13" spans="1:13">
      <c r="A13" s="196" t="str">
        <f>A$104</f>
        <v>06.00 - 21.30</v>
      </c>
      <c r="B13" s="197">
        <f t="shared" ref="B13:I13" si="1">SUM((1+B$104)*$L11)+$L12</f>
        <v>6.949872</v>
      </c>
      <c r="C13" s="197">
        <f t="shared" si="1"/>
        <v>6.949872</v>
      </c>
      <c r="D13" s="197">
        <f t="shared" si="1"/>
        <v>6.949872</v>
      </c>
      <c r="E13" s="197">
        <f t="shared" si="1"/>
        <v>6.949872</v>
      </c>
      <c r="F13" s="197">
        <f t="shared" si="1"/>
        <v>6.949872</v>
      </c>
      <c r="G13" s="197">
        <f t="shared" si="1"/>
        <v>10.424808000000001</v>
      </c>
      <c r="H13" s="197">
        <f t="shared" si="1"/>
        <v>10.424808000000001</v>
      </c>
      <c r="I13" s="197">
        <f t="shared" si="1"/>
        <v>17.374680000000001</v>
      </c>
      <c r="J13" s="193"/>
      <c r="K13" s="194" t="s">
        <v>15</v>
      </c>
      <c r="L13" s="195">
        <f>'5-Opbouw uurtarieven'!E47</f>
        <v>6.949872</v>
      </c>
    </row>
    <row r="14" spans="1:13">
      <c r="A14" s="196" t="str">
        <f>A$105</f>
        <v>21.30 - 24.00</v>
      </c>
      <c r="B14" s="197">
        <f t="shared" ref="B14:I14" si="2">SUM((1+B$105)*$L11)+$L12</f>
        <v>9.0348336000000007</v>
      </c>
      <c r="C14" s="197">
        <f t="shared" si="2"/>
        <v>9.0348336000000007</v>
      </c>
      <c r="D14" s="197">
        <f t="shared" si="2"/>
        <v>9.0348336000000007</v>
      </c>
      <c r="E14" s="197">
        <f t="shared" si="2"/>
        <v>9.0348336000000007</v>
      </c>
      <c r="F14" s="197">
        <f t="shared" si="2"/>
        <v>10.424808000000001</v>
      </c>
      <c r="G14" s="197">
        <f t="shared" si="2"/>
        <v>10.424808000000001</v>
      </c>
      <c r="H14" s="197">
        <f t="shared" si="2"/>
        <v>10.424808000000001</v>
      </c>
      <c r="I14" s="197">
        <f t="shared" si="2"/>
        <v>17.374680000000001</v>
      </c>
      <c r="J14" s="193"/>
      <c r="K14" s="198"/>
      <c r="L14" s="199"/>
    </row>
    <row r="15" spans="1:13">
      <c r="A15" s="200"/>
      <c r="B15" s="201"/>
      <c r="C15" s="201"/>
      <c r="D15" s="201"/>
      <c r="E15" s="201"/>
      <c r="F15" s="201"/>
      <c r="G15" s="201"/>
      <c r="H15" s="201"/>
      <c r="I15" s="201"/>
      <c r="J15" s="193"/>
      <c r="K15" s="202"/>
      <c r="L15" s="202"/>
    </row>
    <row r="16" spans="1:13">
      <c r="A16" s="203"/>
      <c r="B16" s="187"/>
      <c r="C16" s="187"/>
      <c r="D16" s="187"/>
      <c r="E16" s="193"/>
      <c r="F16" s="193"/>
      <c r="G16" s="193"/>
      <c r="H16" s="193"/>
      <c r="I16" s="193"/>
      <c r="J16" s="193"/>
    </row>
    <row r="17" spans="1:12">
      <c r="A17" s="204"/>
      <c r="B17" s="181"/>
      <c r="C17" s="181"/>
      <c r="D17" s="181"/>
      <c r="E17" s="182"/>
      <c r="F17" s="182"/>
      <c r="G17" s="182"/>
      <c r="H17" s="182"/>
      <c r="I17" s="182"/>
      <c r="J17" s="182"/>
      <c r="K17" s="202"/>
      <c r="L17" s="202"/>
    </row>
    <row r="18" spans="1:12" s="81" customFormat="1" ht="17.100000000000001" customHeight="1">
      <c r="A18" s="807" t="s">
        <v>87</v>
      </c>
      <c r="B18" s="810"/>
      <c r="C18" s="810"/>
      <c r="D18" s="810"/>
      <c r="E18" s="185"/>
      <c r="F18" s="185"/>
      <c r="G18" s="185"/>
      <c r="H18" s="185"/>
      <c r="I18" s="186" t="s">
        <v>78</v>
      </c>
      <c r="J18" s="187"/>
      <c r="K18" s="188" t="str">
        <f>A18</f>
        <v>Medewerker lngrp. 1 (tot 1 jaar inleerperiode)</v>
      </c>
      <c r="L18" s="189" t="s">
        <v>12</v>
      </c>
    </row>
    <row r="19" spans="1:12">
      <c r="A19" s="190" t="s">
        <v>252</v>
      </c>
      <c r="B19" s="191" t="s">
        <v>253</v>
      </c>
      <c r="C19" s="191" t="s">
        <v>254</v>
      </c>
      <c r="D19" s="191" t="s">
        <v>255</v>
      </c>
      <c r="E19" s="192" t="s">
        <v>256</v>
      </c>
      <c r="F19" s="192" t="s">
        <v>257</v>
      </c>
      <c r="G19" s="192" t="s">
        <v>258</v>
      </c>
      <c r="H19" s="192" t="s">
        <v>158</v>
      </c>
      <c r="I19" s="192" t="s">
        <v>170</v>
      </c>
      <c r="J19" s="193"/>
      <c r="K19" s="194" t="s">
        <v>13</v>
      </c>
      <c r="L19" s="195">
        <f>'5-Opbouw uurtarieven'!H26</f>
        <v>9.3635999999999999</v>
      </c>
    </row>
    <row r="20" spans="1:12">
      <c r="A20" s="196" t="str">
        <f>A$103</f>
        <v>00.00 - 06.00</v>
      </c>
      <c r="B20" s="197">
        <f t="shared" ref="B20:I20" si="3">SUM((1+B$103)*$L19)+$L20</f>
        <v>14.045400000000001</v>
      </c>
      <c r="C20" s="197">
        <f t="shared" si="3"/>
        <v>12.17268</v>
      </c>
      <c r="D20" s="197">
        <f t="shared" si="3"/>
        <v>12.17268</v>
      </c>
      <c r="E20" s="197">
        <f t="shared" si="3"/>
        <v>12.17268</v>
      </c>
      <c r="F20" s="197">
        <f t="shared" si="3"/>
        <v>12.17268</v>
      </c>
      <c r="G20" s="197">
        <f t="shared" si="3"/>
        <v>14.045400000000001</v>
      </c>
      <c r="H20" s="197">
        <f t="shared" si="3"/>
        <v>14.045400000000001</v>
      </c>
      <c r="I20" s="197">
        <f t="shared" si="3"/>
        <v>23.408999999999999</v>
      </c>
      <c r="J20" s="193"/>
      <c r="K20" s="194" t="s">
        <v>14</v>
      </c>
      <c r="L20" s="195">
        <f>L21-L19</f>
        <v>0</v>
      </c>
    </row>
    <row r="21" spans="1:12">
      <c r="A21" s="196" t="str">
        <f>A$104</f>
        <v>06.00 - 21.30</v>
      </c>
      <c r="B21" s="197">
        <f t="shared" ref="B21:I21" si="4">SUM((1+B$104)*$L19)+$L20</f>
        <v>9.3635999999999999</v>
      </c>
      <c r="C21" s="197">
        <f t="shared" si="4"/>
        <v>9.3635999999999999</v>
      </c>
      <c r="D21" s="197">
        <f t="shared" si="4"/>
        <v>9.3635999999999999</v>
      </c>
      <c r="E21" s="197">
        <f t="shared" si="4"/>
        <v>9.3635999999999999</v>
      </c>
      <c r="F21" s="197">
        <f t="shared" si="4"/>
        <v>9.3635999999999999</v>
      </c>
      <c r="G21" s="197">
        <f t="shared" si="4"/>
        <v>14.045400000000001</v>
      </c>
      <c r="H21" s="197">
        <f t="shared" si="4"/>
        <v>14.045400000000001</v>
      </c>
      <c r="I21" s="197">
        <f t="shared" si="4"/>
        <v>23.408999999999999</v>
      </c>
      <c r="J21" s="193"/>
      <c r="K21" s="194" t="s">
        <v>15</v>
      </c>
      <c r="L21" s="195">
        <f>'5-Opbouw uurtarieven'!H47</f>
        <v>9.3635999999999999</v>
      </c>
    </row>
    <row r="22" spans="1:12">
      <c r="A22" s="196" t="str">
        <f>A$105</f>
        <v>21.30 - 24.00</v>
      </c>
      <c r="B22" s="197">
        <f t="shared" ref="B22:I22" si="5">SUM((1+B$105)*$L19)+$L20</f>
        <v>12.17268</v>
      </c>
      <c r="C22" s="197">
        <f t="shared" si="5"/>
        <v>12.17268</v>
      </c>
      <c r="D22" s="197">
        <f t="shared" si="5"/>
        <v>12.17268</v>
      </c>
      <c r="E22" s="197">
        <f t="shared" si="5"/>
        <v>12.17268</v>
      </c>
      <c r="F22" s="197">
        <f t="shared" si="5"/>
        <v>14.045400000000001</v>
      </c>
      <c r="G22" s="197">
        <f t="shared" si="5"/>
        <v>14.045400000000001</v>
      </c>
      <c r="H22" s="197">
        <f t="shared" si="5"/>
        <v>14.045400000000001</v>
      </c>
      <c r="I22" s="197">
        <f t="shared" si="5"/>
        <v>23.408999999999999</v>
      </c>
      <c r="J22" s="193"/>
      <c r="K22" s="198"/>
      <c r="L22" s="199"/>
    </row>
    <row r="23" spans="1:12">
      <c r="A23" s="200"/>
      <c r="B23" s="201"/>
      <c r="C23" s="201"/>
      <c r="D23" s="201"/>
      <c r="E23" s="201"/>
      <c r="F23" s="201"/>
      <c r="G23" s="201"/>
      <c r="H23" s="201"/>
      <c r="I23" s="201"/>
      <c r="J23" s="193"/>
      <c r="K23" s="202"/>
      <c r="L23" s="202"/>
    </row>
    <row r="24" spans="1:12">
      <c r="A24" s="203"/>
      <c r="B24" s="187"/>
      <c r="C24" s="187"/>
      <c r="D24" s="187"/>
      <c r="E24" s="193"/>
      <c r="F24" s="193"/>
      <c r="G24" s="193"/>
      <c r="H24" s="193"/>
      <c r="I24" s="193"/>
      <c r="J24" s="193"/>
      <c r="K24" s="205"/>
      <c r="L24" s="205"/>
    </row>
    <row r="25" spans="1:12">
      <c r="A25" s="203"/>
      <c r="B25" s="187"/>
      <c r="C25" s="187"/>
      <c r="D25" s="187"/>
      <c r="E25" s="193"/>
      <c r="F25" s="193"/>
      <c r="G25" s="193"/>
      <c r="H25" s="193"/>
      <c r="I25" s="193"/>
      <c r="J25" s="193"/>
    </row>
    <row r="26" spans="1:12" ht="17.100000000000001" customHeight="1">
      <c r="A26" s="807" t="s">
        <v>53</v>
      </c>
      <c r="B26" s="809"/>
      <c r="C26" s="206"/>
      <c r="D26" s="206"/>
      <c r="E26" s="207"/>
      <c r="F26" s="207"/>
      <c r="G26" s="207"/>
      <c r="H26" s="207"/>
      <c r="I26" s="186" t="s">
        <v>78</v>
      </c>
      <c r="J26" s="193"/>
      <c r="K26" s="188" t="str">
        <f>A26</f>
        <v>Medewerker lngrp. 1 (1 tot 8 jaar)</v>
      </c>
      <c r="L26" s="189" t="s">
        <v>12</v>
      </c>
    </row>
    <row r="27" spans="1:12">
      <c r="A27" s="190" t="s">
        <v>252</v>
      </c>
      <c r="B27" s="191" t="s">
        <v>253</v>
      </c>
      <c r="C27" s="191" t="s">
        <v>254</v>
      </c>
      <c r="D27" s="191" t="s">
        <v>255</v>
      </c>
      <c r="E27" s="192" t="s">
        <v>256</v>
      </c>
      <c r="F27" s="192" t="s">
        <v>257</v>
      </c>
      <c r="G27" s="192" t="s">
        <v>258</v>
      </c>
      <c r="H27" s="192" t="s">
        <v>158</v>
      </c>
      <c r="I27" s="192" t="s">
        <v>170</v>
      </c>
      <c r="J27" s="193"/>
      <c r="K27" s="194" t="s">
        <v>13</v>
      </c>
      <c r="L27" s="195">
        <f>'5-Opbouw uurtarieven'!K26</f>
        <v>10.695311999999999</v>
      </c>
    </row>
    <row r="28" spans="1:12">
      <c r="A28" s="196" t="str">
        <f>A$103</f>
        <v>00.00 - 06.00</v>
      </c>
      <c r="B28" s="197">
        <f t="shared" ref="B28:I28" si="6">SUM((1+B$103)*$L27)+$L28</f>
        <v>16.042967999999998</v>
      </c>
      <c r="C28" s="197">
        <f t="shared" si="6"/>
        <v>13.9039056</v>
      </c>
      <c r="D28" s="197">
        <f t="shared" si="6"/>
        <v>13.9039056</v>
      </c>
      <c r="E28" s="197">
        <f t="shared" si="6"/>
        <v>13.9039056</v>
      </c>
      <c r="F28" s="197">
        <f t="shared" si="6"/>
        <v>13.9039056</v>
      </c>
      <c r="G28" s="197">
        <f t="shared" si="6"/>
        <v>16.042967999999998</v>
      </c>
      <c r="H28" s="197">
        <f t="shared" si="6"/>
        <v>16.042967999999998</v>
      </c>
      <c r="I28" s="197">
        <f t="shared" si="6"/>
        <v>26.73828</v>
      </c>
      <c r="J28" s="193"/>
      <c r="K28" s="194" t="s">
        <v>14</v>
      </c>
      <c r="L28" s="195">
        <f>L29-L27</f>
        <v>0</v>
      </c>
    </row>
    <row r="29" spans="1:12">
      <c r="A29" s="196" t="str">
        <f>A$104</f>
        <v>06.00 - 21.30</v>
      </c>
      <c r="B29" s="197">
        <f t="shared" ref="B29:I29" si="7">SUM((1+B$104)*$L27)+$L28</f>
        <v>10.695311999999999</v>
      </c>
      <c r="C29" s="197">
        <f t="shared" si="7"/>
        <v>10.695311999999999</v>
      </c>
      <c r="D29" s="197">
        <f t="shared" si="7"/>
        <v>10.695311999999999</v>
      </c>
      <c r="E29" s="197">
        <f t="shared" si="7"/>
        <v>10.695311999999999</v>
      </c>
      <c r="F29" s="197">
        <f t="shared" si="7"/>
        <v>10.695311999999999</v>
      </c>
      <c r="G29" s="197">
        <f t="shared" si="7"/>
        <v>16.042967999999998</v>
      </c>
      <c r="H29" s="197">
        <f t="shared" si="7"/>
        <v>16.042967999999998</v>
      </c>
      <c r="I29" s="197">
        <f t="shared" si="7"/>
        <v>26.73828</v>
      </c>
      <c r="J29" s="193"/>
      <c r="K29" s="194" t="s">
        <v>15</v>
      </c>
      <c r="L29" s="195">
        <f>'5-Opbouw uurtarieven'!K47</f>
        <v>10.695311999999999</v>
      </c>
    </row>
    <row r="30" spans="1:12">
      <c r="A30" s="196" t="str">
        <f>A$105</f>
        <v>21.30 - 24.00</v>
      </c>
      <c r="B30" s="197">
        <f t="shared" ref="B30:I30" si="8">SUM((1+B$105)*$L27)+$L28</f>
        <v>13.9039056</v>
      </c>
      <c r="C30" s="197">
        <f t="shared" si="8"/>
        <v>13.9039056</v>
      </c>
      <c r="D30" s="197">
        <f t="shared" si="8"/>
        <v>13.9039056</v>
      </c>
      <c r="E30" s="197">
        <f t="shared" si="8"/>
        <v>13.9039056</v>
      </c>
      <c r="F30" s="197">
        <f t="shared" si="8"/>
        <v>16.042967999999998</v>
      </c>
      <c r="G30" s="197">
        <f t="shared" si="8"/>
        <v>16.042967999999998</v>
      </c>
      <c r="H30" s="197">
        <f t="shared" si="8"/>
        <v>16.042967999999998</v>
      </c>
      <c r="I30" s="197">
        <f t="shared" si="8"/>
        <v>26.73828</v>
      </c>
      <c r="J30" s="193"/>
      <c r="K30" s="198"/>
      <c r="L30" s="199"/>
    </row>
    <row r="31" spans="1:12">
      <c r="A31" s="200"/>
      <c r="B31" s="201"/>
      <c r="C31" s="201"/>
      <c r="D31" s="201"/>
      <c r="E31" s="201"/>
      <c r="F31" s="201"/>
      <c r="G31" s="201"/>
      <c r="H31" s="208"/>
      <c r="I31" s="208"/>
      <c r="J31" s="193"/>
      <c r="K31" s="202"/>
      <c r="L31" s="202"/>
    </row>
    <row r="32" spans="1:12">
      <c r="A32" s="203"/>
      <c r="B32" s="187"/>
      <c r="C32" s="187"/>
      <c r="D32" s="187"/>
      <c r="E32" s="193"/>
      <c r="F32" s="193"/>
      <c r="G32" s="193"/>
      <c r="H32" s="193"/>
      <c r="I32" s="193"/>
      <c r="J32" s="193"/>
      <c r="K32" s="202"/>
      <c r="L32" s="202"/>
    </row>
    <row r="33" spans="1:12">
      <c r="A33" s="203"/>
      <c r="B33" s="187"/>
      <c r="C33" s="187"/>
      <c r="D33" s="187"/>
      <c r="E33" s="193"/>
      <c r="F33" s="193"/>
      <c r="G33" s="193"/>
      <c r="H33" s="193"/>
      <c r="I33" s="193"/>
      <c r="J33" s="182"/>
      <c r="K33" s="202"/>
      <c r="L33" s="202"/>
    </row>
    <row r="34" spans="1:12" ht="17.100000000000001" customHeight="1">
      <c r="A34" s="807" t="s">
        <v>42</v>
      </c>
      <c r="B34" s="810"/>
      <c r="C34" s="810"/>
      <c r="D34" s="810"/>
      <c r="E34" s="185"/>
      <c r="F34" s="185"/>
      <c r="G34" s="185"/>
      <c r="H34" s="185"/>
      <c r="I34" s="186" t="s">
        <v>78</v>
      </c>
      <c r="J34" s="187"/>
      <c r="K34" s="188" t="str">
        <f>A34</f>
        <v>Medewerker lngrp. 1 (8 jaar en langer)</v>
      </c>
      <c r="L34" s="188" t="s">
        <v>12</v>
      </c>
    </row>
    <row r="35" spans="1:12">
      <c r="A35" s="190" t="s">
        <v>252</v>
      </c>
      <c r="B35" s="191" t="s">
        <v>253</v>
      </c>
      <c r="C35" s="191" t="s">
        <v>254</v>
      </c>
      <c r="D35" s="191" t="s">
        <v>255</v>
      </c>
      <c r="E35" s="192" t="s">
        <v>256</v>
      </c>
      <c r="F35" s="192" t="s">
        <v>257</v>
      </c>
      <c r="G35" s="192" t="s">
        <v>258</v>
      </c>
      <c r="H35" s="192" t="s">
        <v>158</v>
      </c>
      <c r="I35" s="192" t="s">
        <v>170</v>
      </c>
      <c r="J35" s="193"/>
      <c r="K35" s="194" t="s">
        <v>13</v>
      </c>
      <c r="L35" s="209">
        <f>'5-Opbouw uurtarieven'!N26</f>
        <v>11.017836000000001</v>
      </c>
    </row>
    <row r="36" spans="1:12">
      <c r="A36" s="196" t="str">
        <f>A$103</f>
        <v>00.00 - 06.00</v>
      </c>
      <c r="B36" s="197">
        <f t="shared" ref="B36:I36" si="9">SUM((1+B$103)*$L35)+$L36</f>
        <v>16.526754</v>
      </c>
      <c r="C36" s="197">
        <f t="shared" si="9"/>
        <v>14.323186800000002</v>
      </c>
      <c r="D36" s="197">
        <f t="shared" si="9"/>
        <v>14.323186800000002</v>
      </c>
      <c r="E36" s="197">
        <f t="shared" si="9"/>
        <v>14.323186800000002</v>
      </c>
      <c r="F36" s="197">
        <f t="shared" si="9"/>
        <v>14.323186800000002</v>
      </c>
      <c r="G36" s="197">
        <f t="shared" si="9"/>
        <v>16.526754</v>
      </c>
      <c r="H36" s="197">
        <f t="shared" si="9"/>
        <v>16.526754</v>
      </c>
      <c r="I36" s="197">
        <f t="shared" si="9"/>
        <v>27.544590000000003</v>
      </c>
      <c r="J36" s="193"/>
      <c r="K36" s="194" t="s">
        <v>14</v>
      </c>
      <c r="L36" s="209">
        <f>L37-L35</f>
        <v>0</v>
      </c>
    </row>
    <row r="37" spans="1:12">
      <c r="A37" s="196" t="str">
        <f>A$104</f>
        <v>06.00 - 21.30</v>
      </c>
      <c r="B37" s="197">
        <f t="shared" ref="B37:I37" si="10">SUM((1+B$104)*$L35)+$L36</f>
        <v>11.017836000000001</v>
      </c>
      <c r="C37" s="197">
        <f t="shared" si="10"/>
        <v>11.017836000000001</v>
      </c>
      <c r="D37" s="197">
        <f t="shared" si="10"/>
        <v>11.017836000000001</v>
      </c>
      <c r="E37" s="197">
        <f t="shared" si="10"/>
        <v>11.017836000000001</v>
      </c>
      <c r="F37" s="197">
        <f t="shared" si="10"/>
        <v>11.017836000000001</v>
      </c>
      <c r="G37" s="197">
        <f t="shared" si="10"/>
        <v>16.526754</v>
      </c>
      <c r="H37" s="197">
        <f t="shared" si="10"/>
        <v>16.526754</v>
      </c>
      <c r="I37" s="197">
        <f t="shared" si="10"/>
        <v>27.544590000000003</v>
      </c>
      <c r="J37" s="193"/>
      <c r="K37" s="198" t="s">
        <v>15</v>
      </c>
      <c r="L37" s="210">
        <f>'5-Opbouw uurtarieven'!N47</f>
        <v>11.017836000000001</v>
      </c>
    </row>
    <row r="38" spans="1:12">
      <c r="A38" s="196" t="str">
        <f>A$105</f>
        <v>21.30 - 24.00</v>
      </c>
      <c r="B38" s="197">
        <f t="shared" ref="B38:I38" si="11">SUM((1+B$105)*$L35)+$L36</f>
        <v>14.323186800000002</v>
      </c>
      <c r="C38" s="197">
        <f t="shared" si="11"/>
        <v>14.323186800000002</v>
      </c>
      <c r="D38" s="197">
        <f t="shared" si="11"/>
        <v>14.323186800000002</v>
      </c>
      <c r="E38" s="197">
        <f t="shared" si="11"/>
        <v>14.323186800000002</v>
      </c>
      <c r="F38" s="197">
        <f t="shared" si="11"/>
        <v>16.526754</v>
      </c>
      <c r="G38" s="197">
        <f t="shared" si="11"/>
        <v>16.526754</v>
      </c>
      <c r="H38" s="197">
        <f t="shared" si="11"/>
        <v>16.526754</v>
      </c>
      <c r="I38" s="197">
        <f t="shared" si="11"/>
        <v>27.544590000000003</v>
      </c>
      <c r="J38" s="193"/>
    </row>
    <row r="39" spans="1:12">
      <c r="A39" s="200"/>
      <c r="B39" s="201"/>
      <c r="C39" s="201"/>
      <c r="D39" s="201"/>
      <c r="E39" s="201"/>
      <c r="F39" s="201"/>
      <c r="G39" s="201"/>
      <c r="H39" s="201"/>
      <c r="I39" s="208"/>
      <c r="J39" s="193"/>
      <c r="K39" s="202"/>
      <c r="L39" s="202"/>
    </row>
    <row r="40" spans="1:12">
      <c r="A40" s="203"/>
      <c r="B40" s="187"/>
      <c r="C40" s="187"/>
      <c r="D40" s="187"/>
      <c r="E40" s="193"/>
      <c r="F40" s="193"/>
      <c r="G40" s="193"/>
      <c r="H40" s="193"/>
      <c r="I40" s="193"/>
      <c r="J40" s="193"/>
      <c r="K40" s="202"/>
      <c r="L40" s="202"/>
    </row>
    <row r="41" spans="1:12">
      <c r="A41" s="203"/>
      <c r="B41" s="187"/>
      <c r="C41" s="187"/>
      <c r="D41" s="187"/>
      <c r="E41" s="193"/>
      <c r="F41" s="193"/>
      <c r="G41" s="193"/>
      <c r="H41" s="193"/>
      <c r="I41" s="193"/>
      <c r="J41" s="193"/>
      <c r="K41" s="202"/>
      <c r="L41" s="202"/>
    </row>
    <row r="42" spans="1:12" ht="17.100000000000001" customHeight="1">
      <c r="A42" s="807" t="s">
        <v>135</v>
      </c>
      <c r="B42" s="810"/>
      <c r="C42" s="810"/>
      <c r="D42" s="184"/>
      <c r="E42" s="185"/>
      <c r="F42" s="185"/>
      <c r="G42" s="185"/>
      <c r="H42" s="185"/>
      <c r="I42" s="186" t="s">
        <v>78</v>
      </c>
      <c r="J42" s="193"/>
      <c r="K42" s="188" t="str">
        <f>A42</f>
        <v>Medewerker lngrp. 2 (tot 1 jaar inleerperiode)</v>
      </c>
      <c r="L42" s="188" t="s">
        <v>12</v>
      </c>
    </row>
    <row r="43" spans="1:12">
      <c r="A43" s="190" t="s">
        <v>252</v>
      </c>
      <c r="B43" s="191" t="s">
        <v>253</v>
      </c>
      <c r="C43" s="191" t="s">
        <v>254</v>
      </c>
      <c r="D43" s="191" t="s">
        <v>255</v>
      </c>
      <c r="E43" s="192" t="s">
        <v>256</v>
      </c>
      <c r="F43" s="192" t="s">
        <v>257</v>
      </c>
      <c r="G43" s="192" t="s">
        <v>258</v>
      </c>
      <c r="H43" s="192" t="s">
        <v>158</v>
      </c>
      <c r="I43" s="192" t="s">
        <v>170</v>
      </c>
      <c r="J43" s="193"/>
      <c r="K43" s="194" t="s">
        <v>13</v>
      </c>
      <c r="L43" s="209">
        <f>'5-Opbouw uurtarieven'!Q26</f>
        <v>10.289556000000001</v>
      </c>
    </row>
    <row r="44" spans="1:12">
      <c r="A44" s="196" t="str">
        <f>A$103</f>
        <v>00.00 - 06.00</v>
      </c>
      <c r="B44" s="197">
        <f t="shared" ref="B44:I44" si="12">SUM((1+B$103)*$L43)+$L44</f>
        <v>15.434334000000002</v>
      </c>
      <c r="C44" s="197">
        <f t="shared" si="12"/>
        <v>13.376422800000002</v>
      </c>
      <c r="D44" s="197">
        <f t="shared" si="12"/>
        <v>13.376422800000002</v>
      </c>
      <c r="E44" s="197">
        <f t="shared" si="12"/>
        <v>13.376422800000002</v>
      </c>
      <c r="F44" s="197">
        <f t="shared" si="12"/>
        <v>13.376422800000002</v>
      </c>
      <c r="G44" s="197">
        <f t="shared" si="12"/>
        <v>15.434334000000002</v>
      </c>
      <c r="H44" s="197">
        <f>SUM((1+H$103)*$L43)+$L44</f>
        <v>15.434334000000002</v>
      </c>
      <c r="I44" s="197">
        <f t="shared" si="12"/>
        <v>25.723890000000004</v>
      </c>
      <c r="J44" s="193"/>
      <c r="K44" s="194" t="s">
        <v>14</v>
      </c>
      <c r="L44" s="209">
        <f>L45-L43</f>
        <v>0</v>
      </c>
    </row>
    <row r="45" spans="1:12">
      <c r="A45" s="196" t="str">
        <f>A$104</f>
        <v>06.00 - 21.30</v>
      </c>
      <c r="B45" s="197">
        <f t="shared" ref="B45:I45" si="13">SUM((1+B$104)*$L43)+$L44</f>
        <v>10.289556000000001</v>
      </c>
      <c r="C45" s="197">
        <f t="shared" si="13"/>
        <v>10.289556000000001</v>
      </c>
      <c r="D45" s="197">
        <f t="shared" si="13"/>
        <v>10.289556000000001</v>
      </c>
      <c r="E45" s="197">
        <f t="shared" si="13"/>
        <v>10.289556000000001</v>
      </c>
      <c r="F45" s="197">
        <f t="shared" si="13"/>
        <v>10.289556000000001</v>
      </c>
      <c r="G45" s="197">
        <f t="shared" si="13"/>
        <v>15.434334000000002</v>
      </c>
      <c r="H45" s="197">
        <f t="shared" si="13"/>
        <v>15.434334000000002</v>
      </c>
      <c r="I45" s="197">
        <f t="shared" si="13"/>
        <v>25.723890000000004</v>
      </c>
      <c r="J45" s="193"/>
      <c r="K45" s="198" t="s">
        <v>15</v>
      </c>
      <c r="L45" s="210">
        <f>'5-Opbouw uurtarieven'!Q47</f>
        <v>10.289556000000001</v>
      </c>
    </row>
    <row r="46" spans="1:12">
      <c r="A46" s="196" t="str">
        <f>A$105</f>
        <v>21.30 - 24.00</v>
      </c>
      <c r="B46" s="197">
        <f t="shared" ref="B46:I46" si="14">SUM((1+B$105)*$L43)+$L44</f>
        <v>13.376422800000002</v>
      </c>
      <c r="C46" s="197">
        <f t="shared" si="14"/>
        <v>13.376422800000002</v>
      </c>
      <c r="D46" s="197">
        <f t="shared" si="14"/>
        <v>13.376422800000002</v>
      </c>
      <c r="E46" s="197">
        <f t="shared" si="14"/>
        <v>13.376422800000002</v>
      </c>
      <c r="F46" s="197">
        <f t="shared" si="14"/>
        <v>15.434334000000002</v>
      </c>
      <c r="G46" s="197">
        <f t="shared" si="14"/>
        <v>15.434334000000002</v>
      </c>
      <c r="H46" s="197">
        <f t="shared" si="14"/>
        <v>15.434334000000002</v>
      </c>
      <c r="I46" s="197">
        <f t="shared" si="14"/>
        <v>25.723890000000004</v>
      </c>
      <c r="J46" s="193"/>
      <c r="K46" s="202"/>
      <c r="L46" s="202"/>
    </row>
    <row r="47" spans="1:12">
      <c r="A47" s="200"/>
      <c r="B47" s="201"/>
      <c r="C47" s="201"/>
      <c r="D47" s="201"/>
      <c r="E47" s="201"/>
      <c r="F47" s="201"/>
      <c r="G47" s="201"/>
      <c r="H47" s="201"/>
      <c r="I47" s="208"/>
      <c r="J47" s="193"/>
      <c r="K47" s="202"/>
      <c r="L47" s="202"/>
    </row>
    <row r="48" spans="1:12">
      <c r="A48" s="203"/>
      <c r="B48" s="187"/>
      <c r="C48" s="187"/>
      <c r="D48" s="187"/>
      <c r="E48" s="193"/>
      <c r="F48" s="193"/>
      <c r="G48" s="193"/>
      <c r="H48" s="193"/>
      <c r="I48" s="193"/>
      <c r="J48" s="193"/>
      <c r="K48" s="202"/>
      <c r="L48" s="202"/>
    </row>
    <row r="49" spans="1:12">
      <c r="A49" s="203"/>
      <c r="B49" s="187"/>
      <c r="C49" s="187"/>
      <c r="D49" s="187"/>
      <c r="E49" s="193"/>
      <c r="F49" s="193"/>
      <c r="G49" s="193"/>
      <c r="H49" s="193"/>
      <c r="I49" s="193"/>
      <c r="J49" s="182"/>
      <c r="K49" s="202"/>
      <c r="L49" s="202"/>
    </row>
    <row r="50" spans="1:12" ht="17.100000000000001" customHeight="1">
      <c r="A50" s="211" t="s">
        <v>137</v>
      </c>
      <c r="B50" s="184"/>
      <c r="C50" s="184"/>
      <c r="D50" s="184"/>
      <c r="E50" s="185"/>
      <c r="F50" s="185"/>
      <c r="G50" s="185"/>
      <c r="H50" s="185"/>
      <c r="I50" s="186" t="s">
        <v>78</v>
      </c>
      <c r="J50" s="187"/>
      <c r="K50" s="188" t="str">
        <f>A50</f>
        <v>Medewerker lngrp. 2 (1 tot 8 jaar)</v>
      </c>
      <c r="L50" s="188" t="s">
        <v>12</v>
      </c>
    </row>
    <row r="51" spans="1:12">
      <c r="A51" s="190" t="s">
        <v>252</v>
      </c>
      <c r="B51" s="191" t="s">
        <v>253</v>
      </c>
      <c r="C51" s="191" t="s">
        <v>254</v>
      </c>
      <c r="D51" s="191" t="s">
        <v>255</v>
      </c>
      <c r="E51" s="192" t="s">
        <v>256</v>
      </c>
      <c r="F51" s="192" t="s">
        <v>257</v>
      </c>
      <c r="G51" s="192" t="s">
        <v>258</v>
      </c>
      <c r="H51" s="192" t="s">
        <v>158</v>
      </c>
      <c r="I51" s="192" t="s">
        <v>170</v>
      </c>
      <c r="J51" s="193"/>
      <c r="K51" s="194" t="s">
        <v>13</v>
      </c>
      <c r="L51" s="209">
        <f>'5-Opbouw uurtarieven'!T26</f>
        <v>11.787732</v>
      </c>
    </row>
    <row r="52" spans="1:12">
      <c r="A52" s="196" t="str">
        <f>A$103</f>
        <v>00.00 - 06.00</v>
      </c>
      <c r="B52" s="197">
        <f t="shared" ref="B52:I52" si="15">SUM((1+B$103)*$L51)+$L52</f>
        <v>17.681598000000001</v>
      </c>
      <c r="C52" s="197">
        <f t="shared" si="15"/>
        <v>15.324051600000001</v>
      </c>
      <c r="D52" s="197">
        <f t="shared" si="15"/>
        <v>15.324051600000001</v>
      </c>
      <c r="E52" s="197">
        <f t="shared" si="15"/>
        <v>15.324051600000001</v>
      </c>
      <c r="F52" s="197">
        <f t="shared" si="15"/>
        <v>15.324051600000001</v>
      </c>
      <c r="G52" s="197">
        <f t="shared" si="15"/>
        <v>17.681598000000001</v>
      </c>
      <c r="H52" s="197">
        <f t="shared" si="15"/>
        <v>17.681598000000001</v>
      </c>
      <c r="I52" s="197">
        <f t="shared" si="15"/>
        <v>29.469329999999999</v>
      </c>
      <c r="J52" s="193"/>
      <c r="K52" s="194" t="s">
        <v>14</v>
      </c>
      <c r="L52" s="209">
        <f>L53-L51</f>
        <v>0</v>
      </c>
    </row>
    <row r="53" spans="1:12">
      <c r="A53" s="196" t="str">
        <f>A$104</f>
        <v>06.00 - 21.30</v>
      </c>
      <c r="B53" s="197">
        <f t="shared" ref="B53:I53" si="16">SUM((1+B$104)*$L51)+$L52</f>
        <v>11.787732</v>
      </c>
      <c r="C53" s="197">
        <f t="shared" si="16"/>
        <v>11.787732</v>
      </c>
      <c r="D53" s="197">
        <f t="shared" si="16"/>
        <v>11.787732</v>
      </c>
      <c r="E53" s="197">
        <f t="shared" si="16"/>
        <v>11.787732</v>
      </c>
      <c r="F53" s="197">
        <f t="shared" si="16"/>
        <v>11.787732</v>
      </c>
      <c r="G53" s="197">
        <f t="shared" si="16"/>
        <v>17.681598000000001</v>
      </c>
      <c r="H53" s="197">
        <f t="shared" si="16"/>
        <v>17.681598000000001</v>
      </c>
      <c r="I53" s="197">
        <f t="shared" si="16"/>
        <v>29.469329999999999</v>
      </c>
      <c r="J53" s="193"/>
      <c r="K53" s="198" t="s">
        <v>15</v>
      </c>
      <c r="L53" s="210">
        <f>'5-Opbouw uurtarieven'!T47</f>
        <v>11.787732</v>
      </c>
    </row>
    <row r="54" spans="1:12">
      <c r="A54" s="196" t="str">
        <f>A$105</f>
        <v>21.30 - 24.00</v>
      </c>
      <c r="B54" s="197">
        <f t="shared" ref="B54:I54" si="17">SUM((1+B$105)*$L51)+$L52</f>
        <v>15.324051600000001</v>
      </c>
      <c r="C54" s="197">
        <f t="shared" si="17"/>
        <v>15.324051600000001</v>
      </c>
      <c r="D54" s="197">
        <f t="shared" si="17"/>
        <v>15.324051600000001</v>
      </c>
      <c r="E54" s="197">
        <f t="shared" si="17"/>
        <v>15.324051600000001</v>
      </c>
      <c r="F54" s="197">
        <f t="shared" si="17"/>
        <v>17.681598000000001</v>
      </c>
      <c r="G54" s="197">
        <f t="shared" si="17"/>
        <v>17.681598000000001</v>
      </c>
      <c r="H54" s="197">
        <f t="shared" si="17"/>
        <v>17.681598000000001</v>
      </c>
      <c r="I54" s="197">
        <f t="shared" si="17"/>
        <v>29.469329999999999</v>
      </c>
      <c r="J54" s="193"/>
      <c r="K54" s="202"/>
      <c r="L54" s="202"/>
    </row>
    <row r="55" spans="1:12">
      <c r="A55" s="200"/>
      <c r="B55" s="201"/>
      <c r="C55" s="201"/>
      <c r="D55" s="201"/>
      <c r="E55" s="201"/>
      <c r="F55" s="201"/>
      <c r="G55" s="201"/>
      <c r="H55" s="201"/>
      <c r="I55" s="208"/>
      <c r="J55" s="193"/>
      <c r="K55" s="202"/>
      <c r="L55" s="202"/>
    </row>
    <row r="56" spans="1:12">
      <c r="A56" s="203"/>
      <c r="B56" s="187"/>
      <c r="C56" s="187"/>
      <c r="D56" s="187"/>
      <c r="E56" s="193"/>
      <c r="F56" s="193"/>
      <c r="G56" s="193"/>
      <c r="H56" s="193"/>
      <c r="I56" s="193"/>
      <c r="J56" s="193"/>
      <c r="K56" s="202"/>
      <c r="L56" s="202"/>
    </row>
    <row r="57" spans="1:12" ht="17.100000000000001" customHeight="1">
      <c r="A57" s="807" t="s">
        <v>138</v>
      </c>
      <c r="B57" s="810"/>
      <c r="C57" s="810"/>
      <c r="D57" s="184"/>
      <c r="E57" s="185"/>
      <c r="F57" s="185"/>
      <c r="G57" s="185"/>
      <c r="H57" s="185"/>
      <c r="I57" s="212" t="s">
        <v>78</v>
      </c>
      <c r="J57" s="193"/>
      <c r="K57" s="188" t="str">
        <f>A57</f>
        <v>Medewerker lngrp. 2 (8 jaar en langer)</v>
      </c>
      <c r="L57" s="188" t="s">
        <v>12</v>
      </c>
    </row>
    <row r="58" spans="1:12">
      <c r="A58" s="190" t="s">
        <v>252</v>
      </c>
      <c r="B58" s="191" t="s">
        <v>253</v>
      </c>
      <c r="C58" s="191" t="s">
        <v>254</v>
      </c>
      <c r="D58" s="191" t="s">
        <v>255</v>
      </c>
      <c r="E58" s="192" t="s">
        <v>256</v>
      </c>
      <c r="F58" s="192" t="s">
        <v>257</v>
      </c>
      <c r="G58" s="192" t="s">
        <v>258</v>
      </c>
      <c r="H58" s="192" t="s">
        <v>158</v>
      </c>
      <c r="I58" s="213" t="s">
        <v>170</v>
      </c>
      <c r="J58" s="193"/>
      <c r="K58" s="194" t="s">
        <v>13</v>
      </c>
      <c r="L58" s="209">
        <f>'5-Opbouw uurtarieven'!W26</f>
        <v>12.110256000000001</v>
      </c>
    </row>
    <row r="59" spans="1:12">
      <c r="A59" s="196" t="str">
        <f>A$103</f>
        <v>00.00 - 06.00</v>
      </c>
      <c r="B59" s="197">
        <f t="shared" ref="B59:I59" si="18">SUM((1+B$103)*$L58)+$L59</f>
        <v>18.165384000000003</v>
      </c>
      <c r="C59" s="197">
        <f t="shared" si="18"/>
        <v>15.743332800000003</v>
      </c>
      <c r="D59" s="197">
        <f t="shared" si="18"/>
        <v>15.743332800000003</v>
      </c>
      <c r="E59" s="197">
        <f t="shared" si="18"/>
        <v>15.743332800000003</v>
      </c>
      <c r="F59" s="197">
        <f t="shared" si="18"/>
        <v>15.743332800000003</v>
      </c>
      <c r="G59" s="197">
        <f t="shared" si="18"/>
        <v>18.165384000000003</v>
      </c>
      <c r="H59" s="197">
        <f t="shared" si="18"/>
        <v>18.165384000000003</v>
      </c>
      <c r="I59" s="197">
        <f t="shared" si="18"/>
        <v>30.275640000000003</v>
      </c>
      <c r="J59" s="193"/>
      <c r="K59" s="194" t="s">
        <v>14</v>
      </c>
      <c r="L59" s="209">
        <f>L60-L58</f>
        <v>0</v>
      </c>
    </row>
    <row r="60" spans="1:12">
      <c r="A60" s="196" t="str">
        <f>A$104</f>
        <v>06.00 - 21.30</v>
      </c>
      <c r="B60" s="197">
        <f t="shared" ref="B60:I60" si="19">SUM((1+B$104)*$L58)+$L59</f>
        <v>12.110256000000001</v>
      </c>
      <c r="C60" s="197">
        <f t="shared" si="19"/>
        <v>12.110256000000001</v>
      </c>
      <c r="D60" s="197">
        <f t="shared" si="19"/>
        <v>12.110256000000001</v>
      </c>
      <c r="E60" s="197">
        <f t="shared" si="19"/>
        <v>12.110256000000001</v>
      </c>
      <c r="F60" s="197">
        <f t="shared" si="19"/>
        <v>12.110256000000001</v>
      </c>
      <c r="G60" s="197">
        <f t="shared" si="19"/>
        <v>18.165384000000003</v>
      </c>
      <c r="H60" s="197">
        <f t="shared" si="19"/>
        <v>18.165384000000003</v>
      </c>
      <c r="I60" s="197">
        <f t="shared" si="19"/>
        <v>30.275640000000003</v>
      </c>
      <c r="J60" s="193"/>
      <c r="K60" s="198" t="s">
        <v>15</v>
      </c>
      <c r="L60" s="210">
        <f>'5-Opbouw uurtarieven'!W47</f>
        <v>12.110256000000001</v>
      </c>
    </row>
    <row r="61" spans="1:12">
      <c r="A61" s="196" t="str">
        <f>A$105</f>
        <v>21.30 - 24.00</v>
      </c>
      <c r="B61" s="197">
        <f t="shared" ref="B61:I61" si="20">SUM((1+B$105)*$L58)+$L59</f>
        <v>15.743332800000003</v>
      </c>
      <c r="C61" s="197">
        <f t="shared" si="20"/>
        <v>15.743332800000003</v>
      </c>
      <c r="D61" s="197">
        <f t="shared" si="20"/>
        <v>15.743332800000003</v>
      </c>
      <c r="E61" s="197">
        <f t="shared" si="20"/>
        <v>15.743332800000003</v>
      </c>
      <c r="F61" s="197">
        <f t="shared" si="20"/>
        <v>18.165384000000003</v>
      </c>
      <c r="G61" s="197">
        <f t="shared" si="20"/>
        <v>18.165384000000003</v>
      </c>
      <c r="H61" s="197">
        <f t="shared" si="20"/>
        <v>18.165384000000003</v>
      </c>
      <c r="I61" s="197">
        <f t="shared" si="20"/>
        <v>30.275640000000003</v>
      </c>
      <c r="J61" s="193"/>
      <c r="K61" s="202"/>
      <c r="L61" s="202"/>
    </row>
    <row r="62" spans="1:12">
      <c r="A62" s="200"/>
      <c r="B62" s="201"/>
      <c r="C62" s="201"/>
      <c r="D62" s="201"/>
      <c r="E62" s="201"/>
      <c r="F62" s="201"/>
      <c r="G62" s="201"/>
      <c r="H62" s="201"/>
      <c r="I62" s="214"/>
      <c r="J62" s="193"/>
      <c r="K62" s="202"/>
      <c r="L62" s="202"/>
    </row>
    <row r="63" spans="1:12">
      <c r="A63" s="203"/>
      <c r="B63" s="187"/>
      <c r="C63" s="187"/>
      <c r="D63" s="187"/>
      <c r="E63" s="193"/>
      <c r="F63" s="193"/>
      <c r="G63" s="193"/>
      <c r="H63" s="193"/>
      <c r="I63" s="193"/>
      <c r="J63" s="193"/>
      <c r="K63" s="202"/>
      <c r="L63" s="202"/>
    </row>
    <row r="64" spans="1:12" s="217" customFormat="1" ht="17.100000000000001" customHeight="1">
      <c r="A64" s="807" t="s">
        <v>96</v>
      </c>
      <c r="B64" s="810"/>
      <c r="C64" s="810"/>
      <c r="D64" s="184"/>
      <c r="E64" s="185"/>
      <c r="F64" s="185"/>
      <c r="G64" s="185"/>
      <c r="H64" s="185"/>
      <c r="I64" s="212" t="s">
        <v>78</v>
      </c>
      <c r="J64" s="215"/>
      <c r="K64" s="188" t="str">
        <f>A64</f>
        <v>Medewerker lngrp. 3 (tot 1 jaar inleerperiode)</v>
      </c>
      <c r="L64" s="216" t="s">
        <v>12</v>
      </c>
    </row>
    <row r="65" spans="1:12">
      <c r="A65" s="190" t="s">
        <v>252</v>
      </c>
      <c r="B65" s="191" t="s">
        <v>253</v>
      </c>
      <c r="C65" s="191" t="s">
        <v>254</v>
      </c>
      <c r="D65" s="191" t="s">
        <v>255</v>
      </c>
      <c r="E65" s="192" t="s">
        <v>256</v>
      </c>
      <c r="F65" s="192" t="s">
        <v>257</v>
      </c>
      <c r="G65" s="192" t="s">
        <v>258</v>
      </c>
      <c r="H65" s="192" t="s">
        <v>158</v>
      </c>
      <c r="I65" s="213" t="s">
        <v>170</v>
      </c>
      <c r="J65" s="193"/>
      <c r="K65" s="194" t="s">
        <v>13</v>
      </c>
      <c r="L65" s="209">
        <f>'5-Opbouw uurtarieven'!Z26</f>
        <v>11.236320000000003</v>
      </c>
    </row>
    <row r="66" spans="1:12">
      <c r="A66" s="196" t="str">
        <f>A$103</f>
        <v>00.00 - 06.00</v>
      </c>
      <c r="B66" s="197">
        <f t="shared" ref="B66:I66" si="21">SUM((1+B$103)*$L65)+$L66</f>
        <v>16.854480000000002</v>
      </c>
      <c r="C66" s="197">
        <f t="shared" si="21"/>
        <v>14.607216000000005</v>
      </c>
      <c r="D66" s="197">
        <f t="shared" si="21"/>
        <v>14.607216000000005</v>
      </c>
      <c r="E66" s="197">
        <f t="shared" si="21"/>
        <v>14.607216000000005</v>
      </c>
      <c r="F66" s="197">
        <f t="shared" si="21"/>
        <v>14.607216000000005</v>
      </c>
      <c r="G66" s="197">
        <f t="shared" si="21"/>
        <v>16.854480000000002</v>
      </c>
      <c r="H66" s="197">
        <f t="shared" si="21"/>
        <v>16.854480000000002</v>
      </c>
      <c r="I66" s="197">
        <f t="shared" si="21"/>
        <v>28.090800000000009</v>
      </c>
      <c r="J66" s="193"/>
      <c r="K66" s="194" t="s">
        <v>14</v>
      </c>
      <c r="L66" s="209">
        <f>L67-L65</f>
        <v>0</v>
      </c>
    </row>
    <row r="67" spans="1:12">
      <c r="A67" s="196" t="str">
        <f>A$104</f>
        <v>06.00 - 21.30</v>
      </c>
      <c r="B67" s="197">
        <f t="shared" ref="B67:I67" si="22">SUM((1+B$104)*$L65)+$L66</f>
        <v>11.236320000000003</v>
      </c>
      <c r="C67" s="197">
        <f t="shared" si="22"/>
        <v>11.236320000000003</v>
      </c>
      <c r="D67" s="197">
        <f t="shared" si="22"/>
        <v>11.236320000000003</v>
      </c>
      <c r="E67" s="197">
        <f t="shared" si="22"/>
        <v>11.236320000000003</v>
      </c>
      <c r="F67" s="197">
        <f t="shared" si="22"/>
        <v>11.236320000000003</v>
      </c>
      <c r="G67" s="197">
        <f t="shared" si="22"/>
        <v>16.854480000000002</v>
      </c>
      <c r="H67" s="197">
        <f t="shared" si="22"/>
        <v>16.854480000000002</v>
      </c>
      <c r="I67" s="197">
        <f t="shared" si="22"/>
        <v>28.090800000000009</v>
      </c>
      <c r="J67" s="193"/>
      <c r="K67" s="198" t="s">
        <v>15</v>
      </c>
      <c r="L67" s="210">
        <f>'5-Opbouw uurtarieven'!Z47</f>
        <v>11.236320000000003</v>
      </c>
    </row>
    <row r="68" spans="1:12">
      <c r="A68" s="196" t="str">
        <f>A$105</f>
        <v>21.30 - 24.00</v>
      </c>
      <c r="B68" s="197">
        <f t="shared" ref="B68:I68" si="23">SUM((1+B$105)*$L65)+$L66</f>
        <v>14.607216000000005</v>
      </c>
      <c r="C68" s="197">
        <f t="shared" si="23"/>
        <v>14.607216000000005</v>
      </c>
      <c r="D68" s="197">
        <f t="shared" si="23"/>
        <v>14.607216000000005</v>
      </c>
      <c r="E68" s="197">
        <f t="shared" si="23"/>
        <v>14.607216000000005</v>
      </c>
      <c r="F68" s="197">
        <f t="shared" si="23"/>
        <v>16.854480000000002</v>
      </c>
      <c r="G68" s="197">
        <f t="shared" si="23"/>
        <v>16.854480000000002</v>
      </c>
      <c r="H68" s="197">
        <f t="shared" si="23"/>
        <v>16.854480000000002</v>
      </c>
      <c r="I68" s="197">
        <f t="shared" si="23"/>
        <v>28.090800000000009</v>
      </c>
      <c r="J68" s="193"/>
      <c r="K68" s="202"/>
      <c r="L68" s="202"/>
    </row>
    <row r="69" spans="1:12">
      <c r="A69" s="200"/>
      <c r="B69" s="201"/>
      <c r="C69" s="201"/>
      <c r="D69" s="201"/>
      <c r="E69" s="201"/>
      <c r="F69" s="201"/>
      <c r="G69" s="201"/>
      <c r="H69" s="201"/>
      <c r="I69" s="214"/>
      <c r="J69" s="193"/>
      <c r="K69" s="202"/>
      <c r="L69" s="202"/>
    </row>
    <row r="70" spans="1:12">
      <c r="A70" s="203"/>
      <c r="B70" s="187"/>
      <c r="C70" s="187"/>
      <c r="D70" s="187"/>
      <c r="E70" s="193"/>
      <c r="F70" s="193"/>
      <c r="G70" s="193"/>
      <c r="H70" s="193"/>
      <c r="I70" s="193"/>
      <c r="J70" s="193"/>
      <c r="K70" s="202"/>
      <c r="L70" s="202"/>
    </row>
    <row r="71" spans="1:12">
      <c r="A71" s="203"/>
      <c r="B71" s="187"/>
      <c r="C71" s="187"/>
      <c r="D71" s="187"/>
      <c r="E71" s="193"/>
      <c r="F71" s="193"/>
      <c r="G71" s="193"/>
      <c r="H71" s="193"/>
      <c r="I71" s="193"/>
      <c r="J71" s="193"/>
      <c r="K71" s="202"/>
      <c r="L71" s="202"/>
    </row>
    <row r="72" spans="1:12" ht="17.100000000000001" customHeight="1">
      <c r="A72" s="211" t="s">
        <v>121</v>
      </c>
      <c r="B72" s="184"/>
      <c r="C72" s="184"/>
      <c r="D72" s="184"/>
      <c r="E72" s="185"/>
      <c r="F72" s="185"/>
      <c r="G72" s="185"/>
      <c r="H72" s="185"/>
      <c r="I72" s="212" t="s">
        <v>78</v>
      </c>
      <c r="J72" s="193"/>
      <c r="K72" s="188" t="str">
        <f>A72</f>
        <v>Medewerker lngrp. 3 (1 tot 8 jaar)</v>
      </c>
      <c r="L72" s="188" t="s">
        <v>12</v>
      </c>
    </row>
    <row r="73" spans="1:12">
      <c r="A73" s="190" t="s">
        <v>252</v>
      </c>
      <c r="B73" s="191" t="s">
        <v>253</v>
      </c>
      <c r="C73" s="191" t="s">
        <v>254</v>
      </c>
      <c r="D73" s="191" t="s">
        <v>255</v>
      </c>
      <c r="E73" s="192" t="s">
        <v>256</v>
      </c>
      <c r="F73" s="192" t="s">
        <v>257</v>
      </c>
      <c r="G73" s="192" t="s">
        <v>258</v>
      </c>
      <c r="H73" s="192" t="s">
        <v>158</v>
      </c>
      <c r="I73" s="213" t="s">
        <v>170</v>
      </c>
      <c r="J73" s="193"/>
      <c r="K73" s="194" t="s">
        <v>13</v>
      </c>
      <c r="L73" s="209">
        <f>'5-Opbouw uurtarieven'!AC26</f>
        <v>12.880152000000001</v>
      </c>
    </row>
    <row r="74" spans="1:12">
      <c r="A74" s="196" t="str">
        <f>A$103</f>
        <v>00.00 - 06.00</v>
      </c>
      <c r="B74" s="197">
        <f t="shared" ref="B74:I74" si="24">SUM((1+B$103)*$L73)+$L74</f>
        <v>19.320228</v>
      </c>
      <c r="C74" s="197">
        <f t="shared" si="24"/>
        <v>16.744197600000003</v>
      </c>
      <c r="D74" s="197">
        <f t="shared" si="24"/>
        <v>16.744197600000003</v>
      </c>
      <c r="E74" s="197">
        <f t="shared" si="24"/>
        <v>16.744197600000003</v>
      </c>
      <c r="F74" s="197">
        <f t="shared" si="24"/>
        <v>16.744197600000003</v>
      </c>
      <c r="G74" s="197">
        <f t="shared" si="24"/>
        <v>19.320228</v>
      </c>
      <c r="H74" s="197">
        <f t="shared" si="24"/>
        <v>19.320228</v>
      </c>
      <c r="I74" s="197">
        <f t="shared" si="24"/>
        <v>32.200380000000003</v>
      </c>
      <c r="J74" s="193"/>
      <c r="K74" s="194" t="s">
        <v>14</v>
      </c>
      <c r="L74" s="209">
        <f>L75-L73</f>
        <v>0</v>
      </c>
    </row>
    <row r="75" spans="1:12">
      <c r="A75" s="196" t="str">
        <f>A$104</f>
        <v>06.00 - 21.30</v>
      </c>
      <c r="B75" s="197">
        <f t="shared" ref="B75:I75" si="25">SUM((1+B$104)*$L73)+$L74</f>
        <v>12.880152000000001</v>
      </c>
      <c r="C75" s="197">
        <f t="shared" si="25"/>
        <v>12.880152000000001</v>
      </c>
      <c r="D75" s="197">
        <f t="shared" si="25"/>
        <v>12.880152000000001</v>
      </c>
      <c r="E75" s="197">
        <f t="shared" si="25"/>
        <v>12.880152000000001</v>
      </c>
      <c r="F75" s="197">
        <f t="shared" si="25"/>
        <v>12.880152000000001</v>
      </c>
      <c r="G75" s="197">
        <f t="shared" si="25"/>
        <v>19.320228</v>
      </c>
      <c r="H75" s="197">
        <f t="shared" si="25"/>
        <v>19.320228</v>
      </c>
      <c r="I75" s="197">
        <f t="shared" si="25"/>
        <v>32.200380000000003</v>
      </c>
      <c r="J75" s="193"/>
      <c r="K75" s="198" t="s">
        <v>15</v>
      </c>
      <c r="L75" s="210">
        <f>'5-Opbouw uurtarieven'!AC47</f>
        <v>12.880152000000001</v>
      </c>
    </row>
    <row r="76" spans="1:12">
      <c r="A76" s="196" t="str">
        <f>A$105</f>
        <v>21.30 - 24.00</v>
      </c>
      <c r="B76" s="197">
        <f t="shared" ref="B76:I76" si="26">SUM((1+B$105)*$L73)+$L74</f>
        <v>16.744197600000003</v>
      </c>
      <c r="C76" s="197">
        <f t="shared" si="26"/>
        <v>16.744197600000003</v>
      </c>
      <c r="D76" s="197">
        <f t="shared" si="26"/>
        <v>16.744197600000003</v>
      </c>
      <c r="E76" s="197">
        <f t="shared" si="26"/>
        <v>16.744197600000003</v>
      </c>
      <c r="F76" s="197">
        <f t="shared" si="26"/>
        <v>19.320228</v>
      </c>
      <c r="G76" s="197">
        <f t="shared" si="26"/>
        <v>19.320228</v>
      </c>
      <c r="H76" s="197">
        <f t="shared" si="26"/>
        <v>19.320228</v>
      </c>
      <c r="I76" s="197">
        <f t="shared" si="26"/>
        <v>32.200380000000003</v>
      </c>
      <c r="J76" s="193"/>
      <c r="K76" s="202"/>
      <c r="L76" s="202"/>
    </row>
    <row r="77" spans="1:12">
      <c r="A77" s="200"/>
      <c r="B77" s="201"/>
      <c r="C77" s="201"/>
      <c r="D77" s="201"/>
      <c r="E77" s="201"/>
      <c r="F77" s="201"/>
      <c r="G77" s="201"/>
      <c r="H77" s="201"/>
      <c r="I77" s="214"/>
      <c r="J77" s="193"/>
      <c r="K77" s="202"/>
      <c r="L77" s="202"/>
    </row>
    <row r="78" spans="1:12">
      <c r="A78" s="203"/>
      <c r="B78" s="187"/>
      <c r="C78" s="187"/>
      <c r="D78" s="187"/>
      <c r="E78" s="193"/>
      <c r="F78" s="193"/>
      <c r="G78" s="193"/>
      <c r="H78" s="193"/>
      <c r="I78" s="193"/>
      <c r="J78" s="193"/>
      <c r="K78" s="202"/>
      <c r="L78" s="202"/>
    </row>
    <row r="79" spans="1:12">
      <c r="A79" s="203"/>
      <c r="B79" s="187"/>
      <c r="C79" s="187"/>
      <c r="D79" s="187"/>
      <c r="E79" s="193"/>
      <c r="F79" s="193"/>
      <c r="G79" s="193"/>
      <c r="H79" s="193"/>
      <c r="I79" s="193"/>
      <c r="J79" s="182"/>
      <c r="K79" s="202"/>
      <c r="L79" s="202"/>
    </row>
    <row r="80" spans="1:12" ht="17.100000000000001" customHeight="1">
      <c r="A80" s="211" t="s">
        <v>122</v>
      </c>
      <c r="B80" s="184"/>
      <c r="C80" s="184"/>
      <c r="D80" s="184"/>
      <c r="E80" s="185"/>
      <c r="F80" s="185"/>
      <c r="G80" s="185"/>
      <c r="H80" s="185"/>
      <c r="I80" s="212" t="s">
        <v>78</v>
      </c>
      <c r="J80" s="187"/>
      <c r="K80" s="188" t="str">
        <f>A80</f>
        <v>Medewerker lngrp. 3 (8 jaar en langer)</v>
      </c>
      <c r="L80" s="188" t="s">
        <v>12</v>
      </c>
    </row>
    <row r="81" spans="1:12">
      <c r="A81" s="190" t="s">
        <v>252</v>
      </c>
      <c r="B81" s="191" t="s">
        <v>253</v>
      </c>
      <c r="C81" s="191" t="s">
        <v>254</v>
      </c>
      <c r="D81" s="191" t="s">
        <v>255</v>
      </c>
      <c r="E81" s="192" t="s">
        <v>256</v>
      </c>
      <c r="F81" s="192" t="s">
        <v>257</v>
      </c>
      <c r="G81" s="192" t="s">
        <v>258</v>
      </c>
      <c r="H81" s="192" t="s">
        <v>158</v>
      </c>
      <c r="I81" s="213" t="s">
        <v>170</v>
      </c>
      <c r="J81" s="193"/>
      <c r="K81" s="194" t="s">
        <v>13</v>
      </c>
      <c r="L81" s="209">
        <f>'5-Opbouw uurtarieven'!AF26</f>
        <v>13.21308</v>
      </c>
    </row>
    <row r="82" spans="1:12">
      <c r="A82" s="196" t="str">
        <f>A$103</f>
        <v>00.00 - 06.00</v>
      </c>
      <c r="B82" s="197">
        <f t="shared" ref="B82:I82" si="27">SUM((1+B$103)*$L81)+$L82</f>
        <v>19.81962</v>
      </c>
      <c r="C82" s="197">
        <f t="shared" si="27"/>
        <v>17.177004</v>
      </c>
      <c r="D82" s="197">
        <f t="shared" si="27"/>
        <v>17.177004</v>
      </c>
      <c r="E82" s="197">
        <f t="shared" si="27"/>
        <v>17.177004</v>
      </c>
      <c r="F82" s="197">
        <f t="shared" si="27"/>
        <v>17.177004</v>
      </c>
      <c r="G82" s="197">
        <f t="shared" si="27"/>
        <v>19.81962</v>
      </c>
      <c r="H82" s="197">
        <f t="shared" si="27"/>
        <v>19.81962</v>
      </c>
      <c r="I82" s="197">
        <f t="shared" si="27"/>
        <v>33.032699999999998</v>
      </c>
      <c r="J82" s="193"/>
      <c r="K82" s="194" t="s">
        <v>14</v>
      </c>
      <c r="L82" s="209">
        <f>L83-L81</f>
        <v>0</v>
      </c>
    </row>
    <row r="83" spans="1:12">
      <c r="A83" s="196" t="str">
        <f>A$104</f>
        <v>06.00 - 21.30</v>
      </c>
      <c r="B83" s="197">
        <f t="shared" ref="B83:I83" si="28">SUM((1+B$104)*$L81)+$L82</f>
        <v>13.21308</v>
      </c>
      <c r="C83" s="197">
        <f t="shared" si="28"/>
        <v>13.21308</v>
      </c>
      <c r="D83" s="197">
        <f t="shared" si="28"/>
        <v>13.21308</v>
      </c>
      <c r="E83" s="197">
        <f t="shared" si="28"/>
        <v>13.21308</v>
      </c>
      <c r="F83" s="197">
        <f t="shared" si="28"/>
        <v>13.21308</v>
      </c>
      <c r="G83" s="197">
        <f t="shared" si="28"/>
        <v>19.81962</v>
      </c>
      <c r="H83" s="197">
        <f t="shared" si="28"/>
        <v>19.81962</v>
      </c>
      <c r="I83" s="197">
        <f t="shared" si="28"/>
        <v>33.032699999999998</v>
      </c>
      <c r="J83" s="193"/>
      <c r="K83" s="198" t="s">
        <v>15</v>
      </c>
      <c r="L83" s="210">
        <f>'5-Opbouw uurtarieven'!AF47</f>
        <v>13.21308</v>
      </c>
    </row>
    <row r="84" spans="1:12">
      <c r="A84" s="196" t="str">
        <f>A$105</f>
        <v>21.30 - 24.00</v>
      </c>
      <c r="B84" s="197">
        <f t="shared" ref="B84:I84" si="29">SUM((1+B$105)*$L81)+$L82</f>
        <v>17.177004</v>
      </c>
      <c r="C84" s="197">
        <f t="shared" si="29"/>
        <v>17.177004</v>
      </c>
      <c r="D84" s="197">
        <f t="shared" si="29"/>
        <v>17.177004</v>
      </c>
      <c r="E84" s="197">
        <f t="shared" si="29"/>
        <v>17.177004</v>
      </c>
      <c r="F84" s="197">
        <f t="shared" si="29"/>
        <v>19.81962</v>
      </c>
      <c r="G84" s="197">
        <f t="shared" si="29"/>
        <v>19.81962</v>
      </c>
      <c r="H84" s="197">
        <f t="shared" si="29"/>
        <v>19.81962</v>
      </c>
      <c r="I84" s="197">
        <f t="shared" si="29"/>
        <v>33.032699999999998</v>
      </c>
      <c r="J84" s="193"/>
      <c r="K84" s="202"/>
      <c r="L84" s="202"/>
    </row>
    <row r="85" spans="1:12">
      <c r="A85" s="200"/>
      <c r="B85" s="201"/>
      <c r="C85" s="201"/>
      <c r="D85" s="201"/>
      <c r="E85" s="201"/>
      <c r="F85" s="201"/>
      <c r="G85" s="201"/>
      <c r="H85" s="201"/>
      <c r="I85" s="214"/>
      <c r="J85" s="193"/>
      <c r="K85" s="202"/>
      <c r="L85" s="202"/>
    </row>
    <row r="86" spans="1:12">
      <c r="A86" s="203"/>
      <c r="B86" s="187"/>
      <c r="C86" s="187"/>
      <c r="D86" s="187"/>
      <c r="E86" s="193"/>
      <c r="F86" s="193"/>
      <c r="G86" s="193"/>
      <c r="H86" s="193"/>
      <c r="I86" s="193"/>
      <c r="J86" s="182"/>
      <c r="K86" s="202"/>
      <c r="L86" s="202"/>
    </row>
    <row r="87" spans="1:12" ht="17.100000000000001" customHeight="1">
      <c r="A87" s="807" t="s">
        <v>63</v>
      </c>
      <c r="B87" s="809"/>
      <c r="C87" s="184"/>
      <c r="D87" s="184"/>
      <c r="E87" s="185"/>
      <c r="F87" s="185"/>
      <c r="G87" s="185"/>
      <c r="H87" s="185"/>
      <c r="I87" s="212" t="s">
        <v>78</v>
      </c>
      <c r="J87" s="187"/>
      <c r="K87" s="188" t="str">
        <f>A87</f>
        <v>Glazenwasser lngrp. 2 (1 tot 8 jaar)</v>
      </c>
      <c r="L87" s="188" t="s">
        <v>12</v>
      </c>
    </row>
    <row r="88" spans="1:12">
      <c r="A88" s="190" t="s">
        <v>252</v>
      </c>
      <c r="B88" s="191" t="s">
        <v>253</v>
      </c>
      <c r="C88" s="191" t="s">
        <v>254</v>
      </c>
      <c r="D88" s="191" t="s">
        <v>255</v>
      </c>
      <c r="E88" s="192" t="s">
        <v>256</v>
      </c>
      <c r="F88" s="192" t="s">
        <v>257</v>
      </c>
      <c r="G88" s="192" t="s">
        <v>258</v>
      </c>
      <c r="H88" s="192" t="s">
        <v>158</v>
      </c>
      <c r="I88" s="213" t="s">
        <v>170</v>
      </c>
      <c r="J88" s="193"/>
      <c r="K88" s="194" t="s">
        <v>13</v>
      </c>
      <c r="L88" s="209">
        <f>'5-Opbouw uurtarieven'!AI26</f>
        <v>11.787732</v>
      </c>
    </row>
    <row r="89" spans="1:12">
      <c r="A89" s="196" t="str">
        <f>A$103</f>
        <v>00.00 - 06.00</v>
      </c>
      <c r="B89" s="197">
        <f t="shared" ref="B89:I89" si="30">SUM((1+B$103)*$L88)+$L89</f>
        <v>17.681598000000001</v>
      </c>
      <c r="C89" s="197">
        <f t="shared" si="30"/>
        <v>15.324051600000001</v>
      </c>
      <c r="D89" s="197">
        <f t="shared" si="30"/>
        <v>15.324051600000001</v>
      </c>
      <c r="E89" s="197">
        <f t="shared" si="30"/>
        <v>15.324051600000001</v>
      </c>
      <c r="F89" s="197">
        <f t="shared" si="30"/>
        <v>15.324051600000001</v>
      </c>
      <c r="G89" s="197">
        <f t="shared" si="30"/>
        <v>17.681598000000001</v>
      </c>
      <c r="H89" s="197">
        <f t="shared" si="30"/>
        <v>17.681598000000001</v>
      </c>
      <c r="I89" s="197">
        <f t="shared" si="30"/>
        <v>29.469329999999999</v>
      </c>
      <c r="J89" s="193"/>
      <c r="K89" s="194" t="s">
        <v>14</v>
      </c>
      <c r="L89" s="209">
        <f>L90-L88</f>
        <v>0</v>
      </c>
    </row>
    <row r="90" spans="1:12">
      <c r="A90" s="196" t="str">
        <f>A$104</f>
        <v>06.00 - 21.30</v>
      </c>
      <c r="B90" s="197">
        <f t="shared" ref="B90:I90" si="31">SUM((1+B$104)*$L88)+$L89</f>
        <v>11.787732</v>
      </c>
      <c r="C90" s="197">
        <f t="shared" si="31"/>
        <v>11.787732</v>
      </c>
      <c r="D90" s="197">
        <f t="shared" si="31"/>
        <v>11.787732</v>
      </c>
      <c r="E90" s="197">
        <f t="shared" si="31"/>
        <v>11.787732</v>
      </c>
      <c r="F90" s="197">
        <f t="shared" si="31"/>
        <v>11.787732</v>
      </c>
      <c r="G90" s="197">
        <f t="shared" si="31"/>
        <v>17.681598000000001</v>
      </c>
      <c r="H90" s="197">
        <f t="shared" si="31"/>
        <v>17.681598000000001</v>
      </c>
      <c r="I90" s="197">
        <f t="shared" si="31"/>
        <v>29.469329999999999</v>
      </c>
      <c r="J90" s="193"/>
      <c r="K90" s="198" t="s">
        <v>15</v>
      </c>
      <c r="L90" s="210">
        <f>'5-Opbouw uurtarieven'!AI47</f>
        <v>11.787732</v>
      </c>
    </row>
    <row r="91" spans="1:12">
      <c r="A91" s="196" t="str">
        <f>A$105</f>
        <v>21.30 - 24.00</v>
      </c>
      <c r="B91" s="197">
        <f t="shared" ref="B91:I91" si="32">SUM((1+B$105)*$L88)+$L89</f>
        <v>15.324051600000001</v>
      </c>
      <c r="C91" s="197">
        <f t="shared" si="32"/>
        <v>15.324051600000001</v>
      </c>
      <c r="D91" s="197">
        <f t="shared" si="32"/>
        <v>15.324051600000001</v>
      </c>
      <c r="E91" s="197">
        <f t="shared" si="32"/>
        <v>15.324051600000001</v>
      </c>
      <c r="F91" s="197">
        <f t="shared" si="32"/>
        <v>17.681598000000001</v>
      </c>
      <c r="G91" s="197">
        <f t="shared" si="32"/>
        <v>17.681598000000001</v>
      </c>
      <c r="H91" s="197">
        <f t="shared" si="32"/>
        <v>17.681598000000001</v>
      </c>
      <c r="I91" s="197">
        <f t="shared" si="32"/>
        <v>29.469329999999999</v>
      </c>
      <c r="J91" s="193"/>
      <c r="K91" s="202"/>
      <c r="L91" s="202"/>
    </row>
    <row r="92" spans="1:12">
      <c r="A92" s="200"/>
      <c r="B92" s="201"/>
      <c r="C92" s="201"/>
      <c r="D92" s="201"/>
      <c r="E92" s="201"/>
      <c r="F92" s="201"/>
      <c r="G92" s="201"/>
      <c r="H92" s="201"/>
      <c r="I92" s="214"/>
      <c r="J92" s="193"/>
      <c r="K92" s="202"/>
      <c r="L92" s="202"/>
    </row>
    <row r="93" spans="1:12">
      <c r="A93" s="203"/>
      <c r="B93" s="187"/>
      <c r="C93" s="187"/>
      <c r="D93" s="187"/>
      <c r="E93" s="193"/>
      <c r="F93" s="193"/>
      <c r="G93" s="193"/>
      <c r="H93" s="193"/>
      <c r="I93" s="193"/>
      <c r="J93" s="182"/>
      <c r="K93" s="202"/>
      <c r="L93" s="202"/>
    </row>
    <row r="94" spans="1:12" ht="17.100000000000001" customHeight="1">
      <c r="A94" s="211"/>
      <c r="B94" s="184"/>
      <c r="C94" s="184"/>
      <c r="D94" s="184"/>
      <c r="E94" s="185"/>
      <c r="F94" s="185"/>
      <c r="G94" s="185"/>
      <c r="H94" s="185"/>
      <c r="I94" s="212" t="s">
        <v>78</v>
      </c>
      <c r="J94" s="187"/>
      <c r="K94" s="188">
        <f>A94</f>
        <v>0</v>
      </c>
      <c r="L94" s="189" t="s">
        <v>12</v>
      </c>
    </row>
    <row r="95" spans="1:12">
      <c r="A95" s="190" t="s">
        <v>252</v>
      </c>
      <c r="B95" s="191" t="s">
        <v>253</v>
      </c>
      <c r="C95" s="191" t="s">
        <v>254</v>
      </c>
      <c r="D95" s="191" t="s">
        <v>255</v>
      </c>
      <c r="E95" s="192" t="s">
        <v>256</v>
      </c>
      <c r="F95" s="192" t="s">
        <v>257</v>
      </c>
      <c r="G95" s="192" t="s">
        <v>258</v>
      </c>
      <c r="H95" s="192" t="s">
        <v>158</v>
      </c>
      <c r="I95" s="213" t="s">
        <v>170</v>
      </c>
      <c r="J95" s="193"/>
      <c r="K95" s="194" t="s">
        <v>13</v>
      </c>
      <c r="L95" s="195"/>
    </row>
    <row r="96" spans="1:12">
      <c r="A96" s="196" t="str">
        <f>A$103</f>
        <v>00.00 - 06.00</v>
      </c>
      <c r="B96" s="197">
        <f t="shared" ref="B96:I96" si="33">SUM((1+B$103)*$L95)+$L96</f>
        <v>0</v>
      </c>
      <c r="C96" s="197">
        <f t="shared" si="33"/>
        <v>0</v>
      </c>
      <c r="D96" s="197">
        <f t="shared" si="33"/>
        <v>0</v>
      </c>
      <c r="E96" s="197">
        <f t="shared" si="33"/>
        <v>0</v>
      </c>
      <c r="F96" s="197">
        <f t="shared" si="33"/>
        <v>0</v>
      </c>
      <c r="G96" s="197">
        <f t="shared" si="33"/>
        <v>0</v>
      </c>
      <c r="H96" s="197">
        <f t="shared" si="33"/>
        <v>0</v>
      </c>
      <c r="I96" s="197">
        <f t="shared" si="33"/>
        <v>0</v>
      </c>
      <c r="J96" s="193"/>
      <c r="K96" s="194" t="s">
        <v>14</v>
      </c>
      <c r="L96" s="195"/>
    </row>
    <row r="97" spans="1:12">
      <c r="A97" s="196" t="str">
        <f>A$104</f>
        <v>06.00 - 21.30</v>
      </c>
      <c r="B97" s="197">
        <f t="shared" ref="B97:I97" si="34">SUM((1+B$104)*$L95)+$L96</f>
        <v>0</v>
      </c>
      <c r="C97" s="197">
        <f t="shared" si="34"/>
        <v>0</v>
      </c>
      <c r="D97" s="197">
        <f t="shared" si="34"/>
        <v>0</v>
      </c>
      <c r="E97" s="197">
        <f t="shared" si="34"/>
        <v>0</v>
      </c>
      <c r="F97" s="197">
        <f t="shared" si="34"/>
        <v>0</v>
      </c>
      <c r="G97" s="197">
        <f t="shared" si="34"/>
        <v>0</v>
      </c>
      <c r="H97" s="197">
        <f t="shared" si="34"/>
        <v>0</v>
      </c>
      <c r="I97" s="197">
        <f t="shared" si="34"/>
        <v>0</v>
      </c>
      <c r="J97" s="193"/>
      <c r="K97" s="198" t="s">
        <v>15</v>
      </c>
      <c r="L97" s="199"/>
    </row>
    <row r="98" spans="1:12">
      <c r="A98" s="196" t="str">
        <f>A$105</f>
        <v>21.30 - 24.00</v>
      </c>
      <c r="B98" s="197">
        <f t="shared" ref="B98:I98" si="35">SUM((1+B$105)*$L95)+$L96</f>
        <v>0</v>
      </c>
      <c r="C98" s="197">
        <f t="shared" si="35"/>
        <v>0</v>
      </c>
      <c r="D98" s="197">
        <f t="shared" si="35"/>
        <v>0</v>
      </c>
      <c r="E98" s="197">
        <f t="shared" si="35"/>
        <v>0</v>
      </c>
      <c r="F98" s="197">
        <f t="shared" si="35"/>
        <v>0</v>
      </c>
      <c r="G98" s="197">
        <f t="shared" si="35"/>
        <v>0</v>
      </c>
      <c r="H98" s="197">
        <f t="shared" si="35"/>
        <v>0</v>
      </c>
      <c r="I98" s="197">
        <f t="shared" si="35"/>
        <v>0</v>
      </c>
      <c r="J98" s="193"/>
      <c r="K98" s="202"/>
      <c r="L98" s="202"/>
    </row>
    <row r="99" spans="1:12">
      <c r="A99" s="200"/>
      <c r="B99" s="201"/>
      <c r="C99" s="201"/>
      <c r="D99" s="201"/>
      <c r="E99" s="201"/>
      <c r="F99" s="201"/>
      <c r="G99" s="201"/>
      <c r="H99" s="201"/>
      <c r="I99" s="214"/>
      <c r="J99" s="193"/>
      <c r="K99" s="202"/>
      <c r="L99" s="202"/>
    </row>
    <row r="100" spans="1:12">
      <c r="A100" s="203"/>
      <c r="B100" s="187"/>
      <c r="C100" s="187"/>
      <c r="D100" s="187"/>
      <c r="E100" s="193"/>
      <c r="F100" s="193"/>
      <c r="G100" s="193"/>
      <c r="H100" s="193"/>
      <c r="I100" s="193"/>
      <c r="J100" s="193"/>
      <c r="K100" s="202"/>
      <c r="L100" s="202"/>
    </row>
    <row r="101" spans="1:12" ht="17.100000000000001" customHeight="1">
      <c r="A101" s="218" t="s">
        <v>16</v>
      </c>
      <c r="B101" s="219"/>
      <c r="C101" s="219"/>
      <c r="D101" s="219"/>
      <c r="E101" s="220"/>
      <c r="F101" s="220"/>
      <c r="G101" s="220"/>
      <c r="H101" s="220"/>
      <c r="I101" s="221"/>
      <c r="K101" s="202"/>
      <c r="L101" s="202"/>
    </row>
    <row r="102" spans="1:12">
      <c r="A102" s="222" t="s">
        <v>252</v>
      </c>
      <c r="B102" s="223" t="s">
        <v>253</v>
      </c>
      <c r="C102" s="223" t="s">
        <v>254</v>
      </c>
      <c r="D102" s="223" t="s">
        <v>255</v>
      </c>
      <c r="E102" s="224" t="s">
        <v>256</v>
      </c>
      <c r="F102" s="224" t="s">
        <v>257</v>
      </c>
      <c r="G102" s="224" t="s">
        <v>258</v>
      </c>
      <c r="H102" s="224" t="s">
        <v>158</v>
      </c>
      <c r="I102" s="224" t="s">
        <v>170</v>
      </c>
      <c r="K102" s="202"/>
      <c r="L102" s="202"/>
    </row>
    <row r="103" spans="1:12">
      <c r="A103" s="225" t="s">
        <v>17</v>
      </c>
      <c r="B103" s="226">
        <v>0.5</v>
      </c>
      <c r="C103" s="226">
        <v>0.3</v>
      </c>
      <c r="D103" s="226">
        <v>0.3</v>
      </c>
      <c r="E103" s="226">
        <v>0.3</v>
      </c>
      <c r="F103" s="226">
        <v>0.3</v>
      </c>
      <c r="G103" s="226">
        <v>0.5</v>
      </c>
      <c r="H103" s="226">
        <v>0.5</v>
      </c>
      <c r="I103" s="226">
        <v>1.5</v>
      </c>
      <c r="K103" s="202"/>
      <c r="L103" s="202"/>
    </row>
    <row r="104" spans="1:12">
      <c r="A104" s="227" t="s">
        <v>271</v>
      </c>
      <c r="B104" s="226">
        <v>0</v>
      </c>
      <c r="C104" s="226">
        <v>0</v>
      </c>
      <c r="D104" s="226">
        <v>0</v>
      </c>
      <c r="E104" s="226">
        <v>0</v>
      </c>
      <c r="F104" s="226">
        <v>0</v>
      </c>
      <c r="G104" s="226">
        <v>0.5</v>
      </c>
      <c r="H104" s="226">
        <v>0.5</v>
      </c>
      <c r="I104" s="226">
        <v>1.5</v>
      </c>
      <c r="K104" s="202"/>
      <c r="L104" s="202"/>
    </row>
    <row r="105" spans="1:12">
      <c r="A105" s="227" t="s">
        <v>57</v>
      </c>
      <c r="B105" s="226">
        <v>0.3</v>
      </c>
      <c r="C105" s="226">
        <v>0.3</v>
      </c>
      <c r="D105" s="226">
        <v>0.3</v>
      </c>
      <c r="E105" s="226">
        <v>0.3</v>
      </c>
      <c r="F105" s="226">
        <v>0.5</v>
      </c>
      <c r="G105" s="226">
        <v>0.5</v>
      </c>
      <c r="H105" s="226">
        <v>0.5</v>
      </c>
      <c r="I105" s="226">
        <v>1.5</v>
      </c>
      <c r="K105" s="202"/>
      <c r="L105" s="202"/>
    </row>
    <row r="106" spans="1:12">
      <c r="A106" s="228"/>
      <c r="B106" s="228"/>
      <c r="C106" s="228"/>
      <c r="D106" s="228"/>
      <c r="E106" s="228"/>
      <c r="F106" s="228"/>
      <c r="G106" s="228"/>
      <c r="H106" s="228"/>
      <c r="I106" s="228"/>
      <c r="K106" s="202"/>
      <c r="L106" s="202"/>
    </row>
    <row r="107" spans="1:12">
      <c r="K107" s="202"/>
      <c r="L107" s="202"/>
    </row>
    <row r="108" spans="1:12">
      <c r="K108" s="202"/>
      <c r="L108" s="202"/>
    </row>
    <row r="109" spans="1:12">
      <c r="K109" s="202"/>
      <c r="L109" s="202"/>
    </row>
    <row r="110" spans="1:12">
      <c r="K110" s="202"/>
      <c r="L110" s="202"/>
    </row>
    <row r="111" spans="1:12">
      <c r="K111" s="202"/>
      <c r="L111" s="202"/>
    </row>
    <row r="112" spans="1:12">
      <c r="K112" s="202"/>
      <c r="L112" s="202"/>
    </row>
    <row r="113" spans="11:12">
      <c r="K113" s="202"/>
      <c r="L113" s="202"/>
    </row>
    <row r="114" spans="11:12">
      <c r="K114" s="202"/>
      <c r="L114" s="202"/>
    </row>
    <row r="115" spans="11:12">
      <c r="K115" s="202"/>
      <c r="L115" s="202"/>
    </row>
    <row r="116" spans="11:12">
      <c r="K116" s="202"/>
      <c r="L116" s="202"/>
    </row>
    <row r="117" spans="11:12">
      <c r="K117" s="202"/>
      <c r="L117" s="202"/>
    </row>
    <row r="118" spans="11:12">
      <c r="K118" s="202"/>
      <c r="L118" s="202"/>
    </row>
    <row r="119" spans="11:12">
      <c r="K119" s="202"/>
      <c r="L119" s="202"/>
    </row>
    <row r="120" spans="11:12">
      <c r="K120" s="202"/>
      <c r="L120" s="202"/>
    </row>
    <row r="121" spans="11:12">
      <c r="K121" s="202"/>
      <c r="L121" s="202"/>
    </row>
    <row r="122" spans="11:12">
      <c r="K122" s="202"/>
      <c r="L122" s="202"/>
    </row>
    <row r="123" spans="11:12">
      <c r="K123" s="202"/>
      <c r="L123" s="202"/>
    </row>
    <row r="124" spans="11:12">
      <c r="K124" s="202"/>
      <c r="L124" s="202"/>
    </row>
    <row r="125" spans="11:12">
      <c r="K125" s="202"/>
      <c r="L125" s="202"/>
    </row>
    <row r="126" spans="11:12">
      <c r="K126" s="202"/>
      <c r="L126" s="202"/>
    </row>
    <row r="127" spans="11:12">
      <c r="K127" s="202"/>
      <c r="L127" s="202"/>
    </row>
    <row r="128" spans="11:12">
      <c r="K128" s="202"/>
      <c r="L128" s="202"/>
    </row>
    <row r="129" spans="11:12">
      <c r="K129" s="202"/>
      <c r="L129" s="202"/>
    </row>
    <row r="130" spans="11:12">
      <c r="K130" s="202"/>
      <c r="L130" s="202"/>
    </row>
    <row r="131" spans="11:12">
      <c r="K131" s="202"/>
      <c r="L131" s="202"/>
    </row>
    <row r="132" spans="11:12">
      <c r="K132" s="202"/>
      <c r="L132" s="202"/>
    </row>
    <row r="133" spans="11:12">
      <c r="K133" s="202"/>
      <c r="L133" s="202"/>
    </row>
    <row r="134" spans="11:12">
      <c r="K134" s="202"/>
      <c r="L134" s="202"/>
    </row>
    <row r="135" spans="11:12">
      <c r="K135" s="202"/>
      <c r="L135" s="202"/>
    </row>
    <row r="136" spans="11:12">
      <c r="K136" s="202"/>
      <c r="L136" s="202"/>
    </row>
    <row r="137" spans="11:12">
      <c r="K137" s="202"/>
      <c r="L137" s="202"/>
    </row>
    <row r="138" spans="11:12">
      <c r="K138" s="202"/>
      <c r="L138" s="202"/>
    </row>
    <row r="139" spans="11:12">
      <c r="K139" s="202"/>
      <c r="L139" s="202"/>
    </row>
    <row r="140" spans="11:12">
      <c r="K140" s="202"/>
      <c r="L140" s="202"/>
    </row>
    <row r="141" spans="11:12">
      <c r="K141" s="202"/>
      <c r="L141" s="202"/>
    </row>
    <row r="142" spans="11:12">
      <c r="K142" s="202"/>
      <c r="L142" s="202"/>
    </row>
    <row r="143" spans="11:12">
      <c r="K143" s="202"/>
      <c r="L143" s="202"/>
    </row>
    <row r="144" spans="11:12">
      <c r="K144" s="202"/>
      <c r="L144" s="202"/>
    </row>
    <row r="145" spans="11:12">
      <c r="K145" s="202"/>
      <c r="L145" s="202"/>
    </row>
    <row r="146" spans="11:12">
      <c r="K146" s="202"/>
      <c r="L146" s="202"/>
    </row>
    <row r="147" spans="11:12">
      <c r="K147" s="202"/>
      <c r="L147" s="202"/>
    </row>
    <row r="148" spans="11:12">
      <c r="K148" s="202"/>
      <c r="L148" s="202"/>
    </row>
    <row r="149" spans="11:12">
      <c r="K149" s="202"/>
      <c r="L149" s="202"/>
    </row>
    <row r="150" spans="11:12">
      <c r="K150" s="202"/>
      <c r="L150" s="202"/>
    </row>
    <row r="151" spans="11:12">
      <c r="K151" s="202"/>
      <c r="L151" s="202"/>
    </row>
    <row r="152" spans="11:12">
      <c r="K152" s="202"/>
      <c r="L152" s="202"/>
    </row>
    <row r="153" spans="11:12">
      <c r="K153" s="202"/>
      <c r="L153" s="202"/>
    </row>
    <row r="154" spans="11:12">
      <c r="K154" s="202"/>
      <c r="L154" s="202"/>
    </row>
    <row r="155" spans="11:12">
      <c r="K155" s="202"/>
      <c r="L155" s="202"/>
    </row>
    <row r="156" spans="11:12">
      <c r="K156" s="202"/>
      <c r="L156" s="202"/>
    </row>
    <row r="157" spans="11:12">
      <c r="K157" s="202"/>
      <c r="L157" s="202"/>
    </row>
    <row r="158" spans="11:12">
      <c r="K158" s="202"/>
      <c r="L158" s="202"/>
    </row>
    <row r="159" spans="11:12">
      <c r="K159" s="202"/>
      <c r="L159" s="202"/>
    </row>
    <row r="160" spans="11:12">
      <c r="K160" s="202"/>
      <c r="L160" s="202"/>
    </row>
    <row r="161" spans="11:12">
      <c r="K161" s="202"/>
      <c r="L161" s="202"/>
    </row>
    <row r="162" spans="11:12">
      <c r="K162" s="202"/>
      <c r="L162" s="202"/>
    </row>
    <row r="163" spans="11:12">
      <c r="K163" s="202"/>
      <c r="L163" s="202"/>
    </row>
    <row r="164" spans="11:12">
      <c r="K164" s="202"/>
      <c r="L164" s="202"/>
    </row>
    <row r="165" spans="11:12">
      <c r="K165" s="202"/>
      <c r="L165" s="202"/>
    </row>
    <row r="166" spans="11:12">
      <c r="K166" s="202"/>
      <c r="L166" s="202"/>
    </row>
    <row r="167" spans="11:12">
      <c r="K167" s="202"/>
      <c r="L167" s="202"/>
    </row>
    <row r="168" spans="11:12">
      <c r="K168" s="202"/>
      <c r="L168" s="202"/>
    </row>
    <row r="169" spans="11:12">
      <c r="K169" s="202"/>
      <c r="L169" s="202"/>
    </row>
    <row r="170" spans="11:12">
      <c r="K170" s="202"/>
      <c r="L170" s="202"/>
    </row>
    <row r="171" spans="11:12">
      <c r="K171" s="202"/>
      <c r="L171" s="202"/>
    </row>
    <row r="172" spans="11:12">
      <c r="K172" s="202"/>
      <c r="L172" s="202"/>
    </row>
    <row r="173" spans="11:12">
      <c r="K173" s="202"/>
      <c r="L173" s="202"/>
    </row>
    <row r="174" spans="11:12">
      <c r="K174" s="202"/>
      <c r="L174" s="202"/>
    </row>
    <row r="175" spans="11:12">
      <c r="K175" s="202"/>
      <c r="L175" s="202"/>
    </row>
    <row r="176" spans="11:12">
      <c r="K176" s="202"/>
      <c r="L176" s="202"/>
    </row>
    <row r="177" spans="11:12">
      <c r="K177" s="202"/>
      <c r="L177" s="202"/>
    </row>
    <row r="178" spans="11:12">
      <c r="K178" s="202"/>
      <c r="L178" s="202"/>
    </row>
    <row r="179" spans="11:12">
      <c r="K179" s="202"/>
      <c r="L179" s="202"/>
    </row>
    <row r="180" spans="11:12">
      <c r="K180" s="202"/>
      <c r="L180" s="202"/>
    </row>
    <row r="181" spans="11:12">
      <c r="K181" s="202"/>
      <c r="L181" s="202"/>
    </row>
    <row r="182" spans="11:12">
      <c r="K182" s="202"/>
      <c r="L182" s="202"/>
    </row>
    <row r="183" spans="11:12">
      <c r="K183" s="202"/>
      <c r="L183" s="202"/>
    </row>
    <row r="184" spans="11:12">
      <c r="K184" s="202"/>
      <c r="L184" s="202"/>
    </row>
    <row r="185" spans="11:12">
      <c r="K185" s="202"/>
      <c r="L185" s="202"/>
    </row>
    <row r="186" spans="11:12">
      <c r="K186" s="202"/>
      <c r="L186" s="202"/>
    </row>
    <row r="187" spans="11:12">
      <c r="K187" s="202"/>
      <c r="L187" s="202"/>
    </row>
    <row r="188" spans="11:12">
      <c r="K188" s="202"/>
      <c r="L188" s="202"/>
    </row>
    <row r="189" spans="11:12">
      <c r="K189" s="202"/>
      <c r="L189" s="202"/>
    </row>
    <row r="190" spans="11:12">
      <c r="K190" s="202"/>
      <c r="L190" s="202"/>
    </row>
    <row r="191" spans="11:12">
      <c r="K191" s="202"/>
      <c r="L191" s="202"/>
    </row>
    <row r="192" spans="11:12">
      <c r="K192" s="202"/>
      <c r="L192" s="202"/>
    </row>
    <row r="193" spans="11:12">
      <c r="K193" s="202"/>
      <c r="L193" s="202"/>
    </row>
    <row r="194" spans="11:12">
      <c r="K194" s="202"/>
      <c r="L194" s="202"/>
    </row>
    <row r="195" spans="11:12">
      <c r="K195" s="202"/>
      <c r="L195" s="202"/>
    </row>
    <row r="196" spans="11:12">
      <c r="K196" s="202"/>
      <c r="L196" s="202"/>
    </row>
    <row r="197" spans="11:12">
      <c r="K197" s="202"/>
      <c r="L197" s="202"/>
    </row>
    <row r="198" spans="11:12">
      <c r="K198" s="202"/>
      <c r="L198" s="202"/>
    </row>
    <row r="199" spans="11:12">
      <c r="K199" s="202"/>
      <c r="L199" s="202"/>
    </row>
    <row r="200" spans="11:12">
      <c r="K200" s="202"/>
      <c r="L200" s="202"/>
    </row>
    <row r="201" spans="11:12">
      <c r="K201" s="202"/>
      <c r="L201" s="202"/>
    </row>
    <row r="202" spans="11:12">
      <c r="K202" s="202"/>
      <c r="L202" s="202"/>
    </row>
    <row r="203" spans="11:12">
      <c r="K203" s="202"/>
      <c r="L203" s="202"/>
    </row>
    <row r="204" spans="11:12">
      <c r="K204" s="202"/>
      <c r="L204" s="202"/>
    </row>
    <row r="205" spans="11:12">
      <c r="K205" s="202"/>
      <c r="L205" s="202"/>
    </row>
    <row r="206" spans="11:12">
      <c r="K206" s="202"/>
      <c r="L206" s="202"/>
    </row>
    <row r="207" spans="11:12">
      <c r="K207" s="202"/>
      <c r="L207" s="202"/>
    </row>
    <row r="208" spans="11:12">
      <c r="K208" s="202"/>
      <c r="L208" s="202"/>
    </row>
    <row r="209" spans="11:12">
      <c r="K209" s="202"/>
      <c r="L209" s="202"/>
    </row>
    <row r="210" spans="11:12">
      <c r="K210" s="202"/>
      <c r="L210" s="202"/>
    </row>
    <row r="211" spans="11:12">
      <c r="K211" s="202"/>
      <c r="L211" s="202"/>
    </row>
    <row r="212" spans="11:12">
      <c r="K212" s="202"/>
      <c r="L212" s="202"/>
    </row>
    <row r="213" spans="11:12">
      <c r="K213" s="202"/>
      <c r="L213" s="202"/>
    </row>
    <row r="214" spans="11:12">
      <c r="K214" s="202"/>
      <c r="L214" s="202"/>
    </row>
    <row r="215" spans="11:12">
      <c r="K215" s="202"/>
      <c r="L215" s="202"/>
    </row>
    <row r="216" spans="11:12">
      <c r="K216" s="202"/>
      <c r="L216" s="202"/>
    </row>
    <row r="217" spans="11:12">
      <c r="K217" s="202"/>
      <c r="L217" s="202"/>
    </row>
    <row r="218" spans="11:12">
      <c r="K218" s="202"/>
      <c r="L218" s="202"/>
    </row>
    <row r="219" spans="11:12">
      <c r="K219" s="202"/>
      <c r="L219" s="202"/>
    </row>
    <row r="220" spans="11:12">
      <c r="K220" s="202"/>
      <c r="L220" s="202"/>
    </row>
    <row r="221" spans="11:12">
      <c r="K221" s="202"/>
      <c r="L221" s="202"/>
    </row>
    <row r="222" spans="11:12">
      <c r="K222" s="202"/>
      <c r="L222" s="202"/>
    </row>
    <row r="223" spans="11:12">
      <c r="K223" s="202"/>
      <c r="L223" s="202"/>
    </row>
    <row r="224" spans="11:12">
      <c r="K224" s="202"/>
      <c r="L224" s="202"/>
    </row>
    <row r="225" spans="11:12">
      <c r="K225" s="202"/>
      <c r="L225" s="202"/>
    </row>
    <row r="226" spans="11:12">
      <c r="K226" s="202"/>
      <c r="L226" s="202"/>
    </row>
  </sheetData>
  <mergeCells count="8">
    <mergeCell ref="A10:B10"/>
    <mergeCell ref="A26:B26"/>
    <mergeCell ref="A87:B87"/>
    <mergeCell ref="A18:D18"/>
    <mergeCell ref="A34:D34"/>
    <mergeCell ref="A42:C42"/>
    <mergeCell ref="A57:C57"/>
    <mergeCell ref="A64:C64"/>
  </mergeCells>
  <phoneticPr fontId="9"/>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18</vt:i4>
      </vt:variant>
    </vt:vector>
  </HeadingPairs>
  <TitlesOfParts>
    <vt:vector size="31" baseType="lpstr">
      <vt:lpstr>Toelichting calculatiemodel</vt:lpstr>
      <vt:lpstr>Info blad</vt:lpstr>
      <vt:lpstr>1-Contractblad</vt:lpstr>
      <vt:lpstr>2-Kengetal</vt:lpstr>
      <vt:lpstr>Locatieoverzicht</vt:lpstr>
      <vt:lpstr>3-Basis ruimtestaat</vt:lpstr>
      <vt:lpstr>4-Premies en opslagen</vt:lpstr>
      <vt:lpstr>5-Opbouw uurtarieven</vt:lpstr>
      <vt:lpstr>6- toeslagenmatrix</vt:lpstr>
      <vt:lpstr>7-Machine-investeringskosten</vt:lpstr>
      <vt:lpstr>8-Afroepprijs</vt:lpstr>
      <vt:lpstr>9-glasbewassing</vt:lpstr>
      <vt:lpstr>10-Sanitaire supplies</vt:lpstr>
      <vt:lpstr>'1-Contractblad'!Afdrukbereik</vt:lpstr>
      <vt:lpstr>'2-Kengetal'!Afdrukbereik</vt:lpstr>
      <vt:lpstr>'3-Basis ruimtestaat'!Afdrukbereik</vt:lpstr>
      <vt:lpstr>'4-Premies en opslagen'!Afdrukbereik</vt:lpstr>
      <vt:lpstr>'5-Opbouw uurtarieven'!Afdrukbereik</vt:lpstr>
      <vt:lpstr>'7-Machine-investeringskosten'!Afdrukbereik</vt:lpstr>
      <vt:lpstr>'8-Afroepprijs'!Afdrukbereik</vt:lpstr>
      <vt:lpstr>'Info blad'!Afdrukbereik</vt:lpstr>
      <vt:lpstr>'Toelichting calculatiemodel'!Afdrukbereik</vt:lpstr>
      <vt:lpstr>'1-Contractblad'!Afdruktitels</vt:lpstr>
      <vt:lpstr>'2-Kengetal'!Afdruktitels</vt:lpstr>
      <vt:lpstr>'3-Basis ruimtestaat'!Afdruktitels</vt:lpstr>
      <vt:lpstr>'5-Opbouw uurtarieven'!Afdruktitels</vt:lpstr>
      <vt:lpstr>'8-Afroepprijs'!Afdruktitels</vt:lpstr>
      <vt:lpstr>gebouw</vt:lpstr>
      <vt:lpstr>Kengetal</vt:lpstr>
      <vt:lpstr>uren_mavr</vt:lpstr>
      <vt:lpstr>uren_naloop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van der Velde</dc:creator>
  <cp:lastModifiedBy>j.vandervelde</cp:lastModifiedBy>
  <cp:lastPrinted>2014-03-26T13:07:28Z</cp:lastPrinted>
  <dcterms:created xsi:type="dcterms:W3CDTF">1999-10-05T12:28:40Z</dcterms:created>
  <dcterms:modified xsi:type="dcterms:W3CDTF">2014-06-03T18:44:22Z</dcterms:modified>
</cp:coreProperties>
</file>