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ghornederland.sharepoint.com/sites/ContractmanagementIV/Shared Documents/General/05. Inkoop/01. Inkooptrajecten/03. EA/2024/EA-Gezondheidsmonitor Volwassenen en Ouderen 2024 aanvullende opdrachtTrajectnaam-2024/02. Publicatie voorbereiden/Beschrijvend document/"/>
    </mc:Choice>
  </mc:AlternateContent>
  <xr:revisionPtr revIDLastSave="0" documentId="8_{E384A8E4-6F82-4DA3-816A-84F9584A8E5C}" xr6:coauthVersionLast="47" xr6:coauthVersionMax="47" xr10:uidLastSave="{00000000-0000-0000-0000-000000000000}"/>
  <bookViews>
    <workbookView xWindow="-110" yWindow="-110" windowWidth="19420" windowHeight="10300" xr2:uid="{2A424F5B-CE77-4C21-B5A1-BF061694C87F}"/>
  </bookViews>
  <sheets>
    <sheet name="Algemene uitgangspunten" sheetId="1" r:id="rId1"/>
    <sheet name="Aantallen per GGD" sheetId="2" r:id="rId2"/>
    <sheet name="Fasering veldwerk" sheetId="3" r:id="rId3"/>
    <sheet name="Maatwerk per GGD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2" l="1"/>
  <c r="D33" i="2"/>
  <c r="E31" i="2"/>
  <c r="D31" i="2"/>
  <c r="C31" i="2"/>
  <c r="B31" i="2"/>
  <c r="E13" i="2"/>
  <c r="E32" i="2" l="1"/>
  <c r="E30" i="2"/>
  <c r="E29" i="2"/>
  <c r="E28" i="2"/>
  <c r="E27" i="2"/>
  <c r="E26" i="2"/>
  <c r="E25" i="2"/>
  <c r="E24" i="2"/>
  <c r="E23" i="2"/>
  <c r="E22" i="2"/>
  <c r="E21" i="2"/>
  <c r="D29" i="2"/>
  <c r="D32" i="2"/>
  <c r="D30" i="2"/>
  <c r="D28" i="2"/>
  <c r="D27" i="2" l="1"/>
  <c r="D26" i="2"/>
  <c r="D25" i="2"/>
  <c r="D24" i="2"/>
  <c r="D23" i="2"/>
  <c r="D22" i="2"/>
  <c r="D21" i="2"/>
  <c r="C32" i="2"/>
  <c r="C30" i="2"/>
  <c r="C29" i="2"/>
  <c r="C28" i="2"/>
  <c r="C27" i="2"/>
  <c r="C26" i="2"/>
  <c r="C25" i="2"/>
  <c r="C24" i="2"/>
  <c r="C23" i="2"/>
  <c r="C22" i="2"/>
  <c r="C21" i="2"/>
  <c r="B32" i="2"/>
  <c r="B30" i="2"/>
  <c r="B29" i="2"/>
  <c r="B28" i="2"/>
  <c r="B27" i="2"/>
  <c r="B26" i="2"/>
  <c r="B25" i="2"/>
  <c r="B24" i="2"/>
  <c r="B23" i="2"/>
  <c r="B22" i="2"/>
  <c r="B21" i="2"/>
  <c r="B33" i="2" l="1"/>
  <c r="C33" i="2"/>
  <c r="D15" i="2" l="1"/>
  <c r="C15" i="2"/>
  <c r="E14" i="2"/>
  <c r="E12" i="2"/>
  <c r="E11" i="2"/>
  <c r="E10" i="2"/>
  <c r="E9" i="2"/>
  <c r="E8" i="2"/>
  <c r="E7" i="2"/>
  <c r="E6" i="2"/>
  <c r="E5" i="2"/>
  <c r="E4" i="2"/>
  <c r="E3" i="2"/>
  <c r="E15" i="2" l="1"/>
</calcChain>
</file>

<file path=xl/sharedStrings.xml><?xml version="1.0" encoding="utf-8"?>
<sst xmlns="http://schemas.openxmlformats.org/spreadsheetml/2006/main" count="220" uniqueCount="92">
  <si>
    <t>Uitgangspunten Volwassenen</t>
  </si>
  <si>
    <t>Aantallen 2024</t>
  </si>
  <si>
    <t>onderdeel</t>
  </si>
  <si>
    <t>brief</t>
  </si>
  <si>
    <t>vragenlijst</t>
  </si>
  <si>
    <t>antw.envel</t>
  </si>
  <si>
    <t>envelop</t>
  </si>
  <si>
    <t>aantal</t>
  </si>
  <si>
    <t>mailing 1</t>
  </si>
  <si>
    <t>ja</t>
  </si>
  <si>
    <t>nee</t>
  </si>
  <si>
    <t>ja C5</t>
  </si>
  <si>
    <t>Mailing 2</t>
  </si>
  <si>
    <t>ja+brief</t>
  </si>
  <si>
    <t>ja C4</t>
  </si>
  <si>
    <t>mailing 3</t>
  </si>
  <si>
    <t>Vragenlijst</t>
  </si>
  <si>
    <t>20 blz inclusief brief/instructie</t>
  </si>
  <si>
    <t>Respons</t>
  </si>
  <si>
    <t>Via post</t>
  </si>
  <si>
    <t>Via internet</t>
  </si>
  <si>
    <t>Uitgangspunten Ouderen</t>
  </si>
  <si>
    <t>Overzicht steekproeven</t>
  </si>
  <si>
    <t>Regio veldwerk fasering</t>
  </si>
  <si>
    <t>Aantal volwassenen</t>
  </si>
  <si>
    <t>Aantal ouderen</t>
  </si>
  <si>
    <t>Totaal per GGD</t>
  </si>
  <si>
    <t>Noord</t>
  </si>
  <si>
    <t>5 GGD Twente</t>
  </si>
  <si>
    <t>Midden</t>
  </si>
  <si>
    <t>7 VG Gelderland-Midden</t>
  </si>
  <si>
    <t>Zuid</t>
  </si>
  <si>
    <t>8 GGD Gelderland Zuid</t>
  </si>
  <si>
    <t>9 GGD regio Utrecht</t>
  </si>
  <si>
    <t>12 GGD Kennemerland</t>
  </si>
  <si>
    <t>13 GGD Amsterdam</t>
  </si>
  <si>
    <t>14 GGD Gooi en Vechtstreek</t>
  </si>
  <si>
    <t>17 GGD Rotterdam-Rijnmond</t>
  </si>
  <si>
    <t>21 GGD Hart voor Brabant</t>
  </si>
  <si>
    <t>23 GGD Limburg-Noord</t>
  </si>
  <si>
    <t>26 Volksgezondheid gemeente Utrecht</t>
  </si>
  <si>
    <t>Totaal</t>
  </si>
  <si>
    <t>Fasering veldwerk</t>
  </si>
  <si>
    <t>Zomervakantie</t>
  </si>
  <si>
    <t>Voorstel matdatum 1</t>
  </si>
  <si>
    <t>t/m zo. 1 sept (week 35)</t>
  </si>
  <si>
    <t>Week 39 (26 sept)</t>
  </si>
  <si>
    <t>t/m zo. 25 augustus (week 34)</t>
  </si>
  <si>
    <t>Week 38 (19 sept)</t>
  </si>
  <si>
    <t>t/m zo. 18 augustus (week 33)</t>
  </si>
  <si>
    <t>Week 37 (12 sept)</t>
  </si>
  <si>
    <t>Let op: matdatum is ook nog afhankelijk van wanneer de steekproeven door CBS geleverd kunnen worden.</t>
  </si>
  <si>
    <t>Voorstel matdatum 2</t>
  </si>
  <si>
    <t>Voorstel matdatum 3</t>
  </si>
  <si>
    <t>Week 41 (10 okt)</t>
  </si>
  <si>
    <t>Week 42 (17 okt)</t>
  </si>
  <si>
    <t>Week 46 (14 nov)</t>
  </si>
  <si>
    <t>Week 45 (7 nov)</t>
  </si>
  <si>
    <t>Regio Midden (regio Utrecht, stad Utrecht, Rotterdam-Rijnmond)</t>
  </si>
  <si>
    <t>Regio Zuid (Gelderland-Midden, Gelderland-Zuid, Hart voor Brabant, Limburg-Noord)</t>
  </si>
  <si>
    <t>Aantal 1e reminder volwassenen</t>
  </si>
  <si>
    <t>Aantal 2e reminder volwassenen</t>
  </si>
  <si>
    <t>Aantal 1e reminder ouderen</t>
  </si>
  <si>
    <t>Aantal 2e reminder ouderen</t>
  </si>
  <si>
    <t>GGD</t>
  </si>
  <si>
    <t>Aantal bladzijdes volwassenen</t>
  </si>
  <si>
    <t>Aantal bladzijdes ouderen</t>
  </si>
  <si>
    <t>Volgorde verzending volwassenen (d=digitaal, p=papier)</t>
  </si>
  <si>
    <t>d - d - p</t>
  </si>
  <si>
    <t>Volgorde verzending ouderen (d=digitaal, p=papier)</t>
  </si>
  <si>
    <t>3e herinnering</t>
  </si>
  <si>
    <t>Face to face</t>
  </si>
  <si>
    <t>Advies op maat</t>
  </si>
  <si>
    <t>d - p - d</t>
  </si>
  <si>
    <t>Misschien</t>
  </si>
  <si>
    <t>Nee</t>
  </si>
  <si>
    <t>Ja, bij achterblijvende groepen</t>
  </si>
  <si>
    <t>Ja, bij volwassenen (10.000-20.000)</t>
  </si>
  <si>
    <t>Misschien, maximaal 2000 brieven</t>
  </si>
  <si>
    <t>Misschien, maximaal 10.000 euro</t>
  </si>
  <si>
    <t>Ja, ongeveer 3500 brieven</t>
  </si>
  <si>
    <t>Ja</t>
  </si>
  <si>
    <t>Panelvraag (verwijzing en/of extra open tekstveld)</t>
  </si>
  <si>
    <t>Week 40 (3 okt)</t>
  </si>
  <si>
    <t>Week 44 (31 okt)</t>
  </si>
  <si>
    <t>25 GGD Flevoland</t>
  </si>
  <si>
    <t xml:space="preserve">Regio Noord (Twente, Kennemerland, Amsterdam, Gooi en Vechtstreek, GGD Flevoland) </t>
  </si>
  <si>
    <t>d -p -d</t>
  </si>
  <si>
    <t>Ja, maximaal 50 deelnemers</t>
  </si>
  <si>
    <t>ja, C4 (24 kantjes) of C5 (16-20 kantjes)</t>
  </si>
  <si>
    <t>Landelijk uitgangspunt:</t>
  </si>
  <si>
    <t>Aantallen per herinnering, gebaseerd op responsinschatting per GGD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</si>
</sst>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_ ;_ * \-#,##0_ ;_ * &quot;-&quot;?_ ;_ @_ "/>
  </numFmts>
  <fonts count="9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164" fontId="3" fillId="0" borderId="0" xfId="1" applyNumberFormat="1" applyFill="1" applyAlignment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164" fontId="0" fillId="0" borderId="0" xfId="1" applyNumberFormat="1" applyFont="1"/>
    <xf numFmtId="164" fontId="0" fillId="0" borderId="0" xfId="0" applyNumberFormat="1"/>
    <xf numFmtId="164" fontId="0" fillId="0" borderId="0" xfId="1" applyNumberFormat="1" applyFont="1" applyAlignment="1">
      <alignment horizontal="center"/>
    </xf>
    <xf numFmtId="0" fontId="5" fillId="0" borderId="0" xfId="0" applyFont="1"/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166" fontId="0" fillId="0" borderId="0" xfId="0" applyNumberFormat="1"/>
    <xf numFmtId="9" fontId="0" fillId="0" borderId="0" xfId="3" applyFont="1"/>
    <xf numFmtId="0" fontId="0" fillId="0" borderId="0" xfId="0" applyAlignment="1">
      <alignment wrapText="1"/>
    </xf>
    <xf numFmtId="0" fontId="7" fillId="0" borderId="0" xfId="0" applyFont="1"/>
    <xf numFmtId="164" fontId="7" fillId="0" borderId="0" xfId="0" applyNumberFormat="1" applyFont="1"/>
    <xf numFmtId="0" fontId="4" fillId="0" borderId="4" xfId="2" applyBorder="1"/>
    <xf numFmtId="0" fontId="4" fillId="0" borderId="0" xfId="2" applyAlignment="1">
      <alignment horizontal="center"/>
    </xf>
    <xf numFmtId="9" fontId="4" fillId="0" borderId="5" xfId="2" applyNumberFormat="1" applyBorder="1" applyAlignment="1">
      <alignment horizontal="center"/>
    </xf>
    <xf numFmtId="0" fontId="4" fillId="0" borderId="0" xfId="2"/>
    <xf numFmtId="0" fontId="4" fillId="0" borderId="5" xfId="2" applyBorder="1"/>
    <xf numFmtId="0" fontId="4" fillId="0" borderId="7" xfId="2" applyBorder="1"/>
    <xf numFmtId="0" fontId="4" fillId="0" borderId="8" xfId="2" applyBorder="1"/>
    <xf numFmtId="0" fontId="4" fillId="0" borderId="2" xfId="2" applyBorder="1"/>
    <xf numFmtId="0" fontId="4" fillId="0" borderId="3" xfId="2" applyBorder="1"/>
    <xf numFmtId="0" fontId="4" fillId="0" borderId="1" xfId="2" applyBorder="1" applyAlignment="1">
      <alignment horizontal="center"/>
    </xf>
    <xf numFmtId="0" fontId="5" fillId="0" borderId="1" xfId="2" applyFont="1" applyBorder="1"/>
    <xf numFmtId="0" fontId="4" fillId="0" borderId="1" xfId="2" applyBorder="1"/>
    <xf numFmtId="0" fontId="4" fillId="0" borderId="6" xfId="2" applyBorder="1"/>
    <xf numFmtId="0" fontId="5" fillId="0" borderId="7" xfId="2" applyFont="1" applyBorder="1"/>
    <xf numFmtId="0" fontId="5" fillId="0" borderId="6" xfId="2" applyFont="1" applyBorder="1"/>
    <xf numFmtId="9" fontId="4" fillId="0" borderId="7" xfId="2" applyNumberFormat="1" applyBorder="1"/>
    <xf numFmtId="165" fontId="4" fillId="0" borderId="7" xfId="2" applyNumberFormat="1" applyBorder="1"/>
    <xf numFmtId="0" fontId="0" fillId="0" borderId="0" xfId="0" applyAlignment="1">
      <alignment horizontal="left"/>
    </xf>
    <xf numFmtId="0" fontId="7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2" applyFont="1" applyAlignment="1">
      <alignment horizontal="center"/>
    </xf>
    <xf numFmtId="0" fontId="1" fillId="0" borderId="4" xfId="2" applyFont="1" applyBorder="1"/>
  </cellXfs>
  <cellStyles count="4">
    <cellStyle name="Komma" xfId="1" builtinId="3"/>
    <cellStyle name="Procent" xfId="3" builtinId="5"/>
    <cellStyle name="Standaard" xfId="0" builtinId="0"/>
    <cellStyle name="Standaard 3 2" xfId="2" xr:uid="{AB5014D4-85EE-4C02-B109-977A0C8F02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D6D5-85C7-4288-AD37-1F7970D794A2}">
  <dimension ref="A1:L23"/>
  <sheetViews>
    <sheetView tabSelected="1" workbookViewId="0">
      <selection activeCell="F1" sqref="F1"/>
    </sheetView>
  </sheetViews>
  <sheetFormatPr defaultRowHeight="13.5" x14ac:dyDescent="0.3"/>
  <cols>
    <col min="1" max="1" width="14.3828125" customWidth="1"/>
    <col min="4" max="4" width="32.765625" customWidth="1"/>
    <col min="5" max="5" width="15.61328125" customWidth="1"/>
    <col min="9" max="9" width="9.3828125" bestFit="1" customWidth="1"/>
    <col min="11" max="11" width="10.3828125" bestFit="1" customWidth="1"/>
  </cols>
  <sheetData>
    <row r="1" spans="1:12" ht="14.5" x14ac:dyDescent="0.35">
      <c r="A1" s="28" t="s">
        <v>0</v>
      </c>
      <c r="B1" s="25"/>
      <c r="C1" s="25"/>
      <c r="D1" s="25"/>
      <c r="E1" s="25"/>
      <c r="F1" s="25" t="s">
        <v>1</v>
      </c>
      <c r="G1" s="26"/>
    </row>
    <row r="2" spans="1:12" ht="14.5" x14ac:dyDescent="0.35">
      <c r="A2" s="29" t="s">
        <v>2</v>
      </c>
      <c r="B2" s="27" t="s">
        <v>3</v>
      </c>
      <c r="C2" s="27" t="s">
        <v>4</v>
      </c>
      <c r="D2" s="27" t="s">
        <v>5</v>
      </c>
      <c r="E2" s="27" t="s">
        <v>6</v>
      </c>
      <c r="F2" s="27" t="s">
        <v>7</v>
      </c>
      <c r="G2" s="27"/>
    </row>
    <row r="3" spans="1:12" ht="14.5" x14ac:dyDescent="0.35">
      <c r="A3" s="18" t="s">
        <v>8</v>
      </c>
      <c r="B3" s="19" t="s">
        <v>9</v>
      </c>
      <c r="C3" s="19" t="s">
        <v>10</v>
      </c>
      <c r="D3" s="19" t="s">
        <v>10</v>
      </c>
      <c r="E3" s="19" t="s">
        <v>11</v>
      </c>
      <c r="F3" s="1">
        <v>298237</v>
      </c>
      <c r="G3" s="20"/>
      <c r="J3" s="6"/>
    </row>
    <row r="4" spans="1:12" ht="14.5" x14ac:dyDescent="0.35">
      <c r="A4" s="18" t="s">
        <v>12</v>
      </c>
      <c r="B4" s="19" t="s">
        <v>9</v>
      </c>
      <c r="C4" s="19" t="s">
        <v>13</v>
      </c>
      <c r="D4" s="39" t="s">
        <v>89</v>
      </c>
      <c r="E4" s="19" t="s">
        <v>14</v>
      </c>
      <c r="F4" s="1">
        <v>270655.8</v>
      </c>
      <c r="G4" s="20"/>
      <c r="J4" s="6"/>
    </row>
    <row r="5" spans="1:12" ht="14.5" x14ac:dyDescent="0.35">
      <c r="A5" s="18" t="s">
        <v>15</v>
      </c>
      <c r="B5" s="19" t="s">
        <v>9</v>
      </c>
      <c r="C5" s="19" t="s">
        <v>10</v>
      </c>
      <c r="D5" s="19" t="s">
        <v>10</v>
      </c>
      <c r="E5" s="19" t="s">
        <v>11</v>
      </c>
      <c r="F5" s="1">
        <v>245629.90000000002</v>
      </c>
      <c r="G5" s="20"/>
      <c r="J5" s="6"/>
      <c r="K5" s="6"/>
      <c r="L5" s="14"/>
    </row>
    <row r="6" spans="1:12" ht="14.5" x14ac:dyDescent="0.35">
      <c r="A6" s="18"/>
      <c r="B6" s="19"/>
      <c r="C6" s="19"/>
      <c r="D6" s="19"/>
      <c r="E6" s="19"/>
      <c r="F6" s="19"/>
      <c r="G6" s="20"/>
    </row>
    <row r="7" spans="1:12" ht="14.5" x14ac:dyDescent="0.35">
      <c r="A7" s="40" t="s">
        <v>90</v>
      </c>
      <c r="B7" s="19"/>
      <c r="C7" s="19"/>
      <c r="D7" s="19"/>
      <c r="E7" s="19"/>
      <c r="F7" s="19"/>
      <c r="G7" s="20"/>
    </row>
    <row r="8" spans="1:12" ht="14.5" x14ac:dyDescent="0.35">
      <c r="A8" s="30" t="s">
        <v>16</v>
      </c>
      <c r="B8" s="31" t="s">
        <v>17</v>
      </c>
      <c r="C8" s="23"/>
      <c r="D8" s="21"/>
      <c r="E8" s="21"/>
      <c r="F8" s="21"/>
      <c r="G8" s="22"/>
    </row>
    <row r="9" spans="1:12" ht="14.5" x14ac:dyDescent="0.35">
      <c r="A9" s="32" t="s">
        <v>18</v>
      </c>
      <c r="B9" s="33">
        <v>0.24</v>
      </c>
      <c r="C9" s="23"/>
      <c r="D9" s="21"/>
      <c r="E9" s="21"/>
      <c r="F9" s="21"/>
      <c r="G9" s="22"/>
    </row>
    <row r="10" spans="1:12" ht="14.5" x14ac:dyDescent="0.35">
      <c r="A10" s="32" t="s">
        <v>19</v>
      </c>
      <c r="B10" s="33">
        <v>0.06</v>
      </c>
      <c r="C10" s="23"/>
      <c r="D10" s="21"/>
      <c r="E10" s="21"/>
      <c r="F10" s="21"/>
      <c r="G10" s="22"/>
      <c r="H10" s="6"/>
      <c r="I10" s="13"/>
    </row>
    <row r="11" spans="1:12" ht="14.5" x14ac:dyDescent="0.35">
      <c r="A11" s="32" t="s">
        <v>20</v>
      </c>
      <c r="B11" s="33">
        <v>0.18</v>
      </c>
      <c r="C11" s="34"/>
      <c r="D11" s="23"/>
      <c r="E11" s="23"/>
      <c r="F11" s="23"/>
      <c r="G11" s="24"/>
    </row>
    <row r="12" spans="1:12" ht="14.5" x14ac:dyDescent="0.35">
      <c r="A12" s="21"/>
      <c r="B12" s="21"/>
      <c r="C12" s="21"/>
      <c r="D12" s="21"/>
      <c r="E12" s="21"/>
      <c r="F12" s="21"/>
      <c r="G12" s="21"/>
    </row>
    <row r="13" spans="1:12" ht="14.5" x14ac:dyDescent="0.35">
      <c r="A13" s="28" t="s">
        <v>21</v>
      </c>
      <c r="B13" s="25"/>
      <c r="C13" s="25"/>
      <c r="D13" s="25"/>
      <c r="E13" s="25"/>
      <c r="F13" s="25"/>
      <c r="G13" s="26"/>
    </row>
    <row r="14" spans="1:12" ht="14.5" x14ac:dyDescent="0.35">
      <c r="A14" s="29" t="s">
        <v>2</v>
      </c>
      <c r="B14" s="27" t="s">
        <v>3</v>
      </c>
      <c r="C14" s="27" t="s">
        <v>4</v>
      </c>
      <c r="D14" s="27" t="s">
        <v>5</v>
      </c>
      <c r="E14" s="27" t="s">
        <v>6</v>
      </c>
      <c r="F14" s="27" t="s">
        <v>7</v>
      </c>
      <c r="G14" s="27"/>
    </row>
    <row r="15" spans="1:12" ht="14.5" x14ac:dyDescent="0.35">
      <c r="A15" s="18" t="s">
        <v>8</v>
      </c>
      <c r="B15" s="19" t="s">
        <v>9</v>
      </c>
      <c r="C15" s="19" t="s">
        <v>10</v>
      </c>
      <c r="D15" s="19" t="s">
        <v>10</v>
      </c>
      <c r="E15" s="19" t="s">
        <v>11</v>
      </c>
      <c r="F15" s="1">
        <v>105095</v>
      </c>
      <c r="G15" s="20"/>
    </row>
    <row r="16" spans="1:12" ht="14.5" x14ac:dyDescent="0.35">
      <c r="A16" s="18" t="s">
        <v>12</v>
      </c>
      <c r="B16" s="19" t="s">
        <v>9</v>
      </c>
      <c r="C16" s="19" t="s">
        <v>13</v>
      </c>
      <c r="D16" s="39" t="s">
        <v>89</v>
      </c>
      <c r="E16" s="19" t="s">
        <v>14</v>
      </c>
      <c r="F16" s="1">
        <v>88446.329999999987</v>
      </c>
      <c r="G16" s="20"/>
    </row>
    <row r="17" spans="1:9" ht="14.5" x14ac:dyDescent="0.35">
      <c r="A17" s="18" t="s">
        <v>15</v>
      </c>
      <c r="B17" s="19" t="s">
        <v>9</v>
      </c>
      <c r="C17" s="19" t="s">
        <v>10</v>
      </c>
      <c r="D17" s="19" t="s">
        <v>10</v>
      </c>
      <c r="E17" s="19" t="s">
        <v>11</v>
      </c>
      <c r="F17" s="1">
        <v>68251.919999999984</v>
      </c>
      <c r="G17" s="20"/>
    </row>
    <row r="18" spans="1:9" ht="14.5" x14ac:dyDescent="0.35">
      <c r="A18" s="18"/>
      <c r="B18" s="19"/>
      <c r="C18" s="19"/>
      <c r="D18" s="19"/>
      <c r="E18" s="19"/>
      <c r="F18" s="19"/>
      <c r="G18" s="20"/>
    </row>
    <row r="19" spans="1:9" ht="14.5" x14ac:dyDescent="0.35">
      <c r="A19" s="40" t="s">
        <v>90</v>
      </c>
      <c r="B19" s="19"/>
      <c r="C19" s="19"/>
      <c r="D19" s="19"/>
      <c r="E19" s="19"/>
      <c r="F19" s="19"/>
      <c r="G19" s="20"/>
    </row>
    <row r="20" spans="1:9" ht="14.5" x14ac:dyDescent="0.35">
      <c r="A20" s="30" t="s">
        <v>16</v>
      </c>
      <c r="B20" s="31" t="s">
        <v>17</v>
      </c>
      <c r="C20" s="23"/>
      <c r="D20" s="21"/>
      <c r="E20" s="21"/>
      <c r="F20" s="21"/>
      <c r="G20" s="22"/>
    </row>
    <row r="21" spans="1:9" ht="14.5" x14ac:dyDescent="0.35">
      <c r="A21" s="32" t="s">
        <v>18</v>
      </c>
      <c r="B21" s="33">
        <v>0.46</v>
      </c>
      <c r="C21" s="23"/>
      <c r="D21" s="21"/>
      <c r="E21" s="21"/>
      <c r="F21" s="21"/>
      <c r="G21" s="22"/>
    </row>
    <row r="22" spans="1:9" ht="14.5" x14ac:dyDescent="0.35">
      <c r="A22" s="32" t="s">
        <v>19</v>
      </c>
      <c r="B22" s="33">
        <v>0.22</v>
      </c>
      <c r="C22" s="23"/>
      <c r="D22" s="21"/>
      <c r="E22" s="21"/>
      <c r="F22" s="21"/>
      <c r="G22" s="22"/>
      <c r="H22" s="6"/>
      <c r="I22" s="6"/>
    </row>
    <row r="23" spans="1:9" ht="14.5" x14ac:dyDescent="0.35">
      <c r="A23" s="32" t="s">
        <v>20</v>
      </c>
      <c r="B23" s="33">
        <v>0.24</v>
      </c>
      <c r="C23" s="33"/>
      <c r="D23" s="23"/>
      <c r="E23" s="23"/>
      <c r="F23" s="23"/>
      <c r="G23" s="2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073D-F6D7-4AD9-AD49-887882D34D56}">
  <dimension ref="A1:I33"/>
  <sheetViews>
    <sheetView zoomScale="115" zoomScaleNormal="115" workbookViewId="0">
      <selection activeCell="A20" sqref="A20"/>
    </sheetView>
  </sheetViews>
  <sheetFormatPr defaultRowHeight="13.5" x14ac:dyDescent="0.3"/>
  <cols>
    <col min="1" max="1" width="34.15234375" customWidth="1"/>
    <col min="2" max="2" width="19.765625" bestFit="1" customWidth="1"/>
    <col min="3" max="3" width="16.3828125" bestFit="1" customWidth="1"/>
    <col min="4" max="5" width="12.765625" bestFit="1" customWidth="1"/>
  </cols>
  <sheetData>
    <row r="1" spans="1:9" ht="14.5" x14ac:dyDescent="0.35">
      <c r="A1" s="2" t="s">
        <v>22</v>
      </c>
      <c r="B1" s="2"/>
      <c r="C1" s="11" t="s">
        <v>1</v>
      </c>
      <c r="D1" s="3"/>
    </row>
    <row r="2" spans="1:9" x14ac:dyDescent="0.3">
      <c r="B2" t="s">
        <v>23</v>
      </c>
      <c r="C2" s="3" t="s">
        <v>24</v>
      </c>
      <c r="D2" s="3" t="s">
        <v>25</v>
      </c>
      <c r="E2" t="s">
        <v>26</v>
      </c>
    </row>
    <row r="3" spans="1:9" x14ac:dyDescent="0.3">
      <c r="A3" s="4" t="s">
        <v>28</v>
      </c>
      <c r="B3" t="s">
        <v>27</v>
      </c>
      <c r="C3" s="7">
        <v>18575</v>
      </c>
      <c r="D3" s="7">
        <v>10841</v>
      </c>
      <c r="E3" s="6">
        <f t="shared" ref="E3:E14" si="0">SUM(C3,D3)</f>
        <v>29416</v>
      </c>
    </row>
    <row r="4" spans="1:9" ht="14.5" x14ac:dyDescent="0.35">
      <c r="A4" s="4" t="s">
        <v>30</v>
      </c>
      <c r="B4" s="8" t="s">
        <v>31</v>
      </c>
      <c r="C4" s="7">
        <v>12282</v>
      </c>
      <c r="D4" s="7">
        <v>5311</v>
      </c>
      <c r="E4" s="6">
        <f t="shared" si="0"/>
        <v>17593</v>
      </c>
    </row>
    <row r="5" spans="1:9" x14ac:dyDescent="0.3">
      <c r="A5" s="4" t="s">
        <v>32</v>
      </c>
      <c r="B5" t="s">
        <v>31</v>
      </c>
      <c r="C5" s="5">
        <v>14066</v>
      </c>
      <c r="D5" s="5">
        <v>6680</v>
      </c>
      <c r="E5" s="6">
        <f t="shared" si="0"/>
        <v>20746</v>
      </c>
    </row>
    <row r="6" spans="1:9" x14ac:dyDescent="0.3">
      <c r="A6" s="4" t="s">
        <v>33</v>
      </c>
      <c r="B6" t="s">
        <v>29</v>
      </c>
      <c r="C6" s="7">
        <v>43453</v>
      </c>
      <c r="D6" s="7">
        <v>18529</v>
      </c>
      <c r="E6" s="6">
        <f t="shared" si="0"/>
        <v>61982</v>
      </c>
    </row>
    <row r="7" spans="1:9" x14ac:dyDescent="0.3">
      <c r="A7" s="4" t="s">
        <v>34</v>
      </c>
      <c r="B7" t="s">
        <v>27</v>
      </c>
      <c r="C7" s="5">
        <v>25256</v>
      </c>
      <c r="D7" s="5">
        <v>6666</v>
      </c>
      <c r="E7" s="6">
        <f t="shared" si="0"/>
        <v>31922</v>
      </c>
    </row>
    <row r="8" spans="1:9" x14ac:dyDescent="0.3">
      <c r="A8" s="4" t="s">
        <v>35</v>
      </c>
      <c r="B8" t="s">
        <v>27</v>
      </c>
      <c r="C8" s="5">
        <v>32542</v>
      </c>
      <c r="D8" s="5">
        <v>16680</v>
      </c>
      <c r="E8" s="6">
        <f t="shared" si="0"/>
        <v>49222</v>
      </c>
    </row>
    <row r="9" spans="1:9" x14ac:dyDescent="0.3">
      <c r="A9" s="4" t="s">
        <v>36</v>
      </c>
      <c r="B9" t="s">
        <v>27</v>
      </c>
      <c r="C9" s="7">
        <v>9357</v>
      </c>
      <c r="D9" s="7">
        <v>4860</v>
      </c>
      <c r="E9" s="6">
        <f t="shared" si="0"/>
        <v>14217</v>
      </c>
    </row>
    <row r="10" spans="1:9" ht="14.5" x14ac:dyDescent="0.35">
      <c r="A10" s="4" t="s">
        <v>37</v>
      </c>
      <c r="B10" t="s">
        <v>29</v>
      </c>
      <c r="C10" s="5">
        <v>77207</v>
      </c>
      <c r="D10" s="5">
        <v>15075</v>
      </c>
      <c r="E10" s="6">
        <f t="shared" si="0"/>
        <v>92282</v>
      </c>
      <c r="H10" s="12"/>
      <c r="I10" s="12"/>
    </row>
    <row r="11" spans="1:9" ht="15" customHeight="1" x14ac:dyDescent="0.3">
      <c r="A11" s="4" t="s">
        <v>38</v>
      </c>
      <c r="B11" t="s">
        <v>31</v>
      </c>
      <c r="C11" s="7">
        <v>16561</v>
      </c>
      <c r="D11" s="7">
        <v>6963</v>
      </c>
      <c r="E11" s="6">
        <f t="shared" si="0"/>
        <v>23524</v>
      </c>
    </row>
    <row r="12" spans="1:9" ht="15" customHeight="1" x14ac:dyDescent="0.3">
      <c r="A12" s="4" t="s">
        <v>39</v>
      </c>
      <c r="B12" t="s">
        <v>31</v>
      </c>
      <c r="C12" s="5">
        <v>22149</v>
      </c>
      <c r="D12" s="5">
        <v>9053</v>
      </c>
      <c r="E12" s="6">
        <f t="shared" si="0"/>
        <v>31202</v>
      </c>
    </row>
    <row r="13" spans="1:9" ht="15" customHeight="1" x14ac:dyDescent="0.3">
      <c r="A13" s="4" t="s">
        <v>85</v>
      </c>
      <c r="B13" t="s">
        <v>27</v>
      </c>
      <c r="C13" s="5">
        <v>5768</v>
      </c>
      <c r="D13" s="5">
        <v>428</v>
      </c>
      <c r="E13" s="6">
        <f t="shared" si="0"/>
        <v>6196</v>
      </c>
    </row>
    <row r="14" spans="1:9" x14ac:dyDescent="0.3">
      <c r="A14" s="4" t="s">
        <v>40</v>
      </c>
      <c r="B14" t="s">
        <v>29</v>
      </c>
      <c r="C14" s="5">
        <v>21021</v>
      </c>
      <c r="D14" s="5">
        <v>4009</v>
      </c>
      <c r="E14" s="6">
        <f t="shared" si="0"/>
        <v>25030</v>
      </c>
    </row>
    <row r="15" spans="1:9" ht="14.5" x14ac:dyDescent="0.35">
      <c r="A15" s="2" t="s">
        <v>41</v>
      </c>
      <c r="B15" s="2"/>
      <c r="C15" s="9">
        <f>SUM(C3:C14)</f>
        <v>298237</v>
      </c>
      <c r="D15" s="9">
        <f>SUM(D3:D14)</f>
        <v>105095</v>
      </c>
      <c r="E15" s="10">
        <f>SUM(E3:E14)</f>
        <v>403332</v>
      </c>
    </row>
    <row r="19" spans="1:5" x14ac:dyDescent="0.3">
      <c r="A19" s="16" t="s">
        <v>91</v>
      </c>
    </row>
    <row r="20" spans="1:5" x14ac:dyDescent="0.3">
      <c r="B20" t="s">
        <v>60</v>
      </c>
      <c r="C20" t="s">
        <v>61</v>
      </c>
      <c r="D20" t="s">
        <v>62</v>
      </c>
      <c r="E20" t="s">
        <v>63</v>
      </c>
    </row>
    <row r="21" spans="1:5" x14ac:dyDescent="0.3">
      <c r="A21" s="4" t="s">
        <v>28</v>
      </c>
      <c r="B21" s="6">
        <f>C3*0.91</f>
        <v>16903.25</v>
      </c>
      <c r="C21" s="6">
        <f>C3*0.84</f>
        <v>15603</v>
      </c>
      <c r="D21" s="6">
        <f>D3*0.85</f>
        <v>9214.85</v>
      </c>
      <c r="E21" s="6">
        <f>D3*0.68</f>
        <v>7371.88</v>
      </c>
    </row>
    <row r="22" spans="1:5" x14ac:dyDescent="0.3">
      <c r="A22" s="4" t="s">
        <v>30</v>
      </c>
      <c r="B22" s="6">
        <f>C4*0.9</f>
        <v>11053.800000000001</v>
      </c>
      <c r="C22" s="6">
        <f>C4*0.82</f>
        <v>10071.24</v>
      </c>
      <c r="D22" s="6">
        <f>D4*0.83</f>
        <v>4408.13</v>
      </c>
      <c r="E22" s="6">
        <f>D4*0.63</f>
        <v>3345.93</v>
      </c>
    </row>
    <row r="23" spans="1:5" x14ac:dyDescent="0.3">
      <c r="A23" s="4" t="s">
        <v>32</v>
      </c>
      <c r="B23" s="6">
        <f>C5*0.91</f>
        <v>12800.060000000001</v>
      </c>
      <c r="C23" s="6">
        <f>C5*0.85</f>
        <v>11956.1</v>
      </c>
      <c r="D23" s="6">
        <f>D5*0.86</f>
        <v>5744.8</v>
      </c>
      <c r="E23" s="6">
        <f>D5*0.68</f>
        <v>4542.4000000000005</v>
      </c>
    </row>
    <row r="24" spans="1:5" x14ac:dyDescent="0.3">
      <c r="A24" s="4" t="s">
        <v>33</v>
      </c>
      <c r="B24" s="6">
        <f>C6*0.9</f>
        <v>39107.700000000004</v>
      </c>
      <c r="C24" s="6">
        <f>C6*0.85</f>
        <v>36935.049999999996</v>
      </c>
      <c r="D24" s="6">
        <f>D6*0.84</f>
        <v>15564.359999999999</v>
      </c>
      <c r="E24" s="6">
        <f>D6*0.65</f>
        <v>12043.85</v>
      </c>
    </row>
    <row r="25" spans="1:5" x14ac:dyDescent="0.3">
      <c r="A25" s="4" t="s">
        <v>34</v>
      </c>
      <c r="B25" s="6">
        <f>C7*0.92</f>
        <v>23235.52</v>
      </c>
      <c r="C25" s="6">
        <f>C7*0.85</f>
        <v>21467.599999999999</v>
      </c>
      <c r="D25" s="6">
        <f>D7*0.84</f>
        <v>5599.44</v>
      </c>
      <c r="E25" s="6">
        <f>D7*0.64</f>
        <v>4266.24</v>
      </c>
    </row>
    <row r="26" spans="1:5" x14ac:dyDescent="0.3">
      <c r="A26" s="4" t="s">
        <v>35</v>
      </c>
      <c r="B26" s="6">
        <f>C8*0.93</f>
        <v>30264.06</v>
      </c>
      <c r="C26" s="6">
        <f>C8*0.87</f>
        <v>28311.54</v>
      </c>
      <c r="D26" s="6">
        <f>D8*0.87</f>
        <v>14511.6</v>
      </c>
      <c r="E26" s="6">
        <f>D8*0.72</f>
        <v>12009.6</v>
      </c>
    </row>
    <row r="27" spans="1:5" x14ac:dyDescent="0.3">
      <c r="A27" s="4" t="s">
        <v>36</v>
      </c>
      <c r="B27" s="6">
        <f>C9*0.93</f>
        <v>8702.01</v>
      </c>
      <c r="C27" s="6">
        <f>C9*0.84</f>
        <v>7859.88</v>
      </c>
      <c r="D27" s="6">
        <f>D9*0.9</f>
        <v>4374</v>
      </c>
      <c r="E27" s="6">
        <f>D9*0.67</f>
        <v>3256.2000000000003</v>
      </c>
    </row>
    <row r="28" spans="1:5" x14ac:dyDescent="0.3">
      <c r="A28" s="4" t="s">
        <v>37</v>
      </c>
      <c r="B28" s="6">
        <f>C10*0.91</f>
        <v>70258.37</v>
      </c>
      <c r="C28" s="6">
        <f>C10*0.8</f>
        <v>61765.600000000006</v>
      </c>
      <c r="D28" s="6">
        <f>D10*0.81</f>
        <v>12210.75</v>
      </c>
      <c r="E28" s="6">
        <f>D10*0.6</f>
        <v>9045</v>
      </c>
    </row>
    <row r="29" spans="1:5" x14ac:dyDescent="0.3">
      <c r="A29" s="4" t="s">
        <v>38</v>
      </c>
      <c r="B29" s="6">
        <f>C11*0.9</f>
        <v>14904.9</v>
      </c>
      <c r="C29" s="6">
        <f>C11*0.83</f>
        <v>13745.63</v>
      </c>
      <c r="D29" s="6">
        <f>D11*0.84</f>
        <v>5848.92</v>
      </c>
      <c r="E29" s="6">
        <f>D11*0.68</f>
        <v>4734.84</v>
      </c>
    </row>
    <row r="30" spans="1:5" x14ac:dyDescent="0.3">
      <c r="A30" s="4" t="s">
        <v>39</v>
      </c>
      <c r="B30" s="6">
        <f>C12*0.86</f>
        <v>19048.14</v>
      </c>
      <c r="C30" s="6">
        <f>C12*0.72</f>
        <v>15947.279999999999</v>
      </c>
      <c r="D30" s="6">
        <f>D12*0.8</f>
        <v>7242.4000000000005</v>
      </c>
      <c r="E30" s="6">
        <f>D12*0.52</f>
        <v>4707.5600000000004</v>
      </c>
    </row>
    <row r="31" spans="1:5" x14ac:dyDescent="0.3">
      <c r="A31" s="4" t="s">
        <v>85</v>
      </c>
      <c r="B31" s="6">
        <f>C13*0.91</f>
        <v>5248.88</v>
      </c>
      <c r="C31" s="6">
        <f>C13*0.82</f>
        <v>4729.7599999999993</v>
      </c>
      <c r="D31" s="6">
        <f>D13*0.84</f>
        <v>359.52</v>
      </c>
      <c r="E31" s="6">
        <f>D13*0.66</f>
        <v>282.48</v>
      </c>
    </row>
    <row r="32" spans="1:5" x14ac:dyDescent="0.3">
      <c r="A32" s="4" t="s">
        <v>40</v>
      </c>
      <c r="B32" s="6">
        <f>C14*0.91</f>
        <v>19129.11</v>
      </c>
      <c r="C32" s="6">
        <f>C14*0.82</f>
        <v>17237.219999999998</v>
      </c>
      <c r="D32" s="6">
        <f>D14*0.84</f>
        <v>3367.56</v>
      </c>
      <c r="E32" s="6">
        <f>D14*0.66</f>
        <v>2645.94</v>
      </c>
    </row>
    <row r="33" spans="1:5" x14ac:dyDescent="0.3">
      <c r="A33" s="16" t="s">
        <v>41</v>
      </c>
      <c r="B33" s="17">
        <f>SUM(B21:B32)</f>
        <v>270655.8</v>
      </c>
      <c r="C33" s="17">
        <f>SUM(C21:C32)</f>
        <v>245629.90000000002</v>
      </c>
      <c r="D33" s="17">
        <f>SUM(D21:D32)</f>
        <v>88446.329999999987</v>
      </c>
      <c r="E33" s="17">
        <f>SUM(E21:E32)</f>
        <v>68251.919999999984</v>
      </c>
    </row>
  </sheetData>
  <pageMargins left="0.7" right="0.7" top="0.75" bottom="0.75" header="0.3" footer="0.3"/>
  <ignoredErrors>
    <ignoredError sqref="B2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09AA-024A-4013-A61F-4984F4B23D3F}">
  <dimension ref="A1:E8"/>
  <sheetViews>
    <sheetView workbookViewId="0">
      <selection activeCell="A5" sqref="A5"/>
    </sheetView>
  </sheetViews>
  <sheetFormatPr defaultRowHeight="13.5" x14ac:dyDescent="0.3"/>
  <cols>
    <col min="1" max="1" width="44.23046875" customWidth="1"/>
    <col min="2" max="2" width="27.23046875" customWidth="1"/>
    <col min="3" max="5" width="17.84375" customWidth="1"/>
  </cols>
  <sheetData>
    <row r="1" spans="1:5" ht="14.5" x14ac:dyDescent="0.35">
      <c r="A1" s="2" t="s">
        <v>42</v>
      </c>
    </row>
    <row r="3" spans="1:5" x14ac:dyDescent="0.3">
      <c r="A3" s="15"/>
      <c r="B3" s="15" t="s">
        <v>43</v>
      </c>
      <c r="C3" s="4" t="s">
        <v>44</v>
      </c>
      <c r="D3" s="15" t="s">
        <v>52</v>
      </c>
      <c r="E3" s="15" t="s">
        <v>53</v>
      </c>
    </row>
    <row r="4" spans="1:5" ht="63.65" customHeight="1" x14ac:dyDescent="0.3">
      <c r="A4" s="15" t="s">
        <v>86</v>
      </c>
      <c r="B4" t="s">
        <v>45</v>
      </c>
      <c r="C4" s="35" t="s">
        <v>46</v>
      </c>
      <c r="D4" t="s">
        <v>55</v>
      </c>
      <c r="E4" t="s">
        <v>56</v>
      </c>
    </row>
    <row r="5" spans="1:5" ht="77.5" customHeight="1" x14ac:dyDescent="0.3">
      <c r="A5" s="15" t="s">
        <v>58</v>
      </c>
      <c r="B5" t="s">
        <v>47</v>
      </c>
      <c r="C5" s="35" t="s">
        <v>48</v>
      </c>
      <c r="D5" t="s">
        <v>54</v>
      </c>
      <c r="E5" t="s">
        <v>57</v>
      </c>
    </row>
    <row r="6" spans="1:5" ht="67.900000000000006" customHeight="1" x14ac:dyDescent="0.3">
      <c r="A6" s="15" t="s">
        <v>59</v>
      </c>
      <c r="B6" t="s">
        <v>49</v>
      </c>
      <c r="C6" s="35" t="s">
        <v>50</v>
      </c>
      <c r="D6" t="s">
        <v>83</v>
      </c>
      <c r="E6" t="s">
        <v>84</v>
      </c>
    </row>
    <row r="8" spans="1:5" ht="14.5" x14ac:dyDescent="0.35">
      <c r="A8" s="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9EB4-EAE9-4658-955F-C4A6CDC6F822}">
  <dimension ref="A1:I13"/>
  <sheetViews>
    <sheetView workbookViewId="0">
      <selection activeCell="A39" sqref="A39"/>
    </sheetView>
  </sheetViews>
  <sheetFormatPr defaultRowHeight="13.5" x14ac:dyDescent="0.3"/>
  <cols>
    <col min="1" max="1" width="28.15234375" customWidth="1"/>
    <col min="2" max="2" width="12.84375" style="38" customWidth="1"/>
    <col min="3" max="3" width="22.765625" style="38" customWidth="1"/>
    <col min="4" max="4" width="9" style="38"/>
    <col min="5" max="5" width="19.4609375" style="38" customWidth="1"/>
    <col min="6" max="6" width="29" style="38" customWidth="1"/>
    <col min="7" max="8" width="9" style="38"/>
    <col min="9" max="9" width="11.84375" style="38" customWidth="1"/>
  </cols>
  <sheetData>
    <row r="1" spans="1:9" s="15" customFormat="1" ht="67.5" x14ac:dyDescent="0.3">
      <c r="A1" s="36" t="s">
        <v>64</v>
      </c>
      <c r="B1" s="37" t="s">
        <v>65</v>
      </c>
      <c r="C1" s="37" t="s">
        <v>67</v>
      </c>
      <c r="D1" s="37" t="s">
        <v>66</v>
      </c>
      <c r="E1" s="37" t="s">
        <v>69</v>
      </c>
      <c r="F1" s="37" t="s">
        <v>70</v>
      </c>
      <c r="G1" s="37" t="s">
        <v>71</v>
      </c>
      <c r="H1" s="37" t="s">
        <v>72</v>
      </c>
      <c r="I1" s="37" t="s">
        <v>82</v>
      </c>
    </row>
    <row r="2" spans="1:9" x14ac:dyDescent="0.3">
      <c r="A2" s="4" t="s">
        <v>28</v>
      </c>
      <c r="B2" s="38">
        <v>20</v>
      </c>
      <c r="C2" s="38" t="s">
        <v>68</v>
      </c>
      <c r="D2" s="38">
        <v>20</v>
      </c>
      <c r="E2" s="38" t="s">
        <v>73</v>
      </c>
      <c r="F2" s="38" t="s">
        <v>74</v>
      </c>
      <c r="G2" s="38" t="s">
        <v>75</v>
      </c>
      <c r="H2" s="38" t="s">
        <v>75</v>
      </c>
      <c r="I2" s="38" t="s">
        <v>81</v>
      </c>
    </row>
    <row r="3" spans="1:9" x14ac:dyDescent="0.3">
      <c r="A3" s="4" t="s">
        <v>30</v>
      </c>
      <c r="B3" s="38">
        <v>20</v>
      </c>
      <c r="C3" s="38" t="s">
        <v>68</v>
      </c>
      <c r="D3" s="38">
        <v>20</v>
      </c>
      <c r="E3" s="38" t="s">
        <v>73</v>
      </c>
      <c r="F3" s="38" t="s">
        <v>77</v>
      </c>
      <c r="G3" s="38" t="s">
        <v>75</v>
      </c>
      <c r="H3" s="38" t="s">
        <v>75</v>
      </c>
      <c r="I3" s="38" t="s">
        <v>81</v>
      </c>
    </row>
    <row r="4" spans="1:9" x14ac:dyDescent="0.3">
      <c r="A4" s="4" t="s">
        <v>32</v>
      </c>
      <c r="B4" s="38">
        <v>20</v>
      </c>
      <c r="C4" s="38" t="s">
        <v>68</v>
      </c>
      <c r="D4" s="38">
        <v>20</v>
      </c>
      <c r="E4" s="38" t="s">
        <v>73</v>
      </c>
      <c r="F4" s="38" t="s">
        <v>78</v>
      </c>
      <c r="G4" s="38" t="s">
        <v>75</v>
      </c>
      <c r="H4" s="38" t="s">
        <v>75</v>
      </c>
      <c r="I4" s="38" t="s">
        <v>81</v>
      </c>
    </row>
    <row r="5" spans="1:9" x14ac:dyDescent="0.3">
      <c r="A5" s="4" t="s">
        <v>33</v>
      </c>
      <c r="B5" s="38">
        <v>20</v>
      </c>
      <c r="C5" s="38" t="s">
        <v>73</v>
      </c>
      <c r="D5" s="38">
        <v>20</v>
      </c>
      <c r="E5" s="38" t="s">
        <v>73</v>
      </c>
      <c r="F5" s="38" t="s">
        <v>75</v>
      </c>
      <c r="G5" s="38" t="s">
        <v>75</v>
      </c>
      <c r="H5" s="38" t="s">
        <v>75</v>
      </c>
      <c r="I5" s="38" t="s">
        <v>81</v>
      </c>
    </row>
    <row r="6" spans="1:9" x14ac:dyDescent="0.3">
      <c r="A6" s="4" t="s">
        <v>34</v>
      </c>
      <c r="B6" s="38">
        <v>20</v>
      </c>
      <c r="C6" s="38" t="s">
        <v>73</v>
      </c>
      <c r="D6" s="38">
        <v>20</v>
      </c>
      <c r="E6" s="38" t="s">
        <v>73</v>
      </c>
      <c r="F6" s="38" t="s">
        <v>75</v>
      </c>
      <c r="G6" s="38" t="s">
        <v>75</v>
      </c>
      <c r="H6" s="38" t="s">
        <v>75</v>
      </c>
      <c r="I6" s="38" t="s">
        <v>81</v>
      </c>
    </row>
    <row r="7" spans="1:9" x14ac:dyDescent="0.3">
      <c r="A7" s="4" t="s">
        <v>35</v>
      </c>
      <c r="B7" s="38">
        <v>16</v>
      </c>
      <c r="C7" s="38" t="s">
        <v>73</v>
      </c>
      <c r="D7" s="38">
        <v>16</v>
      </c>
      <c r="E7" s="38" t="s">
        <v>73</v>
      </c>
      <c r="F7" s="38" t="s">
        <v>79</v>
      </c>
      <c r="G7" s="38" t="s">
        <v>75</v>
      </c>
      <c r="H7" s="38" t="s">
        <v>81</v>
      </c>
      <c r="I7" s="38" t="s">
        <v>75</v>
      </c>
    </row>
    <row r="8" spans="1:9" x14ac:dyDescent="0.3">
      <c r="A8" s="4" t="s">
        <v>36</v>
      </c>
      <c r="B8" s="38">
        <v>16</v>
      </c>
      <c r="C8" s="38" t="s">
        <v>73</v>
      </c>
      <c r="D8" s="38">
        <v>16</v>
      </c>
      <c r="E8" s="38" t="s">
        <v>73</v>
      </c>
      <c r="F8" s="38" t="s">
        <v>75</v>
      </c>
      <c r="G8" s="38" t="s">
        <v>75</v>
      </c>
      <c r="H8" s="38" t="s">
        <v>75</v>
      </c>
      <c r="I8" s="38" t="s">
        <v>75</v>
      </c>
    </row>
    <row r="9" spans="1:9" x14ac:dyDescent="0.3">
      <c r="A9" s="4" t="s">
        <v>37</v>
      </c>
      <c r="B9" s="38">
        <v>20</v>
      </c>
      <c r="C9" s="38" t="s">
        <v>73</v>
      </c>
      <c r="D9" s="38">
        <v>16</v>
      </c>
      <c r="E9" s="38" t="s">
        <v>73</v>
      </c>
      <c r="F9" s="38" t="s">
        <v>76</v>
      </c>
      <c r="G9" s="38" t="s">
        <v>88</v>
      </c>
      <c r="H9" s="38" t="s">
        <v>75</v>
      </c>
      <c r="I9" s="38" t="s">
        <v>75</v>
      </c>
    </row>
    <row r="10" spans="1:9" x14ac:dyDescent="0.3">
      <c r="A10" s="4" t="s">
        <v>38</v>
      </c>
      <c r="B10" s="38">
        <v>20</v>
      </c>
      <c r="C10" s="38" t="s">
        <v>73</v>
      </c>
      <c r="D10" s="38">
        <v>20</v>
      </c>
      <c r="E10" s="38" t="s">
        <v>73</v>
      </c>
      <c r="F10" s="38" t="s">
        <v>75</v>
      </c>
      <c r="G10" s="38" t="s">
        <v>75</v>
      </c>
      <c r="H10" s="38" t="s">
        <v>75</v>
      </c>
      <c r="I10" s="38" t="s">
        <v>75</v>
      </c>
    </row>
    <row r="11" spans="1:9" x14ac:dyDescent="0.3">
      <c r="A11" s="4" t="s">
        <v>39</v>
      </c>
      <c r="B11" s="38">
        <v>24</v>
      </c>
      <c r="C11" s="38" t="s">
        <v>73</v>
      </c>
      <c r="D11" s="38">
        <v>24</v>
      </c>
      <c r="E11" s="38" t="s">
        <v>73</v>
      </c>
      <c r="F11" s="38" t="s">
        <v>80</v>
      </c>
      <c r="G11" s="38" t="s">
        <v>75</v>
      </c>
      <c r="H11" s="38" t="s">
        <v>75</v>
      </c>
      <c r="I11" s="38" t="s">
        <v>81</v>
      </c>
    </row>
    <row r="12" spans="1:9" x14ac:dyDescent="0.3">
      <c r="A12" s="4" t="s">
        <v>85</v>
      </c>
      <c r="B12" s="38">
        <v>16</v>
      </c>
      <c r="C12" s="38" t="s">
        <v>87</v>
      </c>
      <c r="D12" s="38">
        <v>16</v>
      </c>
      <c r="E12" s="38" t="s">
        <v>87</v>
      </c>
      <c r="F12" s="38" t="s">
        <v>10</v>
      </c>
      <c r="G12" s="38" t="s">
        <v>75</v>
      </c>
      <c r="H12" s="38" t="s">
        <v>75</v>
      </c>
      <c r="I12" s="38" t="s">
        <v>75</v>
      </c>
    </row>
    <row r="13" spans="1:9" ht="27" x14ac:dyDescent="0.3">
      <c r="A13" s="4" t="s">
        <v>40</v>
      </c>
      <c r="B13" s="38">
        <v>20</v>
      </c>
      <c r="C13" s="38" t="s">
        <v>73</v>
      </c>
      <c r="D13" s="38">
        <v>20</v>
      </c>
      <c r="E13" s="38" t="s">
        <v>73</v>
      </c>
      <c r="F13" s="38" t="s">
        <v>75</v>
      </c>
      <c r="G13" s="38" t="s">
        <v>75</v>
      </c>
      <c r="H13" s="38" t="s">
        <v>75</v>
      </c>
      <c r="I13" s="38" t="s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69345de-5fb6-4171-8a0c-2982e9b4c976">
      <UserInfo>
        <DisplayName>Karel, Gerwin</DisplayName>
        <AccountId>38</AccountId>
        <AccountType/>
      </UserInfo>
    </SharedWithUsers>
    <TaxCatchAll xmlns="b69345de-5fb6-4171-8a0c-2982e9b4c976"/>
    <lcf76f155ced4ddcb4097134ff3c332f xmlns="02a092a1-ab12-46dd-b5f5-67d4b5e7e00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29821D3CC943B7D8D7B631C9C0F6" ma:contentTypeVersion="16" ma:contentTypeDescription="Create a new document." ma:contentTypeScope="" ma:versionID="f8418dac6a545686af9f509c8e2295f3">
  <xsd:schema xmlns:xsd="http://www.w3.org/2001/XMLSchema" xmlns:xs="http://www.w3.org/2001/XMLSchema" xmlns:p="http://schemas.microsoft.com/office/2006/metadata/properties" xmlns:ns2="02a092a1-ab12-46dd-b5f5-67d4b5e7e00f" xmlns:ns3="b69345de-5fb6-4171-8a0c-2982e9b4c976" targetNamespace="http://schemas.microsoft.com/office/2006/metadata/properties" ma:root="true" ma:fieldsID="f92590451aee7ee6fd81907e7ec58ed6" ns2:_="" ns3:_="">
    <xsd:import namespace="02a092a1-ab12-46dd-b5f5-67d4b5e7e00f"/>
    <xsd:import namespace="b69345de-5fb6-4171-8a0c-2982e9b4c9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092a1-ab12-46dd-b5f5-67d4b5e7e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1f4d491-042e-4ee2-b918-9d210a5521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345de-5fb6-4171-8a0c-2982e9b4c97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90093c5-2b92-4e22-89ca-5e0541129012}" ma:internalName="TaxCatchAll" ma:showField="CatchAllData" ma:web="b69345de-5fb6-4171-8a0c-2982e9b4c9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54AC5C-3934-4D85-97E5-D0DCC88BCD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29E740-00DD-4FE5-BDC3-7A619BE7EC63}">
  <ds:schemaRefs>
    <ds:schemaRef ds:uri="b69345de-5fb6-4171-8a0c-2982e9b4c976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02a092a1-ab12-46dd-b5f5-67d4b5e7e00f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0E630ED-CE09-4726-8998-1B3D458517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a092a1-ab12-46dd-b5f5-67d4b5e7e00f"/>
    <ds:schemaRef ds:uri="b69345de-5fb6-4171-8a0c-2982e9b4c9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Algemene uitgangspunten</vt:lpstr>
      <vt:lpstr>Aantallen per GGD</vt:lpstr>
      <vt:lpstr>Fasering veldwerk</vt:lpstr>
      <vt:lpstr>Maatwerk per GGD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Hajema, KlaasJan</dc:creator>
  <cp:keywords/>
  <dc:description/>
  <cp:lastModifiedBy>Karel, Gerwin</cp:lastModifiedBy>
  <cp:revision/>
  <dcterms:created xsi:type="dcterms:W3CDTF">2023-11-10T14:32:18Z</dcterms:created>
  <dcterms:modified xsi:type="dcterms:W3CDTF">2024-05-29T13:17:07Z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0x010100557E29821D3CC943B7D8D7B631C9C0F6</vt:lpwstr>
  </property>
  <property fmtid="{D5CDD505-2E9C-101B-9397-08002B2CF9AE}" pid="3" name="MediaServiceImageTags">
    <vt:lpwstr/>
  </property>
</Properties>
</file>