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L65090\Box\BG7376 LED retrofit\BG7376 LED retrofit Exchange\NvI under construction\"/>
    </mc:Choice>
  </mc:AlternateContent>
  <xr:revisionPtr revIDLastSave="1" documentId="8_{393E885C-5E88-4B1B-B001-2E915A154457}" xr6:coauthVersionLast="47" xr6:coauthVersionMax="47" xr10:uidLastSave="{92DB3005-B7D1-49E5-BC95-F570109C92C6}"/>
  <bookViews>
    <workbookView xWindow="-120" yWindow="-120" windowWidth="29040" windowHeight="15840" xr2:uid="{63243C17-AF0C-438E-9C01-A1DFCE4F5E3E}"/>
  </bookViews>
  <sheets>
    <sheet name="VOORBEELD aantallen" sheetId="1" r:id="rId1"/>
  </sheets>
  <definedNames>
    <definedName name="_xlnm.Print_Area" localSheetId="0">'VOORBEELD aantallen'!$A$1:$AM$88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9" i="1" l="1"/>
  <c r="AF88" i="1"/>
  <c r="Z88" i="1"/>
  <c r="AA88" i="1" s="1"/>
  <c r="Y88" i="1"/>
  <c r="X88" i="1"/>
  <c r="W88" i="1"/>
  <c r="AC88" i="1" s="1"/>
  <c r="U88" i="1"/>
  <c r="T88" i="1"/>
  <c r="R88" i="1"/>
  <c r="P88" i="1"/>
  <c r="O88" i="1"/>
  <c r="N88" i="1"/>
  <c r="M88" i="1"/>
  <c r="AE88" i="1" s="1"/>
  <c r="AE87" i="1"/>
  <c r="AC87" i="1"/>
  <c r="Z87" i="1"/>
  <c r="AA87" i="1" s="1"/>
  <c r="X87" i="1"/>
  <c r="W87" i="1"/>
  <c r="Y87" i="1" s="1"/>
  <c r="U87" i="1"/>
  <c r="T87" i="1"/>
  <c r="O87" i="1"/>
  <c r="P87" i="1" s="1"/>
  <c r="R87" i="1" s="1"/>
  <c r="N87" i="1"/>
  <c r="AF87" i="1" s="1"/>
  <c r="M87" i="1"/>
  <c r="AF86" i="1"/>
  <c r="AC86" i="1"/>
  <c r="Z86" i="1"/>
  <c r="AB86" i="1" s="1"/>
  <c r="Y86" i="1"/>
  <c r="X86" i="1"/>
  <c r="W86" i="1"/>
  <c r="U86" i="1"/>
  <c r="T86" i="1"/>
  <c r="O86" i="1"/>
  <c r="P86" i="1" s="1"/>
  <c r="R86" i="1" s="1"/>
  <c r="N86" i="1"/>
  <c r="M86" i="1"/>
  <c r="AE86" i="1" s="1"/>
  <c r="AF85" i="1"/>
  <c r="AE85" i="1"/>
  <c r="AC85" i="1"/>
  <c r="Z85" i="1"/>
  <c r="AA85" i="1" s="1"/>
  <c r="Y85" i="1"/>
  <c r="X85" i="1"/>
  <c r="W85" i="1"/>
  <c r="AB85" i="1" s="1"/>
  <c r="U85" i="1"/>
  <c r="T85" i="1"/>
  <c r="O85" i="1"/>
  <c r="P85" i="1" s="1"/>
  <c r="R85" i="1" s="1"/>
  <c r="N85" i="1"/>
  <c r="M85" i="1"/>
  <c r="AE84" i="1"/>
  <c r="AC84" i="1"/>
  <c r="Z84" i="1"/>
  <c r="AA84" i="1" s="1"/>
  <c r="X84" i="1"/>
  <c r="W84" i="1"/>
  <c r="Y84" i="1" s="1"/>
  <c r="U84" i="1"/>
  <c r="T84" i="1"/>
  <c r="O84" i="1"/>
  <c r="P84" i="1" s="1"/>
  <c r="R84" i="1" s="1"/>
  <c r="N84" i="1"/>
  <c r="AF84" i="1" s="1"/>
  <c r="M84" i="1"/>
  <c r="AF83" i="1"/>
  <c r="AC83" i="1"/>
  <c r="Z83" i="1"/>
  <c r="AB83" i="1" s="1"/>
  <c r="Y83" i="1"/>
  <c r="X83" i="1"/>
  <c r="W83" i="1"/>
  <c r="U83" i="1"/>
  <c r="T83" i="1"/>
  <c r="O83" i="1"/>
  <c r="P83" i="1" s="1"/>
  <c r="R83" i="1" s="1"/>
  <c r="N83" i="1"/>
  <c r="M83" i="1"/>
  <c r="AE83" i="1" s="1"/>
  <c r="AE82" i="1"/>
  <c r="AC82" i="1"/>
  <c r="Z82" i="1"/>
  <c r="AA82" i="1" s="1"/>
  <c r="Y82" i="1"/>
  <c r="X82" i="1"/>
  <c r="W82" i="1"/>
  <c r="AB82" i="1" s="1"/>
  <c r="U82" i="1"/>
  <c r="T82" i="1"/>
  <c r="O82" i="1"/>
  <c r="P82" i="1" s="1"/>
  <c r="R82" i="1" s="1"/>
  <c r="N82" i="1"/>
  <c r="AF82" i="1" s="1"/>
  <c r="M82" i="1"/>
  <c r="AE81" i="1"/>
  <c r="AC81" i="1"/>
  <c r="Z81" i="1"/>
  <c r="AA81" i="1" s="1"/>
  <c r="X81" i="1"/>
  <c r="W81" i="1"/>
  <c r="Y81" i="1" s="1"/>
  <c r="U81" i="1"/>
  <c r="T81" i="1"/>
  <c r="O81" i="1"/>
  <c r="P81" i="1" s="1"/>
  <c r="R81" i="1" s="1"/>
  <c r="N81" i="1"/>
  <c r="AF81" i="1" s="1"/>
  <c r="M81" i="1"/>
  <c r="AF80" i="1"/>
  <c r="AC80" i="1"/>
  <c r="Z80" i="1"/>
  <c r="AB80" i="1" s="1"/>
  <c r="Y80" i="1"/>
  <c r="X80" i="1"/>
  <c r="W80" i="1"/>
  <c r="U80" i="1"/>
  <c r="T80" i="1"/>
  <c r="O80" i="1"/>
  <c r="P80" i="1" s="1"/>
  <c r="R80" i="1" s="1"/>
  <c r="N80" i="1"/>
  <c r="M80" i="1"/>
  <c r="AE80" i="1" s="1"/>
  <c r="AE79" i="1"/>
  <c r="AC79" i="1"/>
  <c r="Z79" i="1"/>
  <c r="AA79" i="1" s="1"/>
  <c r="Y79" i="1"/>
  <c r="X79" i="1"/>
  <c r="W79" i="1"/>
  <c r="AB79" i="1" s="1"/>
  <c r="U79" i="1"/>
  <c r="T79" i="1"/>
  <c r="O79" i="1"/>
  <c r="P79" i="1" s="1"/>
  <c r="R79" i="1" s="1"/>
  <c r="N79" i="1"/>
  <c r="AF79" i="1" s="1"/>
  <c r="M79" i="1"/>
  <c r="AE78" i="1"/>
  <c r="AC78" i="1"/>
  <c r="Z78" i="1"/>
  <c r="AA78" i="1" s="1"/>
  <c r="X78" i="1"/>
  <c r="W78" i="1"/>
  <c r="Y78" i="1" s="1"/>
  <c r="U78" i="1"/>
  <c r="T78" i="1"/>
  <c r="O78" i="1"/>
  <c r="P78" i="1" s="1"/>
  <c r="R78" i="1" s="1"/>
  <c r="N78" i="1"/>
  <c r="AF78" i="1" s="1"/>
  <c r="M78" i="1"/>
  <c r="AF77" i="1"/>
  <c r="AC77" i="1"/>
  <c r="Z77" i="1"/>
  <c r="AB77" i="1" s="1"/>
  <c r="Y77" i="1"/>
  <c r="X77" i="1"/>
  <c r="W77" i="1"/>
  <c r="U77" i="1"/>
  <c r="T77" i="1"/>
  <c r="O77" i="1"/>
  <c r="P77" i="1" s="1"/>
  <c r="R77" i="1" s="1"/>
  <c r="N77" i="1"/>
  <c r="M77" i="1"/>
  <c r="AE77" i="1" s="1"/>
  <c r="AE76" i="1"/>
  <c r="AC76" i="1"/>
  <c r="Z76" i="1"/>
  <c r="AA76" i="1" s="1"/>
  <c r="Y76" i="1"/>
  <c r="X76" i="1"/>
  <c r="W76" i="1"/>
  <c r="AB76" i="1" s="1"/>
  <c r="U76" i="1"/>
  <c r="T76" i="1"/>
  <c r="O76" i="1"/>
  <c r="P76" i="1" s="1"/>
  <c r="R76" i="1" s="1"/>
  <c r="N76" i="1"/>
  <c r="AF76" i="1" s="1"/>
  <c r="M76" i="1"/>
  <c r="AE75" i="1"/>
  <c r="AC75" i="1"/>
  <c r="Z75" i="1"/>
  <c r="AA75" i="1" s="1"/>
  <c r="X75" i="1"/>
  <c r="W75" i="1"/>
  <c r="Y75" i="1" s="1"/>
  <c r="U75" i="1"/>
  <c r="T75" i="1"/>
  <c r="O75" i="1"/>
  <c r="P75" i="1" s="1"/>
  <c r="R75" i="1" s="1"/>
  <c r="N75" i="1"/>
  <c r="AF75" i="1" s="1"/>
  <c r="M75" i="1"/>
  <c r="AF74" i="1"/>
  <c r="AC74" i="1"/>
  <c r="Z74" i="1"/>
  <c r="AB74" i="1" s="1"/>
  <c r="Y74" i="1"/>
  <c r="X74" i="1"/>
  <c r="W74" i="1"/>
  <c r="U74" i="1"/>
  <c r="T74" i="1"/>
  <c r="O74" i="1"/>
  <c r="P74" i="1" s="1"/>
  <c r="R74" i="1" s="1"/>
  <c r="N74" i="1"/>
  <c r="M74" i="1"/>
  <c r="AE74" i="1" s="1"/>
  <c r="AE73" i="1"/>
  <c r="AC73" i="1"/>
  <c r="Z73" i="1"/>
  <c r="AA73" i="1" s="1"/>
  <c r="Y73" i="1"/>
  <c r="X73" i="1"/>
  <c r="W73" i="1"/>
  <c r="AB73" i="1" s="1"/>
  <c r="U73" i="1"/>
  <c r="T73" i="1"/>
  <c r="O73" i="1"/>
  <c r="P73" i="1" s="1"/>
  <c r="R73" i="1" s="1"/>
  <c r="N73" i="1"/>
  <c r="AF73" i="1" s="1"/>
  <c r="M73" i="1"/>
  <c r="AE72" i="1"/>
  <c r="AC72" i="1"/>
  <c r="Z72" i="1"/>
  <c r="AA72" i="1" s="1"/>
  <c r="X72" i="1"/>
  <c r="W72" i="1"/>
  <c r="Y72" i="1" s="1"/>
  <c r="U72" i="1"/>
  <c r="T72" i="1"/>
  <c r="O72" i="1"/>
  <c r="P72" i="1" s="1"/>
  <c r="R72" i="1" s="1"/>
  <c r="N72" i="1"/>
  <c r="AF72" i="1" s="1"/>
  <c r="M72" i="1"/>
  <c r="AF71" i="1"/>
  <c r="AC71" i="1"/>
  <c r="Z71" i="1"/>
  <c r="AB71" i="1" s="1"/>
  <c r="Y71" i="1"/>
  <c r="X71" i="1"/>
  <c r="W71" i="1"/>
  <c r="U71" i="1"/>
  <c r="T71" i="1"/>
  <c r="O71" i="1"/>
  <c r="P71" i="1" s="1"/>
  <c r="R71" i="1" s="1"/>
  <c r="N71" i="1"/>
  <c r="M71" i="1"/>
  <c r="AE71" i="1" s="1"/>
  <c r="AE70" i="1"/>
  <c r="AC70" i="1"/>
  <c r="Z70" i="1"/>
  <c r="AA70" i="1" s="1"/>
  <c r="Y70" i="1"/>
  <c r="X70" i="1"/>
  <c r="W70" i="1"/>
  <c r="AB70" i="1" s="1"/>
  <c r="U70" i="1"/>
  <c r="T70" i="1"/>
  <c r="O70" i="1"/>
  <c r="P70" i="1" s="1"/>
  <c r="R70" i="1" s="1"/>
  <c r="N70" i="1"/>
  <c r="AF70" i="1" s="1"/>
  <c r="M70" i="1"/>
  <c r="AE69" i="1"/>
  <c r="AC69" i="1"/>
  <c r="Z69" i="1"/>
  <c r="AA69" i="1" s="1"/>
  <c r="X69" i="1"/>
  <c r="W69" i="1"/>
  <c r="Y69" i="1" s="1"/>
  <c r="U69" i="1"/>
  <c r="T69" i="1"/>
  <c r="O69" i="1"/>
  <c r="P69" i="1" s="1"/>
  <c r="R69" i="1" s="1"/>
  <c r="N69" i="1"/>
  <c r="AF69" i="1" s="1"/>
  <c r="M69" i="1"/>
  <c r="AF68" i="1"/>
  <c r="AC68" i="1"/>
  <c r="Z68" i="1"/>
  <c r="AB68" i="1" s="1"/>
  <c r="Y68" i="1"/>
  <c r="X68" i="1"/>
  <c r="W68" i="1"/>
  <c r="U68" i="1"/>
  <c r="T68" i="1"/>
  <c r="O68" i="1"/>
  <c r="P68" i="1" s="1"/>
  <c r="R68" i="1" s="1"/>
  <c r="N68" i="1"/>
  <c r="M68" i="1"/>
  <c r="AE68" i="1" s="1"/>
  <c r="AE67" i="1"/>
  <c r="AC67" i="1"/>
  <c r="Z67" i="1"/>
  <c r="AA67" i="1" s="1"/>
  <c r="Y67" i="1"/>
  <c r="X67" i="1"/>
  <c r="W67" i="1"/>
  <c r="AB67" i="1" s="1"/>
  <c r="U67" i="1"/>
  <c r="T67" i="1"/>
  <c r="O67" i="1"/>
  <c r="P67" i="1" s="1"/>
  <c r="R67" i="1" s="1"/>
  <c r="N67" i="1"/>
  <c r="AF67" i="1" s="1"/>
  <c r="M67" i="1"/>
  <c r="AE66" i="1"/>
  <c r="AC66" i="1"/>
  <c r="Z66" i="1"/>
  <c r="AA66" i="1" s="1"/>
  <c r="X66" i="1"/>
  <c r="W66" i="1"/>
  <c r="Y66" i="1" s="1"/>
  <c r="U66" i="1"/>
  <c r="T66" i="1"/>
  <c r="O66" i="1"/>
  <c r="P66" i="1" s="1"/>
  <c r="R66" i="1" s="1"/>
  <c r="N66" i="1"/>
  <c r="AF66" i="1" s="1"/>
  <c r="M66" i="1"/>
  <c r="AF65" i="1"/>
  <c r="AC65" i="1"/>
  <c r="Z65" i="1"/>
  <c r="AB65" i="1" s="1"/>
  <c r="Y65" i="1"/>
  <c r="X65" i="1"/>
  <c r="W65" i="1"/>
  <c r="U65" i="1"/>
  <c r="T65" i="1"/>
  <c r="O65" i="1"/>
  <c r="P65" i="1" s="1"/>
  <c r="R65" i="1" s="1"/>
  <c r="N65" i="1"/>
  <c r="M65" i="1"/>
  <c r="AE65" i="1" s="1"/>
  <c r="AE64" i="1"/>
  <c r="AC64" i="1"/>
  <c r="Z64" i="1"/>
  <c r="AA64" i="1" s="1"/>
  <c r="Y64" i="1"/>
  <c r="X64" i="1"/>
  <c r="W64" i="1"/>
  <c r="AB64" i="1" s="1"/>
  <c r="U64" i="1"/>
  <c r="T64" i="1"/>
  <c r="O64" i="1"/>
  <c r="P64" i="1" s="1"/>
  <c r="R64" i="1" s="1"/>
  <c r="N64" i="1"/>
  <c r="AF64" i="1" s="1"/>
  <c r="M64" i="1"/>
  <c r="AE63" i="1"/>
  <c r="AC63" i="1"/>
  <c r="Z63" i="1"/>
  <c r="AA63" i="1" s="1"/>
  <c r="X63" i="1"/>
  <c r="W63" i="1"/>
  <c r="Y63" i="1" s="1"/>
  <c r="U63" i="1"/>
  <c r="T63" i="1"/>
  <c r="O63" i="1"/>
  <c r="P63" i="1" s="1"/>
  <c r="R63" i="1" s="1"/>
  <c r="N63" i="1"/>
  <c r="AF63" i="1" s="1"/>
  <c r="M63" i="1"/>
  <c r="AF62" i="1"/>
  <c r="AC62" i="1"/>
  <c r="Z62" i="1"/>
  <c r="AB62" i="1" s="1"/>
  <c r="Y62" i="1"/>
  <c r="X62" i="1"/>
  <c r="W62" i="1"/>
  <c r="U62" i="1"/>
  <c r="T62" i="1"/>
  <c r="O62" i="1"/>
  <c r="P62" i="1" s="1"/>
  <c r="R62" i="1" s="1"/>
  <c r="N62" i="1"/>
  <c r="M62" i="1"/>
  <c r="AE62" i="1" s="1"/>
  <c r="AE61" i="1"/>
  <c r="AC61" i="1"/>
  <c r="Z61" i="1"/>
  <c r="AA61" i="1" s="1"/>
  <c r="Y61" i="1"/>
  <c r="X61" i="1"/>
  <c r="W61" i="1"/>
  <c r="AB61" i="1" s="1"/>
  <c r="U61" i="1"/>
  <c r="T61" i="1"/>
  <c r="O61" i="1"/>
  <c r="P61" i="1" s="1"/>
  <c r="R61" i="1" s="1"/>
  <c r="N61" i="1"/>
  <c r="AF61" i="1" s="1"/>
  <c r="M61" i="1"/>
  <c r="AE60" i="1"/>
  <c r="AC60" i="1"/>
  <c r="Z60" i="1"/>
  <c r="AA60" i="1" s="1"/>
  <c r="X60" i="1"/>
  <c r="W60" i="1"/>
  <c r="Y60" i="1" s="1"/>
  <c r="U60" i="1"/>
  <c r="T60" i="1"/>
  <c r="O60" i="1"/>
  <c r="P60" i="1" s="1"/>
  <c r="R60" i="1" s="1"/>
  <c r="N60" i="1"/>
  <c r="AF60" i="1" s="1"/>
  <c r="M60" i="1"/>
  <c r="AF59" i="1"/>
  <c r="AC59" i="1"/>
  <c r="Z59" i="1"/>
  <c r="AB59" i="1" s="1"/>
  <c r="Y59" i="1"/>
  <c r="X59" i="1"/>
  <c r="W59" i="1"/>
  <c r="U59" i="1"/>
  <c r="T59" i="1"/>
  <c r="O59" i="1"/>
  <c r="P59" i="1" s="1"/>
  <c r="R59" i="1" s="1"/>
  <c r="N59" i="1"/>
  <c r="M59" i="1"/>
  <c r="AE59" i="1" s="1"/>
  <c r="AE58" i="1"/>
  <c r="AC58" i="1"/>
  <c r="Z58" i="1"/>
  <c r="AA58" i="1" s="1"/>
  <c r="Y58" i="1"/>
  <c r="X58" i="1"/>
  <c r="W58" i="1"/>
  <c r="AB58" i="1" s="1"/>
  <c r="U58" i="1"/>
  <c r="T58" i="1"/>
  <c r="O58" i="1"/>
  <c r="P58" i="1" s="1"/>
  <c r="R58" i="1" s="1"/>
  <c r="N58" i="1"/>
  <c r="AF58" i="1" s="1"/>
  <c r="M58" i="1"/>
  <c r="AE57" i="1"/>
  <c r="AC57" i="1"/>
  <c r="Z57" i="1"/>
  <c r="AA57" i="1" s="1"/>
  <c r="X57" i="1"/>
  <c r="W57" i="1"/>
  <c r="Y57" i="1" s="1"/>
  <c r="U57" i="1"/>
  <c r="T57" i="1"/>
  <c r="O57" i="1"/>
  <c r="P57" i="1" s="1"/>
  <c r="R57" i="1" s="1"/>
  <c r="N57" i="1"/>
  <c r="AF57" i="1" s="1"/>
  <c r="M57" i="1"/>
  <c r="AF56" i="1"/>
  <c r="AC56" i="1"/>
  <c r="Z56" i="1"/>
  <c r="AB56" i="1" s="1"/>
  <c r="Y56" i="1"/>
  <c r="X56" i="1"/>
  <c r="W56" i="1"/>
  <c r="U56" i="1"/>
  <c r="T56" i="1"/>
  <c r="O56" i="1"/>
  <c r="P56" i="1" s="1"/>
  <c r="R56" i="1" s="1"/>
  <c r="N56" i="1"/>
  <c r="M56" i="1"/>
  <c r="AE56" i="1" s="1"/>
  <c r="AE55" i="1"/>
  <c r="AC55" i="1"/>
  <c r="Z55" i="1"/>
  <c r="AA55" i="1" s="1"/>
  <c r="Y55" i="1"/>
  <c r="X55" i="1"/>
  <c r="W55" i="1"/>
  <c r="AB55" i="1" s="1"/>
  <c r="U55" i="1"/>
  <c r="T55" i="1"/>
  <c r="O55" i="1"/>
  <c r="P55" i="1" s="1"/>
  <c r="R55" i="1" s="1"/>
  <c r="N55" i="1"/>
  <c r="AF55" i="1" s="1"/>
  <c r="M55" i="1"/>
  <c r="AE54" i="1"/>
  <c r="AC54" i="1"/>
  <c r="Z54" i="1"/>
  <c r="AA54" i="1" s="1"/>
  <c r="X54" i="1"/>
  <c r="W54" i="1"/>
  <c r="Y54" i="1" s="1"/>
  <c r="U54" i="1"/>
  <c r="T54" i="1"/>
  <c r="O54" i="1"/>
  <c r="P54" i="1" s="1"/>
  <c r="R54" i="1" s="1"/>
  <c r="N54" i="1"/>
  <c r="AF54" i="1" s="1"/>
  <c r="M54" i="1"/>
  <c r="AF53" i="1"/>
  <c r="AC53" i="1"/>
  <c r="Z53" i="1"/>
  <c r="AB53" i="1" s="1"/>
  <c r="Y53" i="1"/>
  <c r="X53" i="1"/>
  <c r="W53" i="1"/>
  <c r="U53" i="1"/>
  <c r="T53" i="1"/>
  <c r="O53" i="1"/>
  <c r="P53" i="1" s="1"/>
  <c r="R53" i="1" s="1"/>
  <c r="N53" i="1"/>
  <c r="M53" i="1"/>
  <c r="AE53" i="1" s="1"/>
  <c r="AE52" i="1"/>
  <c r="AC52" i="1"/>
  <c r="Z52" i="1"/>
  <c r="AA52" i="1" s="1"/>
  <c r="Y52" i="1"/>
  <c r="X52" i="1"/>
  <c r="W52" i="1"/>
  <c r="AB52" i="1" s="1"/>
  <c r="U52" i="1"/>
  <c r="T52" i="1"/>
  <c r="O52" i="1"/>
  <c r="P52" i="1" s="1"/>
  <c r="R52" i="1" s="1"/>
  <c r="N52" i="1"/>
  <c r="AF52" i="1" s="1"/>
  <c r="M52" i="1"/>
  <c r="AE51" i="1"/>
  <c r="AC51" i="1"/>
  <c r="Z51" i="1"/>
  <c r="AA51" i="1" s="1"/>
  <c r="X51" i="1"/>
  <c r="W51" i="1"/>
  <c r="Y51" i="1" s="1"/>
  <c r="U51" i="1"/>
  <c r="T51" i="1"/>
  <c r="O51" i="1"/>
  <c r="P51" i="1" s="1"/>
  <c r="R51" i="1" s="1"/>
  <c r="N51" i="1"/>
  <c r="AF51" i="1" s="1"/>
  <c r="M51" i="1"/>
  <c r="AF50" i="1"/>
  <c r="AC50" i="1"/>
  <c r="Z50" i="1"/>
  <c r="AB50" i="1" s="1"/>
  <c r="Y50" i="1"/>
  <c r="X50" i="1"/>
  <c r="W50" i="1"/>
  <c r="U50" i="1"/>
  <c r="T50" i="1"/>
  <c r="O50" i="1"/>
  <c r="P50" i="1" s="1"/>
  <c r="R50" i="1" s="1"/>
  <c r="N50" i="1"/>
  <c r="M50" i="1"/>
  <c r="AE50" i="1" s="1"/>
  <c r="AE49" i="1"/>
  <c r="AC49" i="1"/>
  <c r="Z49" i="1"/>
  <c r="AA49" i="1" s="1"/>
  <c r="Y49" i="1"/>
  <c r="X49" i="1"/>
  <c r="W49" i="1"/>
  <c r="AB49" i="1" s="1"/>
  <c r="U49" i="1"/>
  <c r="T49" i="1"/>
  <c r="O49" i="1"/>
  <c r="P49" i="1" s="1"/>
  <c r="R49" i="1" s="1"/>
  <c r="N49" i="1"/>
  <c r="AF49" i="1" s="1"/>
  <c r="M49" i="1"/>
  <c r="AE48" i="1"/>
  <c r="AC48" i="1"/>
  <c r="Z48" i="1"/>
  <c r="AA48" i="1" s="1"/>
  <c r="X48" i="1"/>
  <c r="W48" i="1"/>
  <c r="Y48" i="1" s="1"/>
  <c r="U48" i="1"/>
  <c r="T48" i="1"/>
  <c r="O48" i="1"/>
  <c r="P48" i="1" s="1"/>
  <c r="R48" i="1" s="1"/>
  <c r="N48" i="1"/>
  <c r="AF48" i="1" s="1"/>
  <c r="M48" i="1"/>
  <c r="AF47" i="1"/>
  <c r="AC47" i="1"/>
  <c r="Z47" i="1"/>
  <c r="AA47" i="1" s="1"/>
  <c r="Y47" i="1"/>
  <c r="X47" i="1"/>
  <c r="W47" i="1"/>
  <c r="U47" i="1"/>
  <c r="T47" i="1"/>
  <c r="O47" i="1"/>
  <c r="P47" i="1" s="1"/>
  <c r="R47" i="1" s="1"/>
  <c r="N47" i="1"/>
  <c r="M47" i="1"/>
  <c r="AE47" i="1" s="1"/>
  <c r="AE46" i="1"/>
  <c r="AC46" i="1"/>
  <c r="Z46" i="1"/>
  <c r="AA46" i="1" s="1"/>
  <c r="Y46" i="1"/>
  <c r="X46" i="1"/>
  <c r="W46" i="1"/>
  <c r="AB46" i="1" s="1"/>
  <c r="U46" i="1"/>
  <c r="T46" i="1"/>
  <c r="O46" i="1"/>
  <c r="P46" i="1" s="1"/>
  <c r="R46" i="1" s="1"/>
  <c r="N46" i="1"/>
  <c r="AF46" i="1" s="1"/>
  <c r="M46" i="1"/>
  <c r="AE45" i="1"/>
  <c r="AC45" i="1"/>
  <c r="Z45" i="1"/>
  <c r="AA45" i="1" s="1"/>
  <c r="X45" i="1"/>
  <c r="W45" i="1"/>
  <c r="Y45" i="1" s="1"/>
  <c r="U45" i="1"/>
  <c r="T45" i="1"/>
  <c r="O45" i="1"/>
  <c r="P45" i="1" s="1"/>
  <c r="R45" i="1" s="1"/>
  <c r="N45" i="1"/>
  <c r="AF45" i="1" s="1"/>
  <c r="M45" i="1"/>
  <c r="AF44" i="1"/>
  <c r="Z44" i="1"/>
  <c r="AA44" i="1" s="1"/>
  <c r="Y44" i="1"/>
  <c r="X44" i="1"/>
  <c r="W44" i="1"/>
  <c r="AC44" i="1" s="1"/>
  <c r="U44" i="1"/>
  <c r="T44" i="1"/>
  <c r="O44" i="1"/>
  <c r="P44" i="1" s="1"/>
  <c r="R44" i="1" s="1"/>
  <c r="N44" i="1"/>
  <c r="M44" i="1"/>
  <c r="AE44" i="1" s="1"/>
  <c r="AE43" i="1"/>
  <c r="AC43" i="1"/>
  <c r="Z43" i="1"/>
  <c r="AA43" i="1" s="1"/>
  <c r="Y43" i="1"/>
  <c r="X43" i="1"/>
  <c r="W43" i="1"/>
  <c r="AB43" i="1" s="1"/>
  <c r="U43" i="1"/>
  <c r="T43" i="1"/>
  <c r="O43" i="1"/>
  <c r="P43" i="1" s="1"/>
  <c r="R43" i="1" s="1"/>
  <c r="N43" i="1"/>
  <c r="AF43" i="1" s="1"/>
  <c r="M43" i="1"/>
  <c r="AE42" i="1"/>
  <c r="AC42" i="1"/>
  <c r="Z42" i="1"/>
  <c r="AA42" i="1" s="1"/>
  <c r="X42" i="1"/>
  <c r="W42" i="1"/>
  <c r="Y42" i="1" s="1"/>
  <c r="U42" i="1"/>
  <c r="T42" i="1"/>
  <c r="O42" i="1"/>
  <c r="P42" i="1" s="1"/>
  <c r="R42" i="1" s="1"/>
  <c r="N42" i="1"/>
  <c r="AF42" i="1" s="1"/>
  <c r="M42" i="1"/>
  <c r="AF41" i="1"/>
  <c r="Z41" i="1"/>
  <c r="AA41" i="1" s="1"/>
  <c r="Y41" i="1"/>
  <c r="X41" i="1"/>
  <c r="W41" i="1"/>
  <c r="AC41" i="1" s="1"/>
  <c r="U41" i="1"/>
  <c r="T41" i="1"/>
  <c r="O41" i="1"/>
  <c r="P41" i="1" s="1"/>
  <c r="R41" i="1" s="1"/>
  <c r="N41" i="1"/>
  <c r="M41" i="1"/>
  <c r="AE41" i="1" s="1"/>
  <c r="AE40" i="1"/>
  <c r="AC40" i="1"/>
  <c r="Z40" i="1"/>
  <c r="AA40" i="1" s="1"/>
  <c r="Y40" i="1"/>
  <c r="X40" i="1"/>
  <c r="W40" i="1"/>
  <c r="AB40" i="1" s="1"/>
  <c r="U40" i="1"/>
  <c r="T40" i="1"/>
  <c r="O40" i="1"/>
  <c r="P40" i="1" s="1"/>
  <c r="R40" i="1" s="1"/>
  <c r="N40" i="1"/>
  <c r="AF40" i="1" s="1"/>
  <c r="M40" i="1"/>
  <c r="AE39" i="1"/>
  <c r="AC39" i="1"/>
  <c r="Z39" i="1"/>
  <c r="AA39" i="1" s="1"/>
  <c r="X39" i="1"/>
  <c r="W39" i="1"/>
  <c r="Y39" i="1" s="1"/>
  <c r="U39" i="1"/>
  <c r="T39" i="1"/>
  <c r="O39" i="1"/>
  <c r="P39" i="1" s="1"/>
  <c r="R39" i="1" s="1"/>
  <c r="N39" i="1"/>
  <c r="AF39" i="1" s="1"/>
  <c r="M39" i="1"/>
  <c r="AF38" i="1"/>
  <c r="Z38" i="1"/>
  <c r="AA38" i="1" s="1"/>
  <c r="Y38" i="1"/>
  <c r="X38" i="1"/>
  <c r="W38" i="1"/>
  <c r="AC38" i="1" s="1"/>
  <c r="U38" i="1"/>
  <c r="T38" i="1"/>
  <c r="O38" i="1"/>
  <c r="P38" i="1" s="1"/>
  <c r="R38" i="1" s="1"/>
  <c r="N38" i="1"/>
  <c r="M38" i="1"/>
  <c r="AE38" i="1" s="1"/>
  <c r="AE37" i="1"/>
  <c r="AC37" i="1"/>
  <c r="Z37" i="1"/>
  <c r="AA37" i="1" s="1"/>
  <c r="Y37" i="1"/>
  <c r="X37" i="1"/>
  <c r="W37" i="1"/>
  <c r="AB37" i="1" s="1"/>
  <c r="U37" i="1"/>
  <c r="U90" i="1" s="1"/>
  <c r="T37" i="1"/>
  <c r="T90" i="1" s="1"/>
  <c r="O37" i="1"/>
  <c r="P37" i="1" s="1"/>
  <c r="R37" i="1" s="1"/>
  <c r="N37" i="1"/>
  <c r="AF37" i="1" s="1"/>
  <c r="M37" i="1"/>
  <c r="L36" i="1"/>
  <c r="K36" i="1"/>
  <c r="J36" i="1"/>
  <c r="I36" i="1"/>
  <c r="H36" i="1"/>
  <c r="G36" i="1"/>
  <c r="F36" i="1"/>
  <c r="E36" i="1"/>
  <c r="O35" i="1"/>
  <c r="G5" i="1"/>
  <c r="AC90" i="1" l="1"/>
  <c r="AC93" i="1" s="1"/>
  <c r="AC94" i="1" s="1"/>
  <c r="AE90" i="1"/>
  <c r="AF90" i="1"/>
  <c r="AF93" i="1" s="1"/>
  <c r="R90" i="1"/>
  <c r="AB47" i="1"/>
  <c r="AB39" i="1"/>
  <c r="AB42" i="1"/>
  <c r="AB45" i="1"/>
  <c r="AB48" i="1"/>
  <c r="AB51" i="1"/>
  <c r="AB54" i="1"/>
  <c r="AB57" i="1"/>
  <c r="AB60" i="1"/>
  <c r="AB63" i="1"/>
  <c r="AB66" i="1"/>
  <c r="AB69" i="1"/>
  <c r="AB72" i="1"/>
  <c r="AB75" i="1"/>
  <c r="AB78" i="1"/>
  <c r="AB81" i="1"/>
  <c r="AB84" i="1"/>
  <c r="AB87" i="1"/>
  <c r="AB41" i="1"/>
  <c r="AB44" i="1"/>
  <c r="AB88" i="1"/>
  <c r="AB38" i="1"/>
  <c r="AA50" i="1"/>
  <c r="AA90" i="1" s="1"/>
  <c r="AA93" i="1" s="1"/>
  <c r="AA94" i="1" s="1"/>
  <c r="AA53" i="1"/>
  <c r="AA56" i="1"/>
  <c r="AA59" i="1"/>
  <c r="AA62" i="1"/>
  <c r="AA65" i="1"/>
  <c r="AA68" i="1"/>
  <c r="AA71" i="1"/>
  <c r="AA74" i="1"/>
  <c r="AA77" i="1"/>
  <c r="AA80" i="1"/>
  <c r="AA83" i="1"/>
  <c r="AA86" i="1"/>
  <c r="R93" i="1" l="1"/>
  <c r="R9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 Timmerman</author>
  </authors>
  <commentList>
    <comment ref="B4" authorId="0" shapeId="0" xr:uid="{D210F179-6927-4490-9773-EC7397F28C06}">
      <text>
        <r>
          <rPr>
            <sz val="9"/>
            <color indexed="81"/>
            <rFont val="Tahoma"/>
            <family val="2"/>
          </rPr>
          <t>Hier de type specificatie al korttekst invullen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5" authorId="0" shapeId="0" xr:uid="{6B7AFF46-D39E-49C2-8E0C-338F14803F45}">
      <text>
        <r>
          <rPr>
            <sz val="9"/>
            <color indexed="81"/>
            <rFont val="Tahoma"/>
            <family val="2"/>
          </rPr>
          <t xml:space="preserve">De pakketprijs conform Cel C12 kan desgewenst worden aangepast per cel in deze kolom. Het bedrag moet altijd postief zijn. 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6" authorId="0" shapeId="0" xr:uid="{4AB5CACE-51BE-42BF-B9A5-06BDD364C401}">
      <text>
        <r>
          <rPr>
            <sz val="9"/>
            <color indexed="81"/>
            <rFont val="Tahoma"/>
            <family val="2"/>
          </rPr>
          <t xml:space="preserve">de aantallen in deze kolommen zijn gebaseerd op onze proef en door u desgewenst aan te passen. 
</t>
        </r>
      </text>
    </comment>
    <comment ref="O92" authorId="0" shapeId="0" xr:uid="{1E44BC86-7949-41AD-AB96-24C423568C89}">
      <text>
        <r>
          <rPr>
            <sz val="9"/>
            <color indexed="81"/>
            <rFont val="Tahoma"/>
            <family val="2"/>
          </rPr>
          <t xml:space="preserve">Hier vult u het bedrag in dat u benodigd bent voor het voorwerk t.a.v. Prototypen testen en wat daarmee annex is. 
</t>
        </r>
      </text>
    </comment>
  </commentList>
</comments>
</file>

<file path=xl/sharedStrings.xml><?xml version="1.0" encoding="utf-8"?>
<sst xmlns="http://schemas.openxmlformats.org/spreadsheetml/2006/main" count="167" uniqueCount="92">
  <si>
    <t>Basisprijs</t>
  </si>
  <si>
    <t>Type  (korttekst)</t>
  </si>
  <si>
    <t>Prijs ex BTW</t>
  </si>
  <si>
    <t>Vermogen (W)*</t>
  </si>
  <si>
    <t>Gegaran-deerde levensduur (uren)</t>
  </si>
  <si>
    <t>Kortste gegarandeerde levensduur</t>
  </si>
  <si>
    <t>Type beschrijving</t>
  </si>
  <si>
    <t>LED paneel</t>
  </si>
  <si>
    <t>A</t>
  </si>
  <si>
    <t xml:space="preserve">B </t>
  </si>
  <si>
    <t xml:space="preserve">C </t>
  </si>
  <si>
    <t xml:space="preserve">D </t>
  </si>
  <si>
    <t>E</t>
  </si>
  <si>
    <t>Driver</t>
  </si>
  <si>
    <t>A1</t>
  </si>
  <si>
    <t>B1</t>
  </si>
  <si>
    <t>C1</t>
  </si>
  <si>
    <t>Overige pakketkosten per bord incl. verzendkosten</t>
  </si>
  <si>
    <t xml:space="preserve">In de geel gekleurde velden hieronder is aangegeven de aantallen panelen zoals   deze op basis van de proef zijn bepaald bij de afmetingen van de LED-panelen, alsmede de aantallen drivers.  </t>
  </si>
  <si>
    <t>* Voor het door LED panelen afgegeven vermogen is voor drivers de capaciteit van de trafo in Watt o.b.v. 24 Volt</t>
  </si>
  <si>
    <t>i.v.m. Energieverbruik besparen</t>
  </si>
  <si>
    <t>aantal LED panels</t>
  </si>
  <si>
    <t>aantal drivers</t>
  </si>
  <si>
    <t xml:space="preserve">LED tot </t>
  </si>
  <si>
    <t>Driver tot</t>
  </si>
  <si>
    <t xml:space="preserve">% </t>
  </si>
  <si>
    <t>Bord opp</t>
  </si>
  <si>
    <t>Bord opp totaal</t>
  </si>
  <si>
    <t>kW</t>
  </si>
  <si>
    <t>Type</t>
  </si>
  <si>
    <t>Subtype</t>
  </si>
  <si>
    <t>Breedte    [mm]</t>
  </si>
  <si>
    <t>Hoogte      [mm]</t>
  </si>
  <si>
    <t>Aantal LEDpaneel</t>
  </si>
  <si>
    <t>Aantal drivers/type</t>
  </si>
  <si>
    <t>Prijs LED ex BTW</t>
  </si>
  <si>
    <t>Prijs drivers ex BTW</t>
  </si>
  <si>
    <t>Aanbiedingsprijs/ pakket</t>
  </si>
  <si>
    <t>aantal pakketten</t>
  </si>
  <si>
    <t>Totaal Prijs ex BTW</t>
  </si>
  <si>
    <t>W</t>
  </si>
  <si>
    <t>W Capaciteit</t>
  </si>
  <si>
    <t>[m²]</t>
  </si>
  <si>
    <t>W/[m²]</t>
  </si>
  <si>
    <t>Som LED</t>
  </si>
  <si>
    <t>Som Dirver</t>
  </si>
  <si>
    <t>b</t>
  </si>
  <si>
    <t>h</t>
  </si>
  <si>
    <t>stuks</t>
  </si>
  <si>
    <t>totaal prijs</t>
  </si>
  <si>
    <t>A32</t>
  </si>
  <si>
    <t>Enkelzijdig</t>
  </si>
  <si>
    <t>Dubbelzijdig</t>
  </si>
  <si>
    <t>A56</t>
  </si>
  <si>
    <t>B56</t>
  </si>
  <si>
    <t>A74</t>
  </si>
  <si>
    <t>B74</t>
  </si>
  <si>
    <t>A80</t>
  </si>
  <si>
    <t>B80</t>
  </si>
  <si>
    <t>C80</t>
  </si>
  <si>
    <t>A96</t>
  </si>
  <si>
    <t>B96</t>
  </si>
  <si>
    <t>C96</t>
  </si>
  <si>
    <t>A105</t>
  </si>
  <si>
    <t>B105</t>
  </si>
  <si>
    <t>C105</t>
  </si>
  <si>
    <t>D105</t>
  </si>
  <si>
    <t>A135</t>
  </si>
  <si>
    <t>B135</t>
  </si>
  <si>
    <t>C135</t>
  </si>
  <si>
    <t>D135</t>
  </si>
  <si>
    <t>A165</t>
  </si>
  <si>
    <t>B165</t>
  </si>
  <si>
    <t>C165</t>
  </si>
  <si>
    <t>D165</t>
  </si>
  <si>
    <t>A215</t>
  </si>
  <si>
    <t>B215</t>
  </si>
  <si>
    <t>A 245</t>
  </si>
  <si>
    <t xml:space="preserve">Totaal aantal </t>
  </si>
  <si>
    <t>Punten</t>
  </si>
  <si>
    <t>Subtotaal prijs</t>
  </si>
  <si>
    <t>Tot opp</t>
  </si>
  <si>
    <t>LED Panelen</t>
  </si>
  <si>
    <t>Drivers</t>
  </si>
  <si>
    <t>Prijs prototypen testen:</t>
  </si>
  <si>
    <t>&lt;= 5% subtotaal prijs.</t>
  </si>
  <si>
    <t>Eis:</t>
  </si>
  <si>
    <t xml:space="preserve">Totaal </t>
  </si>
  <si>
    <t>LED+ drivvers:</t>
  </si>
  <si>
    <t>Afgerond</t>
  </si>
  <si>
    <t>Fictieve inschrijvingsprijs:</t>
  </si>
  <si>
    <t>Noot: als 'False ', dan is het Wattage LEDs  groter dan dat van de driver(s)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</si>
</sst>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&quot;€&quot;\ #,##0.00"/>
    <numFmt numFmtId="166" formatCode="0.0%"/>
    <numFmt numFmtId="167" formatCode="0.0000"/>
  </numFmts>
  <fonts count="11"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color rgb="FFFF0000"/>
      <name val="Arial"/>
      <family val="2"/>
    </font>
    <font>
      <i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righ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165" fontId="0" fillId="3" borderId="8" xfId="0" applyNumberFormat="1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165" fontId="0" fillId="3" borderId="16" xfId="0" applyNumberFormat="1" applyFill="1" applyBorder="1" applyAlignment="1">
      <alignment horizontal="center" vertical="top"/>
    </xf>
    <xf numFmtId="0" fontId="0" fillId="3" borderId="14" xfId="0" applyFill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3" borderId="21" xfId="0" applyFont="1" applyFill="1" applyBorder="1" applyAlignment="1">
      <alignment horizontal="center" vertical="top"/>
    </xf>
    <xf numFmtId="165" fontId="0" fillId="3" borderId="22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center" vertical="top"/>
    </xf>
    <xf numFmtId="0" fontId="2" fillId="0" borderId="28" xfId="0" applyFont="1" applyBorder="1" applyAlignment="1">
      <alignment horizontal="center" vertical="top" wrapText="1"/>
    </xf>
    <xf numFmtId="165" fontId="0" fillId="3" borderId="28" xfId="0" applyNumberFormat="1" applyFill="1" applyBorder="1" applyAlignment="1">
      <alignment horizontal="center"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top"/>
    </xf>
    <xf numFmtId="0" fontId="0" fillId="6" borderId="30" xfId="0" applyFill="1" applyBorder="1" applyAlignment="1">
      <alignment horizontal="center" vertical="top" wrapText="1"/>
    </xf>
    <xf numFmtId="0" fontId="0" fillId="6" borderId="31" xfId="0" applyFill="1" applyBorder="1" applyAlignment="1">
      <alignment horizontal="center" vertical="top" wrapText="1"/>
    </xf>
    <xf numFmtId="164" fontId="0" fillId="6" borderId="32" xfId="0" applyNumberFormat="1" applyFill="1" applyBorder="1" applyAlignment="1">
      <alignment horizontal="center" vertical="top" wrapText="1"/>
    </xf>
    <xf numFmtId="1" fontId="0" fillId="6" borderId="32" xfId="0" applyNumberFormat="1" applyFill="1" applyBorder="1" applyAlignment="1">
      <alignment horizontal="center" vertical="top" wrapText="1"/>
    </xf>
    <xf numFmtId="0" fontId="2" fillId="7" borderId="33" xfId="0" applyFont="1" applyFill="1" applyBorder="1" applyAlignment="1">
      <alignment horizontal="center" vertical="top" textRotation="90" wrapText="1"/>
    </xf>
    <xf numFmtId="0" fontId="0" fillId="6" borderId="25" xfId="0" applyFill="1" applyBorder="1" applyAlignment="1">
      <alignment horizontal="center" vertical="top" wrapText="1"/>
    </xf>
    <xf numFmtId="0" fontId="0" fillId="6" borderId="26" xfId="0" applyFill="1" applyBorder="1" applyAlignment="1">
      <alignment horizontal="center" vertical="top" wrapText="1"/>
    </xf>
    <xf numFmtId="164" fontId="0" fillId="6" borderId="26" xfId="0" applyNumberFormat="1" applyFill="1" applyBorder="1" applyAlignment="1">
      <alignment horizontal="center" vertical="top" wrapText="1"/>
    </xf>
    <xf numFmtId="164" fontId="0" fillId="6" borderId="35" xfId="0" applyNumberFormat="1" applyFill="1" applyBorder="1" applyAlignment="1">
      <alignment horizontal="center" vertical="top" wrapText="1"/>
    </xf>
    <xf numFmtId="1" fontId="0" fillId="6" borderId="36" xfId="0" applyNumberFormat="1" applyFill="1" applyBorder="1" applyAlignment="1">
      <alignment horizontal="center" vertical="top" wrapText="1"/>
    </xf>
    <xf numFmtId="0" fontId="0" fillId="0" borderId="30" xfId="0" applyBorder="1" applyAlignment="1">
      <alignment vertical="top"/>
    </xf>
    <xf numFmtId="0" fontId="0" fillId="0" borderId="37" xfId="0" applyBorder="1" applyAlignment="1">
      <alignment vertical="top"/>
    </xf>
    <xf numFmtId="0" fontId="2" fillId="7" borderId="33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horizontal="center" vertical="top" wrapText="1"/>
    </xf>
    <xf numFmtId="0" fontId="2" fillId="7" borderId="29" xfId="0" applyFont="1" applyFill="1" applyBorder="1" applyAlignment="1">
      <alignment horizontal="center" vertical="top" wrapText="1"/>
    </xf>
    <xf numFmtId="0" fontId="2" fillId="7" borderId="32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6" fillId="8" borderId="43" xfId="0" applyFont="1" applyFill="1" applyBorder="1" applyAlignment="1">
      <alignment horizontal="center" vertical="top"/>
    </xf>
    <xf numFmtId="0" fontId="6" fillId="8" borderId="12" xfId="0" applyFont="1" applyFill="1" applyBorder="1" applyAlignment="1">
      <alignment horizontal="center" vertical="top"/>
    </xf>
    <xf numFmtId="0" fontId="0" fillId="4" borderId="30" xfId="0" applyFill="1" applyBorder="1" applyAlignment="1">
      <alignment horizontal="center" vertical="top"/>
    </xf>
    <xf numFmtId="0" fontId="0" fillId="4" borderId="31" xfId="0" applyFill="1" applyBorder="1" applyAlignment="1">
      <alignment horizontal="center" vertical="top"/>
    </xf>
    <xf numFmtId="0" fontId="0" fillId="4" borderId="37" xfId="0" applyFill="1" applyBorder="1" applyAlignment="1">
      <alignment horizontal="center" vertical="top"/>
    </xf>
    <xf numFmtId="165" fontId="0" fillId="0" borderId="44" xfId="0" applyNumberFormat="1" applyBorder="1" applyAlignment="1">
      <alignment horizontal="right" vertical="top"/>
    </xf>
    <xf numFmtId="165" fontId="0" fillId="0" borderId="37" xfId="0" applyNumberFormat="1" applyBorder="1" applyAlignment="1">
      <alignment horizontal="right" vertical="top"/>
    </xf>
    <xf numFmtId="165" fontId="0" fillId="9" borderId="45" xfId="0" applyNumberFormat="1" applyFill="1" applyBorder="1" applyAlignment="1">
      <alignment horizontal="right" vertical="top"/>
    </xf>
    <xf numFmtId="165" fontId="0" fillId="6" borderId="9" xfId="0" applyNumberFormat="1" applyFill="1" applyBorder="1" applyAlignment="1">
      <alignment horizontal="right" vertical="top"/>
    </xf>
    <xf numFmtId="0" fontId="0" fillId="6" borderId="43" xfId="0" applyFill="1" applyBorder="1" applyAlignment="1">
      <alignment horizontal="center" vertical="top"/>
    </xf>
    <xf numFmtId="165" fontId="0" fillId="0" borderId="37" xfId="0" applyNumberFormat="1" applyBorder="1" applyAlignment="1">
      <alignment vertical="top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166" fontId="0" fillId="0" borderId="31" xfId="0" applyNumberFormat="1" applyBorder="1" applyAlignment="1">
      <alignment horizontal="center" vertical="top"/>
    </xf>
    <xf numFmtId="167" fontId="0" fillId="0" borderId="31" xfId="0" applyNumberFormat="1" applyBorder="1" applyAlignment="1">
      <alignment horizontal="center" vertical="top"/>
    </xf>
    <xf numFmtId="164" fontId="0" fillId="0" borderId="31" xfId="0" applyNumberFormat="1" applyBorder="1" applyAlignment="1">
      <alignment horizontal="center" vertical="top"/>
    </xf>
    <xf numFmtId="1" fontId="0" fillId="0" borderId="37" xfId="0" applyNumberFormat="1" applyBorder="1" applyAlignment="1">
      <alignment horizontal="center" vertical="top"/>
    </xf>
    <xf numFmtId="165" fontId="0" fillId="0" borderId="17" xfId="0" applyNumberFormat="1" applyBorder="1" applyAlignment="1">
      <alignment vertical="top"/>
    </xf>
    <xf numFmtId="165" fontId="0" fillId="0" borderId="19" xfId="0" applyNumberFormat="1" applyBorder="1" applyAlignment="1">
      <alignment vertical="top"/>
    </xf>
    <xf numFmtId="0" fontId="6" fillId="8" borderId="39" xfId="0" applyFon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0" fillId="4" borderId="18" xfId="0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165" fontId="0" fillId="9" borderId="16" xfId="0" applyNumberFormat="1" applyFill="1" applyBorder="1" applyAlignment="1">
      <alignment horizontal="right" vertical="top"/>
    </xf>
    <xf numFmtId="165" fontId="0" fillId="6" borderId="14" xfId="0" applyNumberFormat="1" applyFill="1" applyBorder="1" applyAlignment="1">
      <alignment horizontal="right" vertical="top"/>
    </xf>
    <xf numFmtId="0" fontId="0" fillId="6" borderId="39" xfId="0" applyFill="1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166" fontId="0" fillId="0" borderId="18" xfId="0" applyNumberFormat="1" applyBorder="1" applyAlignment="1">
      <alignment horizontal="center" vertical="top"/>
    </xf>
    <xf numFmtId="167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6" fillId="8" borderId="0" xfId="0" applyFont="1" applyFill="1" applyAlignment="1">
      <alignment horizontal="center" vertical="top"/>
    </xf>
    <xf numFmtId="0" fontId="5" fillId="8" borderId="17" xfId="0" applyFont="1" applyFill="1" applyBorder="1" applyAlignment="1">
      <alignment horizontal="center" vertical="top"/>
    </xf>
    <xf numFmtId="0" fontId="7" fillId="4" borderId="18" xfId="0" applyFont="1" applyFill="1" applyBorder="1" applyAlignment="1">
      <alignment horizontal="center" vertical="top"/>
    </xf>
    <xf numFmtId="0" fontId="5" fillId="8" borderId="25" xfId="0" applyFont="1" applyFill="1" applyBorder="1" applyAlignment="1">
      <alignment horizontal="center" vertical="top"/>
    </xf>
    <xf numFmtId="0" fontId="6" fillId="8" borderId="46" xfId="0" applyFont="1" applyFill="1" applyBorder="1" applyAlignment="1">
      <alignment horizontal="center" vertical="top"/>
    </xf>
    <xf numFmtId="0" fontId="6" fillId="8" borderId="23" xfId="0" applyFont="1" applyFill="1" applyBorder="1" applyAlignment="1">
      <alignment horizontal="center" vertical="top"/>
    </xf>
    <xf numFmtId="0" fontId="0" fillId="4" borderId="25" xfId="0" applyFill="1" applyBorder="1" applyAlignment="1">
      <alignment horizontal="center" vertical="top"/>
    </xf>
    <xf numFmtId="0" fontId="0" fillId="4" borderId="26" xfId="0" applyFill="1" applyBorder="1" applyAlignment="1">
      <alignment horizontal="center" vertical="top"/>
    </xf>
    <xf numFmtId="0" fontId="0" fillId="4" borderId="27" xfId="0" applyFill="1" applyBorder="1" applyAlignment="1">
      <alignment horizontal="center" vertical="top"/>
    </xf>
    <xf numFmtId="165" fontId="0" fillId="0" borderId="47" xfId="0" applyNumberFormat="1" applyBorder="1" applyAlignment="1">
      <alignment horizontal="right" vertical="top"/>
    </xf>
    <xf numFmtId="165" fontId="0" fillId="0" borderId="48" xfId="0" applyNumberFormat="1" applyBorder="1" applyAlignment="1">
      <alignment horizontal="right" vertical="top"/>
    </xf>
    <xf numFmtId="165" fontId="0" fillId="9" borderId="22" xfId="0" applyNumberFormat="1" applyFill="1" applyBorder="1" applyAlignment="1">
      <alignment horizontal="right" vertical="top"/>
    </xf>
    <xf numFmtId="165" fontId="0" fillId="6" borderId="20" xfId="0" applyNumberFormat="1" applyFill="1" applyBorder="1" applyAlignment="1">
      <alignment horizontal="right" vertical="top"/>
    </xf>
    <xf numFmtId="0" fontId="0" fillId="6" borderId="46" xfId="0" applyFill="1" applyBorder="1" applyAlignment="1">
      <alignment horizontal="center" vertical="top"/>
    </xf>
    <xf numFmtId="165" fontId="0" fillId="0" borderId="27" xfId="0" applyNumberFormat="1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166" fontId="0" fillId="0" borderId="26" xfId="0" applyNumberFormat="1" applyBorder="1" applyAlignment="1">
      <alignment horizontal="center" vertical="top"/>
    </xf>
    <xf numFmtId="167" fontId="0" fillId="0" borderId="26" xfId="0" applyNumberFormat="1" applyBorder="1" applyAlignment="1">
      <alignment horizontal="center" vertical="top"/>
    </xf>
    <xf numFmtId="164" fontId="0" fillId="0" borderId="26" xfId="0" applyNumberFormat="1" applyBorder="1" applyAlignment="1">
      <alignment horizontal="center" vertical="top"/>
    </xf>
    <xf numFmtId="1" fontId="0" fillId="0" borderId="27" xfId="0" applyNumberFormat="1" applyBorder="1" applyAlignment="1">
      <alignment horizontal="center" vertical="top"/>
    </xf>
    <xf numFmtId="165" fontId="0" fillId="0" borderId="25" xfId="0" applyNumberFormat="1" applyBorder="1" applyAlignment="1">
      <alignment vertical="top"/>
    </xf>
    <xf numFmtId="0" fontId="8" fillId="0" borderId="0" xfId="0" applyFont="1" applyAlignment="1">
      <alignment horizontal="right" vertical="top"/>
    </xf>
    <xf numFmtId="0" fontId="0" fillId="10" borderId="0" xfId="0" applyFill="1" applyAlignment="1">
      <alignment horizontal="center" vertical="top"/>
    </xf>
    <xf numFmtId="165" fontId="0" fillId="2" borderId="1" xfId="0" applyNumberFormat="1" applyFill="1" applyBorder="1" applyAlignment="1">
      <alignment vertical="top"/>
    </xf>
    <xf numFmtId="0" fontId="0" fillId="0" borderId="49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0" xfId="0" quotePrefix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65" fontId="2" fillId="0" borderId="49" xfId="0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vertical="top"/>
    </xf>
    <xf numFmtId="165" fontId="0" fillId="9" borderId="1" xfId="0" applyNumberFormat="1" applyFill="1" applyBorder="1" applyAlignment="1">
      <alignment vertical="top"/>
    </xf>
    <xf numFmtId="164" fontId="0" fillId="4" borderId="0" xfId="0" applyNumberFormat="1" applyFill="1" applyAlignment="1">
      <alignment horizontal="center" vertical="top"/>
    </xf>
    <xf numFmtId="164" fontId="0" fillId="0" borderId="0" xfId="0" applyNumberFormat="1" applyAlignment="1">
      <alignment vertical="top"/>
    </xf>
    <xf numFmtId="165" fontId="0" fillId="6" borderId="18" xfId="0" applyNumberFormat="1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1" fontId="8" fillId="0" borderId="0" xfId="0" applyNumberFormat="1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0" fillId="0" borderId="18" xfId="0" applyBorder="1" applyAlignment="1">
      <alignment vertical="top"/>
    </xf>
    <xf numFmtId="165" fontId="2" fillId="0" borderId="18" xfId="0" applyNumberFormat="1" applyFont="1" applyBorder="1" applyAlignment="1">
      <alignment vertical="top"/>
    </xf>
    <xf numFmtId="0" fontId="0" fillId="0" borderId="39" xfId="0" applyBorder="1" applyAlignment="1">
      <alignment vertical="top"/>
    </xf>
    <xf numFmtId="165" fontId="2" fillId="4" borderId="1" xfId="0" applyNumberFormat="1" applyFont="1" applyFill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textRotation="90" wrapText="1"/>
    </xf>
    <xf numFmtId="0" fontId="2" fillId="0" borderId="2" xfId="0" applyFont="1" applyBorder="1" applyAlignment="1">
      <alignment horizontal="center" vertical="top" textRotation="90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0" xfId="0" applyFill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3" borderId="11" xfId="0" applyFill="1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0" fontId="0" fillId="0" borderId="13" xfId="0" applyBorder="1" applyAlignment="1">
      <alignment horizontal="left" vertical="top" wrapText="1" indent="1"/>
    </xf>
    <xf numFmtId="0" fontId="0" fillId="3" borderId="17" xfId="0" applyFill="1" applyBorder="1" applyAlignment="1">
      <alignment horizontal="left" vertical="top" wrapText="1" indent="1"/>
    </xf>
    <xf numFmtId="0" fontId="0" fillId="0" borderId="18" xfId="0" applyBorder="1" applyAlignment="1">
      <alignment horizontal="left" vertical="top" wrapText="1" indent="1"/>
    </xf>
    <xf numFmtId="0" fontId="0" fillId="0" borderId="19" xfId="0" applyBorder="1" applyAlignment="1">
      <alignment horizontal="left" vertical="top" wrapText="1" indent="1"/>
    </xf>
    <xf numFmtId="0" fontId="2" fillId="7" borderId="29" xfId="0" applyFont="1" applyFill="1" applyBorder="1" applyAlignment="1">
      <alignment horizontal="center" vertical="top" textRotation="90" wrapText="1"/>
    </xf>
    <xf numFmtId="0" fontId="0" fillId="0" borderId="41" xfId="0" applyBorder="1" applyAlignment="1">
      <alignment horizontal="center" vertical="top" textRotation="90" wrapText="1"/>
    </xf>
    <xf numFmtId="0" fontId="0" fillId="3" borderId="23" xfId="0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3" borderId="25" xfId="0" applyFill="1" applyBorder="1" applyAlignment="1">
      <alignment horizontal="left" vertical="top" wrapText="1" indent="1"/>
    </xf>
    <xf numFmtId="0" fontId="0" fillId="0" borderId="26" xfId="0" applyBorder="1" applyAlignment="1">
      <alignment horizontal="left" vertical="top" wrapText="1" indent="1"/>
    </xf>
    <xf numFmtId="0" fontId="0" fillId="0" borderId="27" xfId="0" applyBorder="1" applyAlignment="1">
      <alignment horizontal="left" vertical="top" wrapText="1" inden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6" borderId="29" xfId="0" applyFill="1" applyBorder="1" applyAlignment="1">
      <alignment horizontal="center" vertical="top" textRotation="90" wrapText="1"/>
    </xf>
    <xf numFmtId="0" fontId="0" fillId="6" borderId="34" xfId="0" applyFill="1" applyBorder="1" applyAlignment="1">
      <alignment horizontal="center" vertical="top" textRotation="90" wrapText="1"/>
    </xf>
    <xf numFmtId="0" fontId="2" fillId="7" borderId="29" xfId="0" applyFont="1" applyFill="1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39" xfId="0" applyBorder="1" applyAlignment="1">
      <alignment horizontal="center" vertical="top" textRotation="90" wrapText="1"/>
    </xf>
    <xf numFmtId="0" fontId="2" fillId="7" borderId="3" xfId="0" applyFont="1" applyFill="1" applyBorder="1" applyAlignment="1">
      <alignment horizontal="center" vertical="top" textRotation="90" wrapText="1"/>
    </xf>
    <xf numFmtId="0" fontId="0" fillId="0" borderId="40" xfId="0" applyBorder="1" applyAlignment="1">
      <alignment horizontal="center" vertical="top" textRotation="90" wrapText="1"/>
    </xf>
    <xf numFmtId="0" fontId="5" fillId="8" borderId="29" xfId="0" applyFont="1" applyFill="1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0" xfId="0" applyFont="1" applyBorder="1" applyAlignment="1">
      <alignment horizontal="left" vertical="top" wrapText="1" indent="1"/>
    </xf>
    <xf numFmtId="0" fontId="2" fillId="0" borderId="51" xfId="0" applyFont="1" applyBorder="1" applyAlignment="1">
      <alignment horizontal="left" vertical="top" wrapText="1" indent="1"/>
    </xf>
    <xf numFmtId="0" fontId="0" fillId="0" borderId="0" xfId="0" quotePrefix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</cellXfs>
  <cellStyles count="1">
    <cellStyle name="Standaard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14</xdr:row>
      <xdr:rowOff>62431</xdr:rowOff>
    </xdr:from>
    <xdr:to>
      <xdr:col>37</xdr:col>
      <xdr:colOff>389659</xdr:colOff>
      <xdr:row>32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31B6F9-0B40-482D-8739-5E62551825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3" y="3081856"/>
          <a:ext cx="9692986" cy="2956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50EB-7CBC-43BD-B801-DC1A4A5E6713}">
  <sheetPr>
    <pageSetUpPr fitToPage="1"/>
  </sheetPr>
  <dimension ref="A1:AM96"/>
  <sheetViews>
    <sheetView tabSelected="1" topLeftCell="A4" zoomScale="110" zoomScaleNormal="110" workbookViewId="0">
      <selection activeCell="E37" sqref="E37:I39"/>
    </sheetView>
  </sheetViews>
  <sheetFormatPr defaultColWidth="9.140625" defaultRowHeight="12.75"/>
  <cols>
    <col min="1" max="1" width="16.28515625" style="1" customWidth="1"/>
    <col min="2" max="2" width="12.7109375" style="1" customWidth="1"/>
    <col min="3" max="3" width="10.7109375" style="1" customWidth="1"/>
    <col min="4" max="4" width="9.42578125" style="1" bestFit="1" customWidth="1"/>
    <col min="5" max="12" width="5.7109375" style="2" customWidth="1"/>
    <col min="13" max="13" width="9.42578125" style="5" hidden="1" customWidth="1"/>
    <col min="14" max="14" width="11.42578125" style="5" hidden="1" customWidth="1"/>
    <col min="15" max="15" width="11.7109375" style="5" hidden="1" customWidth="1"/>
    <col min="16" max="16" width="12.85546875" style="5" hidden="1" customWidth="1"/>
    <col min="17" max="17" width="6.140625" style="2" hidden="1" customWidth="1"/>
    <col min="18" max="18" width="14.85546875" style="1" hidden="1" customWidth="1"/>
    <col min="19" max="19" width="3.42578125" style="1" hidden="1" customWidth="1"/>
    <col min="20" max="20" width="8.28515625" style="2" hidden="1" customWidth="1"/>
    <col min="21" max="21" width="7" style="2" hidden="1" customWidth="1"/>
    <col min="22" max="22" width="2.5703125" style="2" hidden="1" customWidth="1"/>
    <col min="23" max="23" width="7" style="2" hidden="1" customWidth="1"/>
    <col min="24" max="24" width="9.42578125" style="2" hidden="1" customWidth="1"/>
    <col min="25" max="26" width="7" style="2" hidden="1" customWidth="1"/>
    <col min="27" max="27" width="8.5703125" style="6" hidden="1" customWidth="1"/>
    <col min="28" max="28" width="6.7109375" style="6" hidden="1" customWidth="1"/>
    <col min="29" max="29" width="7.140625" style="7" hidden="1" customWidth="1"/>
    <col min="30" max="30" width="2.5703125" style="1" hidden="1" customWidth="1"/>
    <col min="31" max="31" width="14.140625" style="1" hidden="1" customWidth="1"/>
    <col min="32" max="32" width="13.5703125" style="1" hidden="1" customWidth="1"/>
    <col min="33" max="16384" width="9.140625" style="1"/>
  </cols>
  <sheetData>
    <row r="1" spans="1:39" ht="13.5" hidden="1" thickBot="1">
      <c r="J1" s="3"/>
      <c r="K1" s="3"/>
      <c r="L1" s="3"/>
      <c r="M1" s="4"/>
    </row>
    <row r="2" spans="1:39" ht="13.5" hidden="1" thickBot="1"/>
    <row r="3" spans="1:39" ht="13.5" hidden="1" thickBot="1"/>
    <row r="4" spans="1:39" ht="76.5" customHeight="1" thickBot="1">
      <c r="A4" s="8" t="s">
        <v>0</v>
      </c>
      <c r="B4" s="9" t="s">
        <v>1</v>
      </c>
      <c r="C4" s="10" t="s">
        <v>2</v>
      </c>
      <c r="D4" s="11" t="s">
        <v>3</v>
      </c>
      <c r="E4" s="127" t="s">
        <v>4</v>
      </c>
      <c r="F4" s="128"/>
      <c r="G4" s="129" t="s">
        <v>5</v>
      </c>
      <c r="H4" s="130"/>
      <c r="I4" s="128"/>
      <c r="J4" s="131" t="s">
        <v>6</v>
      </c>
      <c r="K4" s="132"/>
      <c r="L4" s="132"/>
      <c r="M4" s="132"/>
      <c r="N4" s="133"/>
    </row>
    <row r="5" spans="1:39" ht="12.75" customHeight="1" thickBot="1">
      <c r="A5" s="12" t="s">
        <v>7</v>
      </c>
      <c r="B5" s="13" t="s">
        <v>8</v>
      </c>
      <c r="C5" s="14"/>
      <c r="D5" s="15"/>
      <c r="E5" s="134"/>
      <c r="F5" s="135"/>
      <c r="G5" s="136">
        <f>IF(MIN(E5:E12)="",0,MIN(E5:E12))</f>
        <v>0</v>
      </c>
      <c r="H5" s="137"/>
      <c r="I5" s="128"/>
      <c r="J5" s="138" t="s">
        <v>6</v>
      </c>
      <c r="K5" s="139"/>
      <c r="L5" s="139"/>
      <c r="M5" s="139"/>
      <c r="N5" s="140"/>
    </row>
    <row r="6" spans="1:39" ht="12.75" customHeight="1">
      <c r="A6" s="16" t="s">
        <v>7</v>
      </c>
      <c r="B6" s="17" t="s">
        <v>9</v>
      </c>
      <c r="C6" s="18"/>
      <c r="D6" s="19"/>
      <c r="E6" s="134"/>
      <c r="F6" s="135"/>
      <c r="G6" s="5"/>
      <c r="J6" s="141" t="s">
        <v>6</v>
      </c>
      <c r="K6" s="142"/>
      <c r="L6" s="142"/>
      <c r="M6" s="142"/>
      <c r="N6" s="143"/>
    </row>
    <row r="7" spans="1:39" ht="12.75" customHeight="1">
      <c r="A7" s="16" t="s">
        <v>7</v>
      </c>
      <c r="B7" s="17" t="s">
        <v>10</v>
      </c>
      <c r="C7" s="18"/>
      <c r="D7" s="19"/>
      <c r="E7" s="134"/>
      <c r="F7" s="135"/>
      <c r="G7" s="5"/>
      <c r="J7" s="141" t="s">
        <v>6</v>
      </c>
      <c r="K7" s="142"/>
      <c r="L7" s="142"/>
      <c r="M7" s="142"/>
      <c r="N7" s="143"/>
    </row>
    <row r="8" spans="1:39" ht="12.75" customHeight="1">
      <c r="A8" s="16" t="s">
        <v>7</v>
      </c>
      <c r="B8" s="17" t="s">
        <v>11</v>
      </c>
      <c r="C8" s="18"/>
      <c r="D8" s="19"/>
      <c r="E8" s="134"/>
      <c r="F8" s="135"/>
      <c r="G8" s="1"/>
      <c r="H8" s="1"/>
      <c r="I8" s="1"/>
      <c r="J8" s="141" t="s">
        <v>6</v>
      </c>
      <c r="K8" s="142"/>
      <c r="L8" s="142"/>
      <c r="M8" s="142"/>
      <c r="N8" s="143"/>
      <c r="O8" s="1"/>
      <c r="P8" s="1"/>
      <c r="Q8" s="1"/>
    </row>
    <row r="9" spans="1:39" ht="12.75" customHeight="1">
      <c r="A9" s="16" t="s">
        <v>7</v>
      </c>
      <c r="B9" s="17" t="s">
        <v>12</v>
      </c>
      <c r="C9" s="18"/>
      <c r="D9" s="19"/>
      <c r="E9" s="134"/>
      <c r="F9" s="135"/>
      <c r="G9" s="1"/>
      <c r="H9" s="1"/>
      <c r="I9" s="1"/>
      <c r="J9" s="141" t="s">
        <v>6</v>
      </c>
      <c r="K9" s="142"/>
      <c r="L9" s="142"/>
      <c r="M9" s="142"/>
      <c r="N9" s="143"/>
      <c r="O9" s="1"/>
      <c r="P9" s="1"/>
      <c r="Q9" s="1"/>
    </row>
    <row r="10" spans="1:39" ht="13.5" customHeight="1">
      <c r="A10" s="16" t="s">
        <v>13</v>
      </c>
      <c r="B10" s="17" t="s">
        <v>14</v>
      </c>
      <c r="C10" s="18"/>
      <c r="D10" s="19"/>
      <c r="E10" s="134"/>
      <c r="F10" s="135"/>
      <c r="G10" s="1"/>
      <c r="H10" s="1"/>
      <c r="I10" s="1"/>
      <c r="J10" s="141" t="s">
        <v>6</v>
      </c>
      <c r="K10" s="142"/>
      <c r="L10" s="142"/>
      <c r="M10" s="142"/>
      <c r="N10" s="143"/>
      <c r="O10" s="1"/>
      <c r="P10" s="1"/>
      <c r="Q10" s="1"/>
    </row>
    <row r="11" spans="1:39" ht="12.75" customHeight="1">
      <c r="A11" s="16" t="s">
        <v>13</v>
      </c>
      <c r="B11" s="17" t="s">
        <v>15</v>
      </c>
      <c r="C11" s="18"/>
      <c r="D11" s="19"/>
      <c r="E11" s="134"/>
      <c r="F11" s="135"/>
      <c r="G11" s="1"/>
      <c r="H11" s="1"/>
      <c r="I11" s="1"/>
      <c r="J11" s="141" t="s">
        <v>6</v>
      </c>
      <c r="K11" s="142"/>
      <c r="L11" s="142"/>
      <c r="M11" s="142"/>
      <c r="N11" s="143"/>
      <c r="O11" s="1"/>
      <c r="P11" s="1"/>
      <c r="Q11" s="1"/>
    </row>
    <row r="12" spans="1:39" ht="13.5" customHeight="1" thickBot="1">
      <c r="A12" s="20" t="s">
        <v>13</v>
      </c>
      <c r="B12" s="21" t="s">
        <v>16</v>
      </c>
      <c r="C12" s="22"/>
      <c r="D12" s="23"/>
      <c r="E12" s="146"/>
      <c r="F12" s="147"/>
      <c r="G12" s="1"/>
      <c r="H12" s="1"/>
      <c r="I12" s="1"/>
      <c r="J12" s="148" t="s">
        <v>6</v>
      </c>
      <c r="K12" s="149"/>
      <c r="L12" s="149"/>
      <c r="M12" s="149"/>
      <c r="N12" s="150"/>
      <c r="O12" s="1"/>
      <c r="P12" s="1"/>
      <c r="Q12" s="1"/>
    </row>
    <row r="13" spans="1:39" ht="57.75" customHeight="1" thickBot="1">
      <c r="A13" s="24" t="s">
        <v>17</v>
      </c>
      <c r="C13" s="25"/>
      <c r="E13" s="151" t="s">
        <v>18</v>
      </c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</row>
    <row r="14" spans="1:39" ht="27" hidden="1" customHeight="1">
      <c r="A14" s="26" t="s">
        <v>19</v>
      </c>
      <c r="B14" s="26"/>
      <c r="C14" s="26"/>
      <c r="D14" s="26"/>
      <c r="E14" s="27"/>
      <c r="F14" s="27"/>
      <c r="G14" s="27"/>
    </row>
    <row r="32" ht="13.5" thickBot="1"/>
    <row r="33" spans="1:32" ht="13.5" thickBot="1">
      <c r="W33" s="153" t="s">
        <v>20</v>
      </c>
      <c r="X33" s="154"/>
      <c r="Y33" s="154"/>
      <c r="Z33" s="154"/>
      <c r="AA33" s="154"/>
      <c r="AB33" s="154"/>
      <c r="AC33" s="155"/>
    </row>
    <row r="34" spans="1:32" ht="26.25" hidden="1" thickBot="1">
      <c r="T34" s="156" t="s">
        <v>21</v>
      </c>
      <c r="U34" s="156" t="s">
        <v>22</v>
      </c>
      <c r="W34" s="28" t="s">
        <v>23</v>
      </c>
      <c r="X34" s="29" t="s">
        <v>24</v>
      </c>
      <c r="Y34" s="29" t="s">
        <v>25</v>
      </c>
      <c r="Z34" s="29" t="s">
        <v>26</v>
      </c>
      <c r="AA34" s="30" t="s">
        <v>27</v>
      </c>
      <c r="AB34" s="30"/>
      <c r="AC34" s="31" t="s">
        <v>28</v>
      </c>
    </row>
    <row r="35" spans="1:32" ht="94.5" customHeight="1" thickBot="1">
      <c r="A35" s="158" t="s">
        <v>29</v>
      </c>
      <c r="B35" s="158" t="s">
        <v>30</v>
      </c>
      <c r="C35" s="32" t="s">
        <v>31</v>
      </c>
      <c r="D35" s="32" t="s">
        <v>32</v>
      </c>
      <c r="E35" s="32" t="s">
        <v>33</v>
      </c>
      <c r="F35" s="32" t="s">
        <v>33</v>
      </c>
      <c r="G35" s="32" t="s">
        <v>33</v>
      </c>
      <c r="H35" s="32" t="s">
        <v>33</v>
      </c>
      <c r="I35" s="32" t="s">
        <v>33</v>
      </c>
      <c r="J35" s="32" t="s">
        <v>34</v>
      </c>
      <c r="K35" s="32" t="s">
        <v>34</v>
      </c>
      <c r="L35" s="32" t="s">
        <v>34</v>
      </c>
      <c r="M35" s="144" t="s">
        <v>35</v>
      </c>
      <c r="N35" s="161" t="s">
        <v>36</v>
      </c>
      <c r="O35" s="144" t="str">
        <f>+A13</f>
        <v>Overige pakketkosten per bord incl. verzendkosten</v>
      </c>
      <c r="P35" s="144" t="s">
        <v>37</v>
      </c>
      <c r="Q35" s="144" t="s">
        <v>38</v>
      </c>
      <c r="R35" s="144" t="s">
        <v>39</v>
      </c>
      <c r="T35" s="157"/>
      <c r="U35" s="157"/>
      <c r="W35" s="33" t="s">
        <v>40</v>
      </c>
      <c r="X35" s="34" t="s">
        <v>41</v>
      </c>
      <c r="Y35" s="34"/>
      <c r="Z35" s="34" t="s">
        <v>42</v>
      </c>
      <c r="AA35" s="35" t="s">
        <v>42</v>
      </c>
      <c r="AB35" s="36" t="s">
        <v>43</v>
      </c>
      <c r="AC35" s="37"/>
      <c r="AE35" s="38" t="s">
        <v>44</v>
      </c>
      <c r="AF35" s="39" t="s">
        <v>45</v>
      </c>
    </row>
    <row r="36" spans="1:32" ht="13.5" thickBot="1">
      <c r="A36" s="159"/>
      <c r="B36" s="159"/>
      <c r="C36" s="40" t="s">
        <v>46</v>
      </c>
      <c r="D36" s="41" t="s">
        <v>47</v>
      </c>
      <c r="E36" s="42" t="str">
        <f>+B5</f>
        <v>A</v>
      </c>
      <c r="F36" s="40" t="str">
        <f>+B6</f>
        <v xml:space="preserve">B </v>
      </c>
      <c r="G36" s="40" t="str">
        <f>+B7</f>
        <v xml:space="preserve">C </v>
      </c>
      <c r="H36" s="40" t="str">
        <f>+B8</f>
        <v xml:space="preserve">D </v>
      </c>
      <c r="I36" s="40" t="str">
        <f>+B9</f>
        <v>E</v>
      </c>
      <c r="J36" s="40" t="str">
        <f>+B10</f>
        <v>A1</v>
      </c>
      <c r="K36" s="40" t="str">
        <f>+B11</f>
        <v>B1</v>
      </c>
      <c r="L36" s="43" t="str">
        <f>+B12</f>
        <v>C1</v>
      </c>
      <c r="M36" s="160"/>
      <c r="N36" s="162"/>
      <c r="O36" s="145"/>
      <c r="P36" s="145"/>
      <c r="Q36" s="145"/>
      <c r="R36" s="145"/>
      <c r="T36" s="44" t="s">
        <v>48</v>
      </c>
      <c r="U36" s="45" t="s">
        <v>48</v>
      </c>
      <c r="W36" s="46"/>
      <c r="X36" s="46"/>
      <c r="Y36" s="46"/>
      <c r="Z36" s="46"/>
      <c r="AA36" s="47"/>
      <c r="AB36" s="47"/>
      <c r="AC36" s="48"/>
      <c r="AE36" s="49" t="s">
        <v>49</v>
      </c>
      <c r="AF36" s="50" t="s">
        <v>49</v>
      </c>
    </row>
    <row r="37" spans="1:32" ht="13.5" thickBot="1">
      <c r="A37" s="163" t="s">
        <v>50</v>
      </c>
      <c r="B37" s="51" t="s">
        <v>51</v>
      </c>
      <c r="C37" s="51">
        <v>320</v>
      </c>
      <c r="D37" s="52">
        <v>320</v>
      </c>
      <c r="E37" s="53">
        <v>1</v>
      </c>
      <c r="F37" s="54"/>
      <c r="G37" s="54"/>
      <c r="H37" s="54"/>
      <c r="I37" s="54"/>
      <c r="J37" s="54">
        <v>1</v>
      </c>
      <c r="K37" s="54"/>
      <c r="L37" s="55"/>
      <c r="M37" s="56">
        <f>+E37*C$5+F37*C$6+G37*C$7+I37*C$8</f>
        <v>0</v>
      </c>
      <c r="N37" s="57">
        <f>+J37*C$10+K37*C$11+L37*C$12</f>
        <v>0</v>
      </c>
      <c r="O37" s="58">
        <f t="shared" ref="O37:O88" si="0">+C$13</f>
        <v>0</v>
      </c>
      <c r="P37" s="59">
        <f>+O37+N37+M37</f>
        <v>0</v>
      </c>
      <c r="Q37" s="60">
        <v>150</v>
      </c>
      <c r="R37" s="61">
        <f>+Q37*P37</f>
        <v>0</v>
      </c>
      <c r="T37" s="49">
        <f>SUM(E37:I37)*Q37</f>
        <v>150</v>
      </c>
      <c r="U37" s="50">
        <f>+L37*Q37+SUM(J37:L37)*Q37</f>
        <v>150</v>
      </c>
      <c r="W37" s="62">
        <f>+E37*D$5+F37*D$6+G37*D$7+I37*D$8</f>
        <v>0</v>
      </c>
      <c r="X37" s="63">
        <f>+J37*D$10+K37*D$11+L37*D$12</f>
        <v>0</v>
      </c>
      <c r="Y37" s="64" t="e">
        <f t="shared" ref="Y37:Y66" si="1">IF(+W37/X37&gt;=1,"FALSE",+W37/X37)</f>
        <v>#DIV/0!</v>
      </c>
      <c r="Z37" s="65">
        <f>IF(B37="Enkelzijdig",+C37/1000*D37/1000,(C37/1000*D37/1000)*2)</f>
        <v>0.1024</v>
      </c>
      <c r="AA37" s="66">
        <f>+Q37*Z37</f>
        <v>15.360000000000001</v>
      </c>
      <c r="AB37" s="66">
        <f>+W37/Z37</f>
        <v>0</v>
      </c>
      <c r="AC37" s="67">
        <f>+W37*Q37</f>
        <v>0</v>
      </c>
      <c r="AE37" s="68">
        <f>+M37*Q37</f>
        <v>0</v>
      </c>
      <c r="AF37" s="69">
        <f>+Q37*N37</f>
        <v>0</v>
      </c>
    </row>
    <row r="38" spans="1:32" ht="13.5" thickBot="1">
      <c r="A38" s="164"/>
      <c r="B38" s="70" t="s">
        <v>52</v>
      </c>
      <c r="C38" s="51">
        <v>320</v>
      </c>
      <c r="D38" s="52">
        <v>320</v>
      </c>
      <c r="E38" s="71">
        <v>2</v>
      </c>
      <c r="F38" s="72"/>
      <c r="G38" s="72"/>
      <c r="H38" s="72"/>
      <c r="I38" s="72"/>
      <c r="J38" s="72">
        <v>1</v>
      </c>
      <c r="K38" s="72"/>
      <c r="L38" s="73"/>
      <c r="M38" s="56">
        <f t="shared" ref="M38:M88" si="2">+E38*C$5+F38*C$6+G38*C$7+I38*C$8</f>
        <v>0</v>
      </c>
      <c r="N38" s="57">
        <f t="shared" ref="N38:N88" si="3">+J38*C$10+K38*C$11+L38*C$12</f>
        <v>0</v>
      </c>
      <c r="O38" s="74">
        <f t="shared" si="0"/>
        <v>0</v>
      </c>
      <c r="P38" s="75">
        <f t="shared" ref="P38:P88" si="4">+O38+N38+M38</f>
        <v>0</v>
      </c>
      <c r="Q38" s="76">
        <v>430</v>
      </c>
      <c r="R38" s="69">
        <f t="shared" ref="R38:R88" si="5">+Q38*P38</f>
        <v>0</v>
      </c>
      <c r="T38" s="49">
        <f t="shared" ref="T38:T88" si="6">SUM(E38:I38)*Q38</f>
        <v>860</v>
      </c>
      <c r="U38" s="50">
        <f t="shared" ref="U38:U88" si="7">+L38*Q38+SUM(J38:L38)*Q38</f>
        <v>430</v>
      </c>
      <c r="W38" s="49">
        <f t="shared" ref="W38:W88" si="8">+E38*D$5+F38*D$6+G38*D$7+I38*D$8</f>
        <v>0</v>
      </c>
      <c r="X38" s="77">
        <f t="shared" ref="X38:X88" si="9">+J38*D$10+K38*D$11+L38*D$12</f>
        <v>0</v>
      </c>
      <c r="Y38" s="78" t="e">
        <f t="shared" si="1"/>
        <v>#DIV/0!</v>
      </c>
      <c r="Z38" s="79">
        <f t="shared" ref="Z38:Z88" si="10">IF(B38="Enkelzijdig",+C38/1000*D38/1000,(C38/1000*D38/1000)*2)</f>
        <v>0.20480000000000001</v>
      </c>
      <c r="AA38" s="80">
        <f t="shared" ref="AA38:AA88" si="11">+Q38*Z38</f>
        <v>88.064000000000007</v>
      </c>
      <c r="AB38" s="80">
        <f t="shared" ref="AB38:AB88" si="12">+W38/Z38</f>
        <v>0</v>
      </c>
      <c r="AC38" s="81">
        <f t="shared" ref="AC38:AC88" si="13">+W38*Q38</f>
        <v>0</v>
      </c>
      <c r="AE38" s="68">
        <f t="shared" ref="AE38:AE88" si="14">+M38*Q38</f>
        <v>0</v>
      </c>
      <c r="AF38" s="69">
        <f t="shared" ref="AF38:AF88" si="15">+Q38*N38</f>
        <v>0</v>
      </c>
    </row>
    <row r="39" spans="1:32" ht="13.5" thickBot="1">
      <c r="A39" s="163" t="s">
        <v>53</v>
      </c>
      <c r="B39" s="70" t="s">
        <v>51</v>
      </c>
      <c r="C39" s="70">
        <v>560</v>
      </c>
      <c r="D39" s="82">
        <v>320</v>
      </c>
      <c r="E39" s="71"/>
      <c r="F39" s="72">
        <v>2</v>
      </c>
      <c r="G39" s="72"/>
      <c r="H39" s="72"/>
      <c r="I39" s="72"/>
      <c r="J39" s="72">
        <v>1</v>
      </c>
      <c r="K39" s="72"/>
      <c r="L39" s="73"/>
      <c r="M39" s="56">
        <f t="shared" si="2"/>
        <v>0</v>
      </c>
      <c r="N39" s="57">
        <f t="shared" si="3"/>
        <v>0</v>
      </c>
      <c r="O39" s="74">
        <f t="shared" si="0"/>
        <v>0</v>
      </c>
      <c r="P39" s="75">
        <f t="shared" si="4"/>
        <v>0</v>
      </c>
      <c r="Q39" s="76">
        <v>60</v>
      </c>
      <c r="R39" s="69">
        <f t="shared" si="5"/>
        <v>0</v>
      </c>
      <c r="T39" s="49">
        <f t="shared" si="6"/>
        <v>120</v>
      </c>
      <c r="U39" s="50">
        <f t="shared" si="7"/>
        <v>60</v>
      </c>
      <c r="W39" s="49">
        <f t="shared" si="8"/>
        <v>0</v>
      </c>
      <c r="X39" s="77">
        <f t="shared" si="9"/>
        <v>0</v>
      </c>
      <c r="Y39" s="78" t="e">
        <f t="shared" si="1"/>
        <v>#DIV/0!</v>
      </c>
      <c r="Z39" s="79">
        <f t="shared" si="10"/>
        <v>0.17920000000000003</v>
      </c>
      <c r="AA39" s="80">
        <f t="shared" si="11"/>
        <v>10.752000000000002</v>
      </c>
      <c r="AB39" s="80">
        <f t="shared" si="12"/>
        <v>0</v>
      </c>
      <c r="AC39" s="81">
        <f t="shared" si="13"/>
        <v>0</v>
      </c>
      <c r="AE39" s="68">
        <f t="shared" si="14"/>
        <v>0</v>
      </c>
      <c r="AF39" s="69">
        <f t="shared" si="15"/>
        <v>0</v>
      </c>
    </row>
    <row r="40" spans="1:32" ht="13.5" thickBot="1">
      <c r="A40" s="164"/>
      <c r="B40" s="70" t="s">
        <v>52</v>
      </c>
      <c r="C40" s="70">
        <v>560</v>
      </c>
      <c r="D40" s="82">
        <v>320</v>
      </c>
      <c r="E40" s="71"/>
      <c r="F40" s="72">
        <v>4</v>
      </c>
      <c r="G40" s="72"/>
      <c r="H40" s="72"/>
      <c r="I40" s="72"/>
      <c r="J40" s="72">
        <v>1</v>
      </c>
      <c r="K40" s="72"/>
      <c r="L40" s="73"/>
      <c r="M40" s="56">
        <f t="shared" si="2"/>
        <v>0</v>
      </c>
      <c r="N40" s="57">
        <f t="shared" si="3"/>
        <v>0</v>
      </c>
      <c r="O40" s="74">
        <f t="shared" si="0"/>
        <v>0</v>
      </c>
      <c r="P40" s="75">
        <f t="shared" si="4"/>
        <v>0</v>
      </c>
      <c r="Q40" s="76">
        <v>170</v>
      </c>
      <c r="R40" s="69">
        <f t="shared" si="5"/>
        <v>0</v>
      </c>
      <c r="T40" s="49">
        <f t="shared" si="6"/>
        <v>680</v>
      </c>
      <c r="U40" s="50">
        <f t="shared" si="7"/>
        <v>170</v>
      </c>
      <c r="W40" s="49">
        <f t="shared" si="8"/>
        <v>0</v>
      </c>
      <c r="X40" s="77">
        <f t="shared" si="9"/>
        <v>0</v>
      </c>
      <c r="Y40" s="78" t="e">
        <f t="shared" si="1"/>
        <v>#DIV/0!</v>
      </c>
      <c r="Z40" s="79">
        <f t="shared" si="10"/>
        <v>0.35840000000000005</v>
      </c>
      <c r="AA40" s="80">
        <f t="shared" si="11"/>
        <v>60.928000000000011</v>
      </c>
      <c r="AB40" s="80">
        <f t="shared" si="12"/>
        <v>0</v>
      </c>
      <c r="AC40" s="81">
        <f t="shared" si="13"/>
        <v>0</v>
      </c>
      <c r="AE40" s="68">
        <f t="shared" si="14"/>
        <v>0</v>
      </c>
      <c r="AF40" s="69">
        <f t="shared" si="15"/>
        <v>0</v>
      </c>
    </row>
    <row r="41" spans="1:32" ht="13.5" thickBot="1">
      <c r="A41" s="163" t="s">
        <v>54</v>
      </c>
      <c r="B41" s="70" t="s">
        <v>51</v>
      </c>
      <c r="C41" s="70">
        <v>560</v>
      </c>
      <c r="D41" s="82">
        <v>560</v>
      </c>
      <c r="E41" s="71">
        <v>2</v>
      </c>
      <c r="F41" s="72"/>
      <c r="G41" s="72"/>
      <c r="H41" s="72"/>
      <c r="I41" s="72"/>
      <c r="J41" s="72">
        <v>1</v>
      </c>
      <c r="K41" s="72"/>
      <c r="L41" s="73"/>
      <c r="M41" s="56">
        <f t="shared" si="2"/>
        <v>0</v>
      </c>
      <c r="N41" s="57">
        <f t="shared" si="3"/>
        <v>0</v>
      </c>
      <c r="O41" s="74">
        <f t="shared" si="0"/>
        <v>0</v>
      </c>
      <c r="P41" s="75">
        <f t="shared" si="4"/>
        <v>0</v>
      </c>
      <c r="Q41" s="76">
        <v>850</v>
      </c>
      <c r="R41" s="69">
        <f t="shared" si="5"/>
        <v>0</v>
      </c>
      <c r="T41" s="49">
        <f t="shared" si="6"/>
        <v>1700</v>
      </c>
      <c r="U41" s="50">
        <f t="shared" si="7"/>
        <v>850</v>
      </c>
      <c r="W41" s="49">
        <f t="shared" si="8"/>
        <v>0</v>
      </c>
      <c r="X41" s="77">
        <f t="shared" si="9"/>
        <v>0</v>
      </c>
      <c r="Y41" s="78" t="e">
        <f t="shared" si="1"/>
        <v>#DIV/0!</v>
      </c>
      <c r="Z41" s="79">
        <f t="shared" si="10"/>
        <v>0.31360000000000005</v>
      </c>
      <c r="AA41" s="80">
        <f t="shared" si="11"/>
        <v>266.56000000000006</v>
      </c>
      <c r="AB41" s="80">
        <f t="shared" si="12"/>
        <v>0</v>
      </c>
      <c r="AC41" s="81">
        <f t="shared" si="13"/>
        <v>0</v>
      </c>
      <c r="AE41" s="68">
        <f t="shared" si="14"/>
        <v>0</v>
      </c>
      <c r="AF41" s="69">
        <f t="shared" si="15"/>
        <v>0</v>
      </c>
    </row>
    <row r="42" spans="1:32" ht="13.5" thickBot="1">
      <c r="A42" s="164"/>
      <c r="B42" s="70" t="s">
        <v>52</v>
      </c>
      <c r="C42" s="70">
        <v>560</v>
      </c>
      <c r="D42" s="82">
        <v>560</v>
      </c>
      <c r="E42" s="71">
        <v>4</v>
      </c>
      <c r="F42" s="72"/>
      <c r="G42" s="72"/>
      <c r="H42" s="72"/>
      <c r="I42" s="72"/>
      <c r="J42" s="72">
        <v>1</v>
      </c>
      <c r="K42" s="72"/>
      <c r="L42" s="73"/>
      <c r="M42" s="56">
        <f t="shared" si="2"/>
        <v>0</v>
      </c>
      <c r="N42" s="57">
        <f t="shared" si="3"/>
        <v>0</v>
      </c>
      <c r="O42" s="74">
        <f t="shared" si="0"/>
        <v>0</v>
      </c>
      <c r="P42" s="75">
        <f t="shared" si="4"/>
        <v>0</v>
      </c>
      <c r="Q42" s="76">
        <v>2580</v>
      </c>
      <c r="R42" s="69">
        <f t="shared" si="5"/>
        <v>0</v>
      </c>
      <c r="T42" s="49">
        <f t="shared" si="6"/>
        <v>10320</v>
      </c>
      <c r="U42" s="50">
        <f t="shared" si="7"/>
        <v>2580</v>
      </c>
      <c r="W42" s="49">
        <f t="shared" si="8"/>
        <v>0</v>
      </c>
      <c r="X42" s="77">
        <f t="shared" si="9"/>
        <v>0</v>
      </c>
      <c r="Y42" s="78" t="e">
        <f t="shared" si="1"/>
        <v>#DIV/0!</v>
      </c>
      <c r="Z42" s="79">
        <f t="shared" si="10"/>
        <v>0.62720000000000009</v>
      </c>
      <c r="AA42" s="80">
        <f t="shared" si="11"/>
        <v>1618.1760000000002</v>
      </c>
      <c r="AB42" s="80">
        <f t="shared" si="12"/>
        <v>0</v>
      </c>
      <c r="AC42" s="81">
        <f t="shared" si="13"/>
        <v>0</v>
      </c>
      <c r="AE42" s="68">
        <f t="shared" si="14"/>
        <v>0</v>
      </c>
      <c r="AF42" s="69">
        <f t="shared" si="15"/>
        <v>0</v>
      </c>
    </row>
    <row r="43" spans="1:32" ht="13.5" thickBot="1">
      <c r="A43" s="163" t="s">
        <v>55</v>
      </c>
      <c r="B43" s="70" t="s">
        <v>51</v>
      </c>
      <c r="C43" s="70">
        <v>740</v>
      </c>
      <c r="D43" s="82">
        <v>320</v>
      </c>
      <c r="E43" s="71">
        <v>3</v>
      </c>
      <c r="F43" s="72"/>
      <c r="G43" s="72"/>
      <c r="H43" s="72"/>
      <c r="I43" s="72"/>
      <c r="J43" s="72">
        <v>1</v>
      </c>
      <c r="K43" s="72"/>
      <c r="L43" s="73"/>
      <c r="M43" s="56">
        <f t="shared" si="2"/>
        <v>0</v>
      </c>
      <c r="N43" s="57">
        <f t="shared" si="3"/>
        <v>0</v>
      </c>
      <c r="O43" s="74">
        <f t="shared" si="0"/>
        <v>0</v>
      </c>
      <c r="P43" s="75">
        <f t="shared" si="4"/>
        <v>0</v>
      </c>
      <c r="Q43" s="76">
        <v>90</v>
      </c>
      <c r="R43" s="69">
        <f t="shared" si="5"/>
        <v>0</v>
      </c>
      <c r="T43" s="49">
        <f t="shared" si="6"/>
        <v>270</v>
      </c>
      <c r="U43" s="50">
        <f t="shared" si="7"/>
        <v>90</v>
      </c>
      <c r="W43" s="49">
        <f t="shared" si="8"/>
        <v>0</v>
      </c>
      <c r="X43" s="77">
        <f t="shared" si="9"/>
        <v>0</v>
      </c>
      <c r="Y43" s="78" t="e">
        <f t="shared" si="1"/>
        <v>#DIV/0!</v>
      </c>
      <c r="Z43" s="79">
        <f t="shared" si="10"/>
        <v>0.23680000000000001</v>
      </c>
      <c r="AA43" s="80">
        <f t="shared" si="11"/>
        <v>21.312000000000001</v>
      </c>
      <c r="AB43" s="80">
        <f t="shared" si="12"/>
        <v>0</v>
      </c>
      <c r="AC43" s="81">
        <f t="shared" si="13"/>
        <v>0</v>
      </c>
      <c r="AE43" s="68">
        <f t="shared" si="14"/>
        <v>0</v>
      </c>
      <c r="AF43" s="69">
        <f t="shared" si="15"/>
        <v>0</v>
      </c>
    </row>
    <row r="44" spans="1:32" ht="13.5" thickBot="1">
      <c r="A44" s="164"/>
      <c r="B44" s="70" t="s">
        <v>52</v>
      </c>
      <c r="C44" s="70">
        <v>740</v>
      </c>
      <c r="D44" s="82">
        <v>320</v>
      </c>
      <c r="E44" s="71">
        <v>6</v>
      </c>
      <c r="F44" s="72"/>
      <c r="G44" s="72"/>
      <c r="H44" s="72"/>
      <c r="I44" s="72"/>
      <c r="J44" s="72">
        <v>1</v>
      </c>
      <c r="K44" s="72"/>
      <c r="L44" s="73"/>
      <c r="M44" s="56">
        <f t="shared" si="2"/>
        <v>0</v>
      </c>
      <c r="N44" s="57">
        <f t="shared" si="3"/>
        <v>0</v>
      </c>
      <c r="O44" s="74">
        <f t="shared" si="0"/>
        <v>0</v>
      </c>
      <c r="P44" s="75">
        <f t="shared" si="4"/>
        <v>0</v>
      </c>
      <c r="Q44" s="76">
        <v>260</v>
      </c>
      <c r="R44" s="69">
        <f t="shared" si="5"/>
        <v>0</v>
      </c>
      <c r="T44" s="49">
        <f t="shared" si="6"/>
        <v>1560</v>
      </c>
      <c r="U44" s="50">
        <f t="shared" si="7"/>
        <v>260</v>
      </c>
      <c r="W44" s="49">
        <f t="shared" si="8"/>
        <v>0</v>
      </c>
      <c r="X44" s="77">
        <f t="shared" si="9"/>
        <v>0</v>
      </c>
      <c r="Y44" s="78" t="e">
        <f t="shared" si="1"/>
        <v>#DIV/0!</v>
      </c>
      <c r="Z44" s="79">
        <f t="shared" si="10"/>
        <v>0.47360000000000002</v>
      </c>
      <c r="AA44" s="80">
        <f t="shared" si="11"/>
        <v>123.13600000000001</v>
      </c>
      <c r="AB44" s="80">
        <f t="shared" si="12"/>
        <v>0</v>
      </c>
      <c r="AC44" s="81">
        <f t="shared" si="13"/>
        <v>0</v>
      </c>
      <c r="AE44" s="68">
        <f t="shared" si="14"/>
        <v>0</v>
      </c>
      <c r="AF44" s="69">
        <f t="shared" si="15"/>
        <v>0</v>
      </c>
    </row>
    <row r="45" spans="1:32" ht="13.5" thickBot="1">
      <c r="A45" s="163" t="s">
        <v>56</v>
      </c>
      <c r="B45" s="70" t="s">
        <v>51</v>
      </c>
      <c r="C45" s="70">
        <v>740</v>
      </c>
      <c r="D45" s="82">
        <v>560</v>
      </c>
      <c r="E45" s="71"/>
      <c r="F45" s="72">
        <v>3</v>
      </c>
      <c r="G45" s="72"/>
      <c r="H45" s="72"/>
      <c r="I45" s="72"/>
      <c r="J45" s="72">
        <v>1</v>
      </c>
      <c r="K45" s="72"/>
      <c r="L45" s="73"/>
      <c r="M45" s="56">
        <f t="shared" si="2"/>
        <v>0</v>
      </c>
      <c r="N45" s="57">
        <f t="shared" si="3"/>
        <v>0</v>
      </c>
      <c r="O45" s="74">
        <f t="shared" si="0"/>
        <v>0</v>
      </c>
      <c r="P45" s="75">
        <f t="shared" si="4"/>
        <v>0</v>
      </c>
      <c r="Q45" s="76">
        <v>145</v>
      </c>
      <c r="R45" s="69">
        <f t="shared" si="5"/>
        <v>0</v>
      </c>
      <c r="T45" s="49">
        <f t="shared" si="6"/>
        <v>435</v>
      </c>
      <c r="U45" s="50">
        <f t="shared" si="7"/>
        <v>145</v>
      </c>
      <c r="W45" s="49">
        <f t="shared" si="8"/>
        <v>0</v>
      </c>
      <c r="X45" s="77">
        <f t="shared" si="9"/>
        <v>0</v>
      </c>
      <c r="Y45" s="78" t="e">
        <f t="shared" si="1"/>
        <v>#DIV/0!</v>
      </c>
      <c r="Z45" s="79">
        <f t="shared" si="10"/>
        <v>0.41439999999999999</v>
      </c>
      <c r="AA45" s="80">
        <f t="shared" si="11"/>
        <v>60.088000000000001</v>
      </c>
      <c r="AB45" s="80">
        <f t="shared" si="12"/>
        <v>0</v>
      </c>
      <c r="AC45" s="81">
        <f t="shared" si="13"/>
        <v>0</v>
      </c>
      <c r="AE45" s="68">
        <f t="shared" si="14"/>
        <v>0</v>
      </c>
      <c r="AF45" s="69">
        <f t="shared" si="15"/>
        <v>0</v>
      </c>
    </row>
    <row r="46" spans="1:32" ht="13.5" thickBot="1">
      <c r="A46" s="164"/>
      <c r="B46" s="70" t="s">
        <v>52</v>
      </c>
      <c r="C46" s="70">
        <v>740</v>
      </c>
      <c r="D46" s="82">
        <v>560</v>
      </c>
      <c r="E46" s="71"/>
      <c r="F46" s="72">
        <v>6</v>
      </c>
      <c r="G46" s="72"/>
      <c r="H46" s="72"/>
      <c r="I46" s="72"/>
      <c r="J46" s="72"/>
      <c r="K46" s="72">
        <v>1</v>
      </c>
      <c r="L46" s="73"/>
      <c r="M46" s="56">
        <f t="shared" si="2"/>
        <v>0</v>
      </c>
      <c r="N46" s="57">
        <f t="shared" si="3"/>
        <v>0</v>
      </c>
      <c r="O46" s="74">
        <f t="shared" si="0"/>
        <v>0</v>
      </c>
      <c r="P46" s="75">
        <f t="shared" si="4"/>
        <v>0</v>
      </c>
      <c r="Q46" s="76">
        <v>430</v>
      </c>
      <c r="R46" s="69">
        <f t="shared" si="5"/>
        <v>0</v>
      </c>
      <c r="T46" s="49">
        <f t="shared" si="6"/>
        <v>2580</v>
      </c>
      <c r="U46" s="50">
        <f t="shared" si="7"/>
        <v>430</v>
      </c>
      <c r="W46" s="49">
        <f t="shared" si="8"/>
        <v>0</v>
      </c>
      <c r="X46" s="77">
        <f t="shared" si="9"/>
        <v>0</v>
      </c>
      <c r="Y46" s="78" t="e">
        <f t="shared" si="1"/>
        <v>#DIV/0!</v>
      </c>
      <c r="Z46" s="79">
        <f t="shared" si="10"/>
        <v>0.82879999999999998</v>
      </c>
      <c r="AA46" s="80">
        <f t="shared" si="11"/>
        <v>356.38400000000001</v>
      </c>
      <c r="AB46" s="80">
        <f t="shared" si="12"/>
        <v>0</v>
      </c>
      <c r="AC46" s="81">
        <f t="shared" si="13"/>
        <v>0</v>
      </c>
      <c r="AE46" s="68">
        <f t="shared" si="14"/>
        <v>0</v>
      </c>
      <c r="AF46" s="69">
        <f t="shared" si="15"/>
        <v>0</v>
      </c>
    </row>
    <row r="47" spans="1:32" ht="13.5" thickBot="1">
      <c r="A47" s="163" t="s">
        <v>57</v>
      </c>
      <c r="B47" s="70" t="s">
        <v>51</v>
      </c>
      <c r="C47" s="70">
        <v>800</v>
      </c>
      <c r="D47" s="82">
        <v>320</v>
      </c>
      <c r="E47" s="71">
        <v>3</v>
      </c>
      <c r="F47" s="72"/>
      <c r="G47" s="72"/>
      <c r="H47" s="72"/>
      <c r="I47" s="72"/>
      <c r="J47" s="72">
        <v>1</v>
      </c>
      <c r="K47" s="72"/>
      <c r="L47" s="73"/>
      <c r="M47" s="56">
        <f t="shared" si="2"/>
        <v>0</v>
      </c>
      <c r="N47" s="57">
        <f t="shared" si="3"/>
        <v>0</v>
      </c>
      <c r="O47" s="74">
        <f t="shared" si="0"/>
        <v>0</v>
      </c>
      <c r="P47" s="75">
        <f t="shared" si="4"/>
        <v>0</v>
      </c>
      <c r="Q47" s="76">
        <v>5</v>
      </c>
      <c r="R47" s="69">
        <f t="shared" si="5"/>
        <v>0</v>
      </c>
      <c r="T47" s="49">
        <f t="shared" si="6"/>
        <v>15</v>
      </c>
      <c r="U47" s="50">
        <f t="shared" si="7"/>
        <v>5</v>
      </c>
      <c r="W47" s="49">
        <f t="shared" si="8"/>
        <v>0</v>
      </c>
      <c r="X47" s="77">
        <f t="shared" si="9"/>
        <v>0</v>
      </c>
      <c r="Y47" s="78" t="e">
        <f t="shared" si="1"/>
        <v>#DIV/0!</v>
      </c>
      <c r="Z47" s="79">
        <f t="shared" si="10"/>
        <v>0.25600000000000001</v>
      </c>
      <c r="AA47" s="80">
        <f t="shared" si="11"/>
        <v>1.28</v>
      </c>
      <c r="AB47" s="80">
        <f t="shared" si="12"/>
        <v>0</v>
      </c>
      <c r="AC47" s="81">
        <f t="shared" si="13"/>
        <v>0</v>
      </c>
      <c r="AE47" s="68">
        <f t="shared" si="14"/>
        <v>0</v>
      </c>
      <c r="AF47" s="69">
        <f t="shared" si="15"/>
        <v>0</v>
      </c>
    </row>
    <row r="48" spans="1:32" ht="13.5" thickBot="1">
      <c r="A48" s="164"/>
      <c r="B48" s="70" t="s">
        <v>52</v>
      </c>
      <c r="C48" s="70">
        <v>800</v>
      </c>
      <c r="D48" s="82">
        <v>320</v>
      </c>
      <c r="E48" s="71">
        <v>6</v>
      </c>
      <c r="F48" s="72"/>
      <c r="G48" s="72"/>
      <c r="H48" s="72"/>
      <c r="I48" s="72"/>
      <c r="J48" s="72">
        <v>1</v>
      </c>
      <c r="K48" s="72"/>
      <c r="L48" s="73"/>
      <c r="M48" s="56">
        <f t="shared" si="2"/>
        <v>0</v>
      </c>
      <c r="N48" s="57">
        <f t="shared" si="3"/>
        <v>0</v>
      </c>
      <c r="O48" s="74">
        <f t="shared" si="0"/>
        <v>0</v>
      </c>
      <c r="P48" s="75">
        <f t="shared" si="4"/>
        <v>0</v>
      </c>
      <c r="Q48" s="76">
        <v>5</v>
      </c>
      <c r="R48" s="69">
        <f t="shared" si="5"/>
        <v>0</v>
      </c>
      <c r="T48" s="49">
        <f t="shared" si="6"/>
        <v>30</v>
      </c>
      <c r="U48" s="50">
        <f t="shared" si="7"/>
        <v>5</v>
      </c>
      <c r="W48" s="49">
        <f t="shared" si="8"/>
        <v>0</v>
      </c>
      <c r="X48" s="77">
        <f t="shared" si="9"/>
        <v>0</v>
      </c>
      <c r="Y48" s="78" t="e">
        <f t="shared" si="1"/>
        <v>#DIV/0!</v>
      </c>
      <c r="Z48" s="79">
        <f t="shared" si="10"/>
        <v>0.51200000000000001</v>
      </c>
      <c r="AA48" s="80">
        <f t="shared" si="11"/>
        <v>2.56</v>
      </c>
      <c r="AB48" s="80">
        <f t="shared" si="12"/>
        <v>0</v>
      </c>
      <c r="AC48" s="81">
        <f t="shared" si="13"/>
        <v>0</v>
      </c>
      <c r="AE48" s="68">
        <f t="shared" si="14"/>
        <v>0</v>
      </c>
      <c r="AF48" s="69">
        <f t="shared" si="15"/>
        <v>0</v>
      </c>
    </row>
    <row r="49" spans="1:32" ht="13.5" thickBot="1">
      <c r="A49" s="163" t="s">
        <v>58</v>
      </c>
      <c r="B49" s="70" t="s">
        <v>51</v>
      </c>
      <c r="C49" s="70">
        <v>800</v>
      </c>
      <c r="D49" s="82">
        <v>560</v>
      </c>
      <c r="E49" s="71"/>
      <c r="F49" s="72">
        <v>3</v>
      </c>
      <c r="G49" s="72"/>
      <c r="H49" s="72"/>
      <c r="I49" s="72"/>
      <c r="J49" s="72">
        <v>1</v>
      </c>
      <c r="K49" s="72"/>
      <c r="L49" s="73"/>
      <c r="M49" s="56">
        <f t="shared" si="2"/>
        <v>0</v>
      </c>
      <c r="N49" s="57">
        <f t="shared" si="3"/>
        <v>0</v>
      </c>
      <c r="O49" s="74">
        <f t="shared" si="0"/>
        <v>0</v>
      </c>
      <c r="P49" s="75">
        <f t="shared" si="4"/>
        <v>0</v>
      </c>
      <c r="Q49" s="76">
        <v>5</v>
      </c>
      <c r="R49" s="69">
        <f t="shared" si="5"/>
        <v>0</v>
      </c>
      <c r="T49" s="49">
        <f t="shared" si="6"/>
        <v>15</v>
      </c>
      <c r="U49" s="50">
        <f t="shared" si="7"/>
        <v>5</v>
      </c>
      <c r="W49" s="49">
        <f t="shared" si="8"/>
        <v>0</v>
      </c>
      <c r="X49" s="77">
        <f t="shared" si="9"/>
        <v>0</v>
      </c>
      <c r="Y49" s="78" t="e">
        <f t="shared" si="1"/>
        <v>#DIV/0!</v>
      </c>
      <c r="Z49" s="79">
        <f t="shared" si="10"/>
        <v>0.44800000000000001</v>
      </c>
      <c r="AA49" s="80">
        <f t="shared" si="11"/>
        <v>2.2400000000000002</v>
      </c>
      <c r="AB49" s="80">
        <f t="shared" si="12"/>
        <v>0</v>
      </c>
      <c r="AC49" s="81">
        <f t="shared" si="13"/>
        <v>0</v>
      </c>
      <c r="AE49" s="68">
        <f t="shared" si="14"/>
        <v>0</v>
      </c>
      <c r="AF49" s="69">
        <f t="shared" si="15"/>
        <v>0</v>
      </c>
    </row>
    <row r="50" spans="1:32" ht="13.5" thickBot="1">
      <c r="A50" s="164"/>
      <c r="B50" s="70" t="s">
        <v>52</v>
      </c>
      <c r="C50" s="70">
        <v>800</v>
      </c>
      <c r="D50" s="82">
        <v>560</v>
      </c>
      <c r="E50" s="71"/>
      <c r="F50" s="72">
        <v>6</v>
      </c>
      <c r="G50" s="72"/>
      <c r="H50" s="72"/>
      <c r="I50" s="72"/>
      <c r="J50" s="72">
        <v>2</v>
      </c>
      <c r="K50" s="72"/>
      <c r="L50" s="73"/>
      <c r="M50" s="56">
        <f t="shared" si="2"/>
        <v>0</v>
      </c>
      <c r="N50" s="57">
        <f t="shared" si="3"/>
        <v>0</v>
      </c>
      <c r="O50" s="74">
        <f t="shared" si="0"/>
        <v>0</v>
      </c>
      <c r="P50" s="75">
        <f t="shared" si="4"/>
        <v>0</v>
      </c>
      <c r="Q50" s="76">
        <v>5</v>
      </c>
      <c r="R50" s="69">
        <f t="shared" si="5"/>
        <v>0</v>
      </c>
      <c r="T50" s="49">
        <f t="shared" si="6"/>
        <v>30</v>
      </c>
      <c r="U50" s="50">
        <f t="shared" si="7"/>
        <v>10</v>
      </c>
      <c r="W50" s="49">
        <f t="shared" si="8"/>
        <v>0</v>
      </c>
      <c r="X50" s="77">
        <f t="shared" si="9"/>
        <v>0</v>
      </c>
      <c r="Y50" s="78" t="e">
        <f t="shared" si="1"/>
        <v>#DIV/0!</v>
      </c>
      <c r="Z50" s="79">
        <f t="shared" si="10"/>
        <v>0.89600000000000002</v>
      </c>
      <c r="AA50" s="80">
        <f t="shared" si="11"/>
        <v>4.4800000000000004</v>
      </c>
      <c r="AB50" s="80">
        <f t="shared" si="12"/>
        <v>0</v>
      </c>
      <c r="AC50" s="81">
        <f t="shared" si="13"/>
        <v>0</v>
      </c>
      <c r="AE50" s="68">
        <f t="shared" si="14"/>
        <v>0</v>
      </c>
      <c r="AF50" s="69">
        <f t="shared" si="15"/>
        <v>0</v>
      </c>
    </row>
    <row r="51" spans="1:32" ht="13.5" thickBot="1">
      <c r="A51" s="163" t="s">
        <v>59</v>
      </c>
      <c r="B51" s="70" t="s">
        <v>51</v>
      </c>
      <c r="C51" s="70">
        <v>800</v>
      </c>
      <c r="D51" s="82">
        <v>800</v>
      </c>
      <c r="E51" s="71"/>
      <c r="F51" s="72"/>
      <c r="G51" s="72">
        <v>3</v>
      </c>
      <c r="H51" s="72"/>
      <c r="I51" s="72"/>
      <c r="J51" s="72">
        <v>1</v>
      </c>
      <c r="K51" s="72"/>
      <c r="L51" s="73"/>
      <c r="M51" s="56">
        <f t="shared" si="2"/>
        <v>0</v>
      </c>
      <c r="N51" s="57">
        <f t="shared" si="3"/>
        <v>0</v>
      </c>
      <c r="O51" s="74">
        <f t="shared" si="0"/>
        <v>0</v>
      </c>
      <c r="P51" s="75">
        <f t="shared" si="4"/>
        <v>0</v>
      </c>
      <c r="Q51" s="76">
        <v>30</v>
      </c>
      <c r="R51" s="69">
        <f t="shared" si="5"/>
        <v>0</v>
      </c>
      <c r="T51" s="49">
        <f t="shared" si="6"/>
        <v>90</v>
      </c>
      <c r="U51" s="50">
        <f t="shared" si="7"/>
        <v>30</v>
      </c>
      <c r="W51" s="49">
        <f t="shared" si="8"/>
        <v>0</v>
      </c>
      <c r="X51" s="77">
        <f t="shared" si="9"/>
        <v>0</v>
      </c>
      <c r="Y51" s="78" t="e">
        <f t="shared" si="1"/>
        <v>#DIV/0!</v>
      </c>
      <c r="Z51" s="79">
        <f t="shared" si="10"/>
        <v>0.64</v>
      </c>
      <c r="AA51" s="80">
        <f t="shared" si="11"/>
        <v>19.2</v>
      </c>
      <c r="AB51" s="80">
        <f t="shared" si="12"/>
        <v>0</v>
      </c>
      <c r="AC51" s="81">
        <f t="shared" si="13"/>
        <v>0</v>
      </c>
      <c r="AE51" s="68">
        <f t="shared" si="14"/>
        <v>0</v>
      </c>
      <c r="AF51" s="69">
        <f t="shared" si="15"/>
        <v>0</v>
      </c>
    </row>
    <row r="52" spans="1:32" ht="13.5" thickBot="1">
      <c r="A52" s="164"/>
      <c r="B52" s="70" t="s">
        <v>52</v>
      </c>
      <c r="C52" s="70">
        <v>800</v>
      </c>
      <c r="D52" s="82">
        <v>800</v>
      </c>
      <c r="E52" s="71"/>
      <c r="F52" s="72"/>
      <c r="G52" s="72">
        <v>6</v>
      </c>
      <c r="H52" s="72"/>
      <c r="I52" s="72"/>
      <c r="J52" s="72">
        <v>2</v>
      </c>
      <c r="K52" s="72"/>
      <c r="L52" s="73"/>
      <c r="M52" s="56">
        <f t="shared" si="2"/>
        <v>0</v>
      </c>
      <c r="N52" s="57">
        <f t="shared" si="3"/>
        <v>0</v>
      </c>
      <c r="O52" s="74">
        <f t="shared" si="0"/>
        <v>0</v>
      </c>
      <c r="P52" s="75">
        <f t="shared" si="4"/>
        <v>0</v>
      </c>
      <c r="Q52" s="76">
        <v>90</v>
      </c>
      <c r="R52" s="69">
        <f t="shared" si="5"/>
        <v>0</v>
      </c>
      <c r="T52" s="49">
        <f t="shared" si="6"/>
        <v>540</v>
      </c>
      <c r="U52" s="50">
        <f t="shared" si="7"/>
        <v>180</v>
      </c>
      <c r="W52" s="49">
        <f t="shared" si="8"/>
        <v>0</v>
      </c>
      <c r="X52" s="77">
        <f t="shared" si="9"/>
        <v>0</v>
      </c>
      <c r="Y52" s="78" t="e">
        <f t="shared" si="1"/>
        <v>#DIV/0!</v>
      </c>
      <c r="Z52" s="79">
        <f t="shared" si="10"/>
        <v>1.28</v>
      </c>
      <c r="AA52" s="80">
        <f t="shared" si="11"/>
        <v>115.2</v>
      </c>
      <c r="AB52" s="80">
        <f t="shared" si="12"/>
        <v>0</v>
      </c>
      <c r="AC52" s="81">
        <f t="shared" si="13"/>
        <v>0</v>
      </c>
      <c r="AE52" s="68">
        <f t="shared" si="14"/>
        <v>0</v>
      </c>
      <c r="AF52" s="69">
        <f t="shared" si="15"/>
        <v>0</v>
      </c>
    </row>
    <row r="53" spans="1:32" ht="13.5" thickBot="1">
      <c r="A53" s="163" t="s">
        <v>60</v>
      </c>
      <c r="B53" s="70" t="s">
        <v>51</v>
      </c>
      <c r="C53" s="70">
        <v>960</v>
      </c>
      <c r="D53" s="82">
        <v>320</v>
      </c>
      <c r="E53" s="71"/>
      <c r="F53" s="72"/>
      <c r="G53" s="72"/>
      <c r="H53" s="72">
        <v>4</v>
      </c>
      <c r="I53" s="72"/>
      <c r="J53" s="72">
        <v>1</v>
      </c>
      <c r="K53" s="72"/>
      <c r="L53" s="73"/>
      <c r="M53" s="56">
        <f t="shared" si="2"/>
        <v>0</v>
      </c>
      <c r="N53" s="57">
        <f t="shared" si="3"/>
        <v>0</v>
      </c>
      <c r="O53" s="74">
        <f t="shared" si="0"/>
        <v>0</v>
      </c>
      <c r="P53" s="75">
        <f t="shared" si="4"/>
        <v>0</v>
      </c>
      <c r="Q53" s="76">
        <v>30</v>
      </c>
      <c r="R53" s="69">
        <f t="shared" si="5"/>
        <v>0</v>
      </c>
      <c r="T53" s="49">
        <f t="shared" si="6"/>
        <v>120</v>
      </c>
      <c r="U53" s="50">
        <f t="shared" si="7"/>
        <v>30</v>
      </c>
      <c r="W53" s="49">
        <f t="shared" si="8"/>
        <v>0</v>
      </c>
      <c r="X53" s="77">
        <f t="shared" si="9"/>
        <v>0</v>
      </c>
      <c r="Y53" s="78" t="e">
        <f t="shared" si="1"/>
        <v>#DIV/0!</v>
      </c>
      <c r="Z53" s="79">
        <f t="shared" si="10"/>
        <v>0.30719999999999997</v>
      </c>
      <c r="AA53" s="80">
        <f t="shared" si="11"/>
        <v>9.2159999999999993</v>
      </c>
      <c r="AB53" s="80">
        <f t="shared" si="12"/>
        <v>0</v>
      </c>
      <c r="AC53" s="81">
        <f t="shared" si="13"/>
        <v>0</v>
      </c>
      <c r="AE53" s="68">
        <f t="shared" si="14"/>
        <v>0</v>
      </c>
      <c r="AF53" s="69">
        <f t="shared" si="15"/>
        <v>0</v>
      </c>
    </row>
    <row r="54" spans="1:32" ht="13.5" thickBot="1">
      <c r="A54" s="164"/>
      <c r="B54" s="70" t="s">
        <v>52</v>
      </c>
      <c r="C54" s="70">
        <v>960</v>
      </c>
      <c r="D54" s="82">
        <v>320</v>
      </c>
      <c r="E54" s="71"/>
      <c r="F54" s="72"/>
      <c r="G54" s="72"/>
      <c r="H54" s="72">
        <v>8</v>
      </c>
      <c r="I54" s="72"/>
      <c r="J54" s="72">
        <v>1</v>
      </c>
      <c r="K54" s="72"/>
      <c r="L54" s="73"/>
      <c r="M54" s="56">
        <f t="shared" si="2"/>
        <v>0</v>
      </c>
      <c r="N54" s="57">
        <f t="shared" si="3"/>
        <v>0</v>
      </c>
      <c r="O54" s="74">
        <f t="shared" si="0"/>
        <v>0</v>
      </c>
      <c r="P54" s="75">
        <f t="shared" si="4"/>
        <v>0</v>
      </c>
      <c r="Q54" s="76">
        <v>90</v>
      </c>
      <c r="R54" s="69">
        <f t="shared" si="5"/>
        <v>0</v>
      </c>
      <c r="T54" s="49">
        <f t="shared" si="6"/>
        <v>720</v>
      </c>
      <c r="U54" s="50">
        <f t="shared" si="7"/>
        <v>90</v>
      </c>
      <c r="W54" s="49">
        <f t="shared" si="8"/>
        <v>0</v>
      </c>
      <c r="X54" s="77">
        <f t="shared" si="9"/>
        <v>0</v>
      </c>
      <c r="Y54" s="78" t="e">
        <f t="shared" si="1"/>
        <v>#DIV/0!</v>
      </c>
      <c r="Z54" s="79">
        <f t="shared" si="10"/>
        <v>0.61439999999999995</v>
      </c>
      <c r="AA54" s="80">
        <f t="shared" si="11"/>
        <v>55.295999999999992</v>
      </c>
      <c r="AB54" s="80">
        <f t="shared" si="12"/>
        <v>0</v>
      </c>
      <c r="AC54" s="81">
        <f t="shared" si="13"/>
        <v>0</v>
      </c>
      <c r="AE54" s="68">
        <f t="shared" si="14"/>
        <v>0</v>
      </c>
      <c r="AF54" s="69">
        <f t="shared" si="15"/>
        <v>0</v>
      </c>
    </row>
    <row r="55" spans="1:32" ht="13.5" thickBot="1">
      <c r="A55" s="163" t="s">
        <v>61</v>
      </c>
      <c r="B55" s="70" t="s">
        <v>51</v>
      </c>
      <c r="C55" s="70">
        <v>960</v>
      </c>
      <c r="D55" s="82">
        <v>560</v>
      </c>
      <c r="E55" s="71">
        <v>6</v>
      </c>
      <c r="F55" s="72"/>
      <c r="G55" s="72"/>
      <c r="H55" s="72"/>
      <c r="I55" s="72"/>
      <c r="J55" s="72">
        <v>1</v>
      </c>
      <c r="K55" s="72"/>
      <c r="L55" s="73"/>
      <c r="M55" s="56">
        <f t="shared" si="2"/>
        <v>0</v>
      </c>
      <c r="N55" s="57">
        <f t="shared" si="3"/>
        <v>0</v>
      </c>
      <c r="O55" s="74">
        <f t="shared" si="0"/>
        <v>0</v>
      </c>
      <c r="P55" s="75">
        <f t="shared" si="4"/>
        <v>0</v>
      </c>
      <c r="Q55" s="76">
        <v>145</v>
      </c>
      <c r="R55" s="69">
        <f t="shared" si="5"/>
        <v>0</v>
      </c>
      <c r="T55" s="49">
        <f t="shared" si="6"/>
        <v>870</v>
      </c>
      <c r="U55" s="50">
        <f t="shared" si="7"/>
        <v>145</v>
      </c>
      <c r="W55" s="49">
        <f t="shared" si="8"/>
        <v>0</v>
      </c>
      <c r="X55" s="77">
        <f t="shared" si="9"/>
        <v>0</v>
      </c>
      <c r="Y55" s="78" t="e">
        <f t="shared" si="1"/>
        <v>#DIV/0!</v>
      </c>
      <c r="Z55" s="79">
        <f t="shared" si="10"/>
        <v>0.53760000000000008</v>
      </c>
      <c r="AA55" s="80">
        <f t="shared" si="11"/>
        <v>77.952000000000012</v>
      </c>
      <c r="AB55" s="80">
        <f t="shared" si="12"/>
        <v>0</v>
      </c>
      <c r="AC55" s="81">
        <f t="shared" si="13"/>
        <v>0</v>
      </c>
      <c r="AE55" s="68">
        <f t="shared" si="14"/>
        <v>0</v>
      </c>
      <c r="AF55" s="69">
        <f t="shared" si="15"/>
        <v>0</v>
      </c>
    </row>
    <row r="56" spans="1:32" ht="13.5" thickBot="1">
      <c r="A56" s="164"/>
      <c r="B56" s="70" t="s">
        <v>52</v>
      </c>
      <c r="C56" s="70">
        <v>960</v>
      </c>
      <c r="D56" s="82">
        <v>560</v>
      </c>
      <c r="E56" s="71">
        <v>12</v>
      </c>
      <c r="F56" s="72"/>
      <c r="G56" s="72"/>
      <c r="H56" s="72"/>
      <c r="I56" s="72"/>
      <c r="J56" s="72">
        <v>2</v>
      </c>
      <c r="K56" s="72"/>
      <c r="L56" s="73"/>
      <c r="M56" s="56">
        <f t="shared" si="2"/>
        <v>0</v>
      </c>
      <c r="N56" s="57">
        <f t="shared" si="3"/>
        <v>0</v>
      </c>
      <c r="O56" s="74">
        <f t="shared" si="0"/>
        <v>0</v>
      </c>
      <c r="P56" s="75">
        <f t="shared" si="4"/>
        <v>0</v>
      </c>
      <c r="Q56" s="76">
        <v>430</v>
      </c>
      <c r="R56" s="69">
        <f t="shared" si="5"/>
        <v>0</v>
      </c>
      <c r="T56" s="49">
        <f t="shared" si="6"/>
        <v>5160</v>
      </c>
      <c r="U56" s="50">
        <f t="shared" si="7"/>
        <v>860</v>
      </c>
      <c r="W56" s="49">
        <f t="shared" si="8"/>
        <v>0</v>
      </c>
      <c r="X56" s="77">
        <f t="shared" si="9"/>
        <v>0</v>
      </c>
      <c r="Y56" s="78" t="e">
        <f t="shared" si="1"/>
        <v>#DIV/0!</v>
      </c>
      <c r="Z56" s="79">
        <f t="shared" si="10"/>
        <v>1.0752000000000002</v>
      </c>
      <c r="AA56" s="80">
        <f t="shared" si="11"/>
        <v>462.33600000000007</v>
      </c>
      <c r="AB56" s="80">
        <f t="shared" si="12"/>
        <v>0</v>
      </c>
      <c r="AC56" s="81">
        <f t="shared" si="13"/>
        <v>0</v>
      </c>
      <c r="AE56" s="68">
        <f t="shared" si="14"/>
        <v>0</v>
      </c>
      <c r="AF56" s="69">
        <f t="shared" si="15"/>
        <v>0</v>
      </c>
    </row>
    <row r="57" spans="1:32" ht="13.5" thickBot="1">
      <c r="A57" s="163" t="s">
        <v>62</v>
      </c>
      <c r="B57" s="70" t="s">
        <v>51</v>
      </c>
      <c r="C57" s="70">
        <v>960</v>
      </c>
      <c r="D57" s="82">
        <v>800</v>
      </c>
      <c r="E57" s="71"/>
      <c r="F57" s="72">
        <v>3</v>
      </c>
      <c r="G57" s="72"/>
      <c r="H57" s="72">
        <v>3</v>
      </c>
      <c r="I57" s="72"/>
      <c r="J57" s="72">
        <v>1</v>
      </c>
      <c r="K57" s="72"/>
      <c r="L57" s="73"/>
      <c r="M57" s="56">
        <f t="shared" si="2"/>
        <v>0</v>
      </c>
      <c r="N57" s="57">
        <f t="shared" si="3"/>
        <v>0</v>
      </c>
      <c r="O57" s="74">
        <f t="shared" si="0"/>
        <v>0</v>
      </c>
      <c r="P57" s="75">
        <f t="shared" si="4"/>
        <v>0</v>
      </c>
      <c r="Q57" s="76">
        <v>30</v>
      </c>
      <c r="R57" s="69">
        <f t="shared" si="5"/>
        <v>0</v>
      </c>
      <c r="T57" s="49">
        <f t="shared" si="6"/>
        <v>180</v>
      </c>
      <c r="U57" s="50">
        <f t="shared" si="7"/>
        <v>30</v>
      </c>
      <c r="W57" s="49">
        <f t="shared" si="8"/>
        <v>0</v>
      </c>
      <c r="X57" s="77">
        <f t="shared" si="9"/>
        <v>0</v>
      </c>
      <c r="Y57" s="78" t="e">
        <f t="shared" si="1"/>
        <v>#DIV/0!</v>
      </c>
      <c r="Z57" s="79">
        <f t="shared" si="10"/>
        <v>0.76800000000000002</v>
      </c>
      <c r="AA57" s="80">
        <f t="shared" si="11"/>
        <v>23.04</v>
      </c>
      <c r="AB57" s="80">
        <f t="shared" si="12"/>
        <v>0</v>
      </c>
      <c r="AC57" s="81">
        <f t="shared" si="13"/>
        <v>0</v>
      </c>
      <c r="AE57" s="68">
        <f t="shared" si="14"/>
        <v>0</v>
      </c>
      <c r="AF57" s="69">
        <f t="shared" si="15"/>
        <v>0</v>
      </c>
    </row>
    <row r="58" spans="1:32" ht="13.5" thickBot="1">
      <c r="A58" s="164"/>
      <c r="B58" s="70" t="s">
        <v>52</v>
      </c>
      <c r="C58" s="70">
        <v>960</v>
      </c>
      <c r="D58" s="82">
        <v>800</v>
      </c>
      <c r="E58" s="71"/>
      <c r="F58" s="72">
        <v>6</v>
      </c>
      <c r="G58" s="72"/>
      <c r="H58" s="72">
        <v>6</v>
      </c>
      <c r="I58" s="72"/>
      <c r="J58" s="72">
        <v>2</v>
      </c>
      <c r="K58" s="72"/>
      <c r="L58" s="73"/>
      <c r="M58" s="56">
        <f t="shared" si="2"/>
        <v>0</v>
      </c>
      <c r="N58" s="57">
        <f t="shared" si="3"/>
        <v>0</v>
      </c>
      <c r="O58" s="74">
        <f t="shared" si="0"/>
        <v>0</v>
      </c>
      <c r="P58" s="75">
        <f t="shared" si="4"/>
        <v>0</v>
      </c>
      <c r="Q58" s="76">
        <v>30</v>
      </c>
      <c r="R58" s="69">
        <f t="shared" si="5"/>
        <v>0</v>
      </c>
      <c r="T58" s="49">
        <f t="shared" si="6"/>
        <v>360</v>
      </c>
      <c r="U58" s="50">
        <f t="shared" si="7"/>
        <v>60</v>
      </c>
      <c r="W58" s="49">
        <f t="shared" si="8"/>
        <v>0</v>
      </c>
      <c r="X58" s="77">
        <f t="shared" si="9"/>
        <v>0</v>
      </c>
      <c r="Y58" s="78" t="e">
        <f t="shared" si="1"/>
        <v>#DIV/0!</v>
      </c>
      <c r="Z58" s="79">
        <f t="shared" si="10"/>
        <v>1.536</v>
      </c>
      <c r="AA58" s="80">
        <f t="shared" si="11"/>
        <v>46.08</v>
      </c>
      <c r="AB58" s="80">
        <f t="shared" si="12"/>
        <v>0</v>
      </c>
      <c r="AC58" s="81">
        <f t="shared" si="13"/>
        <v>0</v>
      </c>
      <c r="AE58" s="68">
        <f t="shared" si="14"/>
        <v>0</v>
      </c>
      <c r="AF58" s="69">
        <f t="shared" si="15"/>
        <v>0</v>
      </c>
    </row>
    <row r="59" spans="1:32" ht="13.5" thickBot="1">
      <c r="A59" s="163" t="s">
        <v>63</v>
      </c>
      <c r="B59" s="70" t="s">
        <v>51</v>
      </c>
      <c r="C59" s="70">
        <v>1048</v>
      </c>
      <c r="D59" s="82">
        <v>320</v>
      </c>
      <c r="E59" s="71"/>
      <c r="F59" s="72">
        <v>4</v>
      </c>
      <c r="G59" s="72"/>
      <c r="H59" s="72"/>
      <c r="I59" s="72"/>
      <c r="J59" s="72">
        <v>1</v>
      </c>
      <c r="K59" s="72"/>
      <c r="L59" s="73"/>
      <c r="M59" s="56">
        <f t="shared" si="2"/>
        <v>0</v>
      </c>
      <c r="N59" s="57">
        <f t="shared" si="3"/>
        <v>0</v>
      </c>
      <c r="O59" s="74">
        <f t="shared" si="0"/>
        <v>0</v>
      </c>
      <c r="P59" s="75">
        <f t="shared" si="4"/>
        <v>0</v>
      </c>
      <c r="Q59" s="76">
        <v>30</v>
      </c>
      <c r="R59" s="69">
        <f t="shared" si="5"/>
        <v>0</v>
      </c>
      <c r="T59" s="49">
        <f t="shared" si="6"/>
        <v>120</v>
      </c>
      <c r="U59" s="50">
        <f t="shared" si="7"/>
        <v>30</v>
      </c>
      <c r="W59" s="49">
        <f t="shared" si="8"/>
        <v>0</v>
      </c>
      <c r="X59" s="77">
        <f t="shared" si="9"/>
        <v>0</v>
      </c>
      <c r="Y59" s="78" t="e">
        <f t="shared" si="1"/>
        <v>#DIV/0!</v>
      </c>
      <c r="Z59" s="79">
        <f t="shared" si="10"/>
        <v>0.33535999999999999</v>
      </c>
      <c r="AA59" s="80">
        <f t="shared" si="11"/>
        <v>10.0608</v>
      </c>
      <c r="AB59" s="80">
        <f t="shared" si="12"/>
        <v>0</v>
      </c>
      <c r="AC59" s="81">
        <f t="shared" si="13"/>
        <v>0</v>
      </c>
      <c r="AE59" s="68">
        <f t="shared" si="14"/>
        <v>0</v>
      </c>
      <c r="AF59" s="69">
        <f t="shared" si="15"/>
        <v>0</v>
      </c>
    </row>
    <row r="60" spans="1:32" ht="13.5" thickBot="1">
      <c r="A60" s="164" t="s">
        <v>63</v>
      </c>
      <c r="B60" s="70" t="s">
        <v>52</v>
      </c>
      <c r="C60" s="70">
        <v>1048</v>
      </c>
      <c r="D60" s="82">
        <v>320</v>
      </c>
      <c r="E60" s="71"/>
      <c r="F60" s="72">
        <v>8</v>
      </c>
      <c r="G60" s="72"/>
      <c r="H60" s="72"/>
      <c r="I60" s="72"/>
      <c r="J60" s="72">
        <v>2</v>
      </c>
      <c r="K60" s="72"/>
      <c r="L60" s="73"/>
      <c r="M60" s="56">
        <f t="shared" si="2"/>
        <v>0</v>
      </c>
      <c r="N60" s="57">
        <f t="shared" si="3"/>
        <v>0</v>
      </c>
      <c r="O60" s="74">
        <f t="shared" si="0"/>
        <v>0</v>
      </c>
      <c r="P60" s="75">
        <f t="shared" si="4"/>
        <v>0</v>
      </c>
      <c r="Q60" s="76">
        <v>90</v>
      </c>
      <c r="R60" s="69">
        <f t="shared" si="5"/>
        <v>0</v>
      </c>
      <c r="T60" s="49">
        <f t="shared" si="6"/>
        <v>720</v>
      </c>
      <c r="U60" s="50">
        <f t="shared" si="7"/>
        <v>180</v>
      </c>
      <c r="W60" s="49">
        <f t="shared" si="8"/>
        <v>0</v>
      </c>
      <c r="X60" s="77">
        <f t="shared" si="9"/>
        <v>0</v>
      </c>
      <c r="Y60" s="78" t="e">
        <f t="shared" si="1"/>
        <v>#DIV/0!</v>
      </c>
      <c r="Z60" s="79">
        <f t="shared" si="10"/>
        <v>0.67071999999999998</v>
      </c>
      <c r="AA60" s="80">
        <f t="shared" si="11"/>
        <v>60.364799999999995</v>
      </c>
      <c r="AB60" s="80">
        <f t="shared" si="12"/>
        <v>0</v>
      </c>
      <c r="AC60" s="81">
        <f t="shared" si="13"/>
        <v>0</v>
      </c>
      <c r="AE60" s="68">
        <f t="shared" si="14"/>
        <v>0</v>
      </c>
      <c r="AF60" s="69">
        <f t="shared" si="15"/>
        <v>0</v>
      </c>
    </row>
    <row r="61" spans="1:32" ht="13.5" thickBot="1">
      <c r="A61" s="163" t="s">
        <v>64</v>
      </c>
      <c r="B61" s="70" t="s">
        <v>51</v>
      </c>
      <c r="C61" s="70">
        <v>1048</v>
      </c>
      <c r="D61" s="82">
        <v>560</v>
      </c>
      <c r="E61" s="71"/>
      <c r="F61" s="72"/>
      <c r="G61" s="72"/>
      <c r="H61" s="72"/>
      <c r="I61" s="72">
        <v>2</v>
      </c>
      <c r="J61" s="72">
        <v>1</v>
      </c>
      <c r="K61" s="72"/>
      <c r="L61" s="73"/>
      <c r="M61" s="56">
        <f t="shared" si="2"/>
        <v>0</v>
      </c>
      <c r="N61" s="57">
        <f t="shared" si="3"/>
        <v>0</v>
      </c>
      <c r="O61" s="74">
        <f t="shared" si="0"/>
        <v>0</v>
      </c>
      <c r="P61" s="75">
        <f t="shared" si="4"/>
        <v>0</v>
      </c>
      <c r="Q61" s="76">
        <v>145</v>
      </c>
      <c r="R61" s="69">
        <f t="shared" si="5"/>
        <v>0</v>
      </c>
      <c r="T61" s="49">
        <f t="shared" si="6"/>
        <v>290</v>
      </c>
      <c r="U61" s="50">
        <f t="shared" si="7"/>
        <v>145</v>
      </c>
      <c r="W61" s="49">
        <f t="shared" si="8"/>
        <v>0</v>
      </c>
      <c r="X61" s="77">
        <f t="shared" si="9"/>
        <v>0</v>
      </c>
      <c r="Y61" s="78" t="e">
        <f>IF(+W61/X61&gt;=1,"FALSE",+W61/X61)</f>
        <v>#DIV/0!</v>
      </c>
      <c r="Z61" s="79">
        <f t="shared" si="10"/>
        <v>0.58687999999999996</v>
      </c>
      <c r="AA61" s="80">
        <f t="shared" si="11"/>
        <v>85.0976</v>
      </c>
      <c r="AB61" s="80">
        <f t="shared" si="12"/>
        <v>0</v>
      </c>
      <c r="AC61" s="81">
        <f t="shared" si="13"/>
        <v>0</v>
      </c>
      <c r="AE61" s="68">
        <f t="shared" si="14"/>
        <v>0</v>
      </c>
      <c r="AF61" s="69">
        <f t="shared" si="15"/>
        <v>0</v>
      </c>
    </row>
    <row r="62" spans="1:32" ht="13.5" thickBot="1">
      <c r="A62" s="164" t="s">
        <v>64</v>
      </c>
      <c r="B62" s="70" t="s">
        <v>52</v>
      </c>
      <c r="C62" s="70">
        <v>1048</v>
      </c>
      <c r="D62" s="82">
        <v>560</v>
      </c>
      <c r="E62" s="71"/>
      <c r="F62" s="72"/>
      <c r="G62" s="72"/>
      <c r="H62" s="72"/>
      <c r="I62" s="72">
        <v>4</v>
      </c>
      <c r="J62" s="72">
        <v>2</v>
      </c>
      <c r="K62" s="72"/>
      <c r="L62" s="73"/>
      <c r="M62" s="56">
        <f t="shared" si="2"/>
        <v>0</v>
      </c>
      <c r="N62" s="57">
        <f t="shared" si="3"/>
        <v>0</v>
      </c>
      <c r="O62" s="74">
        <f t="shared" si="0"/>
        <v>0</v>
      </c>
      <c r="P62" s="75">
        <f t="shared" si="4"/>
        <v>0</v>
      </c>
      <c r="Q62" s="76">
        <v>430</v>
      </c>
      <c r="R62" s="69">
        <f t="shared" si="5"/>
        <v>0</v>
      </c>
      <c r="T62" s="49">
        <f t="shared" si="6"/>
        <v>1720</v>
      </c>
      <c r="U62" s="50">
        <f t="shared" si="7"/>
        <v>860</v>
      </c>
      <c r="W62" s="49">
        <f t="shared" si="8"/>
        <v>0</v>
      </c>
      <c r="X62" s="77">
        <f t="shared" si="9"/>
        <v>0</v>
      </c>
      <c r="Y62" s="78" t="e">
        <f t="shared" si="1"/>
        <v>#DIV/0!</v>
      </c>
      <c r="Z62" s="79">
        <f t="shared" si="10"/>
        <v>1.1737599999999999</v>
      </c>
      <c r="AA62" s="80">
        <f t="shared" si="11"/>
        <v>504.71679999999998</v>
      </c>
      <c r="AB62" s="80">
        <f t="shared" si="12"/>
        <v>0</v>
      </c>
      <c r="AC62" s="81">
        <f t="shared" si="13"/>
        <v>0</v>
      </c>
      <c r="AE62" s="68">
        <f t="shared" si="14"/>
        <v>0</v>
      </c>
      <c r="AF62" s="69">
        <f t="shared" si="15"/>
        <v>0</v>
      </c>
    </row>
    <row r="63" spans="1:32" ht="13.5" thickBot="1">
      <c r="A63" s="83" t="s">
        <v>65</v>
      </c>
      <c r="B63" s="70" t="s">
        <v>51</v>
      </c>
      <c r="C63" s="70">
        <v>1048</v>
      </c>
      <c r="D63" s="82">
        <v>800</v>
      </c>
      <c r="E63" s="71"/>
      <c r="F63" s="72"/>
      <c r="G63" s="72">
        <v>4</v>
      </c>
      <c r="H63" s="72"/>
      <c r="I63" s="72"/>
      <c r="J63" s="72"/>
      <c r="K63" s="72">
        <v>1</v>
      </c>
      <c r="L63" s="73"/>
      <c r="M63" s="56">
        <f t="shared" si="2"/>
        <v>0</v>
      </c>
      <c r="N63" s="57">
        <f t="shared" si="3"/>
        <v>0</v>
      </c>
      <c r="O63" s="74">
        <f t="shared" si="0"/>
        <v>0</v>
      </c>
      <c r="P63" s="75">
        <f t="shared" si="4"/>
        <v>0</v>
      </c>
      <c r="Q63" s="76">
        <v>90</v>
      </c>
      <c r="R63" s="69">
        <f t="shared" si="5"/>
        <v>0</v>
      </c>
      <c r="T63" s="49">
        <f t="shared" si="6"/>
        <v>360</v>
      </c>
      <c r="U63" s="50">
        <f t="shared" si="7"/>
        <v>90</v>
      </c>
      <c r="W63" s="49">
        <f t="shared" si="8"/>
        <v>0</v>
      </c>
      <c r="X63" s="77">
        <f t="shared" si="9"/>
        <v>0</v>
      </c>
      <c r="Y63" s="78" t="e">
        <f t="shared" si="1"/>
        <v>#DIV/0!</v>
      </c>
      <c r="Z63" s="79">
        <f t="shared" si="10"/>
        <v>0.83840000000000015</v>
      </c>
      <c r="AA63" s="80">
        <f t="shared" si="11"/>
        <v>75.456000000000017</v>
      </c>
      <c r="AB63" s="80">
        <f t="shared" si="12"/>
        <v>0</v>
      </c>
      <c r="AC63" s="81">
        <f t="shared" si="13"/>
        <v>0</v>
      </c>
      <c r="AE63" s="68">
        <f t="shared" si="14"/>
        <v>0</v>
      </c>
      <c r="AF63" s="69">
        <f t="shared" si="15"/>
        <v>0</v>
      </c>
    </row>
    <row r="64" spans="1:32" ht="13.5" thickBot="1">
      <c r="A64" s="83"/>
      <c r="B64" s="70" t="s">
        <v>52</v>
      </c>
      <c r="C64" s="70">
        <v>1048</v>
      </c>
      <c r="D64" s="82">
        <v>800</v>
      </c>
      <c r="E64" s="71"/>
      <c r="F64" s="72"/>
      <c r="G64" s="72">
        <v>8</v>
      </c>
      <c r="H64" s="72"/>
      <c r="I64" s="72"/>
      <c r="J64" s="72"/>
      <c r="K64" s="72">
        <v>2</v>
      </c>
      <c r="L64" s="73"/>
      <c r="M64" s="56">
        <f t="shared" si="2"/>
        <v>0</v>
      </c>
      <c r="N64" s="57">
        <f t="shared" si="3"/>
        <v>0</v>
      </c>
      <c r="O64" s="74">
        <f t="shared" si="0"/>
        <v>0</v>
      </c>
      <c r="P64" s="75">
        <f t="shared" si="4"/>
        <v>0</v>
      </c>
      <c r="Q64" s="76">
        <v>250</v>
      </c>
      <c r="R64" s="69">
        <f t="shared" si="5"/>
        <v>0</v>
      </c>
      <c r="T64" s="49">
        <f t="shared" si="6"/>
        <v>2000</v>
      </c>
      <c r="U64" s="50">
        <f t="shared" si="7"/>
        <v>500</v>
      </c>
      <c r="W64" s="49">
        <f t="shared" si="8"/>
        <v>0</v>
      </c>
      <c r="X64" s="77">
        <f t="shared" si="9"/>
        <v>0</v>
      </c>
      <c r="Y64" s="78" t="e">
        <f t="shared" si="1"/>
        <v>#DIV/0!</v>
      </c>
      <c r="Z64" s="79">
        <f t="shared" si="10"/>
        <v>1.6768000000000003</v>
      </c>
      <c r="AA64" s="80">
        <f t="shared" si="11"/>
        <v>419.20000000000005</v>
      </c>
      <c r="AB64" s="80">
        <f t="shared" si="12"/>
        <v>0</v>
      </c>
      <c r="AC64" s="81">
        <f t="shared" si="13"/>
        <v>0</v>
      </c>
      <c r="AE64" s="68">
        <f t="shared" si="14"/>
        <v>0</v>
      </c>
      <c r="AF64" s="69">
        <f t="shared" si="15"/>
        <v>0</v>
      </c>
    </row>
    <row r="65" spans="1:32" ht="13.5" thickBot="1">
      <c r="A65" s="83" t="s">
        <v>66</v>
      </c>
      <c r="B65" s="70" t="s">
        <v>51</v>
      </c>
      <c r="C65" s="70">
        <v>1048</v>
      </c>
      <c r="D65" s="82">
        <v>1040</v>
      </c>
      <c r="E65" s="71"/>
      <c r="F65" s="72"/>
      <c r="G65" s="72"/>
      <c r="H65" s="72"/>
      <c r="I65" s="72">
        <v>4</v>
      </c>
      <c r="J65" s="72"/>
      <c r="K65" s="72">
        <v>1</v>
      </c>
      <c r="L65" s="73"/>
      <c r="M65" s="56">
        <f t="shared" si="2"/>
        <v>0</v>
      </c>
      <c r="N65" s="57">
        <f t="shared" si="3"/>
        <v>0</v>
      </c>
      <c r="O65" s="74">
        <f t="shared" si="0"/>
        <v>0</v>
      </c>
      <c r="P65" s="75">
        <f t="shared" si="4"/>
        <v>0</v>
      </c>
      <c r="Q65" s="76">
        <v>30</v>
      </c>
      <c r="R65" s="69">
        <f t="shared" si="5"/>
        <v>0</v>
      </c>
      <c r="T65" s="49">
        <f t="shared" si="6"/>
        <v>120</v>
      </c>
      <c r="U65" s="50">
        <f t="shared" si="7"/>
        <v>30</v>
      </c>
      <c r="W65" s="49">
        <f t="shared" si="8"/>
        <v>0</v>
      </c>
      <c r="X65" s="77">
        <f t="shared" si="9"/>
        <v>0</v>
      </c>
      <c r="Y65" s="78" t="e">
        <f t="shared" si="1"/>
        <v>#DIV/0!</v>
      </c>
      <c r="Z65" s="79">
        <f t="shared" si="10"/>
        <v>1.08992</v>
      </c>
      <c r="AA65" s="80">
        <f t="shared" si="11"/>
        <v>32.697600000000001</v>
      </c>
      <c r="AB65" s="80">
        <f t="shared" si="12"/>
        <v>0</v>
      </c>
      <c r="AC65" s="81">
        <f t="shared" si="13"/>
        <v>0</v>
      </c>
      <c r="AE65" s="68">
        <f t="shared" si="14"/>
        <v>0</v>
      </c>
      <c r="AF65" s="69">
        <f t="shared" si="15"/>
        <v>0</v>
      </c>
    </row>
    <row r="66" spans="1:32" ht="13.5" thickBot="1">
      <c r="A66" s="83"/>
      <c r="B66" s="70" t="s">
        <v>52</v>
      </c>
      <c r="C66" s="70">
        <v>1048</v>
      </c>
      <c r="D66" s="82">
        <v>1040</v>
      </c>
      <c r="E66" s="71"/>
      <c r="F66" s="72"/>
      <c r="G66" s="72"/>
      <c r="H66" s="72"/>
      <c r="I66" s="72">
        <v>8</v>
      </c>
      <c r="J66" s="72"/>
      <c r="K66" s="72">
        <v>2</v>
      </c>
      <c r="L66" s="73"/>
      <c r="M66" s="56">
        <f t="shared" si="2"/>
        <v>0</v>
      </c>
      <c r="N66" s="57">
        <f t="shared" si="3"/>
        <v>0</v>
      </c>
      <c r="O66" s="74">
        <f t="shared" si="0"/>
        <v>0</v>
      </c>
      <c r="P66" s="75">
        <f t="shared" si="4"/>
        <v>0</v>
      </c>
      <c r="Q66" s="76">
        <v>90</v>
      </c>
      <c r="R66" s="69">
        <f t="shared" si="5"/>
        <v>0</v>
      </c>
      <c r="T66" s="49">
        <f t="shared" si="6"/>
        <v>720</v>
      </c>
      <c r="U66" s="50">
        <f t="shared" si="7"/>
        <v>180</v>
      </c>
      <c r="W66" s="49">
        <f t="shared" si="8"/>
        <v>0</v>
      </c>
      <c r="X66" s="77">
        <f t="shared" si="9"/>
        <v>0</v>
      </c>
      <c r="Y66" s="78" t="e">
        <f t="shared" si="1"/>
        <v>#DIV/0!</v>
      </c>
      <c r="Z66" s="79">
        <f t="shared" si="10"/>
        <v>2.17984</v>
      </c>
      <c r="AA66" s="80">
        <f t="shared" si="11"/>
        <v>196.18559999999999</v>
      </c>
      <c r="AB66" s="80">
        <f t="shared" si="12"/>
        <v>0</v>
      </c>
      <c r="AC66" s="81">
        <f t="shared" si="13"/>
        <v>0</v>
      </c>
      <c r="AE66" s="68">
        <f t="shared" si="14"/>
        <v>0</v>
      </c>
      <c r="AF66" s="69">
        <f t="shared" si="15"/>
        <v>0</v>
      </c>
    </row>
    <row r="67" spans="1:32" ht="13.5" thickBot="1">
      <c r="A67" s="83" t="s">
        <v>67</v>
      </c>
      <c r="B67" s="70" t="s">
        <v>51</v>
      </c>
      <c r="C67" s="70">
        <v>1345</v>
      </c>
      <c r="D67" s="82">
        <v>320</v>
      </c>
      <c r="E67" s="71">
        <v>2</v>
      </c>
      <c r="F67" s="72">
        <v>1</v>
      </c>
      <c r="G67" s="72"/>
      <c r="H67" s="72"/>
      <c r="I67" s="72"/>
      <c r="J67" s="72">
        <v>1</v>
      </c>
      <c r="K67" s="84"/>
      <c r="L67" s="73"/>
      <c r="M67" s="56">
        <f t="shared" si="2"/>
        <v>0</v>
      </c>
      <c r="N67" s="57">
        <f t="shared" si="3"/>
        <v>0</v>
      </c>
      <c r="O67" s="74">
        <f t="shared" si="0"/>
        <v>0</v>
      </c>
      <c r="P67" s="75">
        <f t="shared" si="4"/>
        <v>0</v>
      </c>
      <c r="Q67" s="76">
        <v>30</v>
      </c>
      <c r="R67" s="69">
        <f t="shared" si="5"/>
        <v>0</v>
      </c>
      <c r="T67" s="49">
        <f t="shared" si="6"/>
        <v>90</v>
      </c>
      <c r="U67" s="50">
        <f t="shared" si="7"/>
        <v>30</v>
      </c>
      <c r="W67" s="49">
        <f t="shared" si="8"/>
        <v>0</v>
      </c>
      <c r="X67" s="77">
        <f t="shared" si="9"/>
        <v>0</v>
      </c>
      <c r="Y67" s="78" t="e">
        <f>IF(+W67/X67&gt;=1,"FALSE",+W67/X67)</f>
        <v>#DIV/0!</v>
      </c>
      <c r="Z67" s="79">
        <f t="shared" si="10"/>
        <v>0.4304</v>
      </c>
      <c r="AA67" s="80">
        <f t="shared" si="11"/>
        <v>12.912000000000001</v>
      </c>
      <c r="AB67" s="80">
        <f t="shared" si="12"/>
        <v>0</v>
      </c>
      <c r="AC67" s="81">
        <f t="shared" si="13"/>
        <v>0</v>
      </c>
      <c r="AE67" s="68">
        <f t="shared" si="14"/>
        <v>0</v>
      </c>
      <c r="AF67" s="69">
        <f t="shared" si="15"/>
        <v>0</v>
      </c>
    </row>
    <row r="68" spans="1:32" ht="13.5" thickBot="1">
      <c r="A68" s="83"/>
      <c r="B68" s="70" t="s">
        <v>52</v>
      </c>
      <c r="C68" s="70">
        <v>1345</v>
      </c>
      <c r="D68" s="82">
        <v>320</v>
      </c>
      <c r="E68" s="71">
        <v>4</v>
      </c>
      <c r="F68" s="72">
        <v>2</v>
      </c>
      <c r="G68" s="72"/>
      <c r="H68" s="72"/>
      <c r="I68" s="72"/>
      <c r="J68" s="72">
        <v>1</v>
      </c>
      <c r="K68" s="84"/>
      <c r="L68" s="73"/>
      <c r="M68" s="56">
        <f t="shared" si="2"/>
        <v>0</v>
      </c>
      <c r="N68" s="57">
        <f t="shared" si="3"/>
        <v>0</v>
      </c>
      <c r="O68" s="74">
        <f t="shared" si="0"/>
        <v>0</v>
      </c>
      <c r="P68" s="75">
        <f t="shared" si="4"/>
        <v>0</v>
      </c>
      <c r="Q68" s="76">
        <v>90</v>
      </c>
      <c r="R68" s="69">
        <f t="shared" si="5"/>
        <v>0</v>
      </c>
      <c r="T68" s="49">
        <f t="shared" si="6"/>
        <v>540</v>
      </c>
      <c r="U68" s="50">
        <f t="shared" si="7"/>
        <v>90</v>
      </c>
      <c r="W68" s="49">
        <f t="shared" si="8"/>
        <v>0</v>
      </c>
      <c r="X68" s="77">
        <f t="shared" si="9"/>
        <v>0</v>
      </c>
      <c r="Y68" s="78" t="e">
        <f t="shared" ref="Y68:Y88" si="16">IF(+W68/X68&gt;=1,"FALSE",+W68/X68)</f>
        <v>#DIV/0!</v>
      </c>
      <c r="Z68" s="79">
        <f t="shared" si="10"/>
        <v>0.86080000000000001</v>
      </c>
      <c r="AA68" s="80">
        <f t="shared" si="11"/>
        <v>77.471999999999994</v>
      </c>
      <c r="AB68" s="80">
        <f t="shared" si="12"/>
        <v>0</v>
      </c>
      <c r="AC68" s="81">
        <f t="shared" si="13"/>
        <v>0</v>
      </c>
      <c r="AE68" s="68">
        <f t="shared" si="14"/>
        <v>0</v>
      </c>
      <c r="AF68" s="69">
        <f t="shared" si="15"/>
        <v>0</v>
      </c>
    </row>
    <row r="69" spans="1:32" ht="13.5" thickBot="1">
      <c r="A69" s="83" t="s">
        <v>68</v>
      </c>
      <c r="B69" s="70" t="s">
        <v>51</v>
      </c>
      <c r="C69" s="70">
        <v>1345</v>
      </c>
      <c r="D69" s="82">
        <v>560</v>
      </c>
      <c r="E69" s="71"/>
      <c r="F69" s="72">
        <v>1</v>
      </c>
      <c r="G69" s="72"/>
      <c r="H69" s="72"/>
      <c r="I69" s="72">
        <v>2</v>
      </c>
      <c r="J69" s="72"/>
      <c r="K69" s="84">
        <v>1</v>
      </c>
      <c r="L69" s="73"/>
      <c r="M69" s="56">
        <f t="shared" si="2"/>
        <v>0</v>
      </c>
      <c r="N69" s="57">
        <f t="shared" si="3"/>
        <v>0</v>
      </c>
      <c r="O69" s="74">
        <f t="shared" si="0"/>
        <v>0</v>
      </c>
      <c r="P69" s="75">
        <f t="shared" si="4"/>
        <v>0</v>
      </c>
      <c r="Q69" s="76">
        <v>230</v>
      </c>
      <c r="R69" s="69">
        <f t="shared" si="5"/>
        <v>0</v>
      </c>
      <c r="T69" s="49">
        <f t="shared" si="6"/>
        <v>690</v>
      </c>
      <c r="U69" s="50">
        <f t="shared" si="7"/>
        <v>230</v>
      </c>
      <c r="W69" s="49">
        <f t="shared" si="8"/>
        <v>0</v>
      </c>
      <c r="X69" s="77">
        <f t="shared" si="9"/>
        <v>0</v>
      </c>
      <c r="Y69" s="78" t="e">
        <f t="shared" si="16"/>
        <v>#DIV/0!</v>
      </c>
      <c r="Z69" s="79">
        <f t="shared" si="10"/>
        <v>0.75319999999999998</v>
      </c>
      <c r="AA69" s="80">
        <f t="shared" si="11"/>
        <v>173.23599999999999</v>
      </c>
      <c r="AB69" s="80">
        <f t="shared" si="12"/>
        <v>0</v>
      </c>
      <c r="AC69" s="81">
        <f t="shared" si="13"/>
        <v>0</v>
      </c>
      <c r="AE69" s="68">
        <f t="shared" si="14"/>
        <v>0</v>
      </c>
      <c r="AF69" s="69">
        <f t="shared" si="15"/>
        <v>0</v>
      </c>
    </row>
    <row r="70" spans="1:32" ht="13.5" thickBot="1">
      <c r="A70" s="83"/>
      <c r="B70" s="70" t="s">
        <v>52</v>
      </c>
      <c r="C70" s="70">
        <v>1345</v>
      </c>
      <c r="D70" s="82">
        <v>560</v>
      </c>
      <c r="E70" s="71"/>
      <c r="F70" s="72">
        <v>2</v>
      </c>
      <c r="G70" s="72"/>
      <c r="H70" s="72"/>
      <c r="I70" s="72">
        <v>4</v>
      </c>
      <c r="J70" s="72"/>
      <c r="K70" s="84"/>
      <c r="L70" s="73">
        <v>1</v>
      </c>
      <c r="M70" s="56">
        <f t="shared" si="2"/>
        <v>0</v>
      </c>
      <c r="N70" s="57">
        <f t="shared" si="3"/>
        <v>0</v>
      </c>
      <c r="O70" s="74">
        <f t="shared" si="0"/>
        <v>0</v>
      </c>
      <c r="P70" s="75">
        <f t="shared" si="4"/>
        <v>0</v>
      </c>
      <c r="Q70" s="76">
        <v>700</v>
      </c>
      <c r="R70" s="69">
        <f t="shared" si="5"/>
        <v>0</v>
      </c>
      <c r="T70" s="49">
        <f t="shared" si="6"/>
        <v>4200</v>
      </c>
      <c r="U70" s="50">
        <f t="shared" si="7"/>
        <v>1400</v>
      </c>
      <c r="W70" s="49">
        <f t="shared" si="8"/>
        <v>0</v>
      </c>
      <c r="X70" s="77">
        <f t="shared" si="9"/>
        <v>0</v>
      </c>
      <c r="Y70" s="78" t="e">
        <f t="shared" si="16"/>
        <v>#DIV/0!</v>
      </c>
      <c r="Z70" s="79">
        <f t="shared" si="10"/>
        <v>1.5064</v>
      </c>
      <c r="AA70" s="80">
        <f t="shared" si="11"/>
        <v>1054.48</v>
      </c>
      <c r="AB70" s="80">
        <f t="shared" si="12"/>
        <v>0</v>
      </c>
      <c r="AC70" s="81">
        <f t="shared" si="13"/>
        <v>0</v>
      </c>
      <c r="AE70" s="68">
        <f t="shared" si="14"/>
        <v>0</v>
      </c>
      <c r="AF70" s="69">
        <f t="shared" si="15"/>
        <v>0</v>
      </c>
    </row>
    <row r="71" spans="1:32" ht="13.5" thickBot="1">
      <c r="A71" s="83" t="s">
        <v>69</v>
      </c>
      <c r="B71" s="70" t="s">
        <v>51</v>
      </c>
      <c r="C71" s="70">
        <v>1345</v>
      </c>
      <c r="D71" s="82">
        <v>800</v>
      </c>
      <c r="E71" s="71">
        <v>1</v>
      </c>
      <c r="F71" s="72"/>
      <c r="G71" s="72">
        <v>6</v>
      </c>
      <c r="H71" s="72"/>
      <c r="I71" s="72"/>
      <c r="J71" s="72"/>
      <c r="K71" s="72">
        <v>1</v>
      </c>
      <c r="L71" s="73"/>
      <c r="M71" s="56">
        <f t="shared" si="2"/>
        <v>0</v>
      </c>
      <c r="N71" s="57">
        <f t="shared" si="3"/>
        <v>0</v>
      </c>
      <c r="O71" s="74">
        <f t="shared" si="0"/>
        <v>0</v>
      </c>
      <c r="P71" s="75">
        <f t="shared" si="4"/>
        <v>0</v>
      </c>
      <c r="Q71" s="76">
        <v>90</v>
      </c>
      <c r="R71" s="69">
        <f t="shared" si="5"/>
        <v>0</v>
      </c>
      <c r="T71" s="49">
        <f t="shared" si="6"/>
        <v>630</v>
      </c>
      <c r="U71" s="50">
        <f t="shared" si="7"/>
        <v>90</v>
      </c>
      <c r="W71" s="49">
        <f t="shared" si="8"/>
        <v>0</v>
      </c>
      <c r="X71" s="77">
        <f t="shared" si="9"/>
        <v>0</v>
      </c>
      <c r="Y71" s="78" t="e">
        <f t="shared" si="16"/>
        <v>#DIV/0!</v>
      </c>
      <c r="Z71" s="79">
        <f t="shared" si="10"/>
        <v>1.0760000000000001</v>
      </c>
      <c r="AA71" s="80">
        <f t="shared" si="11"/>
        <v>96.84</v>
      </c>
      <c r="AB71" s="80">
        <f t="shared" si="12"/>
        <v>0</v>
      </c>
      <c r="AC71" s="81">
        <f t="shared" si="13"/>
        <v>0</v>
      </c>
      <c r="AE71" s="68">
        <f t="shared" si="14"/>
        <v>0</v>
      </c>
      <c r="AF71" s="69">
        <f t="shared" si="15"/>
        <v>0</v>
      </c>
    </row>
    <row r="72" spans="1:32" ht="13.5" thickBot="1">
      <c r="A72" s="83"/>
      <c r="B72" s="70" t="s">
        <v>52</v>
      </c>
      <c r="C72" s="70">
        <v>1345</v>
      </c>
      <c r="D72" s="82">
        <v>800</v>
      </c>
      <c r="E72" s="71">
        <v>2</v>
      </c>
      <c r="F72" s="72"/>
      <c r="G72" s="72">
        <v>12</v>
      </c>
      <c r="H72" s="72"/>
      <c r="I72" s="72"/>
      <c r="J72" s="72"/>
      <c r="K72" s="72">
        <v>2</v>
      </c>
      <c r="L72" s="73"/>
      <c r="M72" s="56">
        <f t="shared" si="2"/>
        <v>0</v>
      </c>
      <c r="N72" s="57">
        <f t="shared" si="3"/>
        <v>0</v>
      </c>
      <c r="O72" s="74">
        <f t="shared" si="0"/>
        <v>0</v>
      </c>
      <c r="P72" s="75">
        <f t="shared" si="4"/>
        <v>0</v>
      </c>
      <c r="Q72" s="76">
        <v>250</v>
      </c>
      <c r="R72" s="69">
        <f t="shared" si="5"/>
        <v>0</v>
      </c>
      <c r="T72" s="49">
        <f t="shared" si="6"/>
        <v>3500</v>
      </c>
      <c r="U72" s="50">
        <f t="shared" si="7"/>
        <v>500</v>
      </c>
      <c r="W72" s="49">
        <f t="shared" si="8"/>
        <v>0</v>
      </c>
      <c r="X72" s="77">
        <f t="shared" si="9"/>
        <v>0</v>
      </c>
      <c r="Y72" s="78" t="e">
        <f t="shared" si="16"/>
        <v>#DIV/0!</v>
      </c>
      <c r="Z72" s="79">
        <f t="shared" si="10"/>
        <v>2.1520000000000001</v>
      </c>
      <c r="AA72" s="80">
        <f t="shared" si="11"/>
        <v>538</v>
      </c>
      <c r="AB72" s="80">
        <f t="shared" si="12"/>
        <v>0</v>
      </c>
      <c r="AC72" s="81">
        <f t="shared" si="13"/>
        <v>0</v>
      </c>
      <c r="AE72" s="68">
        <f t="shared" si="14"/>
        <v>0</v>
      </c>
      <c r="AF72" s="69">
        <f t="shared" si="15"/>
        <v>0</v>
      </c>
    </row>
    <row r="73" spans="1:32" ht="13.5" thickBot="1">
      <c r="A73" s="83" t="s">
        <v>70</v>
      </c>
      <c r="B73" s="70" t="s">
        <v>51</v>
      </c>
      <c r="C73" s="70">
        <v>1345</v>
      </c>
      <c r="D73" s="82">
        <v>1040</v>
      </c>
      <c r="E73" s="71">
        <v>1</v>
      </c>
      <c r="F73" s="72">
        <v>1</v>
      </c>
      <c r="G73" s="72"/>
      <c r="H73" s="72">
        <v>4</v>
      </c>
      <c r="I73" s="72"/>
      <c r="J73" s="72">
        <v>1</v>
      </c>
      <c r="K73" s="72"/>
      <c r="L73" s="73"/>
      <c r="M73" s="56">
        <f t="shared" si="2"/>
        <v>0</v>
      </c>
      <c r="N73" s="57">
        <f t="shared" si="3"/>
        <v>0</v>
      </c>
      <c r="O73" s="74">
        <f t="shared" si="0"/>
        <v>0</v>
      </c>
      <c r="P73" s="75">
        <f t="shared" si="4"/>
        <v>0</v>
      </c>
      <c r="Q73" s="76">
        <v>30</v>
      </c>
      <c r="R73" s="69">
        <f t="shared" si="5"/>
        <v>0</v>
      </c>
      <c r="T73" s="49">
        <f t="shared" si="6"/>
        <v>180</v>
      </c>
      <c r="U73" s="50">
        <f t="shared" si="7"/>
        <v>30</v>
      </c>
      <c r="W73" s="49">
        <f t="shared" si="8"/>
        <v>0</v>
      </c>
      <c r="X73" s="77">
        <f t="shared" si="9"/>
        <v>0</v>
      </c>
      <c r="Y73" s="78" t="e">
        <f t="shared" si="16"/>
        <v>#DIV/0!</v>
      </c>
      <c r="Z73" s="79">
        <f t="shared" si="10"/>
        <v>1.3988</v>
      </c>
      <c r="AA73" s="80">
        <f t="shared" si="11"/>
        <v>41.963999999999999</v>
      </c>
      <c r="AB73" s="80">
        <f t="shared" si="12"/>
        <v>0</v>
      </c>
      <c r="AC73" s="81">
        <f t="shared" si="13"/>
        <v>0</v>
      </c>
      <c r="AE73" s="68">
        <f t="shared" si="14"/>
        <v>0</v>
      </c>
      <c r="AF73" s="69">
        <f t="shared" si="15"/>
        <v>0</v>
      </c>
    </row>
    <row r="74" spans="1:32" ht="13.5" thickBot="1">
      <c r="A74" s="83"/>
      <c r="B74" s="70" t="s">
        <v>52</v>
      </c>
      <c r="C74" s="70">
        <v>1345</v>
      </c>
      <c r="D74" s="82">
        <v>1040</v>
      </c>
      <c r="E74" s="71">
        <v>2</v>
      </c>
      <c r="F74" s="72">
        <v>2</v>
      </c>
      <c r="G74" s="72"/>
      <c r="H74" s="72">
        <v>8</v>
      </c>
      <c r="I74" s="72"/>
      <c r="J74" s="72">
        <v>2</v>
      </c>
      <c r="K74" s="72"/>
      <c r="L74" s="73"/>
      <c r="M74" s="56">
        <f t="shared" si="2"/>
        <v>0</v>
      </c>
      <c r="N74" s="57">
        <f t="shared" si="3"/>
        <v>0</v>
      </c>
      <c r="O74" s="74">
        <f t="shared" si="0"/>
        <v>0</v>
      </c>
      <c r="P74" s="75">
        <f t="shared" si="4"/>
        <v>0</v>
      </c>
      <c r="Q74" s="76">
        <v>90</v>
      </c>
      <c r="R74" s="69">
        <f t="shared" si="5"/>
        <v>0</v>
      </c>
      <c r="T74" s="49">
        <f t="shared" si="6"/>
        <v>1080</v>
      </c>
      <c r="U74" s="50">
        <f t="shared" si="7"/>
        <v>180</v>
      </c>
      <c r="W74" s="49">
        <f t="shared" si="8"/>
        <v>0</v>
      </c>
      <c r="X74" s="77">
        <f t="shared" si="9"/>
        <v>0</v>
      </c>
      <c r="Y74" s="78" t="e">
        <f t="shared" si="16"/>
        <v>#DIV/0!</v>
      </c>
      <c r="Z74" s="79">
        <f t="shared" si="10"/>
        <v>2.7976000000000001</v>
      </c>
      <c r="AA74" s="80">
        <f t="shared" si="11"/>
        <v>251.78400000000002</v>
      </c>
      <c r="AB74" s="80">
        <f t="shared" si="12"/>
        <v>0</v>
      </c>
      <c r="AC74" s="81">
        <f t="shared" si="13"/>
        <v>0</v>
      </c>
      <c r="AE74" s="68">
        <f t="shared" si="14"/>
        <v>0</v>
      </c>
      <c r="AF74" s="69">
        <f t="shared" si="15"/>
        <v>0</v>
      </c>
    </row>
    <row r="75" spans="1:32" ht="13.5" thickBot="1">
      <c r="A75" s="83" t="s">
        <v>71</v>
      </c>
      <c r="B75" s="70" t="s">
        <v>51</v>
      </c>
      <c r="C75" s="70">
        <v>1643</v>
      </c>
      <c r="D75" s="82">
        <v>320</v>
      </c>
      <c r="E75" s="71"/>
      <c r="F75" s="72"/>
      <c r="G75" s="72">
        <v>2</v>
      </c>
      <c r="H75" s="72"/>
      <c r="I75" s="72"/>
      <c r="J75" s="72">
        <v>1</v>
      </c>
      <c r="K75" s="72"/>
      <c r="L75" s="73"/>
      <c r="M75" s="56">
        <f t="shared" si="2"/>
        <v>0</v>
      </c>
      <c r="N75" s="57">
        <f t="shared" si="3"/>
        <v>0</v>
      </c>
      <c r="O75" s="74">
        <f t="shared" si="0"/>
        <v>0</v>
      </c>
      <c r="P75" s="75">
        <f t="shared" si="4"/>
        <v>0</v>
      </c>
      <c r="Q75" s="76">
        <v>150</v>
      </c>
      <c r="R75" s="69">
        <f t="shared" si="5"/>
        <v>0</v>
      </c>
      <c r="T75" s="49">
        <f t="shared" si="6"/>
        <v>300</v>
      </c>
      <c r="U75" s="50">
        <f t="shared" si="7"/>
        <v>150</v>
      </c>
      <c r="W75" s="49">
        <f t="shared" si="8"/>
        <v>0</v>
      </c>
      <c r="X75" s="77">
        <f t="shared" si="9"/>
        <v>0</v>
      </c>
      <c r="Y75" s="78" t="e">
        <f t="shared" si="16"/>
        <v>#DIV/0!</v>
      </c>
      <c r="Z75" s="79">
        <f t="shared" si="10"/>
        <v>0.52576000000000001</v>
      </c>
      <c r="AA75" s="80">
        <f t="shared" si="11"/>
        <v>78.864000000000004</v>
      </c>
      <c r="AB75" s="80">
        <f t="shared" si="12"/>
        <v>0</v>
      </c>
      <c r="AC75" s="81">
        <f t="shared" si="13"/>
        <v>0</v>
      </c>
      <c r="AE75" s="68">
        <f t="shared" si="14"/>
        <v>0</v>
      </c>
      <c r="AF75" s="69">
        <f t="shared" si="15"/>
        <v>0</v>
      </c>
    </row>
    <row r="76" spans="1:32" ht="13.5" thickBot="1">
      <c r="A76" s="83"/>
      <c r="B76" s="70" t="s">
        <v>52</v>
      </c>
      <c r="C76" s="70">
        <v>1643</v>
      </c>
      <c r="D76" s="82">
        <v>320</v>
      </c>
      <c r="E76" s="71"/>
      <c r="F76" s="72"/>
      <c r="G76" s="72">
        <v>4</v>
      </c>
      <c r="H76" s="72"/>
      <c r="I76" s="72"/>
      <c r="J76" s="72">
        <v>2</v>
      </c>
      <c r="K76" s="72"/>
      <c r="L76" s="73"/>
      <c r="M76" s="56">
        <f t="shared" si="2"/>
        <v>0</v>
      </c>
      <c r="N76" s="57">
        <f t="shared" si="3"/>
        <v>0</v>
      </c>
      <c r="O76" s="74">
        <f t="shared" si="0"/>
        <v>0</v>
      </c>
      <c r="P76" s="75">
        <f t="shared" si="4"/>
        <v>0</v>
      </c>
      <c r="Q76" s="76">
        <v>430</v>
      </c>
      <c r="R76" s="69">
        <f t="shared" si="5"/>
        <v>0</v>
      </c>
      <c r="T76" s="49">
        <f t="shared" si="6"/>
        <v>1720</v>
      </c>
      <c r="U76" s="50">
        <f t="shared" si="7"/>
        <v>860</v>
      </c>
      <c r="W76" s="49">
        <f t="shared" si="8"/>
        <v>0</v>
      </c>
      <c r="X76" s="77">
        <f t="shared" si="9"/>
        <v>0</v>
      </c>
      <c r="Y76" s="78" t="e">
        <f t="shared" si="16"/>
        <v>#DIV/0!</v>
      </c>
      <c r="Z76" s="79">
        <f t="shared" si="10"/>
        <v>1.05152</v>
      </c>
      <c r="AA76" s="80">
        <f t="shared" si="11"/>
        <v>452.15359999999998</v>
      </c>
      <c r="AB76" s="80">
        <f t="shared" si="12"/>
        <v>0</v>
      </c>
      <c r="AC76" s="81">
        <f t="shared" si="13"/>
        <v>0</v>
      </c>
      <c r="AE76" s="68">
        <f t="shared" si="14"/>
        <v>0</v>
      </c>
      <c r="AF76" s="69">
        <f t="shared" si="15"/>
        <v>0</v>
      </c>
    </row>
    <row r="77" spans="1:32" ht="13.5" thickBot="1">
      <c r="A77" s="83" t="s">
        <v>72</v>
      </c>
      <c r="B77" s="70" t="s">
        <v>51</v>
      </c>
      <c r="C77" s="70">
        <v>1643</v>
      </c>
      <c r="D77" s="82">
        <v>560</v>
      </c>
      <c r="E77" s="71"/>
      <c r="F77" s="72"/>
      <c r="G77" s="72"/>
      <c r="H77" s="72"/>
      <c r="I77" s="72">
        <v>3</v>
      </c>
      <c r="J77" s="72"/>
      <c r="K77" s="72">
        <v>1</v>
      </c>
      <c r="L77" s="73"/>
      <c r="M77" s="56">
        <f t="shared" si="2"/>
        <v>0</v>
      </c>
      <c r="N77" s="57">
        <f t="shared" si="3"/>
        <v>0</v>
      </c>
      <c r="O77" s="74">
        <f t="shared" si="0"/>
        <v>0</v>
      </c>
      <c r="P77" s="75">
        <f t="shared" si="4"/>
        <v>0</v>
      </c>
      <c r="Q77" s="76">
        <v>90</v>
      </c>
      <c r="R77" s="69">
        <f t="shared" si="5"/>
        <v>0</v>
      </c>
      <c r="T77" s="49">
        <f t="shared" si="6"/>
        <v>270</v>
      </c>
      <c r="U77" s="50">
        <f t="shared" si="7"/>
        <v>90</v>
      </c>
      <c r="W77" s="49">
        <f t="shared" si="8"/>
        <v>0</v>
      </c>
      <c r="X77" s="77">
        <f t="shared" si="9"/>
        <v>0</v>
      </c>
      <c r="Y77" s="78" t="e">
        <f t="shared" si="16"/>
        <v>#DIV/0!</v>
      </c>
      <c r="Z77" s="79">
        <f t="shared" si="10"/>
        <v>0.92008000000000001</v>
      </c>
      <c r="AA77" s="80">
        <f t="shared" si="11"/>
        <v>82.807199999999995</v>
      </c>
      <c r="AB77" s="80">
        <f t="shared" si="12"/>
        <v>0</v>
      </c>
      <c r="AC77" s="81">
        <f t="shared" si="13"/>
        <v>0</v>
      </c>
      <c r="AE77" s="68">
        <f t="shared" si="14"/>
        <v>0</v>
      </c>
      <c r="AF77" s="69">
        <f t="shared" si="15"/>
        <v>0</v>
      </c>
    </row>
    <row r="78" spans="1:32" ht="13.5" thickBot="1">
      <c r="A78" s="83"/>
      <c r="B78" s="70" t="s">
        <v>52</v>
      </c>
      <c r="C78" s="70">
        <v>1643</v>
      </c>
      <c r="D78" s="82">
        <v>560</v>
      </c>
      <c r="E78" s="71"/>
      <c r="F78" s="72"/>
      <c r="G78" s="72"/>
      <c r="H78" s="72"/>
      <c r="I78" s="72">
        <v>6</v>
      </c>
      <c r="J78" s="72"/>
      <c r="K78" s="72">
        <v>2</v>
      </c>
      <c r="L78" s="73"/>
      <c r="M78" s="56">
        <f t="shared" si="2"/>
        <v>0</v>
      </c>
      <c r="N78" s="57">
        <f t="shared" si="3"/>
        <v>0</v>
      </c>
      <c r="O78" s="74">
        <f t="shared" si="0"/>
        <v>0</v>
      </c>
      <c r="P78" s="75">
        <f t="shared" si="4"/>
        <v>0</v>
      </c>
      <c r="Q78" s="76">
        <v>250</v>
      </c>
      <c r="R78" s="69">
        <f t="shared" si="5"/>
        <v>0</v>
      </c>
      <c r="T78" s="49">
        <f t="shared" si="6"/>
        <v>1500</v>
      </c>
      <c r="U78" s="50">
        <f t="shared" si="7"/>
        <v>500</v>
      </c>
      <c r="W78" s="49">
        <f t="shared" si="8"/>
        <v>0</v>
      </c>
      <c r="X78" s="77">
        <f t="shared" si="9"/>
        <v>0</v>
      </c>
      <c r="Y78" s="78" t="e">
        <f t="shared" si="16"/>
        <v>#DIV/0!</v>
      </c>
      <c r="Z78" s="79">
        <f t="shared" si="10"/>
        <v>1.84016</v>
      </c>
      <c r="AA78" s="80">
        <f t="shared" si="11"/>
        <v>460.04</v>
      </c>
      <c r="AB78" s="80">
        <f t="shared" si="12"/>
        <v>0</v>
      </c>
      <c r="AC78" s="81">
        <f t="shared" si="13"/>
        <v>0</v>
      </c>
      <c r="AE78" s="68">
        <f t="shared" si="14"/>
        <v>0</v>
      </c>
      <c r="AF78" s="69">
        <f t="shared" si="15"/>
        <v>0</v>
      </c>
    </row>
    <row r="79" spans="1:32" ht="13.5" thickBot="1">
      <c r="A79" s="83" t="s">
        <v>73</v>
      </c>
      <c r="B79" s="70" t="s">
        <v>51</v>
      </c>
      <c r="C79" s="70">
        <v>1643</v>
      </c>
      <c r="D79" s="82">
        <v>800</v>
      </c>
      <c r="E79" s="71"/>
      <c r="F79" s="72"/>
      <c r="G79" s="72"/>
      <c r="H79" s="72">
        <v>4</v>
      </c>
      <c r="I79" s="72">
        <v>2</v>
      </c>
      <c r="J79" s="72"/>
      <c r="K79" s="72">
        <v>1</v>
      </c>
      <c r="L79" s="73"/>
      <c r="M79" s="56">
        <f t="shared" si="2"/>
        <v>0</v>
      </c>
      <c r="N79" s="57">
        <f t="shared" si="3"/>
        <v>0</v>
      </c>
      <c r="O79" s="74">
        <f t="shared" si="0"/>
        <v>0</v>
      </c>
      <c r="P79" s="75">
        <f t="shared" si="4"/>
        <v>0</v>
      </c>
      <c r="Q79" s="76">
        <v>90</v>
      </c>
      <c r="R79" s="69">
        <f t="shared" si="5"/>
        <v>0</v>
      </c>
      <c r="T79" s="49">
        <f t="shared" si="6"/>
        <v>540</v>
      </c>
      <c r="U79" s="50">
        <f t="shared" si="7"/>
        <v>90</v>
      </c>
      <c r="W79" s="49">
        <f t="shared" si="8"/>
        <v>0</v>
      </c>
      <c r="X79" s="77">
        <f t="shared" si="9"/>
        <v>0</v>
      </c>
      <c r="Y79" s="78" t="e">
        <f t="shared" si="16"/>
        <v>#DIV/0!</v>
      </c>
      <c r="Z79" s="79">
        <f t="shared" si="10"/>
        <v>1.3144</v>
      </c>
      <c r="AA79" s="80">
        <f t="shared" si="11"/>
        <v>118.29600000000001</v>
      </c>
      <c r="AB79" s="80">
        <f t="shared" si="12"/>
        <v>0</v>
      </c>
      <c r="AC79" s="81">
        <f t="shared" si="13"/>
        <v>0</v>
      </c>
      <c r="AE79" s="68">
        <f t="shared" si="14"/>
        <v>0</v>
      </c>
      <c r="AF79" s="69">
        <f t="shared" si="15"/>
        <v>0</v>
      </c>
    </row>
    <row r="80" spans="1:32" ht="13.5" thickBot="1">
      <c r="A80" s="83"/>
      <c r="B80" s="70" t="s">
        <v>52</v>
      </c>
      <c r="C80" s="70">
        <v>1643</v>
      </c>
      <c r="D80" s="82">
        <v>800</v>
      </c>
      <c r="E80" s="71"/>
      <c r="F80" s="72"/>
      <c r="G80" s="72"/>
      <c r="H80" s="72">
        <v>8</v>
      </c>
      <c r="I80" s="72">
        <v>4</v>
      </c>
      <c r="J80" s="72"/>
      <c r="K80" s="72">
        <v>2</v>
      </c>
      <c r="L80" s="73"/>
      <c r="M80" s="56">
        <f t="shared" si="2"/>
        <v>0</v>
      </c>
      <c r="N80" s="57">
        <f t="shared" si="3"/>
        <v>0</v>
      </c>
      <c r="O80" s="74">
        <f t="shared" si="0"/>
        <v>0</v>
      </c>
      <c r="P80" s="75">
        <f t="shared" si="4"/>
        <v>0</v>
      </c>
      <c r="Q80" s="76">
        <v>250</v>
      </c>
      <c r="R80" s="69">
        <f t="shared" si="5"/>
        <v>0</v>
      </c>
      <c r="T80" s="49">
        <f t="shared" si="6"/>
        <v>3000</v>
      </c>
      <c r="U80" s="50">
        <f t="shared" si="7"/>
        <v>500</v>
      </c>
      <c r="W80" s="49">
        <f t="shared" si="8"/>
        <v>0</v>
      </c>
      <c r="X80" s="77">
        <f t="shared" si="9"/>
        <v>0</v>
      </c>
      <c r="Y80" s="78" t="e">
        <f t="shared" si="16"/>
        <v>#DIV/0!</v>
      </c>
      <c r="Z80" s="79">
        <f t="shared" si="10"/>
        <v>2.6288</v>
      </c>
      <c r="AA80" s="80">
        <f t="shared" si="11"/>
        <v>657.2</v>
      </c>
      <c r="AB80" s="80">
        <f t="shared" si="12"/>
        <v>0</v>
      </c>
      <c r="AC80" s="81">
        <f t="shared" si="13"/>
        <v>0</v>
      </c>
      <c r="AE80" s="68">
        <f t="shared" si="14"/>
        <v>0</v>
      </c>
      <c r="AF80" s="69">
        <f t="shared" si="15"/>
        <v>0</v>
      </c>
    </row>
    <row r="81" spans="1:32" ht="12" customHeight="1" thickBot="1">
      <c r="A81" s="83" t="s">
        <v>74</v>
      </c>
      <c r="B81" s="70" t="s">
        <v>51</v>
      </c>
      <c r="C81" s="70">
        <v>1643</v>
      </c>
      <c r="D81" s="82">
        <v>1040</v>
      </c>
      <c r="E81" s="71"/>
      <c r="F81" s="72"/>
      <c r="G81" s="72"/>
      <c r="H81" s="72"/>
      <c r="I81" s="72">
        <v>6</v>
      </c>
      <c r="J81" s="72"/>
      <c r="K81" s="72"/>
      <c r="L81" s="73">
        <v>1</v>
      </c>
      <c r="M81" s="56">
        <f t="shared" si="2"/>
        <v>0</v>
      </c>
      <c r="N81" s="57">
        <f t="shared" si="3"/>
        <v>0</v>
      </c>
      <c r="O81" s="74">
        <f t="shared" si="0"/>
        <v>0</v>
      </c>
      <c r="P81" s="75">
        <f t="shared" si="4"/>
        <v>0</v>
      </c>
      <c r="Q81" s="76">
        <v>30</v>
      </c>
      <c r="R81" s="69">
        <f t="shared" si="5"/>
        <v>0</v>
      </c>
      <c r="T81" s="49">
        <f t="shared" si="6"/>
        <v>180</v>
      </c>
      <c r="U81" s="50">
        <f t="shared" si="7"/>
        <v>60</v>
      </c>
      <c r="W81" s="49">
        <f t="shared" si="8"/>
        <v>0</v>
      </c>
      <c r="X81" s="77">
        <f t="shared" si="9"/>
        <v>0</v>
      </c>
      <c r="Y81" s="78" t="e">
        <f t="shared" si="16"/>
        <v>#DIV/0!</v>
      </c>
      <c r="Z81" s="79">
        <f t="shared" si="10"/>
        <v>1.70872</v>
      </c>
      <c r="AA81" s="80">
        <f t="shared" si="11"/>
        <v>51.261600000000001</v>
      </c>
      <c r="AB81" s="80">
        <f t="shared" si="12"/>
        <v>0</v>
      </c>
      <c r="AC81" s="81">
        <f t="shared" si="13"/>
        <v>0</v>
      </c>
      <c r="AE81" s="68">
        <f t="shared" si="14"/>
        <v>0</v>
      </c>
      <c r="AF81" s="69">
        <f t="shared" si="15"/>
        <v>0</v>
      </c>
    </row>
    <row r="82" spans="1:32" ht="12" customHeight="1" thickBot="1">
      <c r="A82" s="83"/>
      <c r="B82" s="70" t="s">
        <v>52</v>
      </c>
      <c r="C82" s="70">
        <v>1643</v>
      </c>
      <c r="D82" s="82">
        <v>1040</v>
      </c>
      <c r="E82" s="71"/>
      <c r="F82" s="72"/>
      <c r="G82" s="72"/>
      <c r="H82" s="72"/>
      <c r="I82" s="72">
        <v>12</v>
      </c>
      <c r="J82" s="72"/>
      <c r="K82" s="84"/>
      <c r="L82" s="73">
        <v>2</v>
      </c>
      <c r="M82" s="56">
        <f t="shared" si="2"/>
        <v>0</v>
      </c>
      <c r="N82" s="57">
        <f t="shared" si="3"/>
        <v>0</v>
      </c>
      <c r="O82" s="74">
        <f t="shared" si="0"/>
        <v>0</v>
      </c>
      <c r="P82" s="75">
        <f t="shared" si="4"/>
        <v>0</v>
      </c>
      <c r="Q82" s="76">
        <v>90</v>
      </c>
      <c r="R82" s="69">
        <f t="shared" si="5"/>
        <v>0</v>
      </c>
      <c r="T82" s="49">
        <f t="shared" si="6"/>
        <v>1080</v>
      </c>
      <c r="U82" s="50">
        <f t="shared" si="7"/>
        <v>360</v>
      </c>
      <c r="W82" s="49">
        <f t="shared" si="8"/>
        <v>0</v>
      </c>
      <c r="X82" s="77">
        <f t="shared" si="9"/>
        <v>0</v>
      </c>
      <c r="Y82" s="78" t="e">
        <f t="shared" si="16"/>
        <v>#DIV/0!</v>
      </c>
      <c r="Z82" s="79">
        <f t="shared" si="10"/>
        <v>3.41744</v>
      </c>
      <c r="AA82" s="80">
        <f t="shared" si="11"/>
        <v>307.56959999999998</v>
      </c>
      <c r="AB82" s="80">
        <f t="shared" si="12"/>
        <v>0</v>
      </c>
      <c r="AC82" s="81">
        <f t="shared" si="13"/>
        <v>0</v>
      </c>
      <c r="AE82" s="68">
        <f t="shared" si="14"/>
        <v>0</v>
      </c>
      <c r="AF82" s="69">
        <f t="shared" si="15"/>
        <v>0</v>
      </c>
    </row>
    <row r="83" spans="1:32" ht="13.5" thickBot="1">
      <c r="A83" s="83" t="s">
        <v>75</v>
      </c>
      <c r="B83" s="70" t="s">
        <v>51</v>
      </c>
      <c r="C83" s="70">
        <v>2140</v>
      </c>
      <c r="D83" s="82">
        <v>320</v>
      </c>
      <c r="E83" s="71"/>
      <c r="F83" s="72">
        <v>8</v>
      </c>
      <c r="G83" s="72"/>
      <c r="H83" s="72"/>
      <c r="I83" s="72"/>
      <c r="J83" s="72">
        <v>2</v>
      </c>
      <c r="K83" s="72"/>
      <c r="L83" s="73"/>
      <c r="M83" s="56">
        <f t="shared" si="2"/>
        <v>0</v>
      </c>
      <c r="N83" s="57">
        <f t="shared" si="3"/>
        <v>0</v>
      </c>
      <c r="O83" s="74">
        <f t="shared" si="0"/>
        <v>0</v>
      </c>
      <c r="P83" s="75">
        <f t="shared" si="4"/>
        <v>0</v>
      </c>
      <c r="Q83" s="76">
        <v>275</v>
      </c>
      <c r="R83" s="69">
        <f t="shared" si="5"/>
        <v>0</v>
      </c>
      <c r="T83" s="49">
        <f t="shared" si="6"/>
        <v>2200</v>
      </c>
      <c r="U83" s="50">
        <f t="shared" si="7"/>
        <v>550</v>
      </c>
      <c r="W83" s="49">
        <f t="shared" si="8"/>
        <v>0</v>
      </c>
      <c r="X83" s="77">
        <f t="shared" si="9"/>
        <v>0</v>
      </c>
      <c r="Y83" s="78" t="e">
        <f t="shared" si="16"/>
        <v>#DIV/0!</v>
      </c>
      <c r="Z83" s="79">
        <f t="shared" si="10"/>
        <v>0.68480000000000008</v>
      </c>
      <c r="AA83" s="80">
        <f t="shared" si="11"/>
        <v>188.32000000000002</v>
      </c>
      <c r="AB83" s="80">
        <f t="shared" si="12"/>
        <v>0</v>
      </c>
      <c r="AC83" s="81">
        <f t="shared" si="13"/>
        <v>0</v>
      </c>
      <c r="AE83" s="68">
        <f t="shared" si="14"/>
        <v>0</v>
      </c>
      <c r="AF83" s="69">
        <f t="shared" si="15"/>
        <v>0</v>
      </c>
    </row>
    <row r="84" spans="1:32" ht="13.5" thickBot="1">
      <c r="A84" s="83"/>
      <c r="B84" s="70" t="s">
        <v>52</v>
      </c>
      <c r="C84" s="70">
        <v>2140</v>
      </c>
      <c r="D84" s="82">
        <v>320</v>
      </c>
      <c r="E84" s="71"/>
      <c r="F84" s="72">
        <v>16</v>
      </c>
      <c r="G84" s="72"/>
      <c r="H84" s="72"/>
      <c r="I84" s="72"/>
      <c r="J84" s="72">
        <v>4</v>
      </c>
      <c r="K84" s="72"/>
      <c r="L84" s="73"/>
      <c r="M84" s="56">
        <f t="shared" si="2"/>
        <v>0</v>
      </c>
      <c r="N84" s="57">
        <f t="shared" si="3"/>
        <v>0</v>
      </c>
      <c r="O84" s="74">
        <f t="shared" si="0"/>
        <v>0</v>
      </c>
      <c r="P84" s="75">
        <f t="shared" si="4"/>
        <v>0</v>
      </c>
      <c r="Q84" s="76">
        <v>850</v>
      </c>
      <c r="R84" s="69">
        <f t="shared" si="5"/>
        <v>0</v>
      </c>
      <c r="T84" s="49">
        <f t="shared" si="6"/>
        <v>13600</v>
      </c>
      <c r="U84" s="50">
        <f t="shared" si="7"/>
        <v>3400</v>
      </c>
      <c r="W84" s="49">
        <f t="shared" si="8"/>
        <v>0</v>
      </c>
      <c r="X84" s="77">
        <f t="shared" si="9"/>
        <v>0</v>
      </c>
      <c r="Y84" s="78" t="e">
        <f t="shared" si="16"/>
        <v>#DIV/0!</v>
      </c>
      <c r="Z84" s="79">
        <f t="shared" si="10"/>
        <v>1.3696000000000002</v>
      </c>
      <c r="AA84" s="80">
        <f t="shared" si="11"/>
        <v>1164.1600000000001</v>
      </c>
      <c r="AB84" s="80">
        <f t="shared" si="12"/>
        <v>0</v>
      </c>
      <c r="AC84" s="81">
        <f t="shared" si="13"/>
        <v>0</v>
      </c>
      <c r="AE84" s="68">
        <f t="shared" si="14"/>
        <v>0</v>
      </c>
      <c r="AF84" s="69">
        <f t="shared" si="15"/>
        <v>0</v>
      </c>
    </row>
    <row r="85" spans="1:32" ht="13.5" thickBot="1">
      <c r="A85" s="83" t="s">
        <v>76</v>
      </c>
      <c r="B85" s="70" t="s">
        <v>51</v>
      </c>
      <c r="C85" s="70">
        <v>2140</v>
      </c>
      <c r="D85" s="82">
        <v>560</v>
      </c>
      <c r="E85" s="71"/>
      <c r="F85" s="72"/>
      <c r="G85" s="72"/>
      <c r="H85" s="72"/>
      <c r="I85" s="72">
        <v>4</v>
      </c>
      <c r="J85" s="72">
        <v>2</v>
      </c>
      <c r="K85" s="72"/>
      <c r="L85" s="73"/>
      <c r="M85" s="56">
        <f t="shared" si="2"/>
        <v>0</v>
      </c>
      <c r="N85" s="57">
        <f t="shared" si="3"/>
        <v>0</v>
      </c>
      <c r="O85" s="74">
        <f t="shared" si="0"/>
        <v>0</v>
      </c>
      <c r="P85" s="75">
        <f t="shared" si="4"/>
        <v>0</v>
      </c>
      <c r="Q85" s="76">
        <v>30</v>
      </c>
      <c r="R85" s="69">
        <f t="shared" si="5"/>
        <v>0</v>
      </c>
      <c r="T85" s="49">
        <f t="shared" si="6"/>
        <v>120</v>
      </c>
      <c r="U85" s="50">
        <f t="shared" si="7"/>
        <v>60</v>
      </c>
      <c r="W85" s="49">
        <f t="shared" si="8"/>
        <v>0</v>
      </c>
      <c r="X85" s="77">
        <f t="shared" si="9"/>
        <v>0</v>
      </c>
      <c r="Y85" s="78" t="e">
        <f t="shared" si="16"/>
        <v>#DIV/0!</v>
      </c>
      <c r="Z85" s="79">
        <f t="shared" si="10"/>
        <v>1.1984000000000001</v>
      </c>
      <c r="AA85" s="80">
        <f t="shared" si="11"/>
        <v>35.952000000000005</v>
      </c>
      <c r="AB85" s="80">
        <f t="shared" si="12"/>
        <v>0</v>
      </c>
      <c r="AC85" s="81">
        <f t="shared" si="13"/>
        <v>0</v>
      </c>
      <c r="AE85" s="68">
        <f t="shared" si="14"/>
        <v>0</v>
      </c>
      <c r="AF85" s="69">
        <f t="shared" si="15"/>
        <v>0</v>
      </c>
    </row>
    <row r="86" spans="1:32" ht="13.5" thickBot="1">
      <c r="A86" s="83"/>
      <c r="B86" s="70" t="s">
        <v>52</v>
      </c>
      <c r="C86" s="70">
        <v>2140</v>
      </c>
      <c r="D86" s="82">
        <v>560</v>
      </c>
      <c r="E86" s="71"/>
      <c r="F86" s="72"/>
      <c r="G86" s="72"/>
      <c r="H86" s="72"/>
      <c r="I86" s="72">
        <v>8</v>
      </c>
      <c r="J86" s="72">
        <v>4</v>
      </c>
      <c r="K86" s="72"/>
      <c r="L86" s="73"/>
      <c r="M86" s="56">
        <f t="shared" si="2"/>
        <v>0</v>
      </c>
      <c r="N86" s="57">
        <f t="shared" si="3"/>
        <v>0</v>
      </c>
      <c r="O86" s="74">
        <f t="shared" si="0"/>
        <v>0</v>
      </c>
      <c r="P86" s="75">
        <f t="shared" si="4"/>
        <v>0</v>
      </c>
      <c r="Q86" s="76">
        <v>90</v>
      </c>
      <c r="R86" s="69">
        <f t="shared" si="5"/>
        <v>0</v>
      </c>
      <c r="T86" s="49">
        <f t="shared" si="6"/>
        <v>720</v>
      </c>
      <c r="U86" s="50">
        <f t="shared" si="7"/>
        <v>360</v>
      </c>
      <c r="W86" s="49">
        <f t="shared" si="8"/>
        <v>0</v>
      </c>
      <c r="X86" s="77">
        <f t="shared" si="9"/>
        <v>0</v>
      </c>
      <c r="Y86" s="78" t="e">
        <f t="shared" si="16"/>
        <v>#DIV/0!</v>
      </c>
      <c r="Z86" s="79">
        <f t="shared" si="10"/>
        <v>2.3968000000000003</v>
      </c>
      <c r="AA86" s="80">
        <f t="shared" si="11"/>
        <v>215.71200000000002</v>
      </c>
      <c r="AB86" s="80">
        <f t="shared" si="12"/>
        <v>0</v>
      </c>
      <c r="AC86" s="81">
        <f t="shared" si="13"/>
        <v>0</v>
      </c>
      <c r="AE86" s="68">
        <f t="shared" si="14"/>
        <v>0</v>
      </c>
      <c r="AF86" s="69">
        <f t="shared" si="15"/>
        <v>0</v>
      </c>
    </row>
    <row r="87" spans="1:32" ht="13.5" thickBot="1">
      <c r="A87" s="83" t="s">
        <v>77</v>
      </c>
      <c r="B87" s="70" t="s">
        <v>51</v>
      </c>
      <c r="C87" s="70">
        <v>2440</v>
      </c>
      <c r="D87" s="82">
        <v>320</v>
      </c>
      <c r="E87" s="71"/>
      <c r="F87" s="72">
        <v>4</v>
      </c>
      <c r="G87" s="72"/>
      <c r="H87" s="72"/>
      <c r="I87" s="72"/>
      <c r="J87" s="72">
        <v>1</v>
      </c>
      <c r="K87" s="72"/>
      <c r="L87" s="73"/>
      <c r="M87" s="56">
        <f t="shared" si="2"/>
        <v>0</v>
      </c>
      <c r="N87" s="57">
        <f t="shared" si="3"/>
        <v>0</v>
      </c>
      <c r="O87" s="74">
        <f t="shared" si="0"/>
        <v>0</v>
      </c>
      <c r="P87" s="75">
        <f t="shared" si="4"/>
        <v>0</v>
      </c>
      <c r="Q87" s="76">
        <v>30</v>
      </c>
      <c r="R87" s="69">
        <f t="shared" si="5"/>
        <v>0</v>
      </c>
      <c r="T87" s="49">
        <f t="shared" si="6"/>
        <v>120</v>
      </c>
      <c r="U87" s="50">
        <f t="shared" si="7"/>
        <v>30</v>
      </c>
      <c r="W87" s="49">
        <f t="shared" si="8"/>
        <v>0</v>
      </c>
      <c r="X87" s="77">
        <f t="shared" si="9"/>
        <v>0</v>
      </c>
      <c r="Y87" s="78" t="e">
        <f t="shared" si="16"/>
        <v>#DIV/0!</v>
      </c>
      <c r="Z87" s="79">
        <f t="shared" si="10"/>
        <v>0.78079999999999994</v>
      </c>
      <c r="AA87" s="80">
        <f t="shared" si="11"/>
        <v>23.423999999999999</v>
      </c>
      <c r="AB87" s="80">
        <f t="shared" si="12"/>
        <v>0</v>
      </c>
      <c r="AC87" s="81">
        <f t="shared" si="13"/>
        <v>0</v>
      </c>
      <c r="AE87" s="68">
        <f t="shared" si="14"/>
        <v>0</v>
      </c>
      <c r="AF87" s="69">
        <f t="shared" si="15"/>
        <v>0</v>
      </c>
    </row>
    <row r="88" spans="1:32" ht="13.5" thickBot="1">
      <c r="A88" s="85"/>
      <c r="B88" s="86" t="s">
        <v>52</v>
      </c>
      <c r="C88" s="86">
        <v>2440</v>
      </c>
      <c r="D88" s="87">
        <v>320</v>
      </c>
      <c r="E88" s="88"/>
      <c r="F88" s="89">
        <v>8</v>
      </c>
      <c r="G88" s="89"/>
      <c r="H88" s="89"/>
      <c r="I88" s="89"/>
      <c r="J88" s="89">
        <v>2</v>
      </c>
      <c r="K88" s="89"/>
      <c r="L88" s="90"/>
      <c r="M88" s="91">
        <f t="shared" si="2"/>
        <v>0</v>
      </c>
      <c r="N88" s="92">
        <f t="shared" si="3"/>
        <v>0</v>
      </c>
      <c r="O88" s="93">
        <f t="shared" si="0"/>
        <v>0</v>
      </c>
      <c r="P88" s="94">
        <f t="shared" si="4"/>
        <v>0</v>
      </c>
      <c r="Q88" s="95">
        <v>90</v>
      </c>
      <c r="R88" s="96">
        <f t="shared" si="5"/>
        <v>0</v>
      </c>
      <c r="T88" s="97">
        <f t="shared" si="6"/>
        <v>720</v>
      </c>
      <c r="U88" s="98">
        <f t="shared" si="7"/>
        <v>180</v>
      </c>
      <c r="W88" s="97">
        <f t="shared" si="8"/>
        <v>0</v>
      </c>
      <c r="X88" s="99">
        <f t="shared" si="9"/>
        <v>0</v>
      </c>
      <c r="Y88" s="100" t="e">
        <f t="shared" si="16"/>
        <v>#DIV/0!</v>
      </c>
      <c r="Z88" s="101">
        <f t="shared" si="10"/>
        <v>1.5615999999999999</v>
      </c>
      <c r="AA88" s="102">
        <f t="shared" si="11"/>
        <v>140.54399999999998</v>
      </c>
      <c r="AB88" s="102">
        <f t="shared" si="12"/>
        <v>0</v>
      </c>
      <c r="AC88" s="103">
        <f t="shared" si="13"/>
        <v>0</v>
      </c>
      <c r="AE88" s="104">
        <f t="shared" si="14"/>
        <v>0</v>
      </c>
      <c r="AF88" s="96">
        <f t="shared" si="15"/>
        <v>0</v>
      </c>
    </row>
    <row r="89" spans="1:32">
      <c r="A89" s="2"/>
      <c r="B89" s="2"/>
      <c r="C89" s="2"/>
      <c r="D89" s="2"/>
      <c r="P89" s="105" t="s">
        <v>78</v>
      </c>
      <c r="Q89" s="106">
        <f>SUM(Q37:Q88)</f>
        <v>11470</v>
      </c>
      <c r="AC89" s="7" t="s">
        <v>79</v>
      </c>
    </row>
    <row r="90" spans="1:32" ht="13.5" hidden="1" thickBot="1">
      <c r="A90" s="2"/>
      <c r="B90" s="2"/>
      <c r="C90" s="2"/>
      <c r="D90" s="2"/>
      <c r="P90" s="165" t="s">
        <v>80</v>
      </c>
      <c r="Q90" s="166"/>
      <c r="R90" s="107">
        <f>SUM(R37:R88)</f>
        <v>0</v>
      </c>
      <c r="T90" s="108">
        <f>SUM(T37:T88)</f>
        <v>69835</v>
      </c>
      <c r="U90" s="109">
        <f>SUM(U37:U88)</f>
        <v>18370</v>
      </c>
      <c r="Z90" s="110" t="s">
        <v>81</v>
      </c>
      <c r="AA90" s="111">
        <f>SUM(AA37:AA88)</f>
        <v>11046.4112</v>
      </c>
      <c r="AB90" s="111"/>
      <c r="AC90" s="112">
        <f>SUM(AC37:AC88)</f>
        <v>0</v>
      </c>
      <c r="AE90" s="113">
        <f>SUM(AE37:AE88)</f>
        <v>0</v>
      </c>
      <c r="AF90" s="113">
        <f>SUM(AF37:AF88)</f>
        <v>0</v>
      </c>
    </row>
    <row r="91" spans="1:32" hidden="1">
      <c r="A91" s="2"/>
      <c r="B91" s="2"/>
      <c r="C91" s="2"/>
      <c r="D91" s="2"/>
      <c r="P91" s="114"/>
      <c r="Q91" s="114"/>
      <c r="R91" s="114"/>
      <c r="S91" s="114"/>
      <c r="Z91" s="110"/>
      <c r="AE91" s="115" t="s">
        <v>82</v>
      </c>
      <c r="AF91" s="115" t="s">
        <v>83</v>
      </c>
    </row>
    <row r="92" spans="1:32" ht="13.5" hidden="1" thickBot="1">
      <c r="A92" s="2"/>
      <c r="B92" s="2"/>
      <c r="C92" s="2"/>
      <c r="D92" s="2"/>
      <c r="L92" s="167" t="s">
        <v>84</v>
      </c>
      <c r="M92" s="168"/>
      <c r="N92" s="168"/>
      <c r="O92" s="116">
        <v>40000</v>
      </c>
      <c r="P92" s="169" t="s">
        <v>85</v>
      </c>
      <c r="Q92" s="170"/>
      <c r="Z92" s="2" t="s">
        <v>86</v>
      </c>
      <c r="AA92" s="117">
        <v>40</v>
      </c>
      <c r="AB92" s="118"/>
      <c r="AC92" s="1"/>
    </row>
    <row r="93" spans="1:32" hidden="1">
      <c r="A93" s="2"/>
      <c r="B93" s="2"/>
      <c r="C93" s="2"/>
      <c r="D93" s="2"/>
      <c r="O93" s="1"/>
      <c r="P93" s="1"/>
      <c r="Q93" s="1"/>
      <c r="R93" s="119" t="str">
        <f>IF(O92&lt;=R90*0.05,O92,"FALSE")</f>
        <v>FALSE</v>
      </c>
      <c r="X93" s="120"/>
      <c r="Z93" s="2" t="s">
        <v>87</v>
      </c>
      <c r="AA93" s="121">
        <f>+AA90*AA92/1000</f>
        <v>441.85644800000006</v>
      </c>
      <c r="AB93" s="122"/>
      <c r="AC93" s="121">
        <f>+AC90/1000</f>
        <v>0</v>
      </c>
      <c r="AE93" s="123" t="s">
        <v>88</v>
      </c>
      <c r="AF93" s="124">
        <f>+AF90+AE90</f>
        <v>0</v>
      </c>
    </row>
    <row r="94" spans="1:32" ht="13.5" thickBot="1">
      <c r="Q94" s="5"/>
      <c r="R94" s="125"/>
      <c r="Z94" s="105" t="s">
        <v>89</v>
      </c>
      <c r="AA94" s="6">
        <f>ROUNDDOWN(AA93,0)</f>
        <v>441</v>
      </c>
      <c r="AC94" s="6">
        <f t="shared" ref="AC94" si="17">ROUNDDOWN(AC93,0)</f>
        <v>0</v>
      </c>
    </row>
    <row r="95" spans="1:32" ht="13.5" thickBot="1">
      <c r="O95" s="167" t="s">
        <v>90</v>
      </c>
      <c r="P95" s="168"/>
      <c r="Q95" s="168"/>
      <c r="R95" s="126" t="e">
        <f>IF(R90+R93&lt;R90*1.03,R90+R93,"NIETGELDIG")</f>
        <v>#VALUE!</v>
      </c>
      <c r="AC95" s="2"/>
    </row>
    <row r="96" spans="1:32">
      <c r="Y96" s="120" t="s">
        <v>91</v>
      </c>
    </row>
  </sheetData>
  <sheetProtection algorithmName="SHA-512" hashValue="O4tLJOWnkvK3dUGvfayPzkdjtvDGtAKy3PhAvIMbDYYnRenTTqLVwQHnHlpo/CXU8p1jNT0OUAj5nhuLJXgrqw==" saltValue="E6MSIAOuPf0gJGdOjuhU9g==" spinCount="100000" sheet="1" objects="1" scenarios="1"/>
  <mergeCells count="49">
    <mergeCell ref="A61:A62"/>
    <mergeCell ref="P90:Q90"/>
    <mergeCell ref="L92:N92"/>
    <mergeCell ref="P92:Q92"/>
    <mergeCell ref="O95:Q95"/>
    <mergeCell ref="A59:A60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35:A36"/>
    <mergeCell ref="B35:B36"/>
    <mergeCell ref="M35:M36"/>
    <mergeCell ref="N35:N36"/>
    <mergeCell ref="O35:O36"/>
    <mergeCell ref="P35:P36"/>
    <mergeCell ref="E12:F12"/>
    <mergeCell ref="J12:N12"/>
    <mergeCell ref="E13:AM13"/>
    <mergeCell ref="W33:AC33"/>
    <mergeCell ref="T34:T35"/>
    <mergeCell ref="U34:U35"/>
    <mergeCell ref="Q35:Q36"/>
    <mergeCell ref="R35:R36"/>
    <mergeCell ref="E9:F9"/>
    <mergeCell ref="J9:N9"/>
    <mergeCell ref="E10:F10"/>
    <mergeCell ref="J10:N10"/>
    <mergeCell ref="E11:F11"/>
    <mergeCell ref="J11:N11"/>
    <mergeCell ref="E6:F6"/>
    <mergeCell ref="J6:N6"/>
    <mergeCell ref="E7:F7"/>
    <mergeCell ref="J7:N7"/>
    <mergeCell ref="E8:F8"/>
    <mergeCell ref="J8:N8"/>
    <mergeCell ref="E4:F4"/>
    <mergeCell ref="G4:I4"/>
    <mergeCell ref="J4:N4"/>
    <mergeCell ref="E5:F5"/>
    <mergeCell ref="G5:I5"/>
    <mergeCell ref="J5:N5"/>
  </mergeCells>
  <conditionalFormatting sqref="Y37:Y88">
    <cfRule type="cellIs" dxfId="1" priority="1" operator="greaterThan">
      <formula>1</formula>
    </cfRule>
    <cfRule type="cellIs" dxfId="0" priority="2" operator="equal">
      <formula>FALSE</formula>
    </cfRule>
    <cfRule type="containsText" priority="3" operator="containsText" text="FALSE">
      <formula>NOT(ISERROR(SEARCH("FALSE",Y37)))</formula>
    </cfRule>
  </conditionalFormatting>
  <pageMargins left="0.70866141732283472" right="0.70866141732283472" top="0.74803149606299213" bottom="0.74803149606299213" header="0.31496062992125984" footer="0.31496062992125984"/>
  <pageSetup paperSize="8" scale="84" fitToHeight="2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c236036-978b-4391-bde4-758db66598c7">TS01B271AB6-1499031132-144</_dlc_DocId>
    <_dlc_DocIdUrl xmlns="ac236036-978b-4391-bde4-758db66598c7">
      <Url>https://prorailbv.sharepoint.com/teams/LEDRetrofit/_layouts/15/DocIdRedir.aspx?ID=TS01B271AB6-1499031132-144</Url>
      <Description>TS01B271AB6-1499031132-144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B91D1AACA9174284321F6DB39AC5FC" ma:contentTypeVersion="8" ma:contentTypeDescription="Create a new document." ma:contentTypeScope="" ma:versionID="e95a56d2eaac0332a9968a62bb2a8016">
  <xsd:schema xmlns:xsd="http://www.w3.org/2001/XMLSchema" xmlns:xs="http://www.w3.org/2001/XMLSchema" xmlns:p="http://schemas.microsoft.com/office/2006/metadata/properties" xmlns:ns2="ac236036-978b-4391-bde4-758db66598c7" xmlns:ns3="2c5b4d3e-4f4a-49ca-aabd-a3ca65c563a9" targetNamespace="http://schemas.microsoft.com/office/2006/metadata/properties" ma:root="true" ma:fieldsID="12f4bfdb95f5f156198734d443dfc9c4" ns2:_="" ns3:_="">
    <xsd:import namespace="ac236036-978b-4391-bde4-758db66598c7"/>
    <xsd:import namespace="2c5b4d3e-4f4a-49ca-aabd-a3ca65c563a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36036-978b-4391-bde4-758db66598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b4d3e-4f4a-49ca-aabd-a3ca65c56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18963-5395-454A-9C0C-6A3388C5FD6B}"/>
</file>

<file path=customXml/itemProps2.xml><?xml version="1.0" encoding="utf-8"?>
<ds:datastoreItem xmlns:ds="http://schemas.openxmlformats.org/officeDocument/2006/customXml" ds:itemID="{0F4856B3-B200-4319-A9BF-0322CB2B00A3}"/>
</file>

<file path=customXml/itemProps3.xml><?xml version="1.0" encoding="utf-8"?>
<ds:datastoreItem xmlns:ds="http://schemas.openxmlformats.org/officeDocument/2006/customXml" ds:itemID="{35E0241C-3813-4866-A300-C7AC22BCADF0}"/>
</file>

<file path=customXml/itemProps4.xml><?xml version="1.0" encoding="utf-8"?>
<ds:datastoreItem xmlns:ds="http://schemas.openxmlformats.org/officeDocument/2006/customXml" ds:itemID="{93A5AA38-B04C-409E-994B-29316D2D52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Timmerman</dc:creator>
  <cp:keywords/>
  <dc:description/>
  <cp:lastModifiedBy>Beer, B.J.M. de (Bart-Jan)</cp:lastModifiedBy>
  <cp:revision/>
  <dcterms:created xsi:type="dcterms:W3CDTF">2023-10-10T17:38:25Z</dcterms:created>
  <dcterms:modified xsi:type="dcterms:W3CDTF">2023-10-16T07:22:48Z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0x0101000AB91D1AACA9174284321F6DB39AC5FC</vt:lpwstr>
  </property>
  <property fmtid="{D5CDD505-2E9C-101B-9397-08002B2CF9AE}" pid="3" name="_dlc_DocIdItemGuid">
    <vt:lpwstr>95516efe-261a-4660-b789-9341223d8ded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2023-10-16T07:22:47Z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1e6e13bb-002b-445c-9254-3e454f34fbdf</vt:lpwstr>
  </property>
  <property fmtid="{D5CDD505-2E9C-101B-9397-08002B2CF9AE}" pid="10" name="MSIP_Label_24e57bac-d225-40fb-8a9e-62b5be587a96_ContentBits">
    <vt:lpwstr>0</vt:lpwstr>
  </property>
</Properties>
</file>