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vo\IUC\07 Categorie Management\Catering en Warme Dranken\02. Aanbestedingen\2.3 Kwaliteitsaudits\Rijksbrede aanbesteding Kwaliteitsaudits 202307114\2. Aanbestedingsdocument\Publicatie\"/>
    </mc:Choice>
  </mc:AlternateContent>
  <xr:revisionPtr revIDLastSave="0" documentId="8_{3C697894-6F86-4F44-AED2-0BA89B805C01}" xr6:coauthVersionLast="47" xr6:coauthVersionMax="47" xr10:uidLastSave="{00000000-0000-0000-0000-000000000000}"/>
  <workbookProtection workbookAlgorithmName="SHA-512" workbookHashValue="+WzagOdv/aQDFRXTVoCf2vfX7k7laOCDxTscL6ACZyg2c+xTi09RUEhlMt1yPs2mofAMW//921RkoXHqjMKFZg==" workbookSaltValue="aM/119lJijlntMlUEQOY6g==" workbookSpinCount="100000" lockStructure="1"/>
  <bookViews>
    <workbookView xWindow="-120" yWindow="-120" windowWidth="29040" windowHeight="15840" tabRatio="803" xr2:uid="{D90C5455-0718-4E7C-A408-3F3CB1252F77}"/>
  </bookViews>
  <sheets>
    <sheet name="uitleg" sheetId="13" r:id="rId1"/>
    <sheet name="Aanbod" sheetId="2" r:id="rId2"/>
    <sheet name="Presentatie" sheetId="3" r:id="rId3"/>
    <sheet name="Extra" sheetId="4" r:id="rId4"/>
    <sheet name="Plan van Aanpak" sheetId="5" state="hidden" r:id="rId5"/>
    <sheet name="Audit Score" sheetId="9" r:id="rId6"/>
    <sheet name="rekenblad" sheetId="17" r:id="rId7"/>
    <sheet name="criteria schijf v 5" sheetId="14" r:id="rId8"/>
    <sheet name="Bijlage aanbod" sheetId="10" r:id="rId9"/>
    <sheet name="Bijlage Presentatie" sheetId="15" r:id="rId10"/>
    <sheet name="shortlist snacks" sheetId="12" r:id="rId11"/>
    <sheet name="foto's" sheetId="16" r:id="rId12"/>
  </sheets>
  <definedNames>
    <definedName name="_Toc54001007" localSheetId="2">Presentatie!#REF!</definedName>
    <definedName name="_xlnm.Print_Area" localSheetId="1">Aanbod!$A$1:$P$15</definedName>
    <definedName name="_xlnm.Print_Area" localSheetId="5">'Audit Score'!$A$1:$G$31</definedName>
    <definedName name="_xlnm.Print_Area" localSheetId="3">Extra!$A$1:$P$14</definedName>
    <definedName name="_xlnm.Print_Area" localSheetId="2">Presentatie!$A$1:$P$8</definedName>
    <definedName name="_xlnm.Print_Area" localSheetId="0">uitleg!$A$1:$C$25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0" i="17" l="1"/>
  <c r="C13" i="17"/>
  <c r="D2" i="4"/>
  <c r="B2" i="4"/>
  <c r="D2" i="3"/>
  <c r="B2" i="3"/>
  <c r="D2" i="2"/>
  <c r="B2" i="2"/>
  <c r="C129" i="17"/>
  <c r="B129" i="17"/>
  <c r="C112" i="17"/>
  <c r="B112" i="17"/>
  <c r="C100" i="17"/>
  <c r="B100" i="17"/>
  <c r="C90" i="17"/>
  <c r="B90" i="17"/>
  <c r="C78" i="17"/>
  <c r="B78" i="17"/>
  <c r="C62" i="17"/>
  <c r="B62" i="17"/>
  <c r="C48" i="17"/>
  <c r="B48" i="17"/>
  <c r="B13" i="17"/>
  <c r="B30" i="17"/>
  <c r="G13" i="9"/>
  <c r="G21" i="9"/>
  <c r="G22" i="9"/>
  <c r="G23" i="9"/>
  <c r="G24" i="9"/>
  <c r="G25" i="9"/>
  <c r="G26" i="9"/>
  <c r="G27" i="9"/>
  <c r="G28" i="9"/>
  <c r="G29" i="9"/>
  <c r="G20" i="9"/>
  <c r="G16" i="9"/>
  <c r="G17" i="9"/>
  <c r="G18" i="9"/>
  <c r="G15" i="9"/>
  <c r="G4" i="9"/>
  <c r="G5" i="9"/>
  <c r="G6" i="9"/>
  <c r="G7" i="9"/>
  <c r="G8" i="9"/>
  <c r="G9" i="9"/>
  <c r="G10" i="9"/>
  <c r="G11" i="9"/>
  <c r="G12" i="9"/>
  <c r="G3" i="9"/>
  <c r="O6" i="4"/>
  <c r="C21" i="9" s="1"/>
  <c r="O7" i="4"/>
  <c r="C22" i="9" s="1"/>
  <c r="O8" i="4"/>
  <c r="C23" i="9" s="1"/>
  <c r="O9" i="4"/>
  <c r="O10" i="4"/>
  <c r="C25" i="9" s="1"/>
  <c r="O11" i="4"/>
  <c r="C26" i="9" s="1"/>
  <c r="O12" i="4"/>
  <c r="C27" i="9" s="1"/>
  <c r="O13" i="4"/>
  <c r="O14" i="4"/>
  <c r="C29" i="9" s="1"/>
  <c r="O5" i="4"/>
  <c r="C20" i="9" s="1"/>
  <c r="E6" i="3"/>
  <c r="E7" i="3"/>
  <c r="E8" i="3"/>
  <c r="B18" i="9" s="1"/>
  <c r="E5" i="3"/>
  <c r="O5" i="3" s="1"/>
  <c r="C15" i="9" s="1"/>
  <c r="E5" i="2"/>
  <c r="O6" i="3"/>
  <c r="C16" i="9" s="1"/>
  <c r="O7" i="3"/>
  <c r="C17" i="9" s="1"/>
  <c r="E6" i="2"/>
  <c r="B4" i="9" s="1"/>
  <c r="E7" i="2"/>
  <c r="E8" i="2"/>
  <c r="E9" i="2"/>
  <c r="E10" i="2"/>
  <c r="O10" i="2" s="1"/>
  <c r="C8" i="9" s="1"/>
  <c r="E11" i="2"/>
  <c r="E12" i="2"/>
  <c r="E13" i="2"/>
  <c r="E14" i="2"/>
  <c r="O14" i="2" s="1"/>
  <c r="C12" i="9" s="1"/>
  <c r="E15" i="2"/>
  <c r="B13" i="9" s="1"/>
  <c r="O7" i="2"/>
  <c r="C5" i="9" s="1"/>
  <c r="O8" i="2"/>
  <c r="C6" i="9" s="1"/>
  <c r="O9" i="2"/>
  <c r="C7" i="9" s="1"/>
  <c r="O11" i="2"/>
  <c r="C9" i="9" s="1"/>
  <c r="O12" i="2"/>
  <c r="C10" i="9" s="1"/>
  <c r="O13" i="2"/>
  <c r="C11" i="9" s="1"/>
  <c r="O5" i="2"/>
  <c r="C3" i="9" s="1"/>
  <c r="O6" i="2"/>
  <c r="C4" i="9" s="1"/>
  <c r="A21" i="9"/>
  <c r="A22" i="9"/>
  <c r="A23" i="9"/>
  <c r="A25" i="9"/>
  <c r="A26" i="9"/>
  <c r="A27" i="9"/>
  <c r="A28" i="9"/>
  <c r="A29" i="9"/>
  <c r="A20" i="9"/>
  <c r="B21" i="9"/>
  <c r="B22" i="9"/>
  <c r="B23" i="9"/>
  <c r="B24" i="9"/>
  <c r="C24" i="9"/>
  <c r="B25" i="9"/>
  <c r="B26" i="9"/>
  <c r="B27" i="9"/>
  <c r="B28" i="9"/>
  <c r="C28" i="9"/>
  <c r="B29" i="9"/>
  <c r="B20" i="9"/>
  <c r="B16" i="9"/>
  <c r="B17" i="9"/>
  <c r="B15" i="9"/>
  <c r="B5" i="9"/>
  <c r="B6" i="9"/>
  <c r="B7" i="9"/>
  <c r="B9" i="9"/>
  <c r="B10" i="9"/>
  <c r="B11" i="9"/>
  <c r="B3" i="9"/>
  <c r="O15" i="2" l="1"/>
  <c r="C13" i="9" s="1"/>
  <c r="D13" i="17"/>
  <c r="E13" i="17" s="1"/>
  <c r="D129" i="17"/>
  <c r="E129" i="17" s="1"/>
  <c r="D78" i="17"/>
  <c r="E78" i="17" s="1"/>
  <c r="D100" i="17"/>
  <c r="E100" i="17" s="1"/>
  <c r="D90" i="17"/>
  <c r="E90" i="17" s="1"/>
  <c r="D112" i="17"/>
  <c r="E112" i="17" s="1"/>
  <c r="D48" i="17"/>
  <c r="E48" i="17" s="1"/>
  <c r="D62" i="17"/>
  <c r="E62" i="17" s="1"/>
  <c r="D30" i="17"/>
  <c r="E30" i="17" s="1"/>
  <c r="O8" i="3"/>
  <c r="C18" i="9" s="1"/>
  <c r="C30" i="9" s="1"/>
  <c r="E2" i="9"/>
  <c r="B12" i="9"/>
  <c r="D2" i="9" s="1"/>
  <c r="B8" i="9"/>
  <c r="R20" i="5"/>
  <c r="R21" i="5"/>
  <c r="R22" i="5"/>
  <c r="R19" i="5"/>
  <c r="R6" i="5"/>
  <c r="R7" i="5"/>
  <c r="R8" i="5"/>
  <c r="R9" i="5"/>
  <c r="R10" i="5"/>
  <c r="R11" i="5"/>
  <c r="R12" i="5"/>
  <c r="R13" i="5"/>
  <c r="R14" i="5"/>
  <c r="R15" i="5"/>
  <c r="R16" i="5"/>
  <c r="R17" i="5"/>
  <c r="R5" i="5"/>
  <c r="C31" i="9" l="1"/>
  <c r="B31" i="9"/>
  <c r="B30" i="9"/>
  <c r="D30" i="9" s="1"/>
  <c r="D19" i="9"/>
  <c r="D14" i="9"/>
  <c r="F21" i="9" l="1"/>
  <c r="F26" i="9"/>
  <c r="F25" i="9"/>
  <c r="F9" i="9"/>
  <c r="F11" i="9"/>
  <c r="F22" i="9"/>
  <c r="F4" i="9"/>
  <c r="F24" i="9"/>
  <c r="F20" i="9"/>
  <c r="F17" i="9"/>
  <c r="F28" i="9"/>
  <c r="F23" i="9"/>
  <c r="F27" i="9"/>
  <c r="F13" i="9"/>
  <c r="F3" i="9"/>
  <c r="F29" i="9"/>
  <c r="F12" i="9"/>
  <c r="D31" i="9"/>
  <c r="F10" i="9"/>
  <c r="F8" i="9"/>
  <c r="F18" i="9"/>
  <c r="F7" i="9"/>
  <c r="F16" i="9"/>
  <c r="F6" i="9"/>
  <c r="F15" i="9"/>
  <c r="F5" i="9"/>
  <c r="E19" i="9" l="1"/>
  <c r="E14" i="9" l="1"/>
</calcChain>
</file>

<file path=xl/sharedStrings.xml><?xml version="1.0" encoding="utf-8"?>
<sst xmlns="http://schemas.openxmlformats.org/spreadsheetml/2006/main" count="852" uniqueCount="567">
  <si>
    <t>Catering (Factory)</t>
  </si>
  <si>
    <t>Professional Equipment</t>
  </si>
  <si>
    <t>Green Coffee LSP</t>
  </si>
  <si>
    <t>LSP</t>
  </si>
  <si>
    <t>Combiner</t>
  </si>
  <si>
    <t>Combiner PLUS</t>
  </si>
  <si>
    <t>Non-food contact packaging</t>
  </si>
  <si>
    <t xml:space="preserve">Food contact packaging </t>
  </si>
  <si>
    <t>Ingredients – Chemicals</t>
  </si>
  <si>
    <t>Ingredients/EM/Licensee (Non-Biologically Sensitive Material)</t>
  </si>
  <si>
    <t>Ingredients/EM/Licensee (Biologically Sensitive Material)</t>
  </si>
  <si>
    <t>Ingredient/EM/Licensee (Non-Biologically Sensitive Material)</t>
  </si>
  <si>
    <t>Ingredients/EM/Licensee  (Biologically Sensitive Material)</t>
  </si>
  <si>
    <t>Auditor Comments</t>
  </si>
  <si>
    <t>Score</t>
  </si>
  <si>
    <t>Not Applicable</t>
  </si>
  <si>
    <t>Level D
(Does not meet)</t>
  </si>
  <si>
    <t>Level D</t>
  </si>
  <si>
    <t>Level C
(Partially Meets)</t>
  </si>
  <si>
    <t>Level C</t>
  </si>
  <si>
    <t>Level B
(Substantially Meets)</t>
  </si>
  <si>
    <t>Level B</t>
  </si>
  <si>
    <t>Level A
(Fully Meets)</t>
  </si>
  <si>
    <t>Level A</t>
  </si>
  <si>
    <t xml:space="preserve">Max. Value 
(Adjusted to Vendor type &amp; Not applicable) </t>
  </si>
  <si>
    <t>Objective Evidence</t>
  </si>
  <si>
    <t>Reference in Quality Exhibit</t>
  </si>
  <si>
    <t>Pre-audit Questionnaire</t>
  </si>
  <si>
    <t>#</t>
  </si>
  <si>
    <t>Vendor types</t>
  </si>
  <si>
    <t>Vendor Ratings</t>
  </si>
  <si>
    <t>SELECT PRODUCT CATEGORY =&gt;</t>
  </si>
  <si>
    <t>Enter Audit Date</t>
  </si>
  <si>
    <t xml:space="preserve">Audit of: </t>
  </si>
  <si>
    <r>
      <t xml:space="preserve">Instructions: </t>
    </r>
    <r>
      <rPr>
        <sz val="18"/>
        <rFont val="Arial"/>
        <family val="2"/>
      </rPr>
      <t xml:space="preserve"> The report is completed by placing a "X" in the appropriate column (</t>
    </r>
    <r>
      <rPr>
        <sz val="18"/>
        <color indexed="10"/>
        <rFont val="Arial"/>
        <family val="2"/>
      </rPr>
      <t>including Not applicable</t>
    </r>
    <r>
      <rPr>
        <sz val="18"/>
        <rFont val="Arial"/>
        <family val="2"/>
      </rPr>
      <t xml:space="preserve">).  The scoring for the report is automatic and the score will appear on the Score Summary Page.  </t>
    </r>
  </si>
  <si>
    <t>N/A</t>
  </si>
  <si>
    <t>3.4.1</t>
  </si>
  <si>
    <t>3.4.2</t>
  </si>
  <si>
    <t>3.4.3</t>
  </si>
  <si>
    <t>3.4.4</t>
  </si>
  <si>
    <t>3.4.5</t>
  </si>
  <si>
    <t>3.4.6</t>
  </si>
  <si>
    <t>3.4.7</t>
  </si>
  <si>
    <t>3.4.8</t>
  </si>
  <si>
    <t>3.4.9</t>
  </si>
  <si>
    <t>3.4.10</t>
  </si>
  <si>
    <t>3.4.11</t>
  </si>
  <si>
    <t>3.4.12</t>
  </si>
  <si>
    <t>3.4.13</t>
  </si>
  <si>
    <t>Employee is not clean and/ or has offensive smell and/or wears strong perfume/ lotion</t>
  </si>
  <si>
    <t>Employees are clean, have no offensive smell and or do not wear strong perfume or lotion</t>
  </si>
  <si>
    <t>Check if employees are clean, have no offensive smells and / or do not wear strong perfume or lotion</t>
  </si>
  <si>
    <t>All employees and visitors comply with GMP/ Hygiene requirements</t>
  </si>
  <si>
    <t>Employees and/ or visitors do not comply with GMP/ Hygiene requirements</t>
  </si>
  <si>
    <t>Employee(s) are smoking or spitting and or have objects in their mouth.</t>
  </si>
  <si>
    <t>Home cooked  / personal meals are not completely enclosed and / or stored in designated areas.</t>
  </si>
  <si>
    <t>Employee(s) are not eating, spitting, drinking,  or holding objects in the mouth. No personal items are in the GMP areas. Home cooked meals are enclosed and stored in designated areas.</t>
  </si>
  <si>
    <t xml:space="preserve">Clothing have upper pockets or buttons </t>
  </si>
  <si>
    <t>Clothes /shoes are not clean / not in good repair. And  / or employee(s) starts their shift with unlaundered workwear.</t>
  </si>
  <si>
    <t>All clothing and shoes are in good and clean condition. Clothing does not have upper pockets or buttons. Each employee starts with laundered workwear.</t>
  </si>
  <si>
    <t>Employees that wear gloves complies with requirements</t>
  </si>
  <si>
    <t>Hairnet/ headwear is not worn properly.
Employee with excessive arm hair does not wear long sleeved shirt but arms are not in direct contact with food</t>
  </si>
  <si>
    <t>Hair is not clean, or tied back properly (or longer then shoulder length)
Hairnets/ headwear is not worn in areas handing open food
Hairnets/ headwear is not clean</t>
  </si>
  <si>
    <t>Hair, hairnets/ headwear are clean and worn properly in areas handling open food. Hairnets are worn correctly and employees with excessive arm hair are wearing long sleeved T-shirts.</t>
  </si>
  <si>
    <t>Aprons are clean and in good condition (not damaged)</t>
  </si>
  <si>
    <t>Aprons are not clean and or damaged</t>
  </si>
  <si>
    <t>3.5.1</t>
  </si>
  <si>
    <t>3.5.2</t>
  </si>
  <si>
    <t>3.5.3</t>
  </si>
  <si>
    <t>3.5.4</t>
  </si>
  <si>
    <t>Medical examination is not being performed annually</t>
  </si>
  <si>
    <t>Medical examination is being performed annually and records are kept</t>
  </si>
  <si>
    <t>Policy is in place</t>
  </si>
  <si>
    <t>Policy is not in place</t>
  </si>
  <si>
    <t>There are no sick employees working during the audit</t>
  </si>
  <si>
    <t>Sick employees are working during the audit</t>
  </si>
  <si>
    <t>Handwash and sanitation station are not activated by sensor or a foot pedal.
Bin is not provided with foot pedal and or hands are dried with other equipment than paper towels like clean towels</t>
  </si>
  <si>
    <t>GMP in general is of a sufficient knowledge level</t>
  </si>
  <si>
    <t>GMP knowledge is not of a sufficient level</t>
  </si>
  <si>
    <t>Check if:
Aprons are clean and in good condition
Aprons are laundered after every shift and when part of company uniform the apron is being removed when on break or going to the toilet</t>
  </si>
  <si>
    <t>Aprons as part of the uniform are not being removed when on a break or going to the toilet</t>
  </si>
  <si>
    <t>Check if there are sick employees present. Ask what employee is working on. Check for procedure in place. Ask "What will you do when somebody gets sick"</t>
  </si>
  <si>
    <t>Check if all personnel (and visitors) comply with GMP/ Hygiene requirements. Gather evidence by observing</t>
  </si>
  <si>
    <t>Check if personnel is not eating, drinking, smoking, spitting or holding objects in the mouth. Check if  there are no phones, medication etc in the GMP areas. Check if personal / home cooked meals are completely enclosed and stored in designated areas.</t>
  </si>
  <si>
    <t>Employee(s) are eating / drinking and or have non working / personnel items in the GMP areas</t>
  </si>
  <si>
    <t>Check if employees wear no jewellery 
Wedding rings that cannot be removed may be worn but only with disposable gloves.
Jewellery for religious reasons are only allowed when agreed by manager or HR.</t>
  </si>
  <si>
    <t>No jewellery is worn or jewellery that is worn complies with requirements</t>
  </si>
  <si>
    <t>Employee(s) are wearing jewellery</t>
  </si>
  <si>
    <t>All used soaps Ans disinfectants are for food handling. Only paper towels are being used for drying hands. Hands are disinfected directly after washing and drying. Bin is provided with foot pedal.</t>
  </si>
  <si>
    <t>There is no handwash or sanitation station in every area handling food and/ or used soap and disinfectants are not for food handling. Hands are not disinfected directly after washing and drying. Hands are dried with equipment like Dyson.</t>
  </si>
  <si>
    <t>Employee(s) wear gloves in other circumstances than described in exhibit and / or can give no valid reason</t>
  </si>
  <si>
    <t>Check if:
Nails are clean and cut short (nails do not rise above fingertip).
Nail varnish, lacquer or false nails are not worn</t>
  </si>
  <si>
    <t>Nails are clean end cut short. Employees do not wear varnish, lacquer or false nails</t>
  </si>
  <si>
    <t>Nails are not clean or cut short. Nail varnish, lacquer or false nails are worn</t>
  </si>
  <si>
    <t xml:space="preserve">Check for eye lash extension or false eye lashes
</t>
  </si>
  <si>
    <t>Employees do not wear eye lash extensions and or false eye lashes</t>
  </si>
  <si>
    <t>1 or more employees wear eye lash extensions or false eye lashes</t>
  </si>
  <si>
    <r>
      <t xml:space="preserve">Max. Value 
(Adjusted to Vendor type) </t>
    </r>
    <r>
      <rPr>
        <b/>
        <sz val="16"/>
        <color rgb="FFFF0000"/>
        <rFont val="Arial"/>
        <family val="2"/>
      </rPr>
      <t>(to be Hidden)</t>
    </r>
  </si>
  <si>
    <r>
      <t xml:space="preserve">Max. Value (Default value) - </t>
    </r>
    <r>
      <rPr>
        <b/>
        <sz val="16"/>
        <color rgb="FFFF0000"/>
        <rFont val="Arial"/>
        <family val="2"/>
      </rPr>
      <t>(to be Hidden)</t>
    </r>
  </si>
  <si>
    <t>Objective</t>
  </si>
  <si>
    <t>3.4 GOOD MANUFACTURIES PRACTICES (GMP)</t>
  </si>
  <si>
    <t>3.5 EMPLOYEE ILLNESS AND COMMUNICABLE DISEASE</t>
  </si>
  <si>
    <t xml:space="preserve">Good Manufacturing Practices </t>
  </si>
  <si>
    <t>Check if all GMP are followed by asking questions to several employees about process and or procedure. Let them explain full process and or procedures.                                                                       Good Manufacturing Practices shall be established to ensure that products are received, stored, handled and presented/ served under sanitary conditions and personnel operate according to the defined rules</t>
  </si>
  <si>
    <t xml:space="preserve">Exposed product areas </t>
  </si>
  <si>
    <t>Good personal hygiene</t>
  </si>
  <si>
    <t xml:space="preserve">Personal Practice
</t>
  </si>
  <si>
    <t xml:space="preserve">Jewellery
</t>
  </si>
  <si>
    <t>Workwear</t>
  </si>
  <si>
    <t>Hands</t>
  </si>
  <si>
    <t>Handwashing</t>
  </si>
  <si>
    <t>Hands are washed and disinfected on a regular basis</t>
  </si>
  <si>
    <t>Hands are not washed and disinfected on a regular basis</t>
  </si>
  <si>
    <t xml:space="preserve">Gloves
</t>
  </si>
  <si>
    <t xml:space="preserve">Nails
</t>
  </si>
  <si>
    <t xml:space="preserve">Hair
</t>
  </si>
  <si>
    <t>Check if:
Hair is clean, tidy, tied back and is not longer than shoulder length
Hairnets or religious headwear are worn in areas handling open food.
Hairnets or headwear is kept clean.
Employees with excessive arm hair wear long sleeved shirts</t>
  </si>
  <si>
    <t>Eyes</t>
  </si>
  <si>
    <t>Aprons</t>
  </si>
  <si>
    <t>Medical examination</t>
  </si>
  <si>
    <t>Check when applicable:
employees did undergo a medical examination prior to employment in food contact operations, unless documented hazard or medical assessment indicates otherwise. Control is renewed annually.</t>
  </si>
  <si>
    <t>Check if facility has a illness/ injury policy when permitted by law and contains sickness/ illnesses listed under           jaundice, diarrhoea, vomiting, fever, sore throat with fever, visibly infected skin lesions (boils, cuts or sores), discharges from the ear, eye or nose, and any illness transmissible through food.</t>
  </si>
  <si>
    <t xml:space="preserve"> Illness / Injury policy </t>
  </si>
  <si>
    <t xml:space="preserve"> Infections </t>
  </si>
  <si>
    <t xml:space="preserve">Check if there are sick employees present. Ask what employee is working on. Check for procedure in place. Ask "How would you act if you had diarrhoea or vomiting symptoms? " (no food poisoning symptoms for 48hrs) </t>
  </si>
  <si>
    <t xml:space="preserve"> Food poisoning symptoms </t>
  </si>
  <si>
    <t>Check if each area handling or processing food shall provide a handwash and sanitation station for employees and is activated by sensor or foot pedal
Approved soap and disinfectants for food handling.
Paper towels are provided and 
there are no other hand drying equipment like dyson 
Hands are disinfected directly after washing and drying
Bin is provided with foot pedal</t>
  </si>
  <si>
    <t>Check if clothing and shoes are clean and in good condition. Check if clothes have no upper pocket or buttons, shoes are maintained clean and do not pose an extraneous matter contamination risk to the facility. Check if each employee start their shift with laundered workwear.</t>
  </si>
  <si>
    <t xml:space="preserve">Check (by observing during the audit):
Hands are washed and disinfected on a regular basis when changing tasks and In general, minimum handwash frequency is defined. Guideline every 30 mins.                                              </t>
  </si>
  <si>
    <t>Check that gloves are only worn while marinating food or handling food with strong odour, when wearing wedding ring, when employee has cut in finger (cut is covered with band aid) and or employee has a medical condition and has a medical note on file. Gloves must be disposed of when washing your hands or changing tasks and new gloves must be put on each time.</t>
  </si>
  <si>
    <t>There is procedure in place</t>
  </si>
  <si>
    <t>There is no procedure in place</t>
  </si>
  <si>
    <t>aanbieden water</t>
  </si>
  <si>
    <t>Minstens 60% gezondere keuze binnen de volgende product categorie:
dranken</t>
  </si>
  <si>
    <t>gratis kraanwater wordt aangeboden</t>
  </si>
  <si>
    <t>Met lage prijzen stimuleren wij gezondere keuzes</t>
  </si>
  <si>
    <t>Wij promoten alléén gezondere, vegetarisch en plantaardige keuzes (bijvoorbeeld met acties en kortingen)</t>
  </si>
  <si>
    <t>CRITERIA PER PRODUCTGROEP</t>
  </si>
  <si>
    <t>Groente</t>
  </si>
  <si>
    <t xml:space="preserve"> Voorbeelden: verse groenten en diepvriesgroenten, al dan niet gesneden of geschild</t>
  </si>
  <si>
    <t>Alle onbewerkte groenten staan in de Schijf van Vijf</t>
  </si>
  <si>
    <t>Voorbeelden: blikgroenten, gedroogde groenten en gepureerde groenten, alle zonder toegevoegd zout en suiker</t>
  </si>
  <si>
    <t>VV: ≤ 0,5 g/100 g
TV: ≤ 0,1 g/100 g
Na/zout: niet toegevoegd
TS: niet toegevoegd</t>
  </si>
  <si>
    <t>Fruit</t>
  </si>
  <si>
    <t>Alle onbewerkte fruitsoorten staan in de Schijf van Vijf</t>
  </si>
  <si>
    <t>Voorbeelden: vers fruit en diepvriesfruit, al dan niet gesneden of geschild</t>
  </si>
  <si>
    <t>Bewerkte groenten staan in de Schijf van Vijf als: 
Niet als drank aangeboden en</t>
  </si>
  <si>
    <t>Bewerkt fruit staat in de Schijf van Vijf als: Niet als drank aangeboden en</t>
  </si>
  <si>
    <t>Voorbeelden: gepureerd fruit zonder toegevoegd suiker, gedroogd fruit zonder toegevoegd suiker (maximaal 20 g/dag), fruit in blik of glas op niet-geconcentreerd sap (uitgelekt)</t>
  </si>
  <si>
    <t>VV: ≤ 0,2 g/100 g 
TV: ≤ 0,1 g/100 g 
Na/zout: niet toegevoegd 
TS: niet toegevoegd</t>
  </si>
  <si>
    <t>Er wordt geen kraanwater, watertap en flesjes water aangeboden</t>
  </si>
  <si>
    <t>Er wordt geen groenten of fruit aangeboden</t>
  </si>
  <si>
    <t>Minstens 60% van de aangeboden dranken is een gezondere keuze.</t>
  </si>
  <si>
    <t>Minder dan 60% van de aangeboden dranken is een gezondere keuze.</t>
  </si>
  <si>
    <t>Geen van de aangeboden dranken is een gezondere keuze.</t>
  </si>
  <si>
    <t>Level B
(voldoet aan de richtlijn)</t>
  </si>
  <si>
    <t>Level A
(voldoet ruimschoots)</t>
  </si>
  <si>
    <t>Level C
(voldoet gedeeltelijk)</t>
  </si>
  <si>
    <t>Level D
(voldoet niet)</t>
  </si>
  <si>
    <t>Niet van toepassing</t>
  </si>
  <si>
    <t>Verse groenten &amp; fruit aanbieden</t>
  </si>
  <si>
    <t xml:space="preserve">Audit datum: </t>
  </si>
  <si>
    <t>tab bijlage aanbod</t>
  </si>
  <si>
    <t>controleer of er water (in welke vorm dan ook) wordt aangeboden.</t>
  </si>
  <si>
    <t>Controleer of er verse groenten en fruit worden aangeboden. Zie tabblad aanbod voor criteria van bewerkte groenten en fruit. (Smoothies worden niet gezien als schijf van vijf)</t>
  </si>
  <si>
    <t>aantal gezonde(re) keuze</t>
  </si>
  <si>
    <t>aantal overig</t>
  </si>
  <si>
    <t>totaal aanbod</t>
  </si>
  <si>
    <t>Audit locatie:</t>
  </si>
  <si>
    <t>Auditor opmerkingen</t>
  </si>
  <si>
    <t>Referentie criteria</t>
  </si>
  <si>
    <t>Wijze van beoordeling</t>
  </si>
  <si>
    <t>Onderwerp</t>
  </si>
  <si>
    <r>
      <t xml:space="preserve">Instructies: </t>
    </r>
    <r>
      <rPr>
        <sz val="18"/>
        <rFont val="Arial"/>
        <family val="2"/>
      </rPr>
      <t xml:space="preserve"> Vul de audit in door een "X" te plaatsen in de kolom die van toepassing is (</t>
    </r>
    <r>
      <rPr>
        <sz val="18"/>
        <color indexed="10"/>
        <rFont val="Arial"/>
        <family val="2"/>
      </rPr>
      <t>inclusief n.v.t.</t>
    </r>
    <r>
      <rPr>
        <sz val="18"/>
        <rFont val="Arial"/>
        <family val="2"/>
      </rPr>
      <t>).  De score wordt automatisch berekend en staat in de tab Audit Score</t>
    </r>
  </si>
  <si>
    <t>AANBOD</t>
  </si>
  <si>
    <t>Shortlist gezondere snacks:</t>
  </si>
  <si>
    <t>Er wordt wel een watertap en/of flesjes water aangeboden.</t>
  </si>
  <si>
    <t>Minstens 75% van de aangeboden dranken is een gezondere keuze.</t>
  </si>
  <si>
    <t>Er worden verse groenten en/of vers (hand)fruit aangeboden
(minimaal 1)</t>
  </si>
  <si>
    <t>Er worden meerdere soorten verse groenten én vers (hand)fruit aangeboden
(minimaal groenten én fruit en van één minimaal 2 soorten)</t>
  </si>
  <si>
    <t>Beleg</t>
  </si>
  <si>
    <t xml:space="preserve">Merk </t>
  </si>
  <si>
    <t xml:space="preserve">Productvariant </t>
  </si>
  <si>
    <t xml:space="preserve">Schijf van Vijf </t>
  </si>
  <si>
    <t xml:space="preserve">Betere keuze </t>
  </si>
  <si>
    <t xml:space="preserve">Alle merken </t>
  </si>
  <si>
    <t xml:space="preserve">fruit, fruitsalade </t>
  </si>
  <si>
    <t xml:space="preserve">x </t>
  </si>
  <si>
    <t xml:space="preserve">gedroogd fruit </t>
  </si>
  <si>
    <t xml:space="preserve">x (20 g) </t>
  </si>
  <si>
    <t xml:space="preserve">5th season fruit </t>
  </si>
  <si>
    <t xml:space="preserve">strawberry </t>
  </si>
  <si>
    <t xml:space="preserve">fruit salad </t>
  </si>
  <si>
    <t xml:space="preserve">x (1 zakje, 12 g) </t>
  </si>
  <si>
    <t xml:space="preserve">Albert Heijn </t>
  </si>
  <si>
    <t xml:space="preserve">mueslireep light </t>
  </si>
  <si>
    <t xml:space="preserve">Bites We Love </t>
  </si>
  <si>
    <t xml:space="preserve">apricot nut mix </t>
  </si>
  <si>
    <t xml:space="preserve">x (1 zakje, 35 g) </t>
  </si>
  <si>
    <t xml:space="preserve">cinnamon nut mix </t>
  </si>
  <si>
    <t xml:space="preserve">Bolletje </t>
  </si>
  <si>
    <t xml:space="preserve">brosse eierkoek </t>
  </si>
  <si>
    <t xml:space="preserve">Duyvis </t>
  </si>
  <si>
    <t xml:space="preserve">nutmix unsalted cranberry </t>
  </si>
  <si>
    <t xml:space="preserve">x (1 zakje, 25 g) </t>
  </si>
  <si>
    <t xml:space="preserve">Daelmans </t>
  </si>
  <si>
    <t xml:space="preserve">bio mini honing stroopwafel </t>
  </si>
  <si>
    <t xml:space="preserve">x (1 stuk, 8 g) </t>
  </si>
  <si>
    <t xml:space="preserve">Econoce </t>
  </si>
  <si>
    <t xml:space="preserve">protein mix </t>
  </si>
  <si>
    <t xml:space="preserve">Haribo </t>
  </si>
  <si>
    <t xml:space="preserve">goudberen </t>
  </si>
  <si>
    <t>x (1 reep, 20 gr)</t>
  </si>
  <si>
    <t>x (1 stuk, 15 gr</t>
  </si>
  <si>
    <t>Op vrijwel alle opvallende plaatsen staan alleen gezondere keuzes</t>
  </si>
  <si>
    <t>Groenten en fruit bieden we aan op een manier dat ze makkelijk te eten zijn, bijv. schoongemaakt en voorgesneden.</t>
  </si>
  <si>
    <t>(In de wachtrij) bij de kassa/bar staan alleen gezondere keuzes of bieden we geen eten en drinken aan</t>
  </si>
  <si>
    <t>Minstens 60% gezondere keuze binnen de volgende product categorie:
snacks</t>
  </si>
  <si>
    <t>Minstens 60% gezondere keuze binnen de volgende product categorie:
belegde broodjes</t>
  </si>
  <si>
    <t>Minstens 60% gezondere keuze binnen de volgende product categorie:
losse broodproducten</t>
  </si>
  <si>
    <t>Minstens 60% gezondere keuze binnen de volgende product categorie:
los beleg</t>
  </si>
  <si>
    <t>Minstens 60% gezondere keuze binnen de volgende product categorie:
hoofdmaaltijden</t>
  </si>
  <si>
    <t>Minstens 60% gezondere keuze binnen de volgende product categorie:
bij-, voor- en nagerechten</t>
  </si>
  <si>
    <t>Minstens 60% gezondere keuze binnen de volgende product categorie:
automaten</t>
  </si>
  <si>
    <t>tab shortlist snacks</t>
  </si>
  <si>
    <t>Afbeeldingen, reclamematerialen, merknamen en logo’s vooral van Schijf van Vijf producten</t>
  </si>
  <si>
    <t>Vegetarische gerechten/opties hebben een lagere prijs dan vergelijkbare vleesgerechten/opties</t>
  </si>
  <si>
    <t>De prijs van de verschillende porties is altijd in verhouding met de hoeveelheid (bijvoorbeeld een halve portie voor de halve prijs)</t>
  </si>
  <si>
    <t>Gezondere keuzes zijn in de meerderheid op de menukaart/prijslijst</t>
  </si>
  <si>
    <t>Op de menukaart/prijslijst zijn de vegetarische en plantaardige keuzes duidelijk herkenbaar tussen de andere gerechten</t>
  </si>
  <si>
    <t>Bij gerechten bieden wij verschillende portiegroottes van hetzelfde gerecht aan</t>
  </si>
  <si>
    <t>De kleine(re) portie is de standaard</t>
  </si>
  <si>
    <t>We hebben afspraken over schenktijden van alcohol</t>
  </si>
  <si>
    <t>Minstens 60% gezondere keuze binnen de volgende product categorie:
lunchmaaltijden</t>
  </si>
  <si>
    <t>Lunchmaaltijden</t>
  </si>
  <si>
    <t>Hoofdmaaltijden</t>
  </si>
  <si>
    <t>% gezondere keuze</t>
  </si>
  <si>
    <t>onderwerp</t>
  </si>
  <si>
    <t>PRESENTATIE</t>
  </si>
  <si>
    <t>EXTRA</t>
  </si>
  <si>
    <t>water</t>
  </si>
  <si>
    <t>groenten &amp; fruit</t>
  </si>
  <si>
    <t>&gt; 60% gezondere dranken</t>
  </si>
  <si>
    <t>&gt; 60% gezondere snacks</t>
  </si>
  <si>
    <t>&gt; 60% gezondere belegde broodjes</t>
  </si>
  <si>
    <t>&gt; 60% gezondere losse broodjes</t>
  </si>
  <si>
    <t>&gt; 60% gezondere los beleg</t>
  </si>
  <si>
    <t>&gt; 60% gezondere Lunchmaaltijd</t>
  </si>
  <si>
    <t>&gt; 60% gezondere hoofdmaaltijd</t>
  </si>
  <si>
    <t>Gezondere keuzes op (bijna) alle opvallende plaatsen</t>
  </si>
  <si>
    <t>Groenten en fruit op een gemakkelijk eetbare manier</t>
  </si>
  <si>
    <t>Bij kassa alleen gezondere keuzes of geen aanbod</t>
  </si>
  <si>
    <t>Reclame en afbeeldingen zijn hoofdzakelijk schijf van vijf</t>
  </si>
  <si>
    <t>verkregen punten</t>
  </si>
  <si>
    <t>totaal verkregen punten per sectie</t>
  </si>
  <si>
    <t>weging in %</t>
  </si>
  <si>
    <t>totaal aantal punten mogelijk per sectie</t>
  </si>
  <si>
    <t>totaal aantal punten mogelijk</t>
  </si>
  <si>
    <t>TOTAAL SCORE MET EXTRA's</t>
  </si>
  <si>
    <t>TOTAAL SCORE OVERHEIDSNIVEAU GEZONDE EETOMGEVING</t>
  </si>
  <si>
    <t>Opmerkingenveld</t>
  </si>
  <si>
    <t>Er wordt gratis kraanwater aangeboden</t>
  </si>
  <si>
    <r>
      <t xml:space="preserve">Er wordt </t>
    </r>
    <r>
      <rPr>
        <b/>
        <sz val="16"/>
        <rFont val="Arial"/>
        <family val="2"/>
      </rPr>
      <t>geen</t>
    </r>
    <r>
      <rPr>
        <sz val="16"/>
        <rFont val="Arial"/>
        <family val="2"/>
      </rPr>
      <t xml:space="preserve"> gratis kraanwater aangeboden</t>
    </r>
  </si>
  <si>
    <t>Er is één voorbeeld waarbij binnen een productgroep de gezondere keuze goedkoper is.</t>
  </si>
  <si>
    <t>Geen enkele gezondere keuze is goedkoper dan een ongezonde keuze binnen dezelfde productgroep</t>
  </si>
  <si>
    <t>Er zijn meerdere voorbeelden waarbij binnen een productgroep de gezondere keuze goedkoper is.</t>
  </si>
  <si>
    <t>Er wordt gekeken naar producten die op dat moment in de uitgifte worden aangeboden. (uitverkochte producten tellen mee)</t>
  </si>
  <si>
    <t>Bij aanvang uitgifte is aanbod gezondere keuze &gt;60%, gedurende de uitgifte wordt naar verhouding aangevuld, tot einde uitgifte is in ieder geval één gezondere keuze aanwezig.</t>
  </si>
  <si>
    <t xml:space="preserve">Maximale waarde
</t>
  </si>
  <si>
    <t>Level B
(voldoet)</t>
  </si>
  <si>
    <t>Instructies:  Vul de audit in door een "X" te plaatsen in de kolom die van toepassing is (inclusief n.v.t.).  De score wordt automatisch berekend en staat in de tab Audit Score</t>
  </si>
  <si>
    <t>Waarde bij voldoen</t>
  </si>
  <si>
    <r>
      <rPr>
        <sz val="36"/>
        <rFont val="Arial"/>
        <family val="2"/>
      </rPr>
      <t>X</t>
    </r>
    <r>
      <rPr>
        <sz val="16"/>
        <rFont val="Arial"/>
        <family val="2"/>
      </rPr>
      <t xml:space="preserve">
geen keuzeoptie</t>
    </r>
  </si>
  <si>
    <t>beste (interne) auditor!</t>
  </si>
  <si>
    <t xml:space="preserve">Dit hulpmiddel is gemaakt om snel en eenduidig in kaart te brengen op welk niveau er gezonde catering wordt aangeboden.  </t>
  </si>
  <si>
    <t>groene tabbladen:</t>
  </si>
  <si>
    <t>Op dit tabblad worden de uitkomsten van de drie groene tabbladen samengevoegd.</t>
  </si>
  <si>
    <t>Als geen van de onderdelen van "aanbod" en "presentatie" roze gekleurd zijn, is voldaan aan alle voorwaarden die gesteld zijn aan de waardering "gezonde eetomgeving".</t>
  </si>
  <si>
    <t>blauwe tabblad:</t>
  </si>
  <si>
    <t>Op deze tabbladen zijn alle richtlijnen en voedingswaarden die nodig zijn om tot een goede beoordeling te komen opgenomen.</t>
  </si>
  <si>
    <t>oranje tabbladen:</t>
  </si>
  <si>
    <t>Minstens 60% van de aangeboden snacks is een gezondere keuze.</t>
  </si>
  <si>
    <t>Minder dan 60% van de aangeboden snacks is een gezondere keuze.</t>
  </si>
  <si>
    <t>Geen van de aangeboden snacks is een gezondere keuze.</t>
  </si>
  <si>
    <t>Minstens 75% van de aangeboden snacks is een gezondere keuze.</t>
  </si>
  <si>
    <t>Minstens 75% van de aangeboden belegde broodjes is een gezondere keuze.</t>
  </si>
  <si>
    <t>Minstens 60% van de aangeboden belegde broodjes is een gezondere keuze.</t>
  </si>
  <si>
    <t>Minder dan 60% van de aangeboden belegde broodjes is een gezondere keuze.</t>
  </si>
  <si>
    <t>Geen van de aangeboden belegde broodjes is een gezondere keuze.</t>
  </si>
  <si>
    <t>Minstens 75% van de aangeboden losse broodproducten is een gezondere keuze.</t>
  </si>
  <si>
    <t>Minstens 60% van de aangeboden losse broodproducten is een gezondere keuze.</t>
  </si>
  <si>
    <t>Minder dan 60% van de aangeboden losse broodproducten is een gezondere keuze.</t>
  </si>
  <si>
    <t>Geen van de aangeboden losse broodproducten is een gezondere keuze.</t>
  </si>
  <si>
    <t>Minstens 75% van het aangeboden los beleg is een gezondere keuze.</t>
  </si>
  <si>
    <t>Minstens 60% van het aangeboden los beleg is een gezondere keuze.</t>
  </si>
  <si>
    <t>Minder dan 60% van het aangeboden los beleg is een gezondere keuze.</t>
  </si>
  <si>
    <t>Geen van het aangeboden los beleg is een gezondere keuze.</t>
  </si>
  <si>
    <t>Minstens 75% van de aangeboden lunchmaaltijden is een gezondere keuze.</t>
  </si>
  <si>
    <t>Minstens 60% van de aangeboden lunchmaaltijden is een gezondere keuze.</t>
  </si>
  <si>
    <t>Minder dan 60% van de aangeboden lunchmaaltijden is een gezondere keuze.</t>
  </si>
  <si>
    <t>Geen van de aangeboden lunchmaaltijden is een gezondere keuze.</t>
  </si>
  <si>
    <t>Minstens 75% van de aangeboden hoofdmaaltijden is een gezondere keuze.</t>
  </si>
  <si>
    <t>Minstens 60% van de aangeboden hoofdmaaltijden is een gezondere keuze.</t>
  </si>
  <si>
    <t>Minder dan 60% van de aangeboden hoofdmaaltijden is een gezondere keuze.</t>
  </si>
  <si>
    <t>Geen van de aangeboden hoofdmaaltijden is een gezondere keuze.</t>
  </si>
  <si>
    <t>Minstens 75% van de aangeboden bij-, voor- en nagerechten is een gezondere keuze.</t>
  </si>
  <si>
    <t>Minstens 60% van de aangeboden bij-, voor- en nagerechten is een gezondere keuze.</t>
  </si>
  <si>
    <t>Minder dan 60% van de aangeboden bij-, voor- en nagerechten is een gezondere keuze.</t>
  </si>
  <si>
    <t>Geen van de aangeboden bij-, voor- en nagerechten is een gezondere keuze.</t>
  </si>
  <si>
    <t>Minstens 75% van de aangeboden producten in de automaten is een gezondere keuze.</t>
  </si>
  <si>
    <t>Minstens 60% van de aangeboden producten in de automaten is een gezondere keuze.</t>
  </si>
  <si>
    <t>Minder dan 60% van de aangeboden producten in de automaten is een gezondere keuze.</t>
  </si>
  <si>
    <t>Geen van de aangeboden producten in de automaten is een gezondere keuze.</t>
  </si>
  <si>
    <t>Per rij kan je maar één kruisje zetten.</t>
  </si>
  <si>
    <t>Dranken</t>
  </si>
  <si>
    <t>Opvallende plaatsen zijn ….</t>
  </si>
  <si>
    <t>Groenten en fruit zijjn direct te eten zoals aangeboden, zonder extra handeling zoals zelf wassen of schillen.</t>
  </si>
  <si>
    <t>materialen/kunst van de opdrachtgever op de locatie telt niet mee.</t>
  </si>
  <si>
    <t>Level D
(voldoet niet of niet van toepassing)</t>
  </si>
  <si>
    <t>ja</t>
  </si>
  <si>
    <t>nee</t>
  </si>
  <si>
    <t>altijd</t>
  </si>
  <si>
    <t>Menukaart/aanbod van de dag van de audit wordt beoordeeld</t>
  </si>
  <si>
    <t>Aanbod van de dag van de audit wordt beoordeeld</t>
  </si>
  <si>
    <t>Promoties van de dag van de audit worden beoordeeld</t>
  </si>
  <si>
    <t>afspraken moeten zwart op wit (op papier of digitaal) getoond kunnen worden.</t>
  </si>
  <si>
    <t>ja
&gt;50%</t>
  </si>
  <si>
    <t>ja
wordt bij minimaal 1 gerecht aangeboden</t>
  </si>
  <si>
    <t>nee
&lt;50%</t>
  </si>
  <si>
    <t>Menukaart/aanbod van de dag van de audit wordt beoordeeld
(tellen van line-items en delen door twee)</t>
  </si>
  <si>
    <t>niet alle, maar wel minimaal één</t>
  </si>
  <si>
    <t>Op sommige opvallende plaatsen
&lt;50%</t>
  </si>
  <si>
    <t>Ja, op de meeste opvallende plaatsen
&gt;50%</t>
  </si>
  <si>
    <t>Ja, op ALLE opvallende plaatsen
100%</t>
  </si>
  <si>
    <t>Ja
100%</t>
  </si>
  <si>
    <t>nee
is &lt;50%</t>
  </si>
  <si>
    <t>EXTRA TECHNIEKEN (Dit is optioneel en geeft geen hogere waardering, wel 'bonuspunten')</t>
  </si>
  <si>
    <t>Wijze van beoordelen</t>
  </si>
  <si>
    <t>.</t>
  </si>
  <si>
    <t>Prijs porties is in verhouding (bijv. 1/2 portie=1/2 prijs)</t>
  </si>
  <si>
    <t xml:space="preserve">Bij aanvang uitgifte  is aanbod gezondere keuze &gt;60%, gedurende de uitgifte wordt naar verhouding aangevuld, tot einde uitgifte is in ieder geval één gezondere keuze aanwezig.
Bij koffie en thee geldt daarbij: geen suiker of alcohol.
Gaat om kwantiteit aanbod bij vitrine telt 1e rij producten. </t>
  </si>
  <si>
    <t>&gt; 60% gezondere bij-, voor- en nagerechten</t>
  </si>
  <si>
    <t>&gt; 60% gezonder aanbod in automaten</t>
  </si>
  <si>
    <t xml:space="preserve"> </t>
  </si>
  <si>
    <t>Als een onderdeel van "aanbod" en "presentatie" nog niet aan de norm voldoet dan kleurt dat vlak roze.</t>
  </si>
  <si>
    <t>In de laatste kolom kunnen opmerkingen/aantekeningen over de beoordeling gezet worden. Deze worden automatisch overgebracht naar het Audit Score blad.</t>
  </si>
  <si>
    <t>Hier vul je bij de onderdelen een "x" in in één van de grijze kolommen om je beoordeling in te vullen.</t>
  </si>
  <si>
    <t>In de automaat is het aanbod gezondere keuze &gt;60%. Er wordt gekeken naar het eerste product op iedere positie in de automaat (vergelijkbaar met drankenschap). Beoordeel de automaat die het dichtst bij het bedrijfsrestaurant staat.</t>
  </si>
  <si>
    <t>AFKORTINGEN</t>
  </si>
  <si>
    <t>Kcal: kilocalorieën</t>
  </si>
  <si>
    <t>TotS: totaal suiker</t>
  </si>
  <si>
    <t>TS   : toegevoegd suiker</t>
  </si>
  <si>
    <t>Na  : natrium</t>
  </si>
  <si>
    <t>TV   : transvetzuren</t>
  </si>
  <si>
    <t>B12 : vitamine B12</t>
  </si>
  <si>
    <t>g   : gram</t>
  </si>
  <si>
    <t>Fe : ijzer</t>
  </si>
  <si>
    <t>VZ : voedingsvezel</t>
  </si>
  <si>
    <t>VV : verzadigde vetzuren</t>
  </si>
  <si>
    <t xml:space="preserve">B1 : vitamine B1 </t>
  </si>
  <si>
    <t>Ca : calcium</t>
  </si>
  <si>
    <t xml:space="preserve">Gaat om kwantiteit aanbod in het zicht, bij vitrine telt 1e rij producten. </t>
  </si>
  <si>
    <t>Brood en Graanproducten</t>
  </si>
  <si>
    <t>Brood</t>
  </si>
  <si>
    <t>VV: ≤ 1,0 g/100 g
TV: ≤ 0,1 g/100 g
Na: ≤ 450 mg/100 g
Zout: ≤ 1,125 g/100 g
TotS: ≤ 8,5 g/100 g
VZ: ≥ 4,5 g/100 g</t>
  </si>
  <si>
    <t>bruin en volkorenbrood (eventueel met noten, zaden, pitten en/of gedroogd fruit), roggebrood, volkoren varianten van wrap, panini en pizzabodem</t>
  </si>
  <si>
    <t>ontbijtgranen</t>
  </si>
  <si>
    <t>VV: ≤ 2,0 g/100 g
TV: ≤ 0,1 g/100 g
VZ: ≥ 8,0 g/100 g
Na/zout: niet toegevoegd
TotS: ≤ 16 g/100 g</t>
  </si>
  <si>
    <t>Voorbeelden: havermout, mueslimengsels
bestaande uit granen, noten en gedroogd fruit</t>
  </si>
  <si>
    <t>Droge producten, zoals crackers</t>
  </si>
  <si>
    <t>VV: ≤ 1,0 g/100 g
TV: ≤ 0,1 g/100 g
Na: ≤ 450 mg/100 g
Zout: ≤ 1,125 g/100 g
TotS: ≤ 8,5 g/100 g
VZ: ≥ 6,0 g/100 g</t>
  </si>
  <si>
    <t>Voorbeelden: volkoren varianten van knäckebröd,
crackers en wafels</t>
  </si>
  <si>
    <t>Rijst, pasta, couscous, gierst, quinoa</t>
  </si>
  <si>
    <t>VV: ≤ 0,2 g/100 g
TV: ≤ 0,1 g/100 g
VZ: ≥ 2,1 g/100 g
Na/zout: niet toegevoegd
TS: niet toegevoegd</t>
  </si>
  <si>
    <t>Voorbeelden: zilvervliesrijst, volkoren varianten
van pasta, couscous, bulgur en quinoa</t>
  </si>
  <si>
    <t>Aardappelen</t>
  </si>
  <si>
    <t>VV: ≤ 0,1 g/100 g
TV: ≤ 0,1 g/100 g
Na/zout: niet toegevoegd
TS: niet toegevoegd</t>
  </si>
  <si>
    <t>Voorbeelden: onbewerkte of bewerkte aardappelen
met alleen toevoegingen uit de Schijf van Vijf</t>
  </si>
  <si>
    <t>Vis, peulvruchten, vlees, ei vleesvervangers</t>
  </si>
  <si>
    <t>Vlees</t>
  </si>
  <si>
    <t>Ei</t>
  </si>
  <si>
    <t>Kant-en-klare vleesvervangers, vegetarische producten</t>
  </si>
  <si>
    <t>Bewerkte vis: minimaal 70% vis</t>
  </si>
  <si>
    <t>Voorbeelden: verse en vers ingevroren vis,
inclusief schaal- en schelpdieren</t>
  </si>
  <si>
    <t>Voorbeelden: gebakken, gestoomde of gerookte
visproducten met minimaal 70% vis, schaalen
schelpdieren</t>
  </si>
  <si>
    <t>Voorbeelden: gesneden of gehakt vlees,
zonder toevoegingen zoals zout
Bewerkt vlees: vlees met toevoegingen zoals
zout, bijvoorbeeld worst en vleeswaren staat
niet in de Schijf van Vijf</t>
  </si>
  <si>
    <t>Onbewerkt vlees staat in de Schijf van Vijf als:
VV: ≤ 5,0 g/100 g
TV: niet toegevoegd
Na/zout: niet toegevoegd
TS: niet toegevoegd</t>
  </si>
  <si>
    <t>Peulvruchten
Onbewerkte of bewerkte peulvruchten (bijvoorbeeld gemalen, gepureerd of met toevoegingen als zout) staan in de Schijf van Vijf als:</t>
  </si>
  <si>
    <t>VV: ≤ 0,8 g/100 g
TV: ≤ 0,1 g/100 g
Na: ≤ 200 mg/100 g
Zout: ≤ 0,5 g/100 g
TS: niet toegevoegd</t>
  </si>
  <si>
    <t>Voorbeelden: verse, diepvries of gedroogde peulvruchten, peulvruchten uit blik of glas, zoals bonen, kikkererwten en linzen</t>
  </si>
  <si>
    <t>VV: ≤ 2,5 g/100 g
TV: ≤ 0,1 g/100 g
Na: ≤ 450 mg/100 g
Zout: ≤ 1,125 g/100 g
TS: niet toegevoegd
Fe: ≥ 0,8 mg/100 g
B12: ≥ 0,24 mcg/100 g
en/of B1: ≥ 0,06 mg/100 g
Eiwit: ≥ 20 en%</t>
  </si>
  <si>
    <t>Voorbeelden: tofu, tahoe en tempé</t>
  </si>
  <si>
    <t>Noten</t>
  </si>
  <si>
    <t>Onbewerkte en bewerkte noten staan in de Schijf van Vijf als:</t>
  </si>
  <si>
    <t>VV: geen criterium
TV: ≤ 0,1 g/100 g
Na/zout: niet toegevoegd
TS: niet toegevoegd</t>
  </si>
  <si>
    <t>Voorbeelden: alle noten inclusief pinda’s,
zaden en pitten, notenpasta en pindakaas
bestaande uit 100% noten of pinda’s</t>
  </si>
  <si>
    <t>Alle onbewerkte vissoorten staan in de Schijf van Vijf</t>
  </si>
  <si>
    <t>Ei staat in de Schijf van Vijf als:
Bereid zonder bereidingsvet of met een bereidingsvet uit de Schijf van Vijf, mits niet gefrituurd en zonder zout</t>
  </si>
  <si>
    <t>Zuivel</t>
  </si>
  <si>
    <t>Melk en melkproducten</t>
  </si>
  <si>
    <t>Kaas</t>
  </si>
  <si>
    <t>VV:  ≤ 1,1 g/100 gTV:  niet toegevoegd 
Na/zout:  niet toegevoegd
TotS:  ≤ 6 g/100 g</t>
  </si>
  <si>
    <t xml:space="preserve">Voorbeelden: magere en halfvolle  (karne)melk, koffiemelk, yoghurt  en -dranken, kwark </t>
  </si>
  <si>
    <t>VV:  ≤ 14 g/100 g
TV:  niet toegevoegd
Na:  ≤ 820 mg/100 g
Zout:  ≤ 2,05 g/100 g
TS:  niet toegevoegd</t>
  </si>
  <si>
    <t>Voorbeelden: halvarine en (zachte) margarine, vloeibare margarine en  bak- en braad uit een fles, plantaardige olie, zoals zonnebloemolie en olijfolie</t>
  </si>
  <si>
    <t>Plantaardige eiwitdranken</t>
  </si>
  <si>
    <t>Voorbeelden: 20+ en 30+ kaas, zachte  geitenkaas, mozzarella, zuivelspread</t>
  </si>
  <si>
    <t>VV:  ≤ 1,1 g/100 g
TV:  niet toegevoegd
Na:  ≤ 60 mg/100 g
Zout:  ≤ 1,5 g/100 g
TotS:  ≤ 6 g/100 g
Ca:  ≥ 80 mg/100 g
B12:  ≥ 0,24 mcg/100 g
Eiwit:  ≥ 20 en%</t>
  </si>
  <si>
    <t>Voorbeelden: sojadranken en desserts  met calcium en vitamine B12</t>
  </si>
  <si>
    <t>Kaasvervanger op basis van plantaardige ngrediënten</t>
  </si>
  <si>
    <t>VV: ≤ 14 g/100 g
TV: niet toegevoegd
Zout: ≤ 2,05 g/100 g
TS:  niet toegevoegd
Ca: ≥ 500 mg/100 g
B12: ≥ 0,24 mcg/100 g
Eiwit: ≥ 20% van de energie van het product</t>
  </si>
  <si>
    <t>Smeer- en bereidingsvetten</t>
  </si>
  <si>
    <t>Smeersel, olie, bak- en braadproducten</t>
  </si>
  <si>
    <t>VV:  ≤ 30% totaal vet
TV:  ≤ 1 g/100 g
Na:  ≤ 160 mg/100 g
Zout:  ≤ 0,4 g/100 g
TS:  niet toegevoegd</t>
  </si>
  <si>
    <t>Water, thee en koffie</t>
  </si>
  <si>
    <t>Voorbeelden: water (met aroma), thee en gefilterde koffie zonder suiker</t>
  </si>
  <si>
    <t>Snacks</t>
  </si>
  <si>
    <t>Belegde broodjes</t>
  </si>
  <si>
    <t>Broodsoorten</t>
  </si>
  <si>
    <t>Voor frisdranken en sappen bevat een dagkeuze maximaal 4 kcal per 100 ml en per portie:
maximaal 1,7 g VV, 0,5 g Na en geen alcohol</t>
  </si>
  <si>
    <t>Maaltijden die bestaan uit producten uit de Schijf van Vijf en maximaal 2 dagkeuzes zijn een gezondere keuze.</t>
  </si>
  <si>
    <t>Alle producten (behalve dranken)  per verpakkingseenheid/portie:          Kcal:  ≤ 75 kcal          VV:  ≤ 1,7 g                 Na/Zout:  ≤ 0,5 g</t>
  </si>
  <si>
    <t>Frisdranken, sappen alcoholvrij bier en alcoholische dranken staan niet in de schijf van vijf.</t>
  </si>
  <si>
    <t>Snackgroenten
Stuk fruit of fruitsalade
Popcorn zonder zout of suiker
Een portie (20g) gedroogd fruit zonder toegevoegd suiker, zoals rozijnen, dadels en pruimen
Noten, zaden of pitten zonder zout of suiker (max 25 gram)
IJsjes van 100% bevroren fruit en/of halfvolle zuivel</t>
  </si>
  <si>
    <t xml:space="preserve">Die voldoet aan de dagkeuze criteria, bijvoorbeeld: </t>
  </si>
  <si>
    <t>Dagkeuze</t>
  </si>
  <si>
    <t>Schijf van vijf</t>
  </si>
  <si>
    <t>Klein zakje snoepjes
Kleine mueslireep
Waterijsje</t>
  </si>
  <si>
    <t>Schijf van Vijf-producten, bijvoorbeeld:</t>
  </si>
  <si>
    <t>Water, thee zonder suiker, koffie zonder suiker
Magere melk, halfvolle melk, plantaardige dranken zoals sojadranken
(Mineraal)water met een smaakje en/of koolzuur (prik)</t>
  </si>
  <si>
    <t>Koffie met volle melk zoals cappuccino, café latte
Zuiveldranken
Frisdranken light</t>
  </si>
  <si>
    <t>Kleine gerechten met Schijf van Vijf-producten, eventueel met 1 of 2 dag-keuzes, zoals een eetlepel saus of 1 gram (mespuntje) zout. Voorbeelden:</t>
  </si>
  <si>
    <t>Snackgroenten (Schijf van Vijf), eventueel met een dipsausje op basis van halfvolle zuivel met kruiden (Schijf van Vijf) of mayonaise (dagkeuze)Een bruine tosti met 30+ kaas en tomaat (Schijf van Vijf), eventueel met een lepel ketchup (dagkeuze)Een stuk groente-omelet met peper en kruiden (Schijf van Vijf), eventueel met een snufje zout (dagkeuze)Halfvolle yoghurt met fruit en ongezouten noten (Schijf van Vijf), eventueel met een lepel honing (dagkeuze)Verse groentesoep met geraspte 30+ kaas (Schijf van Vijf), eventueel met een mespuntje van een bouillonblokje (dagkeuze)Friet uit de oven of airfryer (Schijf van Vijf), met eventueel een snufje zout (dagkeuze) of een lepel frietsaus (dagkeuze)</t>
  </si>
  <si>
    <t>CRITERIA PRESENTATIE</t>
  </si>
  <si>
    <t>BEELD- &amp; RECLAMEMATERIAAL EN SPONSORING</t>
  </si>
  <si>
    <t xml:space="preserve">Heb je (online) afbeeldingen en reclamematerialen voor eten en drinken? Laat dan zoveel mogelijk  Schijf van Vijf-producten zien. Let ook op de merknamen en logo’s op materialen. Denk bijvoorbeeld aan:nprijslijsten, posters, prullenbakken, tafelbordjes en (digitale) schermennvlaggen, banieren en reclamebordennbij uitgiftepunten en balies, op toegangskaartjes en e-tickets, op de (bestel)website, in de digitale nieuwsbrief en e-mails.En kies liever voor sponsors die vooral gezonde keuzes bieden, of die hele andere producten hebben. </t>
  </si>
  <si>
    <t>Merknamen en productafbeeldingen op de buitenkant van alle automaten zijn van  Schijf van Vijf-producten, non-food of neutraal</t>
  </si>
  <si>
    <t>Hummus
Hagelslag
Vruchtenspread, jam,  appelstroop, honing
1 plakje ham, kipfilet, boterham-worst, kalkoenfilet (vleeswaren)
1 knakworstje, 1 falafelballetje</t>
  </si>
  <si>
    <t>100% Schijf van Vijf-producten, bijvoorbeeld:</t>
  </si>
  <si>
    <t>Schijf van Vijf-producten met één of maximaal 2 dagkeuzes, bijvoorbeeld:</t>
  </si>
  <si>
    <t>Groente zoals sla, tomaat, paprika, aubergine 
Fruit zoals aardbei, banaan, ananas
Vis zoals makreel, sardines, (gerookte) zalm
100% pindakaas, notenpasta
Ei (gekookt, omelet)
20+ / 30+ kaas, mozzarella, geitenkaas, light zuivelspread
100% groente- en fruitspread</t>
  </si>
  <si>
    <t>Bruine en volkoren boterhammen en broodjes  (zoals harde en zachte bolletjes, stokbrood, triangel, pistolet, Turks brood)
Volkoren crackers Volkoren pitabrood
Meergranen rijstwafels
Volkoren wraps</t>
  </si>
  <si>
    <t>Witte boterham
Sneetje wit stokbrood
Beschuit
Cracker van tarwebloem
Rijstwafel</t>
  </si>
  <si>
    <t>Volkoren- of bruinbrood</t>
  </si>
  <si>
    <t>Beleg uit de Schijf van Vijf:
Groente
Fruit
Vis, vlees, ei, vegetarisch product
Peulvruchten
Kaas
Noten(pasta)
Gedroogd fruit
Andere ingrediënten die in de Schijf van Vijf staan</t>
  </si>
  <si>
    <t xml:space="preserve">
Geen maximum
Geen maximum
Maximaal 100 gram
Geen maximum
Maximaal 40 gram
Maximaal 25 gram
Maximaal 20 gram
Maximale ADH </t>
  </si>
  <si>
    <t>optioneel</t>
  </si>
  <si>
    <t>CRITERIA DAGKEUZE (GEZONDERE KEUZE)</t>
  </si>
  <si>
    <t>Margarine of halvarine of vloeibaar bak- en braadvet</t>
  </si>
  <si>
    <t>maximaal 1 dagkeuze</t>
  </si>
  <si>
    <t>- maximaal 1 eetlepel topping, saus, broodsalade (zoals selleriesalade of hummus).
- 1 plakje ham of kipfilet, of combinaties (zoals ½ plakje ham en stukjes augurk).
- maximaal 0,5 gram (snufje) toegevoegd zout.</t>
  </si>
  <si>
    <t>Tel de soorten, niet aantallen bolletjes of sneetjes</t>
  </si>
  <si>
    <t>Tel de aantallen, niet de soorten</t>
  </si>
  <si>
    <t>Tel de soorten, niet aantallen verpakkingen</t>
  </si>
  <si>
    <t>geen maximum hoeveelheid</t>
  </si>
  <si>
    <t>geen maximum hoeveelheid
Indien geen margarine, halvarine of vloeibaar bak- en braadvet wordt gebruikt, valt het belegde broodje niet meer binnen
de Schijf van Vijf maar wordt het nog wel ingedeeld als gezondere keuze binnen de Richtlijn Eetomgevingen</t>
  </si>
  <si>
    <t>Minimaal 75 g</t>
  </si>
  <si>
    <t>Een van de volgende ingrediënten of combinaties van:-   Volkoren graanproducten, zoals volkorenpasta, zilvervliesrijst, volkoren bulgur, volkoren couscous, volkoren quinoa en volkorenbrood. - Aardappelen. - Peulvruchten zoals bruine bonen, kikkererwten en linzen.</t>
  </si>
  <si>
    <t>optioneel aangevuld met</t>
  </si>
  <si>
    <t>Minimaal 150 g</t>
  </si>
  <si>
    <t>- Vis.
-   Een vegetarisch product zoals peulvruchten, tofu, tempé, ei, noten en vegetarische burgers, reepjes, balletjes. Producten die voldoende ijzer (≥ 0,8 mg/100 g) , vitamine B12 (≥ 0,24 mcg/100 g)  en/of vitamine B1 (≥0,06 mg/100 g)  en eiwit (≥ 20 en%) bevatten en  niet te veel zout (≤ 1,125 g/100 g).
- Mager vlees (max. 100 g). Onbewerkt, zoals kip, varkens- en runderlappen en (extra) mager gehakt.</t>
  </si>
  <si>
    <t>-   Eén of twee dagkeuzes, denk aan maximaal 2 eetlepels saus of topping of maximaal 1 gram (mespuntje) toegevoegd zout.</t>
  </si>
  <si>
    <t>Geen maximum</t>
  </si>
  <si>
    <t>Bij-, voor-, en nagerechten</t>
  </si>
  <si>
    <t>Gezondere bij-, voor-, en nagerechten bestaan uit Schijf van Vijf-producten, eventueel aangevuld met  één of twee dagkeuzes.</t>
  </si>
  <si>
    <t>b’tween zero chocolade&amp; hazelnoot</t>
  </si>
  <si>
    <t>b’tween zerowitte chocolade</t>
  </si>
  <si>
    <t>b’tween yoghurt</t>
  </si>
  <si>
    <t>Hero</t>
  </si>
  <si>
    <t>vol fruit</t>
  </si>
  <si>
    <t>Katja</t>
  </si>
  <si>
    <t>Lotus</t>
  </si>
  <si>
    <t>ontbijtkoek</t>
  </si>
  <si>
    <t>1 plak, 27 g</t>
  </si>
  <si>
    <t>Mentos</t>
  </si>
  <si>
    <t>mini fruitmix</t>
  </si>
  <si>
    <t>NADA</t>
  </si>
  <si>
    <t>apple</t>
  </si>
  <si>
    <t>Nakd</t>
  </si>
  <si>
    <t>cashew cookie</t>
  </si>
  <si>
    <t>pecan pie</t>
  </si>
  <si>
    <t>Red Band</t>
  </si>
  <si>
    <t>luchtige mix</t>
  </si>
  <si>
    <t>Rude Health</t>
  </si>
  <si>
    <t>beetroot</t>
  </si>
  <si>
    <t>pumpkin</t>
  </si>
  <si>
    <t>Snelle Jelle</t>
  </si>
  <si>
    <t>mini kruidkoek</t>
  </si>
  <si>
    <t>mini zero</t>
  </si>
  <si>
    <t>Tropicks</t>
  </si>
  <si>
    <t>Zonnatura</t>
  </si>
  <si>
    <t>fruitbar pineapple-mango-lime</t>
  </si>
  <si>
    <t>dominorozijntjes</t>
  </si>
  <si>
    <t>Skittles</t>
  </si>
  <si>
    <t>fruits</t>
  </si>
  <si>
    <t>Deze lijst is onder voorbehoud van wijziging van het product in samenstelling/portiegrootte door de producent.</t>
  </si>
  <si>
    <t>Waar het kon is de lijst algemeen gehouden door geen merknamen te noemen.</t>
  </si>
  <si>
    <t>x</t>
  </si>
  <si>
    <t>1 reep, 20 g</t>
  </si>
  <si>
    <t>1 reep, 13 g</t>
  </si>
  <si>
    <t>1 rolletje, 11 g</t>
  </si>
  <si>
    <t>1 zakje, 18 g</t>
  </si>
  <si>
    <t>1 zakje, 16 g</t>
  </si>
  <si>
    <t>1 zakje, 26 g</t>
  </si>
  <si>
    <t>1 zakje, 15 g</t>
  </si>
  <si>
    <t>1 zakje, 35 g</t>
  </si>
  <si>
    <t>1 plak, 15 g</t>
  </si>
  <si>
    <t>1 plak, 17 g</t>
  </si>
  <si>
    <t>1 doosje, 14 g</t>
  </si>
  <si>
    <t>(snack)groente, rauwkost</t>
  </si>
  <si>
    <t>noten</t>
  </si>
  <si>
    <t>25 g</t>
  </si>
  <si>
    <t>Croky</t>
  </si>
  <si>
    <t>pop'd chips paprika</t>
  </si>
  <si>
    <t>pop'd chips sour cream en dille</t>
  </si>
  <si>
    <t>amandelen</t>
  </si>
  <si>
    <t>walnoten</t>
  </si>
  <si>
    <t>1 zakje, 25 g</t>
  </si>
  <si>
    <t>Jumbo</t>
  </si>
  <si>
    <t>klein handjevol walnoten</t>
  </si>
  <si>
    <t>klein handjevol cashewnoten</t>
  </si>
  <si>
    <t>Metro Chef</t>
  </si>
  <si>
    <t>Propercorn</t>
  </si>
  <si>
    <t>Snack a Jacks</t>
  </si>
  <si>
    <t>notenmix naturel ongezouten</t>
  </si>
  <si>
    <t>1 zakje, 14 g</t>
  </si>
  <si>
    <t>sweet &amp; salty</t>
  </si>
  <si>
    <t>sundried tomato en herbs</t>
  </si>
  <si>
    <t>maroccan spices</t>
  </si>
  <si>
    <t>2 stuks, 15 g</t>
  </si>
  <si>
    <t>Hartige snacks</t>
  </si>
  <si>
    <t>zoete snacks</t>
  </si>
  <si>
    <t>Ijs</t>
  </si>
  <si>
    <t>Ola</t>
  </si>
  <si>
    <t>Slimpie</t>
  </si>
  <si>
    <t>waterijsjes</t>
  </si>
  <si>
    <t>1 ijsje, 40 g</t>
  </si>
  <si>
    <t>ijsjes van gepureerd fruit zonder toevoegingen</t>
  </si>
  <si>
    <t>ijsjes aardbei</t>
  </si>
  <si>
    <t>mini fruit ijsjes</t>
  </si>
  <si>
    <t>dubbellikkers</t>
  </si>
  <si>
    <t>fusion waterijsjes</t>
  </si>
  <si>
    <t>raket</t>
  </si>
  <si>
    <t>festini peer</t>
  </si>
  <si>
    <t>1 ijsje, 15 g</t>
  </si>
  <si>
    <t>1 ijsje, 60 g</t>
  </si>
  <si>
    <t>1 ijsje, 50 g</t>
  </si>
  <si>
    <t>1 ijsje, 55 g</t>
  </si>
  <si>
    <t>Deze lijst is in eerste instantie door het voedingscentrum ontwikkeld voor scholen. Daardoor zijn de genoemde voorbeelden voornamelijk producten die gericht zijn op de doelgroep jongeren.</t>
  </si>
  <si>
    <r>
      <t xml:space="preserve">Deze lijst is een eerste aanzet en mag aangevuld worden met producten die voldoen aan de criteria van een dagkeuze: Kcal: </t>
    </r>
    <r>
      <rPr>
        <sz val="9"/>
        <color theme="1"/>
        <rFont val="Calibri"/>
        <family val="2"/>
      </rPr>
      <t xml:space="preserve">≤ </t>
    </r>
    <r>
      <rPr>
        <sz val="9"/>
        <color theme="1"/>
        <rFont val="Frutiger"/>
      </rPr>
      <t>75 Kcal            VV: ≤ 1,7 g             Na/zout: ≤ 0,5 g</t>
    </r>
  </si>
  <si>
    <t>Cateraar</t>
  </si>
  <si>
    <t>Locatie</t>
  </si>
  <si>
    <t>Adres</t>
  </si>
  <si>
    <t>Opdrachtgever</t>
  </si>
  <si>
    <t>:</t>
  </si>
  <si>
    <t>contactpersoon</t>
  </si>
  <si>
    <t>Datum audit</t>
  </si>
  <si>
    <t>Totaal</t>
  </si>
  <si>
    <t>voor-, bij- en nagerechten</t>
  </si>
  <si>
    <t>Automaten</t>
  </si>
  <si>
    <t xml:space="preserve">Gaat om kwantiteit aanbod in het zicht, bij automaat telt 1e rij producten. </t>
  </si>
  <si>
    <t>% gezonder</t>
  </si>
  <si>
    <t>- Vis.
-  Een vegetarisch product zoals peulvruchten, tofu, tempé, ei, noten en vegetarische burgers, reepjes, balletjes. Producten die voldoende ijzer (≥ 0,8 mg/100 g) , vitamine B12 (≥ 0,24 mcg/100 g)  en/of vitamine B1 (≥0,06 mg/100 g)  en eiwit (≥ 20 en%) bevatten en  niet te veel zout (≤ 1,125 g/100 g).
- Mager vlees (max. 100 g). Onbewerkt, zoals kip, varkens- en runderlappen en (extra) mager gehakt.
- Andere ingrediënten die in de Schijf van Vijf staan.
-   Eén of twee dagkeuzes, denk aan maximaal 2 eetlepels saus of topping of maximaal 1 gram (mespuntje) toegevoegd zout.</t>
  </si>
  <si>
    <t>Het tabblad "rekenblad" is een rekentool om gemakkelijk de percentages uit te rekenen. Vul in de eerste kolom de producten in en dan in de 2e of 3e kolom de aantallen.</t>
  </si>
  <si>
    <t>Op het tabblad  foto's kunnen foto's geplaatst worden dan de uitgifte, recepten etc.</t>
  </si>
  <si>
    <t>Gaat om kwantiteit aanbod in het zicht, bij vitrine telt 1e rij producten. 
Tel iedere melk-, water- of sapdispenser als één.</t>
  </si>
  <si>
    <t>Tel de aantallen, niet de soorten.
Tel bij een saladebar het aantal items, tel van een hotpot soep de porties.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</si>
</sst>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Calibri"/>
      <family val="2"/>
      <scheme val="minor"/>
    </font>
    <font>
      <sz val="10"/>
      <name val="Arial"/>
      <family val="2"/>
    </font>
    <font>
      <sz val="8"/>
      <name val="Arial"/>
      <family val="2"/>
    </font>
    <font>
      <b/>
      <sz val="10"/>
      <name val="Arial"/>
      <family val="2"/>
    </font>
    <font>
      <b/>
      <sz val="8"/>
      <name val="Arial"/>
      <family val="2"/>
    </font>
    <font>
      <sz val="16"/>
      <name val="Arial"/>
      <family val="2"/>
    </font>
    <font>
      <b/>
      <sz val="16"/>
      <color rgb="FFFF0000"/>
      <name val="Arial"/>
      <family val="2"/>
    </font>
    <font>
      <b/>
      <sz val="16"/>
      <name val="Arial"/>
      <family val="2"/>
    </font>
    <font>
      <sz val="16"/>
      <color theme="1"/>
      <name val="Arial"/>
      <family val="2"/>
    </font>
    <font>
      <sz val="14"/>
      <name val="Arial"/>
      <family val="2"/>
    </font>
    <font>
      <sz val="14"/>
      <color rgb="FF422110"/>
      <name val="Verdana"/>
      <family val="2"/>
    </font>
    <font>
      <b/>
      <sz val="14"/>
      <name val="Arial"/>
      <family val="2"/>
    </font>
    <font>
      <b/>
      <sz val="12"/>
      <name val="Arial"/>
      <family val="2"/>
    </font>
    <font>
      <sz val="12"/>
      <name val="Arial"/>
      <family val="2"/>
    </font>
    <font>
      <b/>
      <sz val="18"/>
      <name val="Arial"/>
      <family val="2"/>
    </font>
    <font>
      <sz val="18"/>
      <name val="Arial"/>
      <family val="2"/>
    </font>
    <font>
      <sz val="18"/>
      <color indexed="10"/>
      <name val="Arial"/>
      <family val="2"/>
    </font>
    <font>
      <sz val="16"/>
      <color rgb="FFFF0000"/>
      <name val="Arial"/>
      <family val="2"/>
    </font>
    <font>
      <sz val="8"/>
      <name val="Calibri"/>
      <family val="2"/>
      <scheme val="minor"/>
    </font>
    <font>
      <b/>
      <sz val="16"/>
      <color theme="1"/>
      <name val="Arial"/>
      <family val="2"/>
    </font>
    <font>
      <sz val="11"/>
      <color theme="1"/>
      <name val="Calibri"/>
      <family val="2"/>
      <scheme val="minor"/>
    </font>
    <font>
      <b/>
      <sz val="12"/>
      <color theme="1"/>
      <name val="Calibri"/>
      <family val="2"/>
      <scheme val="minor"/>
    </font>
    <font>
      <b/>
      <sz val="11"/>
      <color theme="1"/>
      <name val="Calibri"/>
      <family val="2"/>
      <scheme val="minor"/>
    </font>
    <font>
      <sz val="16"/>
      <name val="Arial"/>
    </font>
    <font>
      <sz val="36"/>
      <name val="Arial"/>
      <family val="2"/>
    </font>
    <font>
      <b/>
      <sz val="16"/>
      <name val="Arial"/>
    </font>
    <font>
      <sz val="16"/>
      <color theme="1"/>
      <name val="Arial"/>
    </font>
    <font>
      <sz val="9"/>
      <color theme="1"/>
      <name val="Frutiger"/>
    </font>
    <font>
      <sz val="9"/>
      <color theme="1"/>
      <name val="Calibri"/>
      <family val="2"/>
    </font>
    <font>
      <b/>
      <sz val="11"/>
      <color theme="0"/>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indexed="44"/>
        <bgColor indexed="64"/>
      </patternFill>
    </fill>
    <fill>
      <patternFill patternType="solid">
        <fgColor indexed="10"/>
        <bgColor indexed="64"/>
      </patternFill>
    </fill>
    <fill>
      <patternFill patternType="solid">
        <fgColor indexed="51"/>
        <bgColor indexed="64"/>
      </patternFill>
    </fill>
    <fill>
      <patternFill patternType="solid">
        <fgColor indexed="13"/>
        <bgColor indexed="64"/>
      </patternFill>
    </fill>
    <fill>
      <patternFill patternType="solid">
        <fgColor indexed="5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00B0F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00B05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bgColor theme="5"/>
      </patternFill>
    </fill>
    <fill>
      <patternFill patternType="solid">
        <fgColor theme="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theme="0"/>
      </left>
      <right style="thin">
        <color theme="0"/>
      </right>
      <top/>
      <bottom style="thick">
        <color theme="0"/>
      </bottom>
      <diagonal/>
    </border>
    <border>
      <left style="thin">
        <color theme="0"/>
      </left>
      <right/>
      <top/>
      <bottom style="thick">
        <color theme="0"/>
      </bottom>
      <diagonal/>
    </border>
  </borders>
  <cellStyleXfs count="3">
    <xf numFmtId="0" fontId="0" fillId="0" borderId="0"/>
    <xf numFmtId="9" fontId="20" fillId="0" borderId="0" applyFont="0" applyFill="0" applyBorder="0" applyAlignment="0" applyProtection="0"/>
    <xf numFmtId="0" fontId="1" fillId="0" borderId="0"/>
  </cellStyleXfs>
  <cellXfs count="340">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wrapText="1"/>
    </xf>
    <xf numFmtId="0" fontId="3" fillId="3" borderId="0" xfId="0" applyFont="1" applyFill="1" applyAlignment="1">
      <alignment horizontal="center" vertical="center"/>
    </xf>
    <xf numFmtId="164" fontId="3" fillId="0" borderId="0" xfId="0" applyNumberFormat="1" applyFont="1" applyAlignment="1">
      <alignment horizontal="center" vertical="center"/>
    </xf>
    <xf numFmtId="0" fontId="3" fillId="0" borderId="0" xfId="0" applyFont="1" applyAlignment="1">
      <alignment horizontal="center" vertical="center" wrapText="1"/>
    </xf>
    <xf numFmtId="164" fontId="1" fillId="0" borderId="0" xfId="0" applyNumberFormat="1" applyFont="1" applyAlignment="1">
      <alignment horizontal="center" vertical="center" wrapText="1"/>
    </xf>
    <xf numFmtId="0" fontId="1" fillId="3" borderId="0" xfId="0" applyFont="1" applyFill="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0" borderId="1" xfId="0" applyFont="1" applyBorder="1" applyAlignment="1">
      <alignment horizontal="center" vertical="center" wrapText="1"/>
    </xf>
    <xf numFmtId="0" fontId="5" fillId="2" borderId="0" xfId="0" applyFont="1" applyFill="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textRotation="90" wrapText="1" readingOrder="1"/>
    </xf>
    <xf numFmtId="0" fontId="10" fillId="2" borderId="0" xfId="0" applyFont="1" applyFill="1" applyAlignment="1">
      <alignment horizontal="center" vertical="center" textRotation="90" wrapText="1" readingOrder="1"/>
    </xf>
    <xf numFmtId="0" fontId="10" fillId="3" borderId="0" xfId="0" applyFont="1" applyFill="1" applyAlignment="1">
      <alignment horizontal="center" vertical="center" textRotation="90" wrapText="1" readingOrder="1"/>
    </xf>
    <xf numFmtId="0" fontId="4" fillId="0" borderId="0" xfId="0" applyFont="1" applyAlignment="1">
      <alignment horizontal="center" vertical="center"/>
    </xf>
    <xf numFmtId="0" fontId="12" fillId="3" borderId="1" xfId="0" applyFont="1" applyFill="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1" fillId="0" borderId="0" xfId="0" applyFont="1" applyAlignment="1">
      <alignment horizontal="center" vertical="center" wrapText="1"/>
    </xf>
    <xf numFmtId="0" fontId="3" fillId="0" borderId="0" xfId="0" applyFont="1" applyAlignment="1">
      <alignment horizontal="center" vertical="center"/>
    </xf>
    <xf numFmtId="0" fontId="3" fillId="3" borderId="0" xfId="0" applyFont="1" applyFill="1" applyAlignment="1" applyProtection="1">
      <alignment horizontal="center" vertical="center"/>
      <protection locked="0"/>
    </xf>
    <xf numFmtId="164" fontId="5" fillId="0" borderId="0" xfId="0" applyNumberFormat="1" applyFont="1" applyAlignment="1">
      <alignment horizontal="center" vertical="center"/>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7" fillId="3" borderId="0" xfId="0" applyFont="1" applyFill="1" applyAlignment="1" applyProtection="1">
      <alignment horizontal="center" vertical="center"/>
      <protection locked="0"/>
    </xf>
    <xf numFmtId="164" fontId="7" fillId="0" borderId="0" xfId="0" applyNumberFormat="1" applyFont="1" applyAlignment="1">
      <alignment horizontal="center" vertical="center" wrapText="1"/>
    </xf>
    <xf numFmtId="164" fontId="7" fillId="2" borderId="0" xfId="0" applyNumberFormat="1" applyFont="1" applyFill="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5" fillId="3" borderId="11"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11" xfId="0" applyFont="1" applyBorder="1" applyAlignment="1">
      <alignment horizontal="center" vertical="center"/>
    </xf>
    <xf numFmtId="0" fontId="5" fillId="2" borderId="11" xfId="0" applyFont="1" applyFill="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5" fillId="0" borderId="2" xfId="0" applyFont="1" applyBorder="1" applyAlignment="1">
      <alignment horizontal="center" vertical="center" wrapText="1"/>
    </xf>
    <xf numFmtId="0" fontId="7"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Border="1" applyAlignment="1">
      <alignment horizontal="center" vertical="center"/>
    </xf>
    <xf numFmtId="0" fontId="5" fillId="2" borderId="0" xfId="0" applyFont="1" applyFill="1" applyBorder="1" applyAlignment="1">
      <alignment horizontal="center" vertical="center"/>
    </xf>
    <xf numFmtId="0" fontId="5" fillId="0" borderId="0" xfId="0" applyFont="1" applyBorder="1" applyAlignment="1">
      <alignment horizontal="center" vertical="center"/>
    </xf>
    <xf numFmtId="0" fontId="7" fillId="0" borderId="4" xfId="0" applyFont="1" applyBorder="1" applyAlignment="1">
      <alignment horizontal="center" vertical="center"/>
    </xf>
    <xf numFmtId="0" fontId="4" fillId="11" borderId="0" xfId="0" applyFont="1" applyFill="1" applyAlignment="1">
      <alignment horizontal="center" vertical="center" wrapText="1"/>
    </xf>
    <xf numFmtId="0" fontId="3" fillId="3" borderId="0" xfId="0" applyFont="1" applyFill="1" applyAlignment="1">
      <alignment horizontal="center" vertical="center" wrapText="1"/>
    </xf>
    <xf numFmtId="0" fontId="7" fillId="0" borderId="1" xfId="0" applyFont="1" applyBorder="1" applyAlignment="1">
      <alignment horizontal="center" vertical="center" wrapText="1"/>
    </xf>
    <xf numFmtId="0" fontId="3" fillId="0" borderId="4" xfId="0" applyFont="1" applyBorder="1" applyAlignment="1">
      <alignment horizontal="center" vertical="center" wrapText="1"/>
    </xf>
    <xf numFmtId="0" fontId="14" fillId="0" borderId="1" xfId="0" applyFont="1" applyBorder="1" applyAlignment="1">
      <alignment horizontal="center" vertical="center"/>
    </xf>
    <xf numFmtId="0" fontId="3" fillId="0" borderId="1" xfId="0" applyFont="1" applyBorder="1" applyAlignment="1">
      <alignment horizontal="center" vertical="center" wrapText="1"/>
    </xf>
    <xf numFmtId="15" fontId="12" fillId="2" borderId="1" xfId="0" applyNumberFormat="1"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0" xfId="0" applyFont="1" applyAlignment="1" applyProtection="1">
      <alignment horizontal="center" vertical="center" wrapText="1"/>
      <protection locked="0"/>
    </xf>
    <xf numFmtId="0" fontId="12" fillId="0" borderId="0" xfId="0" applyFont="1" applyAlignment="1">
      <alignment horizontal="center" vertical="center"/>
    </xf>
    <xf numFmtId="0" fontId="9" fillId="0" borderId="0" xfId="0" applyFont="1" applyAlignment="1">
      <alignment horizontal="center" vertical="center" textRotation="90" wrapText="1"/>
    </xf>
    <xf numFmtId="0" fontId="1" fillId="0" borderId="0" xfId="0" applyFont="1" applyAlignment="1">
      <alignment horizontal="center" vertical="center"/>
    </xf>
    <xf numFmtId="0" fontId="4"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5" fillId="0" borderId="0" xfId="0" applyFont="1" applyBorder="1" applyAlignment="1">
      <alignment horizontal="center" vertical="center" wrapText="1"/>
    </xf>
    <xf numFmtId="0" fontId="9" fillId="6" borderId="4" xfId="0" applyFont="1" applyFill="1" applyBorder="1" applyAlignment="1" applyProtection="1">
      <alignment horizontal="center" vertical="center" textRotation="90"/>
      <protection locked="0"/>
    </xf>
    <xf numFmtId="164" fontId="11"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0" fontId="7" fillId="4" borderId="2" xfId="0" applyFont="1" applyFill="1" applyBorder="1" applyAlignment="1">
      <alignment horizontal="center" vertical="center" wrapText="1"/>
    </xf>
    <xf numFmtId="0" fontId="5" fillId="0" borderId="4" xfId="0" applyFont="1" applyBorder="1" applyAlignment="1">
      <alignment horizontal="center" vertical="center" textRotation="90" wrapText="1"/>
    </xf>
    <xf numFmtId="0" fontId="5" fillId="10" borderId="4" xfId="0" applyFont="1" applyFill="1" applyBorder="1" applyAlignment="1" applyProtection="1">
      <alignment horizontal="center" vertical="center" textRotation="90"/>
      <protection locked="0"/>
    </xf>
    <xf numFmtId="0" fontId="5" fillId="9" borderId="4" xfId="0" applyFont="1" applyFill="1" applyBorder="1" applyAlignment="1" applyProtection="1">
      <alignment horizontal="center" vertical="center" textRotation="90"/>
      <protection locked="0"/>
    </xf>
    <xf numFmtId="0" fontId="7" fillId="9" borderId="4" xfId="0" applyFont="1" applyFill="1" applyBorder="1" applyAlignment="1" applyProtection="1">
      <alignment horizontal="center" vertical="center" wrapText="1"/>
      <protection locked="0"/>
    </xf>
    <xf numFmtId="0" fontId="5" fillId="8" borderId="4" xfId="0" applyFont="1" applyFill="1" applyBorder="1" applyAlignment="1" applyProtection="1">
      <alignment horizontal="center" vertical="center" textRotation="90"/>
      <protection locked="0"/>
    </xf>
    <xf numFmtId="0" fontId="7" fillId="8" borderId="4"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textRotation="90"/>
      <protection locked="0"/>
    </xf>
    <xf numFmtId="0" fontId="7" fillId="7" borderId="4" xfId="0" applyFont="1" applyFill="1" applyBorder="1" applyAlignment="1" applyProtection="1">
      <alignment horizontal="center" vertical="center" wrapText="1"/>
      <protection locked="0"/>
    </xf>
    <xf numFmtId="164" fontId="5" fillId="0" borderId="2" xfId="0" applyNumberFormat="1" applyFont="1" applyBorder="1" applyAlignment="1">
      <alignment horizontal="center" vertical="center" wrapText="1"/>
    </xf>
    <xf numFmtId="0" fontId="7" fillId="0" borderId="11" xfId="0" applyFont="1" applyBorder="1" applyAlignment="1">
      <alignment horizontal="center" vertical="center" wrapText="1"/>
    </xf>
    <xf numFmtId="164" fontId="5" fillId="0" borderId="11" xfId="0" applyNumberFormat="1" applyFont="1" applyBorder="1" applyAlignment="1">
      <alignment horizontal="center" vertical="center" wrapText="1"/>
    </xf>
    <xf numFmtId="0" fontId="7" fillId="4" borderId="11" xfId="0" applyFont="1" applyFill="1" applyBorder="1" applyAlignment="1">
      <alignment horizontal="center" vertical="center" wrapText="1"/>
    </xf>
    <xf numFmtId="0" fontId="5" fillId="0" borderId="10" xfId="0" applyFont="1" applyBorder="1" applyAlignment="1">
      <alignment horizontal="center" vertical="center" textRotation="90" wrapText="1"/>
    </xf>
    <xf numFmtId="0" fontId="7" fillId="10" borderId="10" xfId="0" applyFont="1" applyFill="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15" fontId="11" fillId="2" borderId="1" xfId="0" applyNumberFormat="1"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0" fillId="0" borderId="0" xfId="0" applyAlignment="1">
      <alignment horizontal="left" vertical="top"/>
    </xf>
    <xf numFmtId="0" fontId="5" fillId="17" borderId="4" xfId="0" applyFont="1" applyFill="1" applyBorder="1" applyAlignment="1" applyProtection="1">
      <alignment horizontal="center" vertical="center" textRotation="90"/>
      <protection locked="0"/>
    </xf>
    <xf numFmtId="0" fontId="7" fillId="17" borderId="4" xfId="0" applyFont="1" applyFill="1" applyBorder="1" applyAlignment="1" applyProtection="1">
      <alignment horizontal="center" vertical="center" wrapText="1"/>
      <protection locked="0"/>
    </xf>
    <xf numFmtId="0" fontId="5" fillId="14" borderId="4" xfId="0" applyFont="1" applyFill="1" applyBorder="1" applyAlignment="1" applyProtection="1">
      <alignment horizontal="center" vertical="center" textRotation="90"/>
      <protection locked="0"/>
    </xf>
    <xf numFmtId="0" fontId="7" fillId="14" borderId="4" xfId="0" applyFont="1" applyFill="1" applyBorder="1" applyAlignment="1" applyProtection="1">
      <alignment horizontal="center" vertical="center" wrapText="1"/>
      <protection locked="0"/>
    </xf>
    <xf numFmtId="0" fontId="7" fillId="16" borderId="4" xfId="0" applyFont="1" applyFill="1" applyBorder="1" applyAlignment="1" applyProtection="1">
      <alignment horizontal="center" vertical="center" textRotation="90"/>
      <protection locked="0"/>
    </xf>
    <xf numFmtId="0" fontId="0" fillId="0" borderId="0" xfId="0" applyAlignment="1" applyProtection="1">
      <alignment wrapText="1"/>
    </xf>
    <xf numFmtId="0" fontId="0" fillId="0" borderId="0" xfId="0" applyProtection="1"/>
    <xf numFmtId="0" fontId="14" fillId="0" borderId="1" xfId="0" applyFont="1" applyBorder="1" applyAlignment="1" applyProtection="1">
      <alignment horizontal="left" vertical="center"/>
    </xf>
    <xf numFmtId="0" fontId="3" fillId="0" borderId="4"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1" fillId="0" borderId="0" xfId="0" applyFont="1" applyAlignment="1" applyProtection="1">
      <alignment horizontal="center" vertical="center" wrapText="1"/>
    </xf>
    <xf numFmtId="0" fontId="9" fillId="0" borderId="0" xfId="0" applyFont="1" applyAlignment="1" applyProtection="1">
      <alignment horizontal="center" vertical="center"/>
    </xf>
    <xf numFmtId="0" fontId="12" fillId="2"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0" xfId="0" applyFont="1" applyAlignment="1" applyProtection="1">
      <alignment horizontal="center" vertical="center"/>
    </xf>
    <xf numFmtId="0" fontId="7" fillId="0" borderId="4" xfId="0" applyFont="1" applyBorder="1" applyAlignment="1" applyProtection="1">
      <alignment horizontal="center" vertical="center"/>
    </xf>
    <xf numFmtId="0" fontId="7" fillId="0" borderId="4" xfId="0" applyFont="1" applyBorder="1" applyAlignment="1" applyProtection="1">
      <alignment horizontal="center" vertical="center" wrapText="1"/>
    </xf>
    <xf numFmtId="0" fontId="7" fillId="3" borderId="4" xfId="0" applyFont="1" applyFill="1" applyBorder="1" applyAlignment="1" applyProtection="1">
      <alignment horizontal="center" vertical="center" textRotation="90" wrapText="1"/>
    </xf>
    <xf numFmtId="0" fontId="5" fillId="0" borderId="4" xfId="0" applyFont="1" applyBorder="1" applyAlignment="1" applyProtection="1">
      <alignment horizontal="center" vertical="center" textRotation="90" wrapText="1"/>
    </xf>
    <xf numFmtId="164" fontId="11" fillId="0" borderId="4" xfId="0" applyNumberFormat="1" applyFont="1" applyBorder="1" applyAlignment="1" applyProtection="1">
      <alignment horizontal="center" vertical="center"/>
    </xf>
    <xf numFmtId="0" fontId="11" fillId="0" borderId="4" xfId="0" applyFont="1" applyBorder="1" applyAlignment="1" applyProtection="1">
      <alignment horizontal="center" vertical="center" wrapText="1"/>
    </xf>
    <xf numFmtId="0" fontId="9" fillId="0" borderId="0" xfId="0" applyFont="1" applyAlignment="1" applyProtection="1">
      <alignment horizontal="center" vertical="center" textRotation="90" wrapText="1"/>
    </xf>
    <xf numFmtId="0" fontId="5" fillId="0" borderId="0" xfId="0" applyFont="1" applyBorder="1" applyAlignment="1" applyProtection="1">
      <alignment horizontal="center" vertical="center" wrapText="1"/>
    </xf>
    <xf numFmtId="0" fontId="5" fillId="0" borderId="0" xfId="0" applyFont="1" applyAlignment="1" applyProtection="1">
      <alignment horizontal="center" vertical="center"/>
    </xf>
    <xf numFmtId="0" fontId="7" fillId="0" borderId="2"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164" fontId="5" fillId="0" borderId="2" xfId="0" applyNumberFormat="1"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23" fillId="0" borderId="2" xfId="0" applyFont="1" applyBorder="1" applyAlignment="1" applyProtection="1">
      <alignment horizontal="center" vertical="center" wrapText="1"/>
    </xf>
    <xf numFmtId="0" fontId="5" fillId="0" borderId="0" xfId="0" applyFont="1" applyAlignment="1" applyProtection="1">
      <alignment horizontal="center" vertical="center" wrapText="1"/>
    </xf>
    <xf numFmtId="0" fontId="5" fillId="0" borderId="4" xfId="0" applyFont="1" applyBorder="1" applyAlignment="1" applyProtection="1">
      <alignment horizontal="center" vertical="center" wrapText="1"/>
    </xf>
    <xf numFmtId="164" fontId="23" fillId="0" borderId="11" xfId="0" applyNumberFormat="1" applyFont="1" applyBorder="1" applyAlignment="1" applyProtection="1">
      <alignment horizontal="center" vertical="center" wrapText="1"/>
    </xf>
    <xf numFmtId="0" fontId="19" fillId="0" borderId="1" xfId="0" applyFont="1" applyFill="1" applyBorder="1" applyAlignment="1" applyProtection="1">
      <alignment horizontal="center" vertical="center" wrapText="1"/>
    </xf>
    <xf numFmtId="0" fontId="23" fillId="0" borderId="1" xfId="0" applyFont="1" applyBorder="1" applyAlignment="1" applyProtection="1">
      <alignment horizontal="center" vertical="center" wrapText="1"/>
    </xf>
    <xf numFmtId="164" fontId="23" fillId="0" borderId="1" xfId="0" applyNumberFormat="1" applyFont="1" applyBorder="1" applyAlignment="1" applyProtection="1">
      <alignment horizontal="center" vertical="center" wrapText="1"/>
    </xf>
    <xf numFmtId="0" fontId="5" fillId="0" borderId="0" xfId="0" applyFont="1" applyFill="1" applyAlignment="1" applyProtection="1">
      <alignment horizontal="center" vertical="center" wrapText="1"/>
    </xf>
    <xf numFmtId="0" fontId="5" fillId="0" borderId="0" xfId="0" applyFont="1" applyFill="1" applyAlignment="1" applyProtection="1">
      <alignment horizontal="center" vertical="center"/>
    </xf>
    <xf numFmtId="0" fontId="3" fillId="0" borderId="0" xfId="0" applyFont="1" applyAlignment="1" applyProtection="1">
      <alignment horizontal="center" vertical="center"/>
    </xf>
    <xf numFmtId="0" fontId="1" fillId="0" borderId="0" xfId="0" applyFont="1" applyAlignment="1" applyProtection="1">
      <alignment horizontal="center" vertical="center" wrapText="1"/>
    </xf>
    <xf numFmtId="0" fontId="3" fillId="3" borderId="0" xfId="0" applyFont="1" applyFill="1" applyAlignment="1" applyProtection="1">
      <alignment horizontal="center" vertical="center"/>
    </xf>
    <xf numFmtId="164" fontId="1" fillId="0" borderId="0" xfId="0" applyNumberFormat="1" applyFont="1" applyAlignment="1" applyProtection="1">
      <alignment horizontal="center" vertical="center"/>
    </xf>
    <xf numFmtId="0" fontId="1" fillId="0" borderId="0" xfId="0" applyFont="1" applyAlignment="1" applyProtection="1">
      <alignment horizontal="center" vertical="center"/>
    </xf>
    <xf numFmtId="0" fontId="5" fillId="4" borderId="2"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xf>
    <xf numFmtId="15" fontId="12" fillId="2" borderId="1" xfId="0" applyNumberFormat="1" applyFont="1" applyFill="1" applyBorder="1" applyAlignment="1" applyProtection="1">
      <alignment horizontal="center" vertical="center" wrapText="1"/>
    </xf>
    <xf numFmtId="0" fontId="14" fillId="0" borderId="11" xfId="0" applyFont="1" applyBorder="1" applyAlignment="1" applyProtection="1">
      <alignment horizontal="center" vertical="center" wrapText="1"/>
    </xf>
    <xf numFmtId="0" fontId="14" fillId="3" borderId="4" xfId="0" applyFont="1" applyFill="1" applyBorder="1" applyAlignment="1" applyProtection="1">
      <alignment horizontal="center" vertical="center" textRotation="90" wrapText="1"/>
    </xf>
    <xf numFmtId="0" fontId="14" fillId="0" borderId="4" xfId="0" applyFont="1" applyBorder="1" applyAlignment="1" applyProtection="1">
      <alignment horizontal="center" vertical="center" wrapText="1"/>
    </xf>
    <xf numFmtId="0" fontId="15" fillId="0" borderId="4" xfId="0" applyFont="1" applyBorder="1" applyAlignment="1" applyProtection="1">
      <alignment horizontal="center" vertical="center" textRotation="90" wrapText="1"/>
    </xf>
    <xf numFmtId="0" fontId="15" fillId="17" borderId="4" xfId="0" applyFont="1" applyFill="1" applyBorder="1" applyAlignment="1" applyProtection="1">
      <alignment horizontal="center" vertical="center" textRotation="90"/>
    </xf>
    <xf numFmtId="0" fontId="14" fillId="17" borderId="10" xfId="0" applyFont="1" applyFill="1" applyBorder="1" applyAlignment="1" applyProtection="1">
      <alignment horizontal="center" vertical="center" wrapText="1"/>
    </xf>
    <xf numFmtId="0" fontId="15" fillId="14" borderId="4" xfId="0" applyFont="1" applyFill="1" applyBorder="1" applyAlignment="1" applyProtection="1">
      <alignment horizontal="center" vertical="center" textRotation="90"/>
    </xf>
    <xf numFmtId="0" fontId="14" fillId="14" borderId="4" xfId="0" applyFont="1" applyFill="1" applyBorder="1" applyAlignment="1" applyProtection="1">
      <alignment horizontal="center" vertical="center" wrapText="1"/>
    </xf>
    <xf numFmtId="0" fontId="15" fillId="8" borderId="4" xfId="0" applyFont="1" applyFill="1" applyBorder="1" applyAlignment="1" applyProtection="1">
      <alignment horizontal="center" vertical="center" textRotation="90"/>
    </xf>
    <xf numFmtId="0" fontId="14" fillId="8" borderId="4" xfId="0" applyFont="1" applyFill="1" applyBorder="1" applyAlignment="1" applyProtection="1">
      <alignment horizontal="center" vertical="center" wrapText="1"/>
    </xf>
    <xf numFmtId="0" fontId="15" fillId="7" borderId="4" xfId="0" applyFont="1" applyFill="1" applyBorder="1" applyAlignment="1" applyProtection="1">
      <alignment horizontal="center" vertical="center" textRotation="90"/>
    </xf>
    <xf numFmtId="0" fontId="14" fillId="7" borderId="4" xfId="0" applyFont="1" applyFill="1" applyBorder="1" applyAlignment="1" applyProtection="1">
      <alignment horizontal="center" vertical="center" wrapText="1"/>
    </xf>
    <xf numFmtId="0" fontId="25" fillId="16" borderId="4" xfId="0" applyFont="1" applyFill="1" applyBorder="1" applyAlignment="1" applyProtection="1">
      <alignment horizontal="center" vertical="center" textRotation="90"/>
    </xf>
    <xf numFmtId="0" fontId="7" fillId="0"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164" fontId="5" fillId="3" borderId="2"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23" fillId="3" borderId="2"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164" fontId="23" fillId="3" borderId="2" xfId="0" applyNumberFormat="1" applyFont="1" applyFill="1" applyBorder="1" applyAlignment="1" applyProtection="1">
      <alignment horizontal="center" vertical="center" wrapText="1"/>
    </xf>
    <xf numFmtId="0" fontId="5" fillId="3" borderId="0" xfId="0" applyFont="1" applyFill="1" applyAlignment="1" applyProtection="1">
      <alignment horizontal="center" vertical="center"/>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1" fillId="3" borderId="0" xfId="0" applyFont="1" applyFill="1" applyAlignment="1" applyProtection="1">
      <alignment horizontal="center" vertical="center" wrapText="1"/>
    </xf>
    <xf numFmtId="164" fontId="3" fillId="0" borderId="0" xfId="0" applyNumberFormat="1" applyFont="1" applyAlignment="1" applyProtection="1">
      <alignment horizontal="center" vertical="center"/>
    </xf>
    <xf numFmtId="164" fontId="1" fillId="0" borderId="0" xfId="0" applyNumberFormat="1" applyFont="1" applyAlignment="1" applyProtection="1">
      <alignment horizontal="center" vertical="center" wrapText="1"/>
    </xf>
    <xf numFmtId="0" fontId="4" fillId="0" borderId="0" xfId="0" applyFont="1" applyAlignment="1" applyProtection="1">
      <alignment horizontal="center" vertical="center"/>
    </xf>
    <xf numFmtId="0" fontId="3" fillId="3" borderId="0" xfId="0" applyFont="1" applyFill="1" applyAlignment="1" applyProtection="1">
      <alignment horizontal="center" vertical="center" wrapText="1"/>
    </xf>
    <xf numFmtId="0" fontId="5" fillId="3" borderId="2"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left" vertical="center"/>
    </xf>
    <xf numFmtId="0" fontId="12" fillId="0" borderId="5" xfId="0" applyFont="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3" fillId="0" borderId="0" xfId="0" applyFont="1" applyAlignment="1" applyProtection="1">
      <alignment horizontal="center" vertical="center" wrapText="1"/>
    </xf>
    <xf numFmtId="0" fontId="7" fillId="0" borderId="11" xfId="0" applyFont="1" applyBorder="1" applyAlignment="1" applyProtection="1">
      <alignment horizontal="center" vertical="center" wrapText="1"/>
    </xf>
    <xf numFmtId="0" fontId="5" fillId="17" borderId="4" xfId="0" applyFont="1" applyFill="1" applyBorder="1" applyAlignment="1" applyProtection="1">
      <alignment horizontal="center" vertical="center" textRotation="90"/>
    </xf>
    <xf numFmtId="0" fontId="7" fillId="17" borderId="10" xfId="0" applyFont="1" applyFill="1" applyBorder="1" applyAlignment="1" applyProtection="1">
      <alignment horizontal="center" vertical="center" wrapText="1"/>
    </xf>
    <xf numFmtId="0" fontId="5" fillId="14" borderId="4" xfId="0" applyFont="1" applyFill="1" applyBorder="1" applyAlignment="1" applyProtection="1">
      <alignment horizontal="center" vertical="center" textRotation="90"/>
    </xf>
    <xf numFmtId="0" fontId="7" fillId="14" borderId="4" xfId="0" applyFont="1" applyFill="1" applyBorder="1" applyAlignment="1" applyProtection="1">
      <alignment horizontal="center" vertical="center" wrapText="1"/>
    </xf>
    <xf numFmtId="0" fontId="5" fillId="8" borderId="4" xfId="0" applyFont="1" applyFill="1" applyBorder="1" applyAlignment="1" applyProtection="1">
      <alignment horizontal="center" vertical="center" textRotation="90"/>
    </xf>
    <xf numFmtId="0" fontId="7" fillId="8" borderId="4" xfId="0" applyFont="1" applyFill="1" applyBorder="1" applyAlignment="1" applyProtection="1">
      <alignment horizontal="center" vertical="center" wrapText="1"/>
    </xf>
    <xf numFmtId="0" fontId="5" fillId="7" borderId="4" xfId="0" applyFont="1" applyFill="1" applyBorder="1" applyAlignment="1" applyProtection="1">
      <alignment horizontal="center" vertical="center" textRotation="90"/>
    </xf>
    <xf numFmtId="0" fontId="7" fillId="7" borderId="4" xfId="0" applyFont="1" applyFill="1" applyBorder="1" applyAlignment="1" applyProtection="1">
      <alignment horizontal="center" vertical="center" wrapText="1"/>
    </xf>
    <xf numFmtId="164" fontId="7" fillId="0" borderId="4" xfId="0" applyNumberFormat="1" applyFont="1" applyBorder="1" applyAlignment="1" applyProtection="1">
      <alignment horizontal="center" vertical="center"/>
    </xf>
    <xf numFmtId="0" fontId="5" fillId="0" borderId="0" xfId="0" applyFont="1" applyAlignment="1" applyProtection="1">
      <alignment horizontal="center" vertical="center" textRotation="90" wrapText="1"/>
    </xf>
    <xf numFmtId="0" fontId="8" fillId="0" borderId="1" xfId="0" applyFont="1" applyBorder="1" applyAlignment="1" applyProtection="1">
      <alignment horizontal="center" vertical="center" wrapText="1"/>
    </xf>
    <xf numFmtId="0" fontId="5" fillId="5" borderId="1" xfId="0" applyFont="1" applyFill="1" applyBorder="1" applyAlignment="1" applyProtection="1">
      <alignment horizontal="center" vertical="center" wrapText="1"/>
    </xf>
    <xf numFmtId="164" fontId="5" fillId="3" borderId="1" xfId="0" applyNumberFormat="1" applyFont="1" applyFill="1" applyBorder="1" applyAlignment="1" applyProtection="1">
      <alignment horizontal="center" vertical="center" wrapText="1"/>
    </xf>
    <xf numFmtId="0" fontId="26" fillId="0" borderId="1" xfId="0" applyFont="1" applyBorder="1" applyAlignment="1" applyProtection="1">
      <alignment horizontal="center" vertical="center" wrapText="1"/>
    </xf>
    <xf numFmtId="164" fontId="23" fillId="3" borderId="1" xfId="0" applyNumberFormat="1" applyFont="1" applyFill="1" applyBorder="1" applyAlignment="1" applyProtection="1">
      <alignment horizontal="center" vertical="center" wrapText="1"/>
    </xf>
    <xf numFmtId="0" fontId="7" fillId="0" borderId="2"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5" borderId="2" xfId="0" applyFont="1" applyFill="1" applyBorder="1" applyAlignment="1" applyProtection="1">
      <alignment horizontal="center" vertical="center" wrapText="1"/>
    </xf>
    <xf numFmtId="0" fontId="7" fillId="0" borderId="1" xfId="0" applyFont="1" applyBorder="1" applyAlignment="1" applyProtection="1">
      <alignment horizontal="center" vertical="center"/>
    </xf>
    <xf numFmtId="0" fontId="5" fillId="0" borderId="1" xfId="0" applyFont="1" applyBorder="1" applyAlignment="1" applyProtection="1">
      <alignment horizontal="center" vertical="center"/>
    </xf>
    <xf numFmtId="0" fontId="7" fillId="0" borderId="0" xfId="0" applyFont="1" applyAlignment="1" applyProtection="1">
      <alignment horizontal="center" vertical="center"/>
    </xf>
    <xf numFmtId="0" fontId="7" fillId="0" borderId="0" xfId="0" applyFont="1" applyAlignment="1" applyProtection="1">
      <alignment horizontal="center" vertical="center" wrapText="1"/>
    </xf>
    <xf numFmtId="0" fontId="6" fillId="0" borderId="0" xfId="0" applyFont="1" applyAlignment="1" applyProtection="1">
      <alignment horizontal="center" vertical="center" wrapText="1"/>
    </xf>
    <xf numFmtId="0" fontId="5" fillId="3" borderId="0" xfId="0" applyFont="1" applyFill="1" applyAlignment="1" applyProtection="1">
      <alignment horizontal="center" vertical="center" wrapText="1"/>
    </xf>
    <xf numFmtId="164" fontId="7" fillId="0" borderId="0" xfId="0" applyNumberFormat="1" applyFont="1" applyAlignment="1" applyProtection="1">
      <alignment horizontal="center" vertical="center" wrapText="1"/>
    </xf>
    <xf numFmtId="0" fontId="7" fillId="3" borderId="0" xfId="0" applyFont="1" applyFill="1" applyAlignment="1" applyProtection="1">
      <alignment horizontal="center" vertical="center"/>
    </xf>
    <xf numFmtId="164" fontId="5" fillId="0" borderId="0" xfId="0" applyNumberFormat="1" applyFont="1" applyAlignment="1" applyProtection="1">
      <alignment horizontal="center" vertical="center"/>
    </xf>
    <xf numFmtId="0" fontId="5" fillId="5" borderId="1"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49" fontId="0" fillId="0" borderId="1" xfId="0" applyNumberFormat="1" applyFill="1" applyBorder="1" applyAlignment="1" applyProtection="1">
      <alignment horizontal="center" vertical="center" wrapText="1"/>
    </xf>
    <xf numFmtId="0" fontId="0" fillId="0" borderId="1" xfId="0" applyBorder="1" applyProtection="1"/>
    <xf numFmtId="0" fontId="0" fillId="0" borderId="5" xfId="0" applyBorder="1" applyProtection="1"/>
    <xf numFmtId="0" fontId="0" fillId="15" borderId="1" xfId="0" applyFill="1" applyBorder="1" applyProtection="1"/>
    <xf numFmtId="0" fontId="0" fillId="0" borderId="1" xfId="0" applyFill="1" applyBorder="1" applyProtection="1"/>
    <xf numFmtId="9" fontId="0" fillId="0" borderId="1" xfId="1" applyFont="1" applyBorder="1" applyProtection="1"/>
    <xf numFmtId="0" fontId="0" fillId="0" borderId="1" xfId="0" applyNumberFormat="1" applyFill="1" applyBorder="1" applyAlignment="1" applyProtection="1">
      <alignment horizontal="center"/>
    </xf>
    <xf numFmtId="0" fontId="0" fillId="0" borderId="1" xfId="0" applyNumberFormat="1" applyBorder="1" applyAlignment="1" applyProtection="1">
      <alignment horizontal="center"/>
    </xf>
    <xf numFmtId="9" fontId="0" fillId="0" borderId="3" xfId="1" applyFont="1" applyBorder="1" applyProtection="1"/>
    <xf numFmtId="0" fontId="0" fillId="0" borderId="1" xfId="0" applyBorder="1" applyAlignment="1" applyProtection="1">
      <alignment horizontal="center"/>
    </xf>
    <xf numFmtId="0" fontId="0" fillId="0" borderId="1" xfId="0" applyBorder="1" applyAlignment="1" applyProtection="1">
      <alignment wrapText="1"/>
    </xf>
    <xf numFmtId="0" fontId="0" fillId="0" borderId="20" xfId="0" applyBorder="1" applyProtection="1"/>
    <xf numFmtId="0" fontId="0" fillId="0" borderId="13" xfId="0" applyBorder="1" applyProtection="1"/>
    <xf numFmtId="0" fontId="0" fillId="0" borderId="9" xfId="0" applyBorder="1" applyProtection="1"/>
    <xf numFmtId="49" fontId="0" fillId="0" borderId="0" xfId="0" applyNumberFormat="1" applyAlignment="1" applyProtection="1">
      <alignment horizontal="center"/>
    </xf>
    <xf numFmtId="0" fontId="0" fillId="0" borderId="0" xfId="0" applyAlignment="1" applyProtection="1">
      <alignment horizontal="left" vertical="top"/>
    </xf>
    <xf numFmtId="0" fontId="0" fillId="0" borderId="0" xfId="0" applyAlignment="1" applyProtection="1">
      <alignment horizontal="left" vertical="top" wrapText="1"/>
    </xf>
    <xf numFmtId="0" fontId="21" fillId="0" borderId="0" xfId="0" applyFont="1" applyAlignment="1" applyProtection="1">
      <alignment horizontal="left" vertical="top"/>
    </xf>
    <xf numFmtId="0" fontId="0" fillId="0" borderId="1" xfId="0" applyBorder="1" applyAlignment="1" applyProtection="1">
      <alignment horizontal="left" vertical="top"/>
    </xf>
    <xf numFmtId="0" fontId="0" fillId="0" borderId="1" xfId="0" applyBorder="1" applyAlignment="1" applyProtection="1">
      <alignment horizontal="left" vertical="top" wrapText="1"/>
    </xf>
    <xf numFmtId="0" fontId="0" fillId="0" borderId="1" xfId="0" applyBorder="1" applyAlignment="1" applyProtection="1">
      <alignment vertical="top" wrapText="1"/>
    </xf>
    <xf numFmtId="0" fontId="0" fillId="0" borderId="0" xfId="0" applyBorder="1" applyAlignment="1" applyProtection="1">
      <alignment horizontal="left" vertical="top" wrapText="1"/>
    </xf>
    <xf numFmtId="0" fontId="0" fillId="0" borderId="0" xfId="0" applyBorder="1" applyAlignment="1" applyProtection="1">
      <alignment vertical="top" wrapText="1"/>
    </xf>
    <xf numFmtId="0" fontId="22" fillId="0" borderId="0" xfId="0" applyFont="1" applyAlignment="1" applyProtection="1">
      <alignment horizontal="left" vertical="top"/>
    </xf>
    <xf numFmtId="0" fontId="22" fillId="0" borderId="0" xfId="0" applyFont="1" applyProtection="1"/>
    <xf numFmtId="0" fontId="0" fillId="0" borderId="1" xfId="0" applyFill="1" applyBorder="1" applyAlignment="1" applyProtection="1">
      <alignment horizontal="left" vertical="top" wrapText="1"/>
    </xf>
    <xf numFmtId="0" fontId="0" fillId="0" borderId="0" xfId="0" applyAlignment="1" applyProtection="1">
      <alignment vertical="top"/>
    </xf>
    <xf numFmtId="0" fontId="0" fillId="0" borderId="1" xfId="0" applyBorder="1" applyAlignment="1" applyProtection="1">
      <alignment vertical="top"/>
    </xf>
    <xf numFmtId="0" fontId="0" fillId="0" borderId="0" xfId="0" applyBorder="1" applyAlignment="1" applyProtection="1">
      <alignment horizontal="left" vertical="top"/>
    </xf>
    <xf numFmtId="0" fontId="0" fillId="0" borderId="0" xfId="0" applyAlignment="1" applyProtection="1">
      <alignment vertical="top" wrapText="1"/>
    </xf>
    <xf numFmtId="0" fontId="0" fillId="0" borderId="16" xfId="0" applyBorder="1" applyAlignment="1" applyProtection="1">
      <alignment horizontal="left" vertical="top" wrapText="1"/>
    </xf>
    <xf numFmtId="0" fontId="21" fillId="0" borderId="0" xfId="0" applyFont="1" applyProtection="1"/>
    <xf numFmtId="0" fontId="27" fillId="0" borderId="0" xfId="0" applyFont="1" applyAlignment="1">
      <alignment horizontal="left" vertical="center" indent="1"/>
    </xf>
    <xf numFmtId="0" fontId="0" fillId="0" borderId="0" xfId="0" applyFont="1"/>
    <xf numFmtId="0" fontId="0" fillId="20" borderId="0" xfId="0" applyFont="1" applyFill="1"/>
    <xf numFmtId="0" fontId="0" fillId="0" borderId="0" xfId="0" applyFont="1" applyAlignment="1">
      <alignment wrapText="1"/>
    </xf>
    <xf numFmtId="0" fontId="0" fillId="0" borderId="0" xfId="0" applyFont="1" applyAlignment="1">
      <alignment horizontal="center" vertical="center"/>
    </xf>
    <xf numFmtId="0" fontId="0" fillId="0" borderId="0" xfId="0" applyAlignment="1" applyProtection="1">
      <alignment horizontal="left" vertical="top" wrapText="1"/>
    </xf>
    <xf numFmtId="0" fontId="0" fillId="0" borderId="0" xfId="0" applyAlignment="1" applyProtection="1">
      <alignment horizontal="center"/>
      <protection locked="0"/>
    </xf>
    <xf numFmtId="0" fontId="0" fillId="0" borderId="0" xfId="0" applyProtection="1">
      <protection locked="0"/>
    </xf>
    <xf numFmtId="0" fontId="5" fillId="4" borderId="1" xfId="0"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0" fillId="0" borderId="0" xfId="0" applyBorder="1" applyAlignment="1" applyProtection="1">
      <alignment horizontal="center" vertical="top" wrapText="1"/>
      <protection locked="0"/>
    </xf>
    <xf numFmtId="0" fontId="29" fillId="21" borderId="21" xfId="0" applyFont="1" applyFill="1" applyBorder="1" applyAlignment="1" applyProtection="1">
      <alignment horizontal="center" vertical="top"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0" fillId="0" borderId="0" xfId="0" applyBorder="1" applyAlignment="1" applyProtection="1">
      <alignment horizontal="left" vertical="top"/>
      <protection locked="0"/>
    </xf>
    <xf numFmtId="0" fontId="29" fillId="21" borderId="21" xfId="0" applyFont="1" applyFill="1" applyBorder="1" applyAlignment="1" applyProtection="1">
      <alignment horizontal="center"/>
      <protection locked="0"/>
    </xf>
    <xf numFmtId="0" fontId="29" fillId="21" borderId="22" xfId="0" applyFont="1" applyFill="1" applyBorder="1" applyAlignment="1" applyProtection="1">
      <alignment horizontal="center"/>
      <protection locked="0"/>
    </xf>
    <xf numFmtId="0" fontId="0" fillId="0" borderId="0" xfId="0" applyBorder="1" applyProtection="1">
      <protection locked="0"/>
    </xf>
    <xf numFmtId="0" fontId="0" fillId="0" borderId="0" xfId="0" applyBorder="1" applyAlignment="1" applyProtection="1">
      <alignment horizontal="center"/>
      <protection locked="0"/>
    </xf>
    <xf numFmtId="0" fontId="0" fillId="0" borderId="0" xfId="1" applyNumberFormat="1" applyFont="1" applyBorder="1" applyAlignment="1" applyProtection="1">
      <alignment horizontal="center"/>
      <protection locked="0"/>
    </xf>
    <xf numFmtId="0" fontId="0" fillId="22" borderId="0" xfId="0" applyFill="1" applyProtection="1">
      <protection locked="0"/>
    </xf>
    <xf numFmtId="0" fontId="0" fillId="22" borderId="0" xfId="0" applyFill="1" applyAlignment="1" applyProtection="1">
      <alignment horizontal="center"/>
      <protection locked="0"/>
    </xf>
    <xf numFmtId="0" fontId="0" fillId="22" borderId="0" xfId="0" applyFill="1" applyBorder="1" applyAlignment="1" applyProtection="1">
      <alignment horizontal="center" vertical="top" wrapText="1"/>
      <protection locked="0"/>
    </xf>
    <xf numFmtId="9" fontId="0" fillId="22" borderId="0" xfId="0" applyNumberFormat="1" applyFill="1" applyAlignment="1" applyProtection="1">
      <alignment horizontal="center"/>
      <protection locked="0"/>
    </xf>
    <xf numFmtId="0" fontId="0" fillId="0" borderId="0" xfId="0" applyNumberFormat="1" applyBorder="1" applyAlignment="1" applyProtection="1">
      <alignment horizontal="center"/>
      <protection locked="0"/>
    </xf>
    <xf numFmtId="0" fontId="0" fillId="0" borderId="0" xfId="0" applyNumberFormat="1" applyBorder="1" applyAlignment="1" applyProtection="1">
      <alignment horizontal="center" vertical="top" wrapText="1"/>
      <protection locked="0"/>
    </xf>
    <xf numFmtId="0" fontId="0" fillId="0" borderId="0" xfId="0" applyBorder="1" applyAlignment="1" applyProtection="1">
      <alignment vertical="top"/>
      <protection locked="0"/>
    </xf>
    <xf numFmtId="0" fontId="29" fillId="21" borderId="21" xfId="0" applyFont="1" applyFill="1" applyBorder="1" applyAlignment="1" applyProtection="1">
      <alignment horizontal="center" vertical="top" wrapText="1"/>
    </xf>
    <xf numFmtId="0" fontId="29" fillId="21" borderId="21" xfId="0" applyFont="1" applyFill="1" applyBorder="1" applyAlignment="1" applyProtection="1">
      <alignment horizontal="center"/>
    </xf>
    <xf numFmtId="0" fontId="29" fillId="21" borderId="22" xfId="0" applyFont="1" applyFill="1" applyBorder="1" applyAlignment="1" applyProtection="1">
      <alignment horizontal="center"/>
    </xf>
    <xf numFmtId="0" fontId="0" fillId="0" borderId="0" xfId="0" applyAlignment="1" applyProtection="1">
      <alignment horizontal="left" vertical="top" wrapText="1"/>
    </xf>
    <xf numFmtId="0" fontId="0" fillId="19" borderId="0" xfId="0" applyFill="1" applyAlignment="1" applyProtection="1">
      <alignment horizontal="left" vertical="top" wrapText="1"/>
    </xf>
    <xf numFmtId="0" fontId="0" fillId="20" borderId="0" xfId="0" applyFill="1" applyAlignment="1" applyProtection="1">
      <alignment horizontal="left" vertical="top" wrapText="1"/>
    </xf>
    <xf numFmtId="0" fontId="0" fillId="0" borderId="0" xfId="0" applyAlignment="1" applyProtection="1">
      <alignment horizontal="left" wrapText="1"/>
    </xf>
    <xf numFmtId="0" fontId="0" fillId="18" borderId="0" xfId="0" applyFill="1" applyAlignment="1" applyProtection="1">
      <alignment horizontal="left" vertical="top" wrapText="1"/>
    </xf>
    <xf numFmtId="0" fontId="3" fillId="0"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wrapText="1"/>
    </xf>
    <xf numFmtId="0" fontId="14" fillId="4" borderId="7" xfId="0" applyFont="1" applyFill="1" applyBorder="1" applyAlignment="1" applyProtection="1">
      <alignment horizontal="center" vertical="center" wrapText="1"/>
    </xf>
    <xf numFmtId="0" fontId="14" fillId="4" borderId="8"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wrapText="1"/>
    </xf>
    <xf numFmtId="0" fontId="3" fillId="3" borderId="0" xfId="0" applyFont="1" applyFill="1" applyAlignment="1" applyProtection="1">
      <alignment horizontal="center" vertical="center" wrapText="1"/>
    </xf>
    <xf numFmtId="0" fontId="14" fillId="4" borderId="7" xfId="0" applyFont="1" applyFill="1" applyBorder="1" applyAlignment="1" applyProtection="1">
      <alignment horizontal="center" vertical="center"/>
    </xf>
    <xf numFmtId="0" fontId="14" fillId="4" borderId="8" xfId="0" applyFont="1" applyFill="1" applyBorder="1" applyAlignment="1" applyProtection="1">
      <alignment horizontal="center" vertical="center"/>
    </xf>
    <xf numFmtId="0" fontId="14" fillId="4" borderId="9" xfId="0" applyFont="1" applyFill="1" applyBorder="1" applyAlignment="1" applyProtection="1">
      <alignment horizontal="center" vertical="center"/>
    </xf>
    <xf numFmtId="0" fontId="4" fillId="11" borderId="0" xfId="0" applyFont="1" applyFill="1" applyAlignment="1">
      <alignment horizontal="center" vertical="center" wrapText="1"/>
    </xf>
    <xf numFmtId="0" fontId="3" fillId="3" borderId="0" xfId="0" applyFont="1" applyFill="1" applyAlignment="1">
      <alignment horizontal="center" vertical="center" wrapText="1"/>
    </xf>
    <xf numFmtId="0" fontId="11" fillId="13" borderId="1" xfId="0" applyFont="1" applyFill="1" applyBorder="1" applyAlignment="1">
      <alignment horizontal="center" vertical="center"/>
    </xf>
    <xf numFmtId="0" fontId="11" fillId="12" borderId="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9" fontId="0" fillId="0" borderId="7" xfId="1" applyFont="1" applyBorder="1" applyAlignment="1" applyProtection="1">
      <alignment horizontal="center"/>
    </xf>
    <xf numFmtId="9" fontId="0" fillId="0" borderId="8" xfId="1" applyFont="1" applyBorder="1" applyAlignment="1" applyProtection="1">
      <alignment horizontal="center"/>
    </xf>
    <xf numFmtId="0" fontId="0" fillId="15" borderId="12" xfId="0" applyFill="1" applyBorder="1" applyProtection="1"/>
    <xf numFmtId="0" fontId="0" fillId="15" borderId="0" xfId="0" applyFill="1" applyBorder="1" applyProtection="1"/>
    <xf numFmtId="0" fontId="0" fillId="15" borderId="10" xfId="0" applyFill="1" applyBorder="1" applyAlignment="1" applyProtection="1">
      <alignment horizontal="center"/>
    </xf>
    <xf numFmtId="0" fontId="0" fillId="15" borderId="16" xfId="0" applyFill="1" applyBorder="1" applyAlignment="1" applyProtection="1">
      <alignment horizontal="center"/>
    </xf>
    <xf numFmtId="0" fontId="0" fillId="15" borderId="12" xfId="0" applyFill="1" applyBorder="1" applyAlignment="1" applyProtection="1">
      <alignment horizontal="center"/>
    </xf>
    <xf numFmtId="0" fontId="0" fillId="15" borderId="0" xfId="0" applyFill="1" applyBorder="1" applyAlignment="1" applyProtection="1">
      <alignment horizontal="center"/>
    </xf>
    <xf numFmtId="0" fontId="0" fillId="15" borderId="14" xfId="0" applyFill="1" applyBorder="1" applyAlignment="1" applyProtection="1">
      <alignment horizontal="center"/>
    </xf>
    <xf numFmtId="0" fontId="0" fillId="15" borderId="15" xfId="0" applyFill="1" applyBorder="1" applyAlignment="1" applyProtection="1">
      <alignment horizontal="center"/>
    </xf>
    <xf numFmtId="0" fontId="0" fillId="0" borderId="18" xfId="0" applyBorder="1" applyAlignment="1" applyProtection="1">
      <alignment horizontal="center"/>
    </xf>
    <xf numFmtId="0" fontId="0" fillId="0" borderId="12" xfId="0" applyBorder="1" applyAlignment="1" applyProtection="1">
      <alignment horizontal="center"/>
    </xf>
    <xf numFmtId="0" fontId="0" fillId="0" borderId="17" xfId="0" applyBorder="1" applyAlignment="1" applyProtection="1">
      <alignment horizontal="center"/>
    </xf>
    <xf numFmtId="0" fontId="0" fillId="0" borderId="14" xfId="0" applyBorder="1" applyAlignment="1" applyProtection="1">
      <alignment horizontal="center"/>
    </xf>
    <xf numFmtId="0" fontId="0" fillId="0" borderId="19" xfId="0" applyBorder="1" applyAlignment="1" applyProtection="1">
      <alignment horizontal="center"/>
    </xf>
    <xf numFmtId="0" fontId="0" fillId="0" borderId="0" xfId="0" applyBorder="1" applyAlignment="1" applyProtection="1">
      <alignment vertical="top"/>
      <protection locked="0"/>
    </xf>
    <xf numFmtId="0" fontId="0" fillId="0" borderId="0" xfId="0" applyBorder="1" applyAlignment="1" applyProtection="1">
      <alignment vertical="top" wrapText="1"/>
    </xf>
    <xf numFmtId="0" fontId="0" fillId="0" borderId="0" xfId="0" applyBorder="1" applyAlignment="1" applyProtection="1">
      <alignment vertical="top"/>
    </xf>
    <xf numFmtId="0" fontId="0" fillId="0" borderId="0" xfId="0" applyBorder="1" applyAlignment="1" applyProtection="1">
      <alignment vertical="top" wrapText="1"/>
      <protection locked="0"/>
    </xf>
    <xf numFmtId="0" fontId="0" fillId="0" borderId="1" xfId="0" applyBorder="1" applyAlignment="1" applyProtection="1">
      <alignment horizontal="left" vertical="top" wrapText="1"/>
    </xf>
    <xf numFmtId="0" fontId="0" fillId="20" borderId="0" xfId="0" applyFill="1" applyAlignment="1" applyProtection="1">
      <alignment horizontal="center"/>
    </xf>
    <xf numFmtId="0" fontId="0" fillId="0" borderId="1" xfId="0" applyBorder="1" applyAlignment="1" applyProtection="1">
      <alignment vertical="top" wrapText="1"/>
    </xf>
    <xf numFmtId="0" fontId="0" fillId="0" borderId="1" xfId="0" applyBorder="1" applyAlignment="1" applyProtection="1">
      <alignment horizontal="left" vertical="top"/>
    </xf>
    <xf numFmtId="0" fontId="0" fillId="0" borderId="1" xfId="0" quotePrefix="1" applyBorder="1" applyAlignment="1" applyProtection="1">
      <alignment horizontal="left" vertical="top" wrapText="1"/>
    </xf>
    <xf numFmtId="0" fontId="0" fillId="2" borderId="5" xfId="0" applyFill="1" applyBorder="1" applyAlignment="1" applyProtection="1">
      <alignment horizontal="left" vertical="top"/>
    </xf>
    <xf numFmtId="0" fontId="0" fillId="2" borderId="6" xfId="0" applyFill="1" applyBorder="1" applyAlignment="1" applyProtection="1">
      <alignment horizontal="left" vertical="top"/>
    </xf>
    <xf numFmtId="0" fontId="0" fillId="2" borderId="3" xfId="0" applyFill="1" applyBorder="1" applyAlignment="1" applyProtection="1">
      <alignment horizontal="left" vertical="top"/>
    </xf>
    <xf numFmtId="0" fontId="0" fillId="2" borderId="15" xfId="0" applyFill="1" applyBorder="1" applyAlignment="1" applyProtection="1">
      <alignment horizontal="center" vertical="top" wrapText="1"/>
    </xf>
    <xf numFmtId="0" fontId="27" fillId="0" borderId="0" xfId="0" applyFont="1" applyAlignment="1">
      <alignment horizontal="left" vertical="top" wrapText="1"/>
    </xf>
    <xf numFmtId="0" fontId="27" fillId="0" borderId="0" xfId="0" applyFont="1" applyAlignment="1">
      <alignment horizontal="left" vertical="top"/>
    </xf>
    <xf numFmtId="0" fontId="21" fillId="0" borderId="0" xfId="0" applyFont="1" applyAlignment="1">
      <alignment horizontal="center" vertical="top"/>
    </xf>
  </cellXfs>
  <cellStyles count="3">
    <cellStyle name="Normal 2" xfId="2" xr:uid="{6850C13F-4346-45AF-B74E-4EFFBA28B55E}"/>
    <cellStyle name="Procent" xfId="1" builtinId="5"/>
    <cellStyle name="Standaard" xfId="0" builtinId="0"/>
  </cellStyles>
  <dxfs count="139">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0" hidden="0"/>
    </dxf>
    <dxf>
      <alignment horizontal="center" textRotation="0" indent="0" justifyLastLine="0" shrinkToFit="0" readingOrder="0"/>
      <protection locked="0" hidden="0"/>
    </dxf>
    <dxf>
      <alignment horizontal="center" textRotation="0" indent="0" justifyLastLine="0" shrinkToFit="0" readingOrder="0"/>
      <protection locked="0" hidden="0"/>
    </dxf>
    <dxf>
      <protection locked="0" hidden="0"/>
    </dxf>
    <dxf>
      <protection locked="0" hidden="0"/>
    </dxf>
    <dxf>
      <protection locked="0" hidden="0"/>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0" hidden="0"/>
    </dxf>
    <dxf>
      <alignment horizontal="center" textRotation="0" indent="0" justifyLastLine="0" shrinkToFit="0" readingOrder="0"/>
      <protection locked="0" hidden="0"/>
    </dxf>
    <dxf>
      <alignment horizontal="center" textRotation="0" indent="0" justifyLastLine="0" shrinkToFit="0" readingOrder="0"/>
      <protection locked="0" hidden="0"/>
    </dxf>
    <dxf>
      <protection locked="0" hidden="0"/>
    </dxf>
    <dxf>
      <protection locked="0" hidden="0"/>
    </dxf>
    <dxf>
      <protection locked="0" hidden="0"/>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0" hidden="0"/>
    </dxf>
    <dxf>
      <alignment horizontal="center" textRotation="0" indent="0" justifyLastLine="0" shrinkToFit="0" readingOrder="0"/>
      <protection locked="0" hidden="0"/>
    </dxf>
    <dxf>
      <alignment horizontal="center" textRotation="0" indent="0" justifyLastLine="0" shrinkToFit="0" readingOrder="0"/>
      <protection locked="0" hidden="0"/>
    </dxf>
    <dxf>
      <protection locked="0" hidden="0"/>
    </dxf>
    <dxf>
      <protection locked="0" hidden="0"/>
    </dxf>
    <dxf>
      <protection locked="0" hidden="0"/>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0" hidden="0"/>
    </dxf>
    <dxf>
      <alignment horizontal="center" textRotation="0" indent="0" justifyLastLine="0" shrinkToFit="0" readingOrder="0"/>
      <protection locked="0" hidden="0"/>
    </dxf>
    <dxf>
      <alignment horizontal="center" textRotation="0" indent="0" justifyLastLine="0" shrinkToFit="0" readingOrder="0"/>
      <protection locked="0" hidden="0"/>
    </dxf>
    <dxf>
      <protection locked="0" hidden="0"/>
    </dxf>
    <dxf>
      <protection locked="0" hidden="0"/>
    </dxf>
    <dxf>
      <protection locked="0" hidden="0"/>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0" hidden="0"/>
    </dxf>
    <dxf>
      <alignment horizontal="center" textRotation="0" indent="0" justifyLastLine="0" shrinkToFit="0" readingOrder="0"/>
      <protection locked="0" hidden="0"/>
    </dxf>
    <dxf>
      <alignment horizontal="center" textRotation="0" indent="0" justifyLastLine="0" shrinkToFit="0" readingOrder="0"/>
      <protection locked="0" hidden="0"/>
    </dxf>
    <dxf>
      <protection locked="0" hidden="0"/>
    </dxf>
    <dxf>
      <protection locked="0" hidden="0"/>
    </dxf>
    <dxf>
      <protection locked="0" hidden="0"/>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0" hidden="0"/>
    </dxf>
    <dxf>
      <alignment horizontal="center" textRotation="0" indent="0" justifyLastLine="0" shrinkToFit="0" readingOrder="0"/>
      <protection locked="0" hidden="0"/>
    </dxf>
    <dxf>
      <alignment horizontal="center" textRotation="0" indent="0" justifyLastLine="0" shrinkToFit="0" readingOrder="0"/>
      <protection locked="0" hidden="0"/>
    </dxf>
    <dxf>
      <protection locked="0" hidden="0"/>
    </dxf>
    <dxf>
      <protection locked="0" hidden="0"/>
    </dxf>
    <dxf>
      <protection locked="0" hidden="0"/>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0" hidden="0"/>
    </dxf>
    <dxf>
      <alignment horizontal="center" textRotation="0" indent="0" justifyLastLine="0" shrinkToFit="0" readingOrder="0"/>
      <protection locked="0" hidden="0"/>
    </dxf>
    <dxf>
      <alignment horizontal="center" textRotation="0" indent="0" justifyLastLine="0" shrinkToFit="0" readingOrder="0"/>
      <protection locked="0" hidden="0"/>
    </dxf>
    <dxf>
      <protection locked="0" hidden="0"/>
    </dxf>
    <dxf>
      <protection locked="0" hidden="0"/>
    </dxf>
    <dxf>
      <protection locked="0" hidden="0"/>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0" hidden="0"/>
    </dxf>
    <dxf>
      <alignment horizontal="center" textRotation="0" indent="0" justifyLastLine="0" shrinkToFit="0" readingOrder="0"/>
      <protection locked="0" hidden="0"/>
    </dxf>
    <dxf>
      <alignment horizontal="center" textRotation="0" indent="0" justifyLastLine="0" shrinkToFit="0" readingOrder="0"/>
      <protection locked="0" hidden="0"/>
    </dxf>
    <dxf>
      <protection locked="0" hidden="0"/>
    </dxf>
    <dxf>
      <protection locked="0" hidden="0"/>
    </dxf>
    <dxf>
      <protection locked="1" hidden="0"/>
    </dxf>
    <dxf>
      <numFmt numFmtId="0" formatCode="General"/>
      <alignment horizontal="center" textRotation="0" indent="0" justifyLastLine="0" shrinkToFit="0" readingOrder="0"/>
      <protection locked="0" hidden="0"/>
    </dxf>
    <dxf>
      <numFmt numFmtId="0" formatCode="General"/>
      <alignment horizontal="center" textRotation="0" indent="0" justifyLastLine="0" shrinkToFit="0" readingOrder="0"/>
      <protection locked="0" hidden="0"/>
    </dxf>
    <dxf>
      <alignment horizontal="center" textRotation="0" indent="0" justifyLastLine="0" shrinkToFit="0" readingOrder="0"/>
      <protection locked="0" hidden="0"/>
    </dxf>
    <dxf>
      <alignment horizontal="center" textRotation="0" indent="0" justifyLastLine="0" shrinkToFit="0" readingOrder="0"/>
      <protection locked="0" hidden="0"/>
    </dxf>
    <dxf>
      <protection locked="0" hidden="0"/>
    </dxf>
    <dxf>
      <protection locked="0" hidden="0"/>
    </dxf>
    <dxf>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indexed="44"/>
        </patternFill>
      </fill>
    </dxf>
    <dxf>
      <fill>
        <patternFill>
          <bgColor indexed="51"/>
        </patternFill>
      </fill>
    </dxf>
    <dxf>
      <fill>
        <patternFill>
          <bgColor indexed="13"/>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00B050"/>
        </patternFill>
      </fill>
    </dxf>
    <dxf>
      <fill>
        <patternFill>
          <bgColor indexed="44"/>
        </patternFill>
      </fill>
    </dxf>
    <dxf>
      <fill>
        <patternFill>
          <bgColor indexed="51"/>
        </patternFill>
      </fill>
    </dxf>
    <dxf>
      <fill>
        <patternFill>
          <bgColor rgb="FF92D050"/>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theme="1"/>
        </patternFill>
      </fill>
    </dxf>
    <dxf>
      <fill>
        <patternFill>
          <bgColor theme="1"/>
        </patternFill>
      </fill>
    </dxf>
    <dxf>
      <fill>
        <patternFill>
          <bgColor rgb="FFFF0000"/>
        </patternFill>
      </fill>
    </dxf>
    <dxf>
      <fill>
        <patternFill>
          <bgColor indexed="44"/>
        </patternFill>
      </fill>
    </dxf>
    <dxf>
      <fill>
        <patternFill>
          <bgColor indexed="51"/>
        </patternFill>
      </fill>
    </dxf>
    <dxf>
      <fill>
        <patternFill>
          <bgColor rgb="FF92D050"/>
        </patternFill>
      </fill>
    </dxf>
    <dxf>
      <fill>
        <patternFill>
          <bgColor theme="1"/>
        </patternFill>
      </fill>
    </dxf>
    <dxf>
      <fill>
        <patternFill>
          <bgColor theme="0" tint="-0.14996795556505021"/>
        </patternFill>
      </fill>
    </dxf>
    <dxf>
      <fill>
        <patternFill>
          <bgColor rgb="FF00B050"/>
        </patternFill>
      </fill>
    </dxf>
    <dxf>
      <fill>
        <patternFill>
          <bgColor indexed="13"/>
        </patternFill>
      </fill>
    </dxf>
    <dxf>
      <fill>
        <patternFill>
          <bgColor theme="4" tint="0.59996337778862885"/>
        </patternFill>
      </fill>
    </dxf>
    <dxf>
      <fill>
        <patternFill>
          <bgColor rgb="FFFF0000"/>
        </patternFill>
      </fill>
    </dxf>
    <dxf>
      <fill>
        <patternFill>
          <bgColor rgb="FFFFC000"/>
        </patternFill>
      </fill>
    </dxf>
    <dxf>
      <fill>
        <patternFill>
          <bgColor rgb="FF92D050"/>
        </patternFill>
      </fill>
    </dxf>
    <dxf>
      <fill>
        <patternFill>
          <bgColor theme="0" tint="-0.14996795556505021"/>
        </patternFill>
      </fill>
    </dxf>
    <dxf>
      <fill>
        <patternFill>
          <bgColor rgb="FF00B050"/>
        </patternFill>
      </fill>
    </dxf>
    <dxf>
      <fill>
        <patternFill>
          <bgColor theme="1"/>
        </patternFill>
      </fill>
    </dxf>
    <dxf>
      <fill>
        <patternFill>
          <bgColor theme="1"/>
        </patternFill>
      </fill>
    </dxf>
  </dxfs>
  <tableStyles count="0" defaultTableStyle="TableStyleMedium2" defaultPivotStyle="PivotStyleLight16"/>
  <colors>
    <mruColors>
      <color rgb="FF90A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757862C-1C43-44DD-99C3-93F5EB1C54E5}" name="Tabel3" displayName="Tabel3" ref="A17:E30" totalsRowShown="0" headerRowDxfId="68" dataDxfId="67">
  <tableColumns count="5">
    <tableColumn id="1" xr3:uid="{118503C3-5CDF-4B79-9129-606A9FD8DDB5}" name="Snacks" dataDxfId="66"/>
    <tableColumn id="2" xr3:uid="{28C5B49C-077F-4F27-A864-EEE76B6EA3C7}" name="aantal gezonde(re) keuze" dataDxfId="65"/>
    <tableColumn id="3" xr3:uid="{4145F331-FAD1-41AC-88DD-3A38DC66049D}" name="aantal overig" dataDxfId="64"/>
    <tableColumn id="4" xr3:uid="{5A2393FF-4A57-43A0-843E-1A6A145F5120}" name="totaal aanbod" dataDxfId="63">
      <calculatedColumnFormula>Tabel3[[#This Row],[aantal gezonde(re) keuze]]+Tabel3[[#This Row],[aantal overig]]</calculatedColumnFormula>
    </tableColumn>
    <tableColumn id="5" xr3:uid="{57ECB8F4-6604-4360-8067-F600B7779D64}" name="% gezondere keuze" dataDxfId="62">
      <calculatedColumnFormula>Tabel3[[#This Row],[aantal gezonde(re) keuze]]/Tabel3[[#This Row],[totaal aanbod]]</calculatedColumnFormula>
    </tableColumn>
  </tableColumns>
  <tableStyleInfo name="TableStyleMedium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B6AF4-5116-4E26-96ED-AF1949FA9086}" name="Tabel1" displayName="Tabel1" ref="A8:D67" totalsRowShown="0" headerRowDxfId="5" dataDxfId="4">
  <autoFilter ref="A8:D67" xr:uid="{77BB6AF4-5116-4E26-96ED-AF1949FA9086}"/>
  <tableColumns count="4">
    <tableColumn id="1" xr3:uid="{A7F80E26-0881-48FB-B4A1-78DD152710D0}" name="Merk " dataDxfId="3"/>
    <tableColumn id="2" xr3:uid="{80DC417B-DDFB-4212-9615-F8E1C45995C0}" name="Productvariant " dataDxfId="2"/>
    <tableColumn id="3" xr3:uid="{CA542114-2BA7-43AF-AF30-7333E3C33CDA}" name="Schijf van Vijf " dataDxfId="1"/>
    <tableColumn id="4" xr3:uid="{DD5FCDBA-778B-4B53-A96D-85EFA4DB561D}" name="Betere keuze "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C59DFDD-EB48-412F-8315-B3A9D18ADC4B}" name="Tabel35" displayName="Tabel35" ref="A3:E13" totalsRowShown="0" headerRowDxfId="61" dataDxfId="60">
  <tableColumns count="5">
    <tableColumn id="1" xr3:uid="{3831A183-D98B-4C91-A141-A0F83C151C76}" name="Dranken" dataDxfId="59"/>
    <tableColumn id="2" xr3:uid="{51415C1F-7CA4-44BA-B20D-39641DA4FF93}" name="aantal gezonde(re) keuze" dataDxfId="58"/>
    <tableColumn id="3" xr3:uid="{836BBE9E-DB06-4B56-8BF3-2349F828B8D3}" name="aantal overig" dataDxfId="57"/>
    <tableColumn id="4" xr3:uid="{BCCF6523-9C83-477E-B9FE-BE2369744038}" name="totaal aanbod" dataDxfId="56">
      <calculatedColumnFormula>Tabel35[[#This Row],[aantal gezonde(re) keuze]]+Tabel35[[#This Row],[aantal overig]]</calculatedColumnFormula>
    </tableColumn>
    <tableColumn id="5" xr3:uid="{49D08F0E-970A-42B6-A1DC-033037640AB2}" name="% gezonder" dataDxfId="55">
      <calculatedColumnFormula>Tabel35[[#This Row],[aantal gezonde(re) keuze]]/Tabel35[[#This Row],[totaal aanbod]]</calculatedColumnFormula>
    </tableColumn>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F570B2F-DE39-41F4-A188-5B06B4035A29}" name="Tabel36" displayName="Tabel36" ref="A52:E62" totalsRowShown="0" headerRowDxfId="54" dataDxfId="53">
  <tableColumns count="5">
    <tableColumn id="1" xr3:uid="{B025FEF3-14D7-48E7-B53D-17907A4738CC}" name="Broodsoorten" dataDxfId="52"/>
    <tableColumn id="2" xr3:uid="{1216D35E-01AC-4984-B1A0-9F0618A88304}" name="aantal gezonde(re) keuze" dataDxfId="51"/>
    <tableColumn id="3" xr3:uid="{A5420113-57DA-4FA0-95F0-872036EA5E11}" name="aantal overig" dataDxfId="50"/>
    <tableColumn id="4" xr3:uid="{89C5513F-E1EB-4C6E-A98A-DDED86E5E417}" name="totaal aanbod" dataDxfId="49">
      <calculatedColumnFormula>Tabel36[[#This Row],[aantal gezonde(re) keuze]]+Tabel36[[#This Row],[aantal overig]]</calculatedColumnFormula>
    </tableColumn>
    <tableColumn id="5" xr3:uid="{A2C223DB-F051-4185-954D-56713DFB7AC8}" name="% gezondere keuze" dataDxfId="48">
      <calculatedColumnFormula>Tabel36[[#This Row],[aantal gezonde(re) keuze]]/Tabel36[[#This Row],[totaal aanbod]]</calculatedColumnFormula>
    </tableColumn>
  </tableColumns>
  <tableStyleInfo name="TableStyleMedium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88E4D62-1956-4939-9177-3CA9B22338F6}" name="Tabel357" displayName="Tabel357" ref="A34:E48" totalsRowShown="0" headerRowDxfId="47" dataDxfId="46">
  <tableColumns count="5">
    <tableColumn id="1" xr3:uid="{9327656D-6971-487B-9EC5-DE4097B9B9D2}" name="Belegde broodjes" dataDxfId="45"/>
    <tableColumn id="2" xr3:uid="{60018C88-1881-4374-BBE8-602D3CC45200}" name="aantal gezonde(re) keuze" dataDxfId="44"/>
    <tableColumn id="3" xr3:uid="{0D6EF556-2DC0-4DD3-BA35-0BAF959C4E46}" name="aantal overig" dataDxfId="43"/>
    <tableColumn id="4" xr3:uid="{AD4A1DB2-BA4A-4916-9B76-74A760A33135}" name="totaal aanbod" dataDxfId="42">
      <calculatedColumnFormula>Tabel357[[#This Row],[aantal gezonde(re) keuze]]+Tabel357[[#This Row],[aantal overig]]</calculatedColumnFormula>
    </tableColumn>
    <tableColumn id="5" xr3:uid="{39687199-1F0D-4E73-AB55-2A9FF5ADECEE}" name="% gezondere keuze" dataDxfId="41">
      <calculatedColumnFormula>Tabel357[[#This Row],[aantal gezonde(re) keuze]]/Tabel357[[#This Row],[totaal aanbod]]</calculatedColumnFormula>
    </tableColumn>
  </tableColumns>
  <tableStyleInfo name="TableStyleMedium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F7C2E5-CA32-44ED-A478-CFDD9A3C6C0D}" name="Tabel38" displayName="Tabel38" ref="A82:E90" totalsRowShown="0" headerRowDxfId="40" dataDxfId="39">
  <tableColumns count="5">
    <tableColumn id="1" xr3:uid="{4888751F-9AAD-4BB5-99FE-B0CD7DD36D28}" name="Lunchmaaltijden" dataDxfId="38"/>
    <tableColumn id="2" xr3:uid="{9A35A7FB-58E3-4D6B-84EF-B005F255F431}" name="aantal gezonde(re) keuze" dataDxfId="37"/>
    <tableColumn id="3" xr3:uid="{D4865542-DA7B-424E-ADAF-698AF4A8D27C}" name="aantal overig" dataDxfId="36"/>
    <tableColumn id="4" xr3:uid="{675600C6-F3BD-4D94-8B83-BD6741EE6F0A}" name="totaal aanbod" dataDxfId="35">
      <calculatedColumnFormula>Tabel38[[#This Row],[aantal gezonde(re) keuze]]+Tabel38[[#This Row],[aantal overig]]</calculatedColumnFormula>
    </tableColumn>
    <tableColumn id="5" xr3:uid="{FAB94048-B6D0-4788-B803-35A9AC7A8298}" name="% gezondere keuze" dataDxfId="34">
      <calculatedColumnFormula>Tabel38[[#This Row],[aantal gezonde(re) keuze]]/Tabel38[[#This Row],[totaal aanbod]]</calculatedColumnFormula>
    </tableColumn>
  </tableColumns>
  <tableStyleInfo name="TableStyleMedium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9AAF9A3-FE99-4E10-9F90-0C27B1CEB9AC}" name="Tabel359" displayName="Tabel359" ref="A66:E78" totalsRowShown="0" headerRowDxfId="33" dataDxfId="32">
  <tableColumns count="5">
    <tableColumn id="1" xr3:uid="{6490A27F-A04B-4A86-BF86-92AC80CDB326}" name="Beleg" dataDxfId="31"/>
    <tableColumn id="2" xr3:uid="{3EB70B04-7051-4CFC-B4FB-01034C3E7E62}" name="aantal gezonde(re) keuze" dataDxfId="30"/>
    <tableColumn id="3" xr3:uid="{8DD26A21-64CE-4424-A9FD-CED7F41B20D3}" name="aantal overig" dataDxfId="29"/>
    <tableColumn id="4" xr3:uid="{5AA3F597-FD42-4EEB-89B1-5D4E940D79B7}" name="totaal aanbod" dataDxfId="28">
      <calculatedColumnFormula>Tabel359[[#This Row],[aantal gezonde(re) keuze]]+Tabel359[[#This Row],[aantal overig]]</calculatedColumnFormula>
    </tableColumn>
    <tableColumn id="5" xr3:uid="{4D76C8A4-AFE3-49EC-878A-1E4EE6B76DFB}" name="% gezondere keuze" dataDxfId="27">
      <calculatedColumnFormula>Tabel359[[#This Row],[aantal gezonde(re) keuze]]/Tabel359[[#This Row],[totaal aanbod]]</calculatedColumnFormula>
    </tableColumn>
  </tableColumns>
  <tableStyleInfo name="TableStyleMedium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76EBB6B-5D4D-4FBC-A7DD-5A6E41FFC7C1}" name="Tabel3610" displayName="Tabel3610" ref="A104:E112" totalsRowShown="0" headerRowDxfId="26" dataDxfId="25">
  <tableColumns count="5">
    <tableColumn id="1" xr3:uid="{BCE220FB-F22A-451C-9B70-4FBA0834B9B8}" name="voor-, bij- en nagerechten" dataDxfId="24"/>
    <tableColumn id="2" xr3:uid="{59826292-386D-4A10-9FFF-351CCB0E8915}" name="aantal gezonde(re) keuze" dataDxfId="23"/>
    <tableColumn id="3" xr3:uid="{8E7107E5-7018-4B72-BCDB-2BDC5C59857E}" name="aantal overig" dataDxfId="22"/>
    <tableColumn id="4" xr3:uid="{45550F4E-7901-4390-A201-821E60B4CEB3}" name="totaal aanbod" dataDxfId="21">
      <calculatedColumnFormula>Tabel3610[[#This Row],[aantal gezonde(re) keuze]]+Tabel3610[[#This Row],[aantal overig]]</calculatedColumnFormula>
    </tableColumn>
    <tableColumn id="5" xr3:uid="{CAA42235-B59E-4777-9C1C-3D20476B904F}" name="% gezondere keuze" dataDxfId="20">
      <calculatedColumnFormula>Tabel3610[[#This Row],[aantal gezonde(re) keuze]]/Tabel3610[[#This Row],[totaal aanbod]]</calculatedColumnFormula>
    </tableColumn>
  </tableColumns>
  <tableStyleInfo name="TableStyleMedium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8372D47-F310-461B-8C03-BCAEC05C27CA}" name="Tabel35711" displayName="Tabel35711" ref="A94:E100" totalsRowShown="0" headerRowDxfId="19" dataDxfId="18">
  <tableColumns count="5">
    <tableColumn id="1" xr3:uid="{0441DF3A-4D58-4669-AAA4-E56D6C2D94B2}" name="Hoofdmaaltijden" dataDxfId="17"/>
    <tableColumn id="2" xr3:uid="{55E6D225-5401-47B2-B2E1-EC5B7D3CC7C1}" name="aantal gezonde(re) keuze" dataDxfId="16"/>
    <tableColumn id="3" xr3:uid="{58A35FC9-10EA-42B5-AC16-12D6E07AB1A9}" name="aantal overig" dataDxfId="15"/>
    <tableColumn id="4" xr3:uid="{FEF8222D-FAD9-4BF2-9F09-7A86AA16DBC4}" name="totaal aanbod" dataDxfId="14">
      <calculatedColumnFormula>Tabel35711[[#This Row],[aantal gezonde(re) keuze]]+Tabel35711[[#This Row],[aantal overig]]</calculatedColumnFormula>
    </tableColumn>
    <tableColumn id="5" xr3:uid="{AF6A7596-75DA-4A84-831F-7C0A30DA4FD9}" name="% gezondere keuze" dataDxfId="13">
      <calculatedColumnFormula>Tabel35711[[#This Row],[aantal gezonde(re) keuze]]/Tabel35711[[#This Row],[totaal aanbod]]</calculatedColumnFormula>
    </tableColumn>
  </tableColumns>
  <tableStyleInfo name="TableStyleMedium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DB55A18-A5D4-47C5-A938-8ECC7480375B}" name="Tabel3512" displayName="Tabel3512" ref="A116:E129" totalsRowShown="0" headerRowDxfId="12" dataDxfId="11">
  <tableColumns count="5">
    <tableColumn id="1" xr3:uid="{7B5C2EBA-109A-4646-869D-8209FA5E91F0}" name="Automaten" dataDxfId="10"/>
    <tableColumn id="2" xr3:uid="{3C268D3A-C051-4ACB-84A4-090F9B7E1EE9}" name="aantal gezonde(re) keuze" dataDxfId="9"/>
    <tableColumn id="3" xr3:uid="{BFBA8CEE-537E-4F48-89AE-11E5D5DE5177}" name="aantal overig" dataDxfId="8"/>
    <tableColumn id="4" xr3:uid="{2AC6FD76-F7D6-4A1A-9C78-A292E0EF9338}" name="totaal aanbod" dataDxfId="7">
      <calculatedColumnFormula>Tabel3512[[#This Row],[aantal gezonde(re) keuze]]+Tabel3512[[#This Row],[aantal overig]]</calculatedColumnFormula>
    </tableColumn>
    <tableColumn id="5" xr3:uid="{6BFE86A6-F89F-4217-AAD9-39A2D0E768A4}" name="% gezondere keuze" dataDxfId="6">
      <calculatedColumnFormula>Tabel3512[[#This Row],[aantal gezonde(re) keuze]]/Tabel3512[[#This Row],[totaal aanbod]]</calculatedColumnFormula>
    </tableColumn>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CD774-4591-4309-B1B7-40C7D584BD5B}">
  <sheetPr>
    <tabColor rgb="FFFFFF00"/>
  </sheetPr>
  <dimension ref="A1:C26"/>
  <sheetViews>
    <sheetView tabSelected="1" zoomScale="70" zoomScaleNormal="70" workbookViewId="0">
      <selection activeCell="B27" sqref="B27"/>
    </sheetView>
  </sheetViews>
  <sheetFormatPr defaultColWidth="9.109375" defaultRowHeight="14.4"/>
  <cols>
    <col min="1" max="1" width="18.44140625" style="102" customWidth="1"/>
    <col min="2" max="2" width="3.44140625" style="103" customWidth="1"/>
    <col min="3" max="3" width="58.109375" style="103" customWidth="1"/>
    <col min="4" max="16384" width="9.109375" style="103"/>
  </cols>
  <sheetData>
    <row r="1" spans="1:3">
      <c r="A1" s="102" t="s">
        <v>556</v>
      </c>
      <c r="B1" s="103" t="s">
        <v>554</v>
      </c>
      <c r="C1" s="265"/>
    </row>
    <row r="2" spans="1:3">
      <c r="A2" s="102" t="s">
        <v>553</v>
      </c>
      <c r="B2" s="103" t="s">
        <v>554</v>
      </c>
      <c r="C2" s="265"/>
    </row>
    <row r="3" spans="1:3">
      <c r="A3" s="102" t="s">
        <v>550</v>
      </c>
      <c r="B3" s="103" t="s">
        <v>554</v>
      </c>
      <c r="C3" s="265"/>
    </row>
    <row r="4" spans="1:3">
      <c r="A4" s="103" t="s">
        <v>555</v>
      </c>
      <c r="B4" s="103" t="s">
        <v>554</v>
      </c>
      <c r="C4" s="265"/>
    </row>
    <row r="5" spans="1:3">
      <c r="A5" s="102" t="s">
        <v>551</v>
      </c>
      <c r="B5" s="103" t="s">
        <v>554</v>
      </c>
      <c r="C5" s="265"/>
    </row>
    <row r="6" spans="1:3">
      <c r="A6" s="102" t="s">
        <v>552</v>
      </c>
      <c r="B6" s="103" t="s">
        <v>554</v>
      </c>
      <c r="C6" s="265"/>
    </row>
    <row r="8" spans="1:3" ht="20.399999999999999" customHeight="1">
      <c r="A8" s="291" t="s">
        <v>273</v>
      </c>
      <c r="B8" s="291"/>
      <c r="C8" s="291"/>
    </row>
    <row r="10" spans="1:3" ht="33" customHeight="1">
      <c r="A10" s="291" t="s">
        <v>274</v>
      </c>
      <c r="B10" s="291"/>
      <c r="C10" s="291"/>
    </row>
    <row r="12" spans="1:3">
      <c r="A12" s="292" t="s">
        <v>275</v>
      </c>
      <c r="B12" s="292"/>
      <c r="C12" s="292"/>
    </row>
    <row r="13" spans="1:3" ht="32.1" customHeight="1">
      <c r="A13" s="288" t="s">
        <v>346</v>
      </c>
      <c r="B13" s="288"/>
      <c r="C13" s="288"/>
    </row>
    <row r="14" spans="1:3" ht="23.1" customHeight="1">
      <c r="A14" s="288" t="s">
        <v>313</v>
      </c>
      <c r="B14" s="288"/>
      <c r="C14" s="288"/>
    </row>
    <row r="15" spans="1:3" ht="35.4" customHeight="1">
      <c r="A15" s="288" t="s">
        <v>345</v>
      </c>
      <c r="B15" s="288"/>
      <c r="C15" s="288"/>
    </row>
    <row r="16" spans="1:3" ht="19.5" customHeight="1">
      <c r="A16" s="288" t="s">
        <v>564</v>
      </c>
      <c r="B16" s="288"/>
      <c r="C16" s="288"/>
    </row>
    <row r="17" spans="1:3">
      <c r="A17" s="263"/>
      <c r="B17" s="241"/>
      <c r="C17" s="241"/>
    </row>
    <row r="18" spans="1:3">
      <c r="A18" s="289" t="s">
        <v>278</v>
      </c>
      <c r="B18" s="289"/>
      <c r="C18" s="289"/>
    </row>
    <row r="19" spans="1:3" ht="27" customHeight="1">
      <c r="A19" s="288" t="s">
        <v>276</v>
      </c>
      <c r="B19" s="288"/>
      <c r="C19" s="288"/>
    </row>
    <row r="20" spans="1:3" ht="33.6" customHeight="1">
      <c r="A20" s="288" t="s">
        <v>344</v>
      </c>
      <c r="B20" s="288"/>
      <c r="C20" s="288"/>
    </row>
    <row r="21" spans="1:3" ht="34.5" customHeight="1">
      <c r="A21" s="288" t="s">
        <v>277</v>
      </c>
      <c r="B21" s="288"/>
      <c r="C21" s="288"/>
    </row>
    <row r="22" spans="1:3">
      <c r="A22" s="263"/>
      <c r="B22" s="241"/>
      <c r="C22" s="241"/>
    </row>
    <row r="23" spans="1:3">
      <c r="A23" s="290" t="s">
        <v>280</v>
      </c>
      <c r="B23" s="290"/>
      <c r="C23" s="290"/>
    </row>
    <row r="24" spans="1:3" ht="33" customHeight="1">
      <c r="A24" s="288" t="s">
        <v>279</v>
      </c>
      <c r="B24" s="288"/>
      <c r="C24" s="288"/>
    </row>
    <row r="25" spans="1:3" ht="32.4" customHeight="1">
      <c r="A25" s="288" t="s">
        <v>563</v>
      </c>
      <c r="B25" s="288"/>
      <c r="C25" s="288"/>
    </row>
    <row r="26" spans="1:3">
      <c r="A26" s="263"/>
      <c r="B26" s="241"/>
      <c r="C26" s="241"/>
    </row>
  </sheetData>
  <sheetProtection algorithmName="SHA-512" hashValue="KdoRn+Fc06CDetISQBrTrNwGTbz23afcRH7U9YqAXwCEWzv6zb/B7qZKcAWNbgVJEqrguwqLMyexPR5In2rS4A==" saltValue="wN+8ZDhyULxtt0BTkKuNBA==" spinCount="100000" sheet="1" objects="1" scenarios="1"/>
  <mergeCells count="14">
    <mergeCell ref="A15:C15"/>
    <mergeCell ref="A8:C8"/>
    <mergeCell ref="A10:C10"/>
    <mergeCell ref="A12:C12"/>
    <mergeCell ref="A13:C13"/>
    <mergeCell ref="A14:C14"/>
    <mergeCell ref="A16:C16"/>
    <mergeCell ref="A25:C25"/>
    <mergeCell ref="A18:C18"/>
    <mergeCell ref="A19:C19"/>
    <mergeCell ref="A20:C20"/>
    <mergeCell ref="A21:C21"/>
    <mergeCell ref="A23:C23"/>
    <mergeCell ref="A24:C24"/>
  </mergeCells>
  <pageMargins left="0.7" right="0.7" top="0.75" bottom="0.75" header="0.3" footer="0.3"/>
  <pageSetup orientation="landscape" r:id="rId1"/>
  <headerFooter>
    <oddFooter>&amp;L_x000D_&amp;1#&amp;"Calibri"&amp;10&amp;K000000 Intern gebruik</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B77ED-607E-4CC6-86E9-35280498C77A}">
  <sheetPr>
    <tabColor theme="7" tint="0.59999389629810485"/>
  </sheetPr>
  <dimension ref="A2:E7"/>
  <sheetViews>
    <sheetView workbookViewId="0">
      <selection activeCell="B6" sqref="B6:E6"/>
    </sheetView>
  </sheetViews>
  <sheetFormatPr defaultColWidth="9.109375" defaultRowHeight="14.4"/>
  <cols>
    <col min="1" max="1" width="25" style="103" customWidth="1"/>
    <col min="2" max="2" width="28.33203125" style="103" customWidth="1"/>
    <col min="3" max="3" width="21.5546875" style="103" customWidth="1"/>
    <col min="4" max="4" width="20.88671875" style="103" customWidth="1"/>
    <col min="5" max="5" width="21.44140625" style="103" customWidth="1"/>
    <col min="6" max="16384" width="9.109375" style="103"/>
  </cols>
  <sheetData>
    <row r="2" spans="1:5">
      <c r="A2" s="329" t="s">
        <v>433</v>
      </c>
      <c r="B2" s="329"/>
      <c r="C2" s="329"/>
      <c r="D2" s="329"/>
      <c r="E2" s="329"/>
    </row>
    <row r="5" spans="1:5">
      <c r="A5" s="103" t="s">
        <v>434</v>
      </c>
    </row>
    <row r="6" spans="1:5" ht="97.5" customHeight="1">
      <c r="B6" s="288" t="s">
        <v>435</v>
      </c>
      <c r="C6" s="288"/>
      <c r="D6" s="288"/>
      <c r="E6" s="288"/>
    </row>
    <row r="7" spans="1:5" ht="31.5" customHeight="1">
      <c r="B7" s="288" t="s">
        <v>436</v>
      </c>
      <c r="C7" s="288"/>
      <c r="D7" s="288"/>
      <c r="E7" s="288"/>
    </row>
  </sheetData>
  <sheetProtection algorithmName="SHA-512" hashValue="m6JJ2alhs6kirljM0JeIhCtxYr0ME1N8xbiN6fOjtfAkysO+Zxh8EcZAmbbiP+76JCXoI4HL2oCjdOeEYJTeLg==" saltValue="mu31hpByD50xHRIAbu1YQA==" spinCount="100000" sheet="1" objects="1" scenarios="1"/>
  <mergeCells count="3">
    <mergeCell ref="B6:E6"/>
    <mergeCell ref="B7:E7"/>
    <mergeCell ref="A2:E2"/>
  </mergeCells>
  <pageMargins left="0.7" right="0.7" top="0.75" bottom="0.75" header="0.3" footer="0.3"/>
  <pageSetup paperSize="9" orientation="landscape" r:id="rId1"/>
  <headerFooter>
    <oddFooter>&amp;L_x000D_&amp;1#&amp;"Calibri"&amp;10&amp;K000000 Intern gebruik</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5C705-2A8D-4535-98F9-83A37EE761AF}">
  <sheetPr>
    <tabColor theme="7" tint="0.59999389629810485"/>
  </sheetPr>
  <dimension ref="A1:I67"/>
  <sheetViews>
    <sheetView workbookViewId="0">
      <selection activeCell="K59" sqref="K59"/>
    </sheetView>
  </sheetViews>
  <sheetFormatPr defaultRowHeight="14.4"/>
  <cols>
    <col min="1" max="1" width="18.6640625" customWidth="1"/>
    <col min="2" max="2" width="29.5546875" customWidth="1"/>
    <col min="3" max="3" width="15.109375" customWidth="1"/>
    <col min="4" max="4" width="16.109375" customWidth="1"/>
  </cols>
  <sheetData>
    <row r="1" spans="1:4" ht="15.6">
      <c r="A1" s="339" t="s">
        <v>175</v>
      </c>
      <c r="B1" s="339"/>
      <c r="C1" s="339"/>
      <c r="D1" s="339"/>
    </row>
    <row r="2" spans="1:4">
      <c r="A2" s="96"/>
    </row>
    <row r="3" spans="1:4" ht="30" customHeight="1">
      <c r="A3" s="337" t="s">
        <v>549</v>
      </c>
      <c r="B3" s="337"/>
      <c r="C3" s="337"/>
      <c r="D3" s="337"/>
    </row>
    <row r="4" spans="1:4" ht="28.5" customHeight="1">
      <c r="A4" s="337" t="s">
        <v>495</v>
      </c>
      <c r="B4" s="337"/>
      <c r="C4" s="337"/>
      <c r="D4" s="337"/>
    </row>
    <row r="5" spans="1:4">
      <c r="A5" s="338" t="s">
        <v>496</v>
      </c>
      <c r="B5" s="338"/>
      <c r="C5" s="338"/>
      <c r="D5" s="338"/>
    </row>
    <row r="6" spans="1:4" ht="30" customHeight="1">
      <c r="A6" s="337" t="s">
        <v>548</v>
      </c>
      <c r="B6" s="337"/>
      <c r="C6" s="337"/>
      <c r="D6" s="337"/>
    </row>
    <row r="7" spans="1:4">
      <c r="A7" s="258"/>
    </row>
    <row r="8" spans="1:4">
      <c r="A8" s="259" t="s">
        <v>181</v>
      </c>
      <c r="B8" s="259" t="s">
        <v>182</v>
      </c>
      <c r="C8" s="259" t="s">
        <v>183</v>
      </c>
      <c r="D8" s="259" t="s">
        <v>184</v>
      </c>
    </row>
    <row r="9" spans="1:4">
      <c r="A9" s="260" t="s">
        <v>531</v>
      </c>
      <c r="B9" s="260"/>
      <c r="C9" s="260"/>
      <c r="D9" s="260"/>
    </row>
    <row r="10" spans="1:4">
      <c r="A10" s="259" t="s">
        <v>185</v>
      </c>
      <c r="B10" s="259" t="s">
        <v>186</v>
      </c>
      <c r="C10" s="262" t="s">
        <v>187</v>
      </c>
      <c r="D10" s="259"/>
    </row>
    <row r="11" spans="1:4">
      <c r="A11" s="259"/>
      <c r="B11" s="259" t="s">
        <v>188</v>
      </c>
      <c r="C11" s="259" t="s">
        <v>189</v>
      </c>
      <c r="D11" s="259"/>
    </row>
    <row r="12" spans="1:4">
      <c r="A12" s="259" t="s">
        <v>190</v>
      </c>
      <c r="B12" s="259" t="s">
        <v>191</v>
      </c>
      <c r="C12" s="259" t="s">
        <v>193</v>
      </c>
      <c r="D12" s="259"/>
    </row>
    <row r="13" spans="1:4">
      <c r="A13" s="259"/>
      <c r="B13" s="259" t="s">
        <v>192</v>
      </c>
      <c r="C13" s="259" t="s">
        <v>193</v>
      </c>
      <c r="D13" s="259"/>
    </row>
    <row r="14" spans="1:4">
      <c r="A14" s="259" t="s">
        <v>194</v>
      </c>
      <c r="B14" s="259" t="s">
        <v>195</v>
      </c>
      <c r="C14" s="259"/>
      <c r="D14" s="259" t="s">
        <v>212</v>
      </c>
    </row>
    <row r="15" spans="1:4">
      <c r="A15" s="259" t="s">
        <v>196</v>
      </c>
      <c r="B15" s="259" t="s">
        <v>197</v>
      </c>
      <c r="C15" s="259" t="s">
        <v>198</v>
      </c>
      <c r="D15" s="259"/>
    </row>
    <row r="16" spans="1:4">
      <c r="A16" s="259"/>
      <c r="B16" s="259" t="s">
        <v>199</v>
      </c>
      <c r="C16" s="259" t="s">
        <v>198</v>
      </c>
      <c r="D16" s="259"/>
    </row>
    <row r="17" spans="1:9">
      <c r="A17" s="259" t="s">
        <v>200</v>
      </c>
      <c r="B17" s="259" t="s">
        <v>201</v>
      </c>
      <c r="C17" s="259"/>
      <c r="D17" s="259" t="s">
        <v>213</v>
      </c>
    </row>
    <row r="18" spans="1:9">
      <c r="A18" s="259" t="s">
        <v>202</v>
      </c>
      <c r="B18" s="259" t="s">
        <v>203</v>
      </c>
      <c r="C18" s="259" t="s">
        <v>204</v>
      </c>
      <c r="D18" s="259"/>
    </row>
    <row r="19" spans="1:9">
      <c r="A19" s="259" t="s">
        <v>205</v>
      </c>
      <c r="B19" s="259" t="s">
        <v>206</v>
      </c>
      <c r="C19" s="259"/>
      <c r="D19" s="259" t="s">
        <v>207</v>
      </c>
    </row>
    <row r="20" spans="1:9">
      <c r="A20" s="259" t="s">
        <v>208</v>
      </c>
      <c r="B20" s="259" t="s">
        <v>209</v>
      </c>
      <c r="C20" s="259" t="s">
        <v>204</v>
      </c>
      <c r="D20" s="259"/>
      <c r="I20" t="s">
        <v>343</v>
      </c>
    </row>
    <row r="21" spans="1:9">
      <c r="A21" s="259" t="s">
        <v>210</v>
      </c>
      <c r="B21" s="259" t="s">
        <v>211</v>
      </c>
      <c r="C21" s="259"/>
      <c r="D21" s="259" t="s">
        <v>193</v>
      </c>
    </row>
    <row r="22" spans="1:9">
      <c r="A22" s="259" t="s">
        <v>468</v>
      </c>
      <c r="B22" s="259" t="s">
        <v>465</v>
      </c>
      <c r="C22" s="259"/>
      <c r="D22" s="259" t="s">
        <v>498</v>
      </c>
    </row>
    <row r="23" spans="1:9">
      <c r="A23" s="259"/>
      <c r="B23" s="259" t="s">
        <v>466</v>
      </c>
      <c r="C23" s="259"/>
      <c r="D23" s="259" t="s">
        <v>498</v>
      </c>
    </row>
    <row r="24" spans="1:9">
      <c r="A24" s="259"/>
      <c r="B24" s="259" t="s">
        <v>467</v>
      </c>
      <c r="C24" s="259"/>
      <c r="D24" s="259" t="s">
        <v>498</v>
      </c>
    </row>
    <row r="25" spans="1:9">
      <c r="A25" s="259" t="s">
        <v>470</v>
      </c>
      <c r="B25" s="259" t="s">
        <v>469</v>
      </c>
      <c r="C25" s="259"/>
      <c r="D25" s="259" t="s">
        <v>499</v>
      </c>
    </row>
    <row r="26" spans="1:9">
      <c r="A26" s="259" t="s">
        <v>471</v>
      </c>
      <c r="B26" s="259" t="s">
        <v>472</v>
      </c>
      <c r="C26" s="259"/>
      <c r="D26" s="259" t="s">
        <v>473</v>
      </c>
    </row>
    <row r="27" spans="1:9">
      <c r="A27" s="259" t="s">
        <v>474</v>
      </c>
      <c r="B27" s="259" t="s">
        <v>475</v>
      </c>
      <c r="C27" s="259"/>
      <c r="D27" s="259" t="s">
        <v>500</v>
      </c>
    </row>
    <row r="28" spans="1:9">
      <c r="A28" s="259" t="s">
        <v>476</v>
      </c>
      <c r="B28" s="259" t="s">
        <v>191</v>
      </c>
      <c r="C28" s="259" t="s">
        <v>501</v>
      </c>
      <c r="D28" s="259"/>
    </row>
    <row r="29" spans="1:9">
      <c r="A29" s="259"/>
      <c r="B29" s="259" t="s">
        <v>477</v>
      </c>
      <c r="C29" s="259" t="s">
        <v>502</v>
      </c>
      <c r="D29" s="259"/>
    </row>
    <row r="30" spans="1:9">
      <c r="A30" s="259" t="s">
        <v>478</v>
      </c>
      <c r="B30" s="259" t="s">
        <v>479</v>
      </c>
      <c r="C30" s="259" t="s">
        <v>503</v>
      </c>
      <c r="D30" s="259"/>
    </row>
    <row r="31" spans="1:9">
      <c r="A31" s="259"/>
      <c r="B31" s="259" t="s">
        <v>480</v>
      </c>
      <c r="C31" s="259" t="s">
        <v>503</v>
      </c>
      <c r="D31" s="259"/>
    </row>
    <row r="32" spans="1:9">
      <c r="A32" s="259" t="s">
        <v>481</v>
      </c>
      <c r="B32" s="259" t="s">
        <v>482</v>
      </c>
      <c r="C32" s="259"/>
      <c r="D32" s="259" t="s">
        <v>504</v>
      </c>
    </row>
    <row r="33" spans="1:4">
      <c r="A33" s="259" t="s">
        <v>483</v>
      </c>
      <c r="B33" s="259" t="s">
        <v>484</v>
      </c>
      <c r="C33" s="259" t="s">
        <v>505</v>
      </c>
      <c r="D33" s="259"/>
    </row>
    <row r="34" spans="1:4">
      <c r="A34" s="259"/>
      <c r="B34" s="259" t="s">
        <v>485</v>
      </c>
      <c r="C34" s="259" t="s">
        <v>505</v>
      </c>
      <c r="D34" s="259"/>
    </row>
    <row r="35" spans="1:4">
      <c r="A35" s="259" t="s">
        <v>493</v>
      </c>
      <c r="B35" s="259" t="s">
        <v>494</v>
      </c>
      <c r="C35" s="259"/>
      <c r="D35" s="259" t="s">
        <v>501</v>
      </c>
    </row>
    <row r="36" spans="1:4">
      <c r="A36" s="259" t="s">
        <v>486</v>
      </c>
      <c r="B36" s="259" t="s">
        <v>487</v>
      </c>
      <c r="C36" s="259"/>
      <c r="D36" s="259" t="s">
        <v>506</v>
      </c>
    </row>
    <row r="37" spans="1:4">
      <c r="A37" s="259"/>
      <c r="B37" s="259" t="s">
        <v>488</v>
      </c>
      <c r="C37" s="259"/>
      <c r="D37" s="259" t="s">
        <v>507</v>
      </c>
    </row>
    <row r="38" spans="1:4">
      <c r="A38" s="259" t="s">
        <v>489</v>
      </c>
      <c r="B38" s="259" t="s">
        <v>491</v>
      </c>
      <c r="C38" s="259"/>
      <c r="D38" s="259" t="s">
        <v>498</v>
      </c>
    </row>
    <row r="39" spans="1:4">
      <c r="A39" s="259" t="s">
        <v>490</v>
      </c>
      <c r="B39" s="259" t="s">
        <v>492</v>
      </c>
      <c r="C39" s="259" t="s">
        <v>508</v>
      </c>
      <c r="D39" s="259"/>
    </row>
    <row r="40" spans="1:4">
      <c r="A40" s="259"/>
      <c r="B40" s="259"/>
      <c r="C40" s="259"/>
      <c r="D40" s="259"/>
    </row>
    <row r="41" spans="1:4">
      <c r="A41" s="260" t="s">
        <v>530</v>
      </c>
      <c r="B41" s="260"/>
      <c r="C41" s="260"/>
      <c r="D41" s="260"/>
    </row>
    <row r="42" spans="1:4">
      <c r="A42" s="259" t="s">
        <v>185</v>
      </c>
      <c r="B42" s="259" t="s">
        <v>509</v>
      </c>
      <c r="C42" s="262" t="s">
        <v>497</v>
      </c>
      <c r="D42" s="259"/>
    </row>
    <row r="43" spans="1:4">
      <c r="A43" s="259" t="s">
        <v>185</v>
      </c>
      <c r="B43" s="259" t="s">
        <v>510</v>
      </c>
      <c r="C43" s="259" t="s">
        <v>511</v>
      </c>
      <c r="D43" s="259"/>
    </row>
    <row r="44" spans="1:4">
      <c r="A44" s="259" t="s">
        <v>512</v>
      </c>
      <c r="B44" s="259" t="s">
        <v>513</v>
      </c>
      <c r="C44" s="259"/>
      <c r="D44" s="259" t="s">
        <v>501</v>
      </c>
    </row>
    <row r="45" spans="1:4">
      <c r="A45" s="259"/>
      <c r="B45" s="259" t="s">
        <v>514</v>
      </c>
      <c r="C45" s="259"/>
      <c r="D45" s="259" t="s">
        <v>501</v>
      </c>
    </row>
    <row r="46" spans="1:4">
      <c r="A46" s="259" t="s">
        <v>208</v>
      </c>
      <c r="B46" s="259" t="s">
        <v>515</v>
      </c>
      <c r="C46" s="259" t="s">
        <v>517</v>
      </c>
      <c r="D46" s="259"/>
    </row>
    <row r="47" spans="1:4">
      <c r="A47" s="259"/>
      <c r="B47" s="259" t="s">
        <v>516</v>
      </c>
      <c r="C47" s="259" t="s">
        <v>517</v>
      </c>
      <c r="D47" s="259"/>
    </row>
    <row r="48" spans="1:4">
      <c r="A48" s="259" t="s">
        <v>518</v>
      </c>
      <c r="B48" s="259" t="s">
        <v>519</v>
      </c>
      <c r="C48" s="259" t="s">
        <v>517</v>
      </c>
      <c r="D48" s="259"/>
    </row>
    <row r="49" spans="1:4">
      <c r="A49" s="259"/>
      <c r="B49" s="259" t="s">
        <v>520</v>
      </c>
      <c r="C49" s="259" t="s">
        <v>517</v>
      </c>
      <c r="D49" s="259"/>
    </row>
    <row r="50" spans="1:4">
      <c r="A50" s="259" t="s">
        <v>521</v>
      </c>
      <c r="B50" s="259" t="s">
        <v>524</v>
      </c>
      <c r="C50" s="259" t="s">
        <v>501</v>
      </c>
      <c r="D50" s="259" t="s">
        <v>343</v>
      </c>
    </row>
    <row r="51" spans="1:4">
      <c r="A51" s="259" t="s">
        <v>522</v>
      </c>
      <c r="B51" s="259" t="s">
        <v>526</v>
      </c>
      <c r="C51" s="259"/>
      <c r="D51" s="259" t="s">
        <v>525</v>
      </c>
    </row>
    <row r="52" spans="1:4">
      <c r="A52" s="259" t="s">
        <v>523</v>
      </c>
      <c r="B52" s="259" t="s">
        <v>527</v>
      </c>
      <c r="C52" s="259"/>
      <c r="D52" s="259" t="s">
        <v>529</v>
      </c>
    </row>
    <row r="53" spans="1:4">
      <c r="A53" s="259"/>
      <c r="B53" s="259" t="s">
        <v>528</v>
      </c>
      <c r="C53" s="259"/>
      <c r="D53" s="259" t="s">
        <v>529</v>
      </c>
    </row>
    <row r="54" spans="1:4">
      <c r="A54" s="259"/>
      <c r="B54" s="259"/>
      <c r="C54" s="259"/>
      <c r="D54" s="259"/>
    </row>
    <row r="55" spans="1:4">
      <c r="A55" s="260" t="s">
        <v>532</v>
      </c>
      <c r="B55" s="260"/>
      <c r="C55" s="260"/>
      <c r="D55" s="260"/>
    </row>
    <row r="56" spans="1:4" ht="28.8">
      <c r="A56" s="259" t="s">
        <v>185</v>
      </c>
      <c r="B56" s="261" t="s">
        <v>537</v>
      </c>
      <c r="C56" s="262" t="s">
        <v>497</v>
      </c>
      <c r="D56" s="259"/>
    </row>
    <row r="57" spans="1:4">
      <c r="A57" s="259" t="s">
        <v>194</v>
      </c>
      <c r="B57" s="259" t="s">
        <v>538</v>
      </c>
      <c r="C57" s="259"/>
      <c r="D57" s="259" t="s">
        <v>544</v>
      </c>
    </row>
    <row r="58" spans="1:4">
      <c r="A58" s="259"/>
      <c r="B58" s="259" t="s">
        <v>539</v>
      </c>
      <c r="C58" s="259"/>
      <c r="D58" s="259" t="s">
        <v>544</v>
      </c>
    </row>
    <row r="59" spans="1:4">
      <c r="A59" s="259" t="s">
        <v>518</v>
      </c>
      <c r="B59" s="259" t="s">
        <v>540</v>
      </c>
      <c r="C59" s="259"/>
      <c r="D59" s="259" t="s">
        <v>545</v>
      </c>
    </row>
    <row r="60" spans="1:4">
      <c r="A60" s="259"/>
      <c r="B60" s="259" t="s">
        <v>541</v>
      </c>
      <c r="C60" s="259"/>
      <c r="D60" s="259" t="s">
        <v>546</v>
      </c>
    </row>
    <row r="61" spans="1:4">
      <c r="A61" s="259" t="s">
        <v>533</v>
      </c>
      <c r="B61" s="259" t="s">
        <v>542</v>
      </c>
      <c r="C61" s="259"/>
      <c r="D61" s="259" t="s">
        <v>547</v>
      </c>
    </row>
    <row r="62" spans="1:4">
      <c r="A62" s="259"/>
      <c r="B62" s="259" t="s">
        <v>543</v>
      </c>
      <c r="C62" s="259"/>
      <c r="D62" s="259" t="s">
        <v>546</v>
      </c>
    </row>
    <row r="63" spans="1:4">
      <c r="A63" s="259" t="s">
        <v>534</v>
      </c>
      <c r="B63" s="259" t="s">
        <v>535</v>
      </c>
      <c r="C63" s="259"/>
      <c r="D63" s="259" t="s">
        <v>536</v>
      </c>
    </row>
    <row r="64" spans="1:4">
      <c r="A64" s="259"/>
      <c r="B64" s="259"/>
      <c r="C64" s="259"/>
      <c r="D64" s="259"/>
    </row>
    <row r="65" spans="1:4">
      <c r="A65" s="259"/>
      <c r="B65" s="259"/>
      <c r="C65" s="259"/>
      <c r="D65" s="259"/>
    </row>
    <row r="66" spans="1:4">
      <c r="A66" s="259"/>
      <c r="B66" s="259"/>
      <c r="C66" s="259"/>
      <c r="D66" s="259"/>
    </row>
    <row r="67" spans="1:4">
      <c r="A67" s="259"/>
      <c r="B67" s="259"/>
      <c r="C67" s="259"/>
      <c r="D67" s="259"/>
    </row>
  </sheetData>
  <mergeCells count="5">
    <mergeCell ref="A3:D3"/>
    <mergeCell ref="A4:D4"/>
    <mergeCell ref="A5:D5"/>
    <mergeCell ref="A6:D6"/>
    <mergeCell ref="A1:D1"/>
  </mergeCells>
  <phoneticPr fontId="18" type="noConversion"/>
  <pageMargins left="0.7" right="0.7" top="0.75" bottom="0.75" header="0.3" footer="0.3"/>
  <pageSetup paperSize="9" orientation="portrait" r:id="rId1"/>
  <headerFooter>
    <oddFooter>&amp;L_x000D_&amp;1#&amp;"Calibri"&amp;10&amp;K000000 Intern gebruik</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C60FC-F16C-4AC3-BD6E-B2F215F44F59}">
  <sheetPr>
    <tabColor theme="9" tint="0.59999389629810485"/>
  </sheetPr>
  <dimension ref="A1"/>
  <sheetViews>
    <sheetView workbookViewId="0">
      <selection activeCell="O21" sqref="O21"/>
    </sheetView>
  </sheetViews>
  <sheetFormatPr defaultColWidth="8.6640625" defaultRowHeight="14.4"/>
  <cols>
    <col min="1" max="16384" width="8.6640625" style="265"/>
  </cols>
  <sheetData/>
  <pageMargins left="0.7" right="0.7" top="0.75" bottom="0.75" header="0.3" footer="0.3"/>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42A3A-E905-4FA3-A888-E100C7A30242}">
  <sheetPr>
    <tabColor theme="9" tint="0.59999389629810485"/>
    <pageSetUpPr autoPageBreaks="0" fitToPage="1"/>
  </sheetPr>
  <dimension ref="A1:Q15"/>
  <sheetViews>
    <sheetView topLeftCell="C1" zoomScale="70" zoomScaleNormal="70" workbookViewId="0">
      <pane ySplit="3" topLeftCell="A4" activePane="bottomLeft" state="frozen"/>
      <selection pane="bottomLeft" activeCell="D7" sqref="D7"/>
    </sheetView>
  </sheetViews>
  <sheetFormatPr defaultColWidth="9" defaultRowHeight="13.2"/>
  <cols>
    <col min="1" max="1" width="11.44140625" style="138" customWidth="1"/>
    <col min="2" max="2" width="57.44140625" style="139" customWidth="1"/>
    <col min="3" max="3" width="17.5546875" style="140" customWidth="1"/>
    <col min="4" max="4" width="97.5546875" style="139" customWidth="1"/>
    <col min="5" max="5" width="8.5546875" style="139" customWidth="1"/>
    <col min="6" max="6" width="4" style="139" customWidth="1"/>
    <col min="7" max="7" width="52.5546875" style="139" customWidth="1"/>
    <col min="8" max="8" width="3.44140625" style="139" customWidth="1"/>
    <col min="9" max="9" width="50.109375" style="139" customWidth="1"/>
    <col min="10" max="10" width="3.44140625" style="139" customWidth="1"/>
    <col min="11" max="11" width="53.44140625" style="139" customWidth="1"/>
    <col min="12" max="12" width="3.5546875" style="139" customWidth="1"/>
    <col min="13" max="13" width="50.44140625" style="139" customWidth="1"/>
    <col min="14" max="14" width="6.109375" style="139" customWidth="1"/>
    <col min="15" max="15" width="9.5546875" style="141" customWidth="1"/>
    <col min="16" max="16" width="43.44140625" style="139" customWidth="1"/>
    <col min="17" max="17" width="7.5546875" style="139" customWidth="1"/>
    <col min="18" max="16384" width="9" style="142"/>
  </cols>
  <sheetData>
    <row r="1" spans="1:17" s="108" customFormat="1" ht="22.8">
      <c r="A1" s="104" t="s">
        <v>173</v>
      </c>
      <c r="B1" s="105"/>
      <c r="C1" s="106"/>
      <c r="D1" s="106"/>
      <c r="E1" s="106"/>
      <c r="F1" s="106"/>
      <c r="G1" s="106"/>
      <c r="H1" s="106"/>
      <c r="I1" s="106"/>
      <c r="J1" s="106"/>
      <c r="K1" s="106"/>
      <c r="L1" s="106"/>
      <c r="M1" s="106"/>
      <c r="N1" s="106"/>
      <c r="O1" s="106"/>
      <c r="P1" s="106"/>
      <c r="Q1" s="107"/>
    </row>
    <row r="2" spans="1:17" s="112" customFormat="1" ht="31.2">
      <c r="A2" s="26" t="s">
        <v>168</v>
      </c>
      <c r="B2" s="109">
        <f>uitleg!C5</f>
        <v>0</v>
      </c>
      <c r="C2" s="25" t="s">
        <v>161</v>
      </c>
      <c r="D2" s="61">
        <f>uitleg!C1</f>
        <v>0</v>
      </c>
      <c r="E2" s="293"/>
      <c r="F2" s="293"/>
      <c r="G2" s="293"/>
      <c r="H2" s="293"/>
      <c r="I2" s="294"/>
      <c r="J2" s="294"/>
      <c r="K2" s="294"/>
      <c r="L2" s="294"/>
      <c r="M2" s="294"/>
      <c r="N2" s="294"/>
      <c r="O2" s="110"/>
      <c r="P2" s="111"/>
      <c r="Q2" s="64"/>
    </row>
    <row r="3" spans="1:17" s="108" customFormat="1" ht="227.25" customHeight="1" thickBot="1">
      <c r="A3" s="113" t="s">
        <v>28</v>
      </c>
      <c r="B3" s="114" t="s">
        <v>172</v>
      </c>
      <c r="C3" s="115" t="s">
        <v>170</v>
      </c>
      <c r="D3" s="114" t="s">
        <v>171</v>
      </c>
      <c r="E3" s="116" t="s">
        <v>271</v>
      </c>
      <c r="F3" s="97" t="s">
        <v>23</v>
      </c>
      <c r="G3" s="98" t="s">
        <v>156</v>
      </c>
      <c r="H3" s="99" t="s">
        <v>21</v>
      </c>
      <c r="I3" s="100" t="s">
        <v>155</v>
      </c>
      <c r="J3" s="80" t="s">
        <v>19</v>
      </c>
      <c r="K3" s="81" t="s">
        <v>157</v>
      </c>
      <c r="L3" s="82" t="s">
        <v>17</v>
      </c>
      <c r="M3" s="83" t="s">
        <v>158</v>
      </c>
      <c r="N3" s="101" t="s">
        <v>159</v>
      </c>
      <c r="O3" s="117" t="s">
        <v>14</v>
      </c>
      <c r="P3" s="118" t="s">
        <v>169</v>
      </c>
      <c r="Q3" s="119"/>
    </row>
    <row r="4" spans="1:17" s="121" customFormat="1" ht="59.4" customHeight="1" thickBot="1">
      <c r="A4" s="295" t="s">
        <v>174</v>
      </c>
      <c r="B4" s="296"/>
      <c r="C4" s="296"/>
      <c r="D4" s="296"/>
      <c r="E4" s="296"/>
      <c r="F4" s="296"/>
      <c r="G4" s="296"/>
      <c r="H4" s="296"/>
      <c r="I4" s="296"/>
      <c r="J4" s="296"/>
      <c r="K4" s="296"/>
      <c r="L4" s="296"/>
      <c r="M4" s="296"/>
      <c r="N4" s="296"/>
      <c r="O4" s="296"/>
      <c r="P4" s="297"/>
      <c r="Q4" s="120"/>
    </row>
    <row r="5" spans="1:17" s="121" customFormat="1" ht="178.5" customHeight="1">
      <c r="A5" s="122">
        <v>1</v>
      </c>
      <c r="B5" s="123" t="s">
        <v>132</v>
      </c>
      <c r="C5" s="122"/>
      <c r="D5" s="124" t="s">
        <v>163</v>
      </c>
      <c r="E5" s="124">
        <f t="shared" ref="E5:E15" si="0">IF(N5="x",0,10)</f>
        <v>10</v>
      </c>
      <c r="F5" s="267"/>
      <c r="G5" s="124" t="s">
        <v>272</v>
      </c>
      <c r="H5" s="143"/>
      <c r="I5" s="124" t="s">
        <v>176</v>
      </c>
      <c r="J5" s="267"/>
      <c r="K5" s="124" t="s">
        <v>272</v>
      </c>
      <c r="L5" s="143"/>
      <c r="M5" s="124" t="s">
        <v>150</v>
      </c>
      <c r="N5" s="146"/>
      <c r="O5" s="125">
        <f t="shared" ref="O5:O15" si="1">E5*IF(F5&lt;&gt;"",1.25,IF(H5&lt;&gt;"",1,IF(J5&lt;&gt;"",0.5,0)))</f>
        <v>0</v>
      </c>
      <c r="P5" s="184" t="s">
        <v>338</v>
      </c>
      <c r="Q5" s="120"/>
    </row>
    <row r="6" spans="1:17" s="121" customFormat="1" ht="171.6" customHeight="1">
      <c r="A6" s="126">
        <v>2</v>
      </c>
      <c r="B6" s="127" t="s">
        <v>160</v>
      </c>
      <c r="C6" s="126" t="s">
        <v>162</v>
      </c>
      <c r="D6" s="128" t="s">
        <v>164</v>
      </c>
      <c r="E6" s="129">
        <f t="shared" si="0"/>
        <v>10</v>
      </c>
      <c r="F6" s="143"/>
      <c r="G6" s="128" t="s">
        <v>179</v>
      </c>
      <c r="H6" s="143"/>
      <c r="I6" s="128" t="s">
        <v>178</v>
      </c>
      <c r="J6" s="267"/>
      <c r="K6" s="129" t="s">
        <v>272</v>
      </c>
      <c r="L6" s="143"/>
      <c r="M6" s="128" t="s">
        <v>151</v>
      </c>
      <c r="N6" s="146"/>
      <c r="O6" s="125">
        <f t="shared" si="1"/>
        <v>0</v>
      </c>
      <c r="P6" s="185" t="s">
        <v>338</v>
      </c>
      <c r="Q6" s="120"/>
    </row>
    <row r="7" spans="1:17" s="121" customFormat="1" ht="184.5" customHeight="1">
      <c r="A7" s="126">
        <v>3</v>
      </c>
      <c r="B7" s="128" t="s">
        <v>133</v>
      </c>
      <c r="C7" s="126" t="s">
        <v>162</v>
      </c>
      <c r="D7" s="128" t="s">
        <v>340</v>
      </c>
      <c r="E7" s="129">
        <f t="shared" si="0"/>
        <v>10</v>
      </c>
      <c r="F7" s="143"/>
      <c r="G7" s="128" t="s">
        <v>177</v>
      </c>
      <c r="H7" s="143"/>
      <c r="I7" s="128" t="s">
        <v>152</v>
      </c>
      <c r="J7" s="143"/>
      <c r="K7" s="128" t="s">
        <v>153</v>
      </c>
      <c r="L7" s="143"/>
      <c r="M7" s="128" t="s">
        <v>154</v>
      </c>
      <c r="N7" s="146"/>
      <c r="O7" s="125">
        <f t="shared" si="1"/>
        <v>0</v>
      </c>
      <c r="P7" s="185" t="s">
        <v>338</v>
      </c>
      <c r="Q7" s="120"/>
    </row>
    <row r="8" spans="1:17" s="121" customFormat="1" ht="105.9" customHeight="1">
      <c r="A8" s="126">
        <v>4</v>
      </c>
      <c r="B8" s="128" t="s">
        <v>217</v>
      </c>
      <c r="C8" s="126" t="s">
        <v>224</v>
      </c>
      <c r="D8" s="128" t="s">
        <v>267</v>
      </c>
      <c r="E8" s="129">
        <f t="shared" si="0"/>
        <v>10</v>
      </c>
      <c r="F8" s="143"/>
      <c r="G8" s="128" t="s">
        <v>284</v>
      </c>
      <c r="H8" s="143"/>
      <c r="I8" s="128" t="s">
        <v>281</v>
      </c>
      <c r="J8" s="143"/>
      <c r="K8" s="128" t="s">
        <v>282</v>
      </c>
      <c r="L8" s="143"/>
      <c r="M8" s="128" t="s">
        <v>283</v>
      </c>
      <c r="N8" s="146"/>
      <c r="O8" s="125">
        <f t="shared" si="1"/>
        <v>0</v>
      </c>
      <c r="P8" s="182" t="s">
        <v>338</v>
      </c>
      <c r="Q8" s="130"/>
    </row>
    <row r="9" spans="1:17" s="121" customFormat="1" ht="105.9" customHeight="1">
      <c r="A9" s="126">
        <v>5</v>
      </c>
      <c r="B9" s="128" t="s">
        <v>218</v>
      </c>
      <c r="C9" s="126" t="s">
        <v>162</v>
      </c>
      <c r="D9" s="128" t="s">
        <v>267</v>
      </c>
      <c r="E9" s="129">
        <f t="shared" si="0"/>
        <v>10</v>
      </c>
      <c r="F9" s="143"/>
      <c r="G9" s="128" t="s">
        <v>285</v>
      </c>
      <c r="H9" s="143"/>
      <c r="I9" s="128" t="s">
        <v>286</v>
      </c>
      <c r="J9" s="143" t="s">
        <v>497</v>
      </c>
      <c r="K9" s="128" t="s">
        <v>287</v>
      </c>
      <c r="L9" s="143"/>
      <c r="M9" s="128" t="s">
        <v>288</v>
      </c>
      <c r="N9" s="146"/>
      <c r="O9" s="125">
        <f t="shared" si="1"/>
        <v>5</v>
      </c>
      <c r="P9" s="182" t="s">
        <v>338</v>
      </c>
      <c r="Q9" s="130"/>
    </row>
    <row r="10" spans="1:17" s="121" customFormat="1" ht="105.9" customHeight="1">
      <c r="A10" s="126">
        <v>6</v>
      </c>
      <c r="B10" s="128" t="s">
        <v>219</v>
      </c>
      <c r="C10" s="126" t="s">
        <v>162</v>
      </c>
      <c r="D10" s="128" t="s">
        <v>267</v>
      </c>
      <c r="E10" s="129">
        <f t="shared" si="0"/>
        <v>10</v>
      </c>
      <c r="F10" s="143"/>
      <c r="G10" s="128" t="s">
        <v>289</v>
      </c>
      <c r="H10" s="143"/>
      <c r="I10" s="128" t="s">
        <v>290</v>
      </c>
      <c r="J10" s="143"/>
      <c r="K10" s="128" t="s">
        <v>291</v>
      </c>
      <c r="L10" s="143"/>
      <c r="M10" s="128" t="s">
        <v>292</v>
      </c>
      <c r="N10" s="146"/>
      <c r="O10" s="125">
        <f t="shared" si="1"/>
        <v>0</v>
      </c>
      <c r="P10" s="182" t="s">
        <v>338</v>
      </c>
      <c r="Q10" s="130"/>
    </row>
    <row r="11" spans="1:17" s="121" customFormat="1" ht="105.9" customHeight="1">
      <c r="A11" s="126">
        <v>7</v>
      </c>
      <c r="B11" s="128" t="s">
        <v>220</v>
      </c>
      <c r="C11" s="126" t="s">
        <v>162</v>
      </c>
      <c r="D11" s="128" t="s">
        <v>267</v>
      </c>
      <c r="E11" s="129">
        <f t="shared" si="0"/>
        <v>10</v>
      </c>
      <c r="F11" s="143"/>
      <c r="G11" s="128" t="s">
        <v>293</v>
      </c>
      <c r="H11" s="143"/>
      <c r="I11" s="128" t="s">
        <v>294</v>
      </c>
      <c r="J11" s="143"/>
      <c r="K11" s="128" t="s">
        <v>295</v>
      </c>
      <c r="L11" s="143"/>
      <c r="M11" s="128" t="s">
        <v>296</v>
      </c>
      <c r="N11" s="146"/>
      <c r="O11" s="125">
        <f t="shared" si="1"/>
        <v>0</v>
      </c>
      <c r="P11" s="182" t="s">
        <v>338</v>
      </c>
      <c r="Q11" s="130"/>
    </row>
    <row r="12" spans="1:17" s="121" customFormat="1" ht="105.9" customHeight="1">
      <c r="A12" s="126">
        <v>8</v>
      </c>
      <c r="B12" s="128" t="s">
        <v>233</v>
      </c>
      <c r="C12" s="126" t="s">
        <v>162</v>
      </c>
      <c r="D12" s="128" t="s">
        <v>267</v>
      </c>
      <c r="E12" s="129">
        <f t="shared" si="0"/>
        <v>10</v>
      </c>
      <c r="F12" s="143"/>
      <c r="G12" s="128" t="s">
        <v>297</v>
      </c>
      <c r="H12" s="143"/>
      <c r="I12" s="128" t="s">
        <v>298</v>
      </c>
      <c r="J12" s="143"/>
      <c r="K12" s="128" t="s">
        <v>299</v>
      </c>
      <c r="L12" s="143"/>
      <c r="M12" s="128" t="s">
        <v>300</v>
      </c>
      <c r="N12" s="146"/>
      <c r="O12" s="125">
        <f t="shared" si="1"/>
        <v>0</v>
      </c>
      <c r="P12" s="182" t="s">
        <v>338</v>
      </c>
      <c r="Q12" s="130"/>
    </row>
    <row r="13" spans="1:17" s="121" customFormat="1" ht="105.9" customHeight="1">
      <c r="A13" s="126">
        <v>9</v>
      </c>
      <c r="B13" s="128" t="s">
        <v>221</v>
      </c>
      <c r="C13" s="126" t="s">
        <v>162</v>
      </c>
      <c r="D13" s="128" t="s">
        <v>267</v>
      </c>
      <c r="E13" s="129">
        <f t="shared" si="0"/>
        <v>10</v>
      </c>
      <c r="F13" s="143"/>
      <c r="G13" s="128" t="s">
        <v>301</v>
      </c>
      <c r="H13" s="143"/>
      <c r="I13" s="128" t="s">
        <v>302</v>
      </c>
      <c r="J13" s="143"/>
      <c r="K13" s="128" t="s">
        <v>303</v>
      </c>
      <c r="L13" s="143"/>
      <c r="M13" s="128" t="s">
        <v>304</v>
      </c>
      <c r="N13" s="146"/>
      <c r="O13" s="125">
        <f t="shared" si="1"/>
        <v>0</v>
      </c>
      <c r="P13" s="182" t="s">
        <v>338</v>
      </c>
      <c r="Q13" s="130"/>
    </row>
    <row r="14" spans="1:17" s="121" customFormat="1" ht="105.9" customHeight="1">
      <c r="A14" s="114">
        <v>10</v>
      </c>
      <c r="B14" s="131" t="s">
        <v>222</v>
      </c>
      <c r="C14" s="114" t="s">
        <v>162</v>
      </c>
      <c r="D14" s="131" t="s">
        <v>267</v>
      </c>
      <c r="E14" s="129">
        <f t="shared" si="0"/>
        <v>10</v>
      </c>
      <c r="F14" s="144"/>
      <c r="G14" s="131" t="s">
        <v>305</v>
      </c>
      <c r="H14" s="144"/>
      <c r="I14" s="131" t="s">
        <v>306</v>
      </c>
      <c r="J14" s="144"/>
      <c r="K14" s="131" t="s">
        <v>307</v>
      </c>
      <c r="L14" s="144"/>
      <c r="M14" s="131" t="s">
        <v>308</v>
      </c>
      <c r="N14" s="147"/>
      <c r="O14" s="132">
        <f t="shared" si="1"/>
        <v>0</v>
      </c>
      <c r="P14" s="186" t="s">
        <v>338</v>
      </c>
      <c r="Q14" s="130"/>
    </row>
    <row r="15" spans="1:17" s="137" customFormat="1" ht="105.9" customHeight="1">
      <c r="A15" s="133">
        <v>11</v>
      </c>
      <c r="B15" s="128" t="s">
        <v>223</v>
      </c>
      <c r="C15" s="126" t="s">
        <v>162</v>
      </c>
      <c r="D15" s="134" t="s">
        <v>347</v>
      </c>
      <c r="E15" s="129">
        <f t="shared" si="0"/>
        <v>10</v>
      </c>
      <c r="F15" s="145"/>
      <c r="G15" s="128" t="s">
        <v>309</v>
      </c>
      <c r="H15" s="145"/>
      <c r="I15" s="128" t="s">
        <v>310</v>
      </c>
      <c r="J15" s="145"/>
      <c r="K15" s="128" t="s">
        <v>311</v>
      </c>
      <c r="L15" s="145"/>
      <c r="M15" s="128" t="s">
        <v>312</v>
      </c>
      <c r="N15" s="148"/>
      <c r="O15" s="135">
        <f t="shared" si="1"/>
        <v>0</v>
      </c>
      <c r="P15" s="187" t="s">
        <v>338</v>
      </c>
      <c r="Q15" s="136"/>
    </row>
  </sheetData>
  <sheetProtection algorithmName="SHA-512" hashValue="RjrZannTKfSpUON4RxjZTC/pOZI0+TMSluYTqmEhFDrCrKptBHb+DMMph4mY9ECLwqIR2u+rnq7SQTlBSwgjSQ==" saltValue="y6kkO48F3cVfEOJLMjuHEw==" spinCount="100000" sheet="1" objects="1" scenarios="1"/>
  <mergeCells count="3">
    <mergeCell ref="E2:H2"/>
    <mergeCell ref="I2:N2"/>
    <mergeCell ref="A4:P4"/>
  </mergeCells>
  <phoneticPr fontId="18" type="noConversion"/>
  <conditionalFormatting sqref="P8:P14">
    <cfRule type="expression" dxfId="138" priority="38" stopIfTrue="1">
      <formula>#REF!=0</formula>
    </cfRule>
  </conditionalFormatting>
  <conditionalFormatting sqref="P15">
    <cfRule type="expression" dxfId="137" priority="37" stopIfTrue="1">
      <formula>#REF!=0</formula>
    </cfRule>
  </conditionalFormatting>
  <conditionalFormatting sqref="F5:F15">
    <cfRule type="cellIs" dxfId="136" priority="21" operator="notEqual">
      <formula>""</formula>
    </cfRule>
    <cfRule type="expression" dxfId="135" priority="22">
      <formula>#REF!=0</formula>
    </cfRule>
  </conditionalFormatting>
  <conditionalFormatting sqref="H5:H15">
    <cfRule type="cellIs" dxfId="134" priority="20" operator="notEqual">
      <formula>""</formula>
    </cfRule>
  </conditionalFormatting>
  <conditionalFormatting sqref="J5:J15">
    <cfRule type="cellIs" dxfId="133" priority="18" operator="notEqual">
      <formula>""</formula>
    </cfRule>
  </conditionalFormatting>
  <conditionalFormatting sqref="L5:L15">
    <cfRule type="cellIs" dxfId="132" priority="17" operator="notEqual">
      <formula>""</formula>
    </cfRule>
  </conditionalFormatting>
  <conditionalFormatting sqref="N5:N15">
    <cfRule type="cellIs" dxfId="131" priority="16" operator="notEqual">
      <formula>""</formula>
    </cfRule>
  </conditionalFormatting>
  <pageMargins left="0.7" right="0.7" top="0.75" bottom="0.75" header="0.3" footer="0.3"/>
  <pageSetup paperSize="9" orientation="landscape" horizontalDpi="4294967293" r:id="rId1"/>
  <headerFoot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C0E2-A6F2-4741-8882-4F446276AA6A}">
  <sheetPr>
    <tabColor theme="9" tint="0.59999389629810485"/>
    <pageSetUpPr autoPageBreaks="0" fitToPage="1"/>
  </sheetPr>
  <dimension ref="A1:P18"/>
  <sheetViews>
    <sheetView topLeftCell="C1" zoomScale="40" zoomScaleNormal="40" workbookViewId="0">
      <pane ySplit="3" topLeftCell="A4" activePane="bottomLeft" state="frozen"/>
      <selection pane="bottomLeft" activeCell="H7" sqref="H7"/>
    </sheetView>
  </sheetViews>
  <sheetFormatPr defaultColWidth="9" defaultRowHeight="13.2"/>
  <cols>
    <col min="1" max="1" width="12.5546875" style="138" customWidth="1"/>
    <col min="2" max="2" width="53.44140625" style="139" customWidth="1"/>
    <col min="3" max="3" width="16.109375" style="140" customWidth="1"/>
    <col min="4" max="4" width="78.109375" style="139" customWidth="1"/>
    <col min="5" max="5" width="8.5546875" style="139" customWidth="1"/>
    <col min="6" max="6" width="4" style="139" customWidth="1"/>
    <col min="7" max="7" width="51.88671875" style="139" customWidth="1"/>
    <col min="8" max="8" width="3.44140625" style="139" customWidth="1"/>
    <col min="9" max="9" width="53" style="139" customWidth="1"/>
    <col min="10" max="10" width="3.44140625" style="139" customWidth="1"/>
    <col min="11" max="11" width="50.88671875" style="139" customWidth="1"/>
    <col min="12" max="12" width="3.5546875" style="139" customWidth="1"/>
    <col min="13" max="13" width="62" style="139" customWidth="1"/>
    <col min="14" max="14" width="4.44140625" style="139" customWidth="1"/>
    <col min="15" max="15" width="9.5546875" style="141" customWidth="1"/>
    <col min="16" max="16" width="43.44140625" style="139" customWidth="1"/>
    <col min="17" max="16384" width="9" style="142"/>
  </cols>
  <sheetData>
    <row r="1" spans="1:16" s="108" customFormat="1" ht="22.8">
      <c r="A1" s="104" t="s">
        <v>173</v>
      </c>
      <c r="B1" s="105"/>
      <c r="C1" s="106"/>
      <c r="D1" s="106"/>
      <c r="E1" s="106"/>
      <c r="F1" s="106"/>
      <c r="G1" s="106"/>
      <c r="H1" s="106"/>
      <c r="I1" s="106"/>
      <c r="J1" s="106"/>
      <c r="K1" s="106"/>
      <c r="L1" s="106"/>
      <c r="M1" s="106"/>
      <c r="N1" s="106"/>
      <c r="O1" s="106"/>
      <c r="P1" s="106"/>
    </row>
    <row r="2" spans="1:16" s="112" customFormat="1" ht="31.2">
      <c r="A2" s="111" t="s">
        <v>168</v>
      </c>
      <c r="B2" s="109">
        <f>uitleg!C5</f>
        <v>0</v>
      </c>
      <c r="C2" s="149" t="s">
        <v>161</v>
      </c>
      <c r="D2" s="150">
        <f>uitleg!C1</f>
        <v>0</v>
      </c>
      <c r="E2" s="293"/>
      <c r="F2" s="293"/>
      <c r="G2" s="293"/>
      <c r="H2" s="293"/>
      <c r="I2" s="294"/>
      <c r="J2" s="294"/>
      <c r="K2" s="294"/>
      <c r="L2" s="294"/>
      <c r="M2" s="294"/>
      <c r="N2" s="294"/>
      <c r="O2" s="110"/>
      <c r="P2" s="111"/>
    </row>
    <row r="3" spans="1:16" s="108" customFormat="1" ht="192.9" customHeight="1" thickBot="1">
      <c r="A3" s="113" t="s">
        <v>28</v>
      </c>
      <c r="B3" s="151" t="s">
        <v>172</v>
      </c>
      <c r="C3" s="152" t="s">
        <v>170</v>
      </c>
      <c r="D3" s="153" t="s">
        <v>171</v>
      </c>
      <c r="E3" s="154" t="s">
        <v>271</v>
      </c>
      <c r="F3" s="155" t="s">
        <v>23</v>
      </c>
      <c r="G3" s="156" t="s">
        <v>156</v>
      </c>
      <c r="H3" s="157" t="s">
        <v>21</v>
      </c>
      <c r="I3" s="158" t="s">
        <v>155</v>
      </c>
      <c r="J3" s="159" t="s">
        <v>19</v>
      </c>
      <c r="K3" s="160" t="s">
        <v>157</v>
      </c>
      <c r="L3" s="161" t="s">
        <v>17</v>
      </c>
      <c r="M3" s="162" t="s">
        <v>158</v>
      </c>
      <c r="N3" s="163" t="s">
        <v>159</v>
      </c>
      <c r="O3" s="117" t="s">
        <v>14</v>
      </c>
      <c r="P3" s="118" t="s">
        <v>169</v>
      </c>
    </row>
    <row r="4" spans="1:16" s="121" customFormat="1" ht="59.1" customHeight="1" thickBot="1">
      <c r="A4" s="299" t="s">
        <v>238</v>
      </c>
      <c r="B4" s="300"/>
      <c r="C4" s="300"/>
      <c r="D4" s="300"/>
      <c r="E4" s="300"/>
      <c r="F4" s="300"/>
      <c r="G4" s="300"/>
      <c r="H4" s="300"/>
      <c r="I4" s="300"/>
      <c r="J4" s="300"/>
      <c r="K4" s="300"/>
      <c r="L4" s="300"/>
      <c r="M4" s="300"/>
      <c r="N4" s="300"/>
      <c r="O4" s="300"/>
      <c r="P4" s="301"/>
    </row>
    <row r="5" spans="1:16" s="121" customFormat="1" ht="120" customHeight="1">
      <c r="A5" s="164">
        <v>1</v>
      </c>
      <c r="B5" s="165" t="s">
        <v>214</v>
      </c>
      <c r="C5" s="166"/>
      <c r="D5" s="165" t="s">
        <v>315</v>
      </c>
      <c r="E5" s="165">
        <f>IF(N5="x",0,10)</f>
        <v>10</v>
      </c>
      <c r="F5" s="143"/>
      <c r="G5" s="165" t="s">
        <v>333</v>
      </c>
      <c r="H5" s="143"/>
      <c r="I5" s="165" t="s">
        <v>332</v>
      </c>
      <c r="J5" s="143"/>
      <c r="K5" s="165" t="s">
        <v>331</v>
      </c>
      <c r="L5" s="143"/>
      <c r="M5" s="165" t="s">
        <v>320</v>
      </c>
      <c r="N5" s="143"/>
      <c r="O5" s="167">
        <f>E5*IF(F5&lt;&gt;"",1.25,IF(H5&lt;&gt;"",1,IF(J5&lt;&gt;"",0.5,0)))</f>
        <v>0</v>
      </c>
      <c r="P5" s="181" t="s">
        <v>338</v>
      </c>
    </row>
    <row r="6" spans="1:16" s="121" customFormat="1" ht="120" customHeight="1">
      <c r="A6" s="168">
        <v>2</v>
      </c>
      <c r="B6" s="128" t="s">
        <v>215</v>
      </c>
      <c r="C6" s="169"/>
      <c r="D6" s="128" t="s">
        <v>316</v>
      </c>
      <c r="E6" s="170">
        <f>IF(N6="x",0,10)</f>
        <v>10</v>
      </c>
      <c r="F6" s="266"/>
      <c r="G6" s="129" t="s">
        <v>272</v>
      </c>
      <c r="H6" s="143"/>
      <c r="I6" s="128" t="s">
        <v>319</v>
      </c>
      <c r="J6" s="267"/>
      <c r="K6" s="129" t="s">
        <v>272</v>
      </c>
      <c r="L6" s="143"/>
      <c r="M6" s="128" t="s">
        <v>320</v>
      </c>
      <c r="N6" s="143"/>
      <c r="O6" s="167">
        <f>E6*IF(F6&lt;&gt;"",1.25,IF(H6&lt;&gt;"",1,IF(J6&lt;&gt;"",0.5,0)))</f>
        <v>0</v>
      </c>
      <c r="P6" s="182" t="s">
        <v>338</v>
      </c>
    </row>
    <row r="7" spans="1:16" s="121" customFormat="1" ht="120" customHeight="1">
      <c r="A7" s="168">
        <v>3</v>
      </c>
      <c r="B7" s="171" t="s">
        <v>216</v>
      </c>
      <c r="C7" s="169"/>
      <c r="D7" s="171"/>
      <c r="E7" s="170">
        <f>IF(N7="x",0,10)</f>
        <v>10</v>
      </c>
      <c r="F7" s="266"/>
      <c r="G7" s="129" t="s">
        <v>272</v>
      </c>
      <c r="H7" s="143"/>
      <c r="I7" s="171" t="s">
        <v>319</v>
      </c>
      <c r="J7" s="267"/>
      <c r="K7" s="129" t="s">
        <v>272</v>
      </c>
      <c r="L7" s="143"/>
      <c r="M7" s="171" t="s">
        <v>320</v>
      </c>
      <c r="N7" s="143"/>
      <c r="O7" s="172">
        <f>E7*IF(F7&lt;&gt;"",1.25,IF(H7&lt;&gt;"",1,IF(J7&lt;&gt;"",0.5,0)))</f>
        <v>0</v>
      </c>
      <c r="P7" s="183" t="s">
        <v>338</v>
      </c>
    </row>
    <row r="8" spans="1:16" s="173" customFormat="1" ht="120" customHeight="1">
      <c r="A8" s="168">
        <v>4</v>
      </c>
      <c r="B8" s="171" t="s">
        <v>225</v>
      </c>
      <c r="C8" s="169"/>
      <c r="D8" s="171" t="s">
        <v>317</v>
      </c>
      <c r="E8" s="170">
        <f>IF(N8="x",0,10)</f>
        <v>10</v>
      </c>
      <c r="F8" s="145"/>
      <c r="G8" s="128" t="s">
        <v>334</v>
      </c>
      <c r="H8" s="143"/>
      <c r="I8" s="128" t="s">
        <v>326</v>
      </c>
      <c r="J8" s="143"/>
      <c r="K8" s="128" t="s">
        <v>335</v>
      </c>
      <c r="L8" s="143"/>
      <c r="M8" s="128" t="s">
        <v>320</v>
      </c>
      <c r="N8" s="143"/>
      <c r="O8" s="172">
        <f>E8*IF(F8&lt;&gt;"",1.25,IF(H8&lt;&gt;"",1,IF(J8&lt;&gt;"",0.5,0)))</f>
        <v>0</v>
      </c>
      <c r="P8" s="183" t="s">
        <v>338</v>
      </c>
    </row>
    <row r="9" spans="1:16">
      <c r="B9" s="174"/>
      <c r="D9" s="175"/>
      <c r="E9" s="175"/>
      <c r="F9" s="175"/>
      <c r="G9" s="175"/>
      <c r="H9" s="176"/>
      <c r="I9" s="175"/>
      <c r="J9" s="175"/>
      <c r="K9" s="175"/>
      <c r="L9" s="175"/>
      <c r="M9" s="175"/>
      <c r="N9" s="175"/>
      <c r="O9" s="177"/>
    </row>
    <row r="10" spans="1:16">
      <c r="A10" s="175"/>
      <c r="C10" s="298"/>
      <c r="H10" s="176"/>
      <c r="O10" s="178"/>
    </row>
    <row r="11" spans="1:16">
      <c r="A11" s="175"/>
      <c r="C11" s="298"/>
      <c r="H11" s="176"/>
      <c r="O11" s="178"/>
    </row>
    <row r="12" spans="1:16">
      <c r="A12" s="175"/>
      <c r="C12" s="298"/>
      <c r="H12" s="176"/>
      <c r="O12" s="178"/>
    </row>
    <row r="13" spans="1:16">
      <c r="B13" s="179"/>
      <c r="D13" s="175"/>
      <c r="E13" s="175"/>
      <c r="F13" s="175"/>
      <c r="G13" s="175"/>
      <c r="H13" s="176"/>
      <c r="I13" s="175"/>
      <c r="J13" s="175"/>
      <c r="K13" s="175"/>
      <c r="L13" s="175"/>
      <c r="M13" s="175"/>
      <c r="N13" s="175"/>
      <c r="O13" s="177"/>
    </row>
    <row r="14" spans="1:16">
      <c r="A14" s="175"/>
      <c r="C14" s="298"/>
      <c r="H14" s="176"/>
      <c r="O14" s="178"/>
    </row>
    <row r="15" spans="1:16">
      <c r="A15" s="175"/>
      <c r="C15" s="298"/>
      <c r="H15" s="176"/>
      <c r="O15" s="178"/>
    </row>
    <row r="16" spans="1:16">
      <c r="B16" s="174"/>
    </row>
    <row r="17" spans="1:15">
      <c r="A17" s="175"/>
      <c r="C17" s="180"/>
      <c r="O17" s="178"/>
    </row>
    <row r="18" spans="1:15" s="139" customFormat="1">
      <c r="A18" s="138"/>
      <c r="B18" s="175"/>
      <c r="C18" s="140"/>
      <c r="O18" s="177"/>
    </row>
  </sheetData>
  <sheetProtection algorithmName="SHA-512" hashValue="PSW7bVSkDoq1UwN9CgcRolUoIlMxOM0+cU8hMBud/5BHETeJ8putQ7kKTk2/3wkudYXEOhubsHuQD7Mpk9G/wQ==" saltValue="HsxlDLNMzKJncclUIihb7g==" spinCount="100000" sheet="1" objects="1" scenarios="1"/>
  <mergeCells count="5">
    <mergeCell ref="C10:C12"/>
    <mergeCell ref="A4:P4"/>
    <mergeCell ref="C14:C15"/>
    <mergeCell ref="E2:H2"/>
    <mergeCell ref="I2:N2"/>
  </mergeCells>
  <phoneticPr fontId="18" type="noConversion"/>
  <conditionalFormatting sqref="H9:H20">
    <cfRule type="cellIs" dxfId="130" priority="985" stopIfTrue="1" operator="notEqual">
      <formula>""</formula>
    </cfRule>
  </conditionalFormatting>
  <conditionalFormatting sqref="F5 F7">
    <cfRule type="cellIs" dxfId="129" priority="982" stopIfTrue="1" operator="notEqual">
      <formula>""</formula>
    </cfRule>
  </conditionalFormatting>
  <conditionalFormatting sqref="F5 I7 F7">
    <cfRule type="expression" dxfId="128" priority="980">
      <formula>#REF!=0</formula>
    </cfRule>
  </conditionalFormatting>
  <conditionalFormatting sqref="P5 P7:P8">
    <cfRule type="expression" dxfId="127" priority="979" stopIfTrue="1">
      <formula>#REF!=0</formula>
    </cfRule>
  </conditionalFormatting>
  <conditionalFormatting sqref="H5:H8">
    <cfRule type="cellIs" dxfId="126" priority="978" stopIfTrue="1" operator="notEqual">
      <formula>""</formula>
    </cfRule>
  </conditionalFormatting>
  <conditionalFormatting sqref="J5:J8">
    <cfRule type="cellIs" dxfId="125" priority="977" stopIfTrue="1" operator="notEqual">
      <formula>""</formula>
    </cfRule>
  </conditionalFormatting>
  <conditionalFormatting sqref="N5:N8">
    <cfRule type="cellIs" dxfId="124" priority="976" operator="notEqual">
      <formula>""</formula>
    </cfRule>
  </conditionalFormatting>
  <conditionalFormatting sqref="L5:L8">
    <cfRule type="cellIs" dxfId="123" priority="975" stopIfTrue="1" operator="notEqual">
      <formula>""</formula>
    </cfRule>
  </conditionalFormatting>
  <conditionalFormatting sqref="H5:H8 F8">
    <cfRule type="expression" dxfId="122" priority="974">
      <formula>#REF!=0</formula>
    </cfRule>
  </conditionalFormatting>
  <conditionalFormatting sqref="I5">
    <cfRule type="expression" dxfId="121" priority="973">
      <formula>#REF!=0</formula>
    </cfRule>
  </conditionalFormatting>
  <conditionalFormatting sqref="F6">
    <cfRule type="cellIs" dxfId="120" priority="722" stopIfTrue="1" operator="notEqual">
      <formula>""</formula>
    </cfRule>
  </conditionalFormatting>
  <conditionalFormatting sqref="F6">
    <cfRule type="expression" dxfId="119" priority="721">
      <formula>#REF!=0</formula>
    </cfRule>
  </conditionalFormatting>
  <conditionalFormatting sqref="P6">
    <cfRule type="expression" dxfId="118" priority="720" stopIfTrue="1">
      <formula>#REF!=0</formula>
    </cfRule>
  </conditionalFormatting>
  <conditionalFormatting sqref="I6">
    <cfRule type="expression" dxfId="117" priority="714">
      <formula>#REF!=0</formula>
    </cfRule>
  </conditionalFormatting>
  <conditionalFormatting sqref="I8">
    <cfRule type="expression" dxfId="116" priority="490">
      <formula>#REF!=0</formula>
    </cfRule>
  </conditionalFormatting>
  <conditionalFormatting sqref="F8">
    <cfRule type="cellIs" dxfId="115" priority="492" stopIfTrue="1" operator="notEqual">
      <formula>""</formula>
    </cfRule>
  </conditionalFormatting>
  <pageMargins left="0.7" right="0.7" top="0.75" bottom="0.75" header="0.3" footer="0.3"/>
  <pageSetup paperSize="9" orientation="landscape" r:id="rId1"/>
  <headerFooter>
    <oddFooter>&amp;L_x000D_&amp;1#&amp;"Calibri"&amp;10&amp;K000000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2ABEE-D2F4-43A4-AAE8-FBBA4774D055}">
  <sheetPr>
    <tabColor theme="9" tint="0.59999389629810485"/>
    <pageSetUpPr autoPageBreaks="0" fitToPage="1"/>
  </sheetPr>
  <dimension ref="A1:Q29"/>
  <sheetViews>
    <sheetView topLeftCell="C1" zoomScale="40" zoomScaleNormal="40" workbookViewId="0">
      <pane ySplit="3" topLeftCell="A4" activePane="bottomLeft" state="frozen"/>
      <selection pane="bottomLeft" activeCell="L7" sqref="L7"/>
    </sheetView>
  </sheetViews>
  <sheetFormatPr defaultColWidth="9" defaultRowHeight="13.2"/>
  <cols>
    <col min="1" max="1" width="11.109375" style="138" customWidth="1"/>
    <col min="2" max="2" width="53" style="139" customWidth="1"/>
    <col min="3" max="3" width="12.44140625" style="140" customWidth="1"/>
    <col min="4" max="4" width="88.44140625" style="139" customWidth="1"/>
    <col min="5" max="5" width="10.44140625" style="139" customWidth="1"/>
    <col min="6" max="6" width="4" style="139" customWidth="1"/>
    <col min="7" max="7" width="46.44140625" style="139" customWidth="1"/>
    <col min="8" max="8" width="3.44140625" style="139" customWidth="1"/>
    <col min="9" max="9" width="50.88671875" style="139" customWidth="1"/>
    <col min="10" max="10" width="3.44140625" style="139" customWidth="1"/>
    <col min="11" max="11" width="54.44140625" style="139" customWidth="1"/>
    <col min="12" max="12" width="3.5546875" style="139" customWidth="1"/>
    <col min="13" max="13" width="52.5546875" style="139" customWidth="1"/>
    <col min="14" max="14" width="4.44140625" style="139" hidden="1" customWidth="1"/>
    <col min="15" max="15" width="9.5546875" style="141" customWidth="1"/>
    <col min="16" max="16" width="43.44140625" style="139" customWidth="1"/>
    <col min="17" max="17" width="7.5546875" style="139" customWidth="1"/>
    <col min="18" max="16384" width="9" style="142"/>
  </cols>
  <sheetData>
    <row r="1" spans="1:17" s="108" customFormat="1" ht="22.8">
      <c r="A1" s="188" t="s">
        <v>270</v>
      </c>
      <c r="B1" s="105"/>
      <c r="C1" s="106"/>
      <c r="D1" s="106"/>
      <c r="E1" s="106"/>
      <c r="F1" s="106"/>
      <c r="G1" s="106"/>
      <c r="H1" s="106"/>
      <c r="I1" s="106"/>
      <c r="J1" s="106"/>
      <c r="K1" s="106"/>
      <c r="L1" s="106"/>
      <c r="M1" s="106"/>
      <c r="N1" s="106"/>
      <c r="O1" s="106"/>
      <c r="P1" s="106"/>
      <c r="Q1" s="107"/>
    </row>
    <row r="2" spans="1:17" s="112" customFormat="1" ht="31.2">
      <c r="A2" s="189" t="s">
        <v>168</v>
      </c>
      <c r="B2" s="190">
        <f>uitleg!C5</f>
        <v>0</v>
      </c>
      <c r="C2" s="191" t="s">
        <v>161</v>
      </c>
      <c r="D2" s="150">
        <f>uitleg!C1</f>
        <v>0</v>
      </c>
      <c r="E2" s="293"/>
      <c r="F2" s="293"/>
      <c r="G2" s="293"/>
      <c r="H2" s="293"/>
      <c r="I2" s="294"/>
      <c r="J2" s="294"/>
      <c r="K2" s="294"/>
      <c r="L2" s="294"/>
      <c r="M2" s="294"/>
      <c r="N2" s="294"/>
      <c r="O2" s="110"/>
      <c r="P2" s="111"/>
      <c r="Q2" s="192"/>
    </row>
    <row r="3" spans="1:17" s="121" customFormat="1" ht="187.5" customHeight="1" thickBot="1">
      <c r="A3" s="113" t="s">
        <v>28</v>
      </c>
      <c r="B3" s="193" t="s">
        <v>172</v>
      </c>
      <c r="C3" s="115" t="s">
        <v>170</v>
      </c>
      <c r="D3" s="114" t="s">
        <v>337</v>
      </c>
      <c r="E3" s="116" t="s">
        <v>268</v>
      </c>
      <c r="F3" s="194" t="s">
        <v>23</v>
      </c>
      <c r="G3" s="195" t="s">
        <v>156</v>
      </c>
      <c r="H3" s="196" t="s">
        <v>21</v>
      </c>
      <c r="I3" s="197" t="s">
        <v>269</v>
      </c>
      <c r="J3" s="198" t="s">
        <v>19</v>
      </c>
      <c r="K3" s="199" t="s">
        <v>157</v>
      </c>
      <c r="L3" s="200" t="s">
        <v>17</v>
      </c>
      <c r="M3" s="201" t="s">
        <v>318</v>
      </c>
      <c r="N3" s="163" t="s">
        <v>159</v>
      </c>
      <c r="O3" s="202" t="s">
        <v>14</v>
      </c>
      <c r="P3" s="114" t="s">
        <v>169</v>
      </c>
      <c r="Q3" s="203"/>
    </row>
    <row r="4" spans="1:17" s="121" customFormat="1" ht="59.4" customHeight="1" thickBot="1">
      <c r="A4" s="299" t="s">
        <v>336</v>
      </c>
      <c r="B4" s="300"/>
      <c r="C4" s="300"/>
      <c r="D4" s="300"/>
      <c r="E4" s="300"/>
      <c r="F4" s="300"/>
      <c r="G4" s="300"/>
      <c r="H4" s="300"/>
      <c r="I4" s="300"/>
      <c r="J4" s="300"/>
      <c r="K4" s="300"/>
      <c r="L4" s="300"/>
      <c r="M4" s="300"/>
      <c r="N4" s="300"/>
      <c r="O4" s="300"/>
      <c r="P4" s="301"/>
      <c r="Q4" s="130"/>
    </row>
    <row r="5" spans="1:17" s="121" customFormat="1" ht="84.6" customHeight="1">
      <c r="A5" s="169">
        <v>1</v>
      </c>
      <c r="B5" s="204" t="s">
        <v>134</v>
      </c>
      <c r="C5" s="169"/>
      <c r="D5" s="204"/>
      <c r="E5" s="128">
        <v>1</v>
      </c>
      <c r="F5" s="205"/>
      <c r="G5" s="129" t="s">
        <v>272</v>
      </c>
      <c r="H5" s="221"/>
      <c r="I5" s="128" t="s">
        <v>261</v>
      </c>
      <c r="J5" s="205"/>
      <c r="K5" s="129" t="s">
        <v>272</v>
      </c>
      <c r="L5" s="221"/>
      <c r="M5" s="128" t="s">
        <v>262</v>
      </c>
      <c r="N5" s="205"/>
      <c r="O5" s="206">
        <f t="shared" ref="O5:O14" si="0">E5*IF(F5&lt;&gt;"",1.25,IF(H5&lt;&gt;"",1,IF(J5&lt;&gt;"",0.5,0)))</f>
        <v>0</v>
      </c>
      <c r="P5" s="69" t="s">
        <v>338</v>
      </c>
      <c r="Q5" s="130"/>
    </row>
    <row r="6" spans="1:17" s="121" customFormat="1" ht="84.6" customHeight="1">
      <c r="A6" s="169">
        <v>2</v>
      </c>
      <c r="B6" s="204" t="s">
        <v>135</v>
      </c>
      <c r="C6" s="169"/>
      <c r="D6" s="204" t="s">
        <v>266</v>
      </c>
      <c r="E6" s="128">
        <v>1</v>
      </c>
      <c r="F6" s="205"/>
      <c r="G6" s="129" t="s">
        <v>272</v>
      </c>
      <c r="H6" s="221"/>
      <c r="I6" s="128" t="s">
        <v>265</v>
      </c>
      <c r="J6" s="221"/>
      <c r="K6" s="128" t="s">
        <v>263</v>
      </c>
      <c r="L6" s="221"/>
      <c r="M6" s="128" t="s">
        <v>264</v>
      </c>
      <c r="N6" s="205"/>
      <c r="O6" s="206">
        <f t="shared" si="0"/>
        <v>0</v>
      </c>
      <c r="P6" s="69" t="s">
        <v>338</v>
      </c>
      <c r="Q6" s="130"/>
    </row>
    <row r="7" spans="1:17" s="121" customFormat="1" ht="84.6" customHeight="1">
      <c r="A7" s="169">
        <v>3</v>
      </c>
      <c r="B7" s="204" t="s">
        <v>136</v>
      </c>
      <c r="C7" s="169"/>
      <c r="D7" s="204" t="s">
        <v>324</v>
      </c>
      <c r="E7" s="128">
        <v>1</v>
      </c>
      <c r="F7" s="205"/>
      <c r="G7" s="129" t="s">
        <v>272</v>
      </c>
      <c r="H7" s="221"/>
      <c r="I7" s="128" t="s">
        <v>319</v>
      </c>
      <c r="J7" s="205"/>
      <c r="K7" s="129" t="s">
        <v>272</v>
      </c>
      <c r="L7" s="221"/>
      <c r="M7" s="128" t="s">
        <v>320</v>
      </c>
      <c r="N7" s="205"/>
      <c r="O7" s="206">
        <f t="shared" si="0"/>
        <v>0</v>
      </c>
      <c r="P7" s="69"/>
      <c r="Q7" s="130"/>
    </row>
    <row r="8" spans="1:17" s="121" customFormat="1" ht="84.6" customHeight="1">
      <c r="A8" s="169">
        <v>4</v>
      </c>
      <c r="B8" s="171" t="s">
        <v>226</v>
      </c>
      <c r="C8" s="169"/>
      <c r="D8" s="204" t="s">
        <v>323</v>
      </c>
      <c r="E8" s="128">
        <v>1</v>
      </c>
      <c r="F8" s="205"/>
      <c r="G8" s="129" t="s">
        <v>272</v>
      </c>
      <c r="H8" s="221"/>
      <c r="I8" s="128" t="s">
        <v>321</v>
      </c>
      <c r="J8" s="221"/>
      <c r="K8" s="129" t="s">
        <v>330</v>
      </c>
      <c r="L8" s="221"/>
      <c r="M8" s="128" t="s">
        <v>320</v>
      </c>
      <c r="N8" s="205"/>
      <c r="O8" s="206">
        <f t="shared" si="0"/>
        <v>0</v>
      </c>
      <c r="P8" s="69"/>
      <c r="Q8" s="130"/>
    </row>
    <row r="9" spans="1:17" s="121" customFormat="1" ht="84.6" customHeight="1">
      <c r="A9" s="169">
        <v>5</v>
      </c>
      <c r="B9" s="171" t="s">
        <v>227</v>
      </c>
      <c r="C9" s="169"/>
      <c r="D9" s="204" t="s">
        <v>323</v>
      </c>
      <c r="E9" s="128">
        <v>1</v>
      </c>
      <c r="F9" s="205"/>
      <c r="G9" s="129" t="s">
        <v>272</v>
      </c>
      <c r="H9" s="221"/>
      <c r="I9" s="128" t="s">
        <v>319</v>
      </c>
      <c r="J9" s="205"/>
      <c r="K9" s="129" t="s">
        <v>272</v>
      </c>
      <c r="L9" s="221"/>
      <c r="M9" s="128" t="s">
        <v>320</v>
      </c>
      <c r="N9" s="205"/>
      <c r="O9" s="206">
        <f t="shared" si="0"/>
        <v>0</v>
      </c>
      <c r="P9" s="69"/>
      <c r="Q9" s="130"/>
    </row>
    <row r="10" spans="1:17" s="121" customFormat="1" ht="84.6" customHeight="1">
      <c r="A10" s="169">
        <v>6</v>
      </c>
      <c r="B10" s="171" t="s">
        <v>228</v>
      </c>
      <c r="C10" s="169"/>
      <c r="D10" s="204" t="s">
        <v>329</v>
      </c>
      <c r="E10" s="128">
        <v>1</v>
      </c>
      <c r="F10" s="205"/>
      <c r="G10" s="129" t="s">
        <v>272</v>
      </c>
      <c r="H10" s="221"/>
      <c r="I10" s="128" t="s">
        <v>326</v>
      </c>
      <c r="J10" s="205"/>
      <c r="K10" s="129" t="s">
        <v>272</v>
      </c>
      <c r="L10" s="221"/>
      <c r="M10" s="128" t="s">
        <v>328</v>
      </c>
      <c r="N10" s="205"/>
      <c r="O10" s="206">
        <f t="shared" si="0"/>
        <v>0</v>
      </c>
      <c r="P10" s="69"/>
      <c r="Q10" s="130"/>
    </row>
    <row r="11" spans="1:17" s="121" customFormat="1" ht="84.6" customHeight="1">
      <c r="A11" s="169">
        <v>7</v>
      </c>
      <c r="B11" s="171" t="s">
        <v>229</v>
      </c>
      <c r="C11" s="169"/>
      <c r="D11" s="207" t="s">
        <v>322</v>
      </c>
      <c r="E11" s="126">
        <v>1</v>
      </c>
      <c r="F11" s="205"/>
      <c r="G11" s="129" t="s">
        <v>272</v>
      </c>
      <c r="H11" s="221"/>
      <c r="I11" s="128" t="s">
        <v>319</v>
      </c>
      <c r="J11" s="205"/>
      <c r="K11" s="129" t="s">
        <v>272</v>
      </c>
      <c r="L11" s="221"/>
      <c r="M11" s="128" t="s">
        <v>320</v>
      </c>
      <c r="N11" s="205"/>
      <c r="O11" s="208">
        <f t="shared" si="0"/>
        <v>0</v>
      </c>
      <c r="P11" s="69"/>
      <c r="Q11" s="130"/>
    </row>
    <row r="12" spans="1:17" s="121" customFormat="1" ht="84.6" customHeight="1">
      <c r="A12" s="209">
        <v>8</v>
      </c>
      <c r="B12" s="124" t="s">
        <v>230</v>
      </c>
      <c r="C12" s="209"/>
      <c r="D12" s="207" t="s">
        <v>323</v>
      </c>
      <c r="E12" s="210">
        <v>1</v>
      </c>
      <c r="F12" s="211"/>
      <c r="G12" s="129" t="s">
        <v>272</v>
      </c>
      <c r="H12" s="222"/>
      <c r="I12" s="124" t="s">
        <v>327</v>
      </c>
      <c r="J12" s="211"/>
      <c r="K12" s="129" t="s">
        <v>272</v>
      </c>
      <c r="L12" s="222"/>
      <c r="M12" s="124" t="s">
        <v>320</v>
      </c>
      <c r="N12" s="211"/>
      <c r="O12" s="208">
        <f t="shared" si="0"/>
        <v>0</v>
      </c>
      <c r="P12" s="69"/>
      <c r="Q12" s="130"/>
    </row>
    <row r="13" spans="1:17" s="121" customFormat="1" ht="84.6" customHeight="1">
      <c r="A13" s="212">
        <v>9</v>
      </c>
      <c r="B13" s="128" t="s">
        <v>231</v>
      </c>
      <c r="C13" s="212"/>
      <c r="D13" s="207" t="s">
        <v>323</v>
      </c>
      <c r="E13" s="213">
        <v>1</v>
      </c>
      <c r="F13" s="205"/>
      <c r="G13" s="129" t="s">
        <v>272</v>
      </c>
      <c r="H13" s="221"/>
      <c r="I13" s="213" t="s">
        <v>319</v>
      </c>
      <c r="J13" s="205"/>
      <c r="K13" s="129" t="s">
        <v>272</v>
      </c>
      <c r="L13" s="221"/>
      <c r="M13" s="128" t="s">
        <v>320</v>
      </c>
      <c r="N13" s="205"/>
      <c r="O13" s="208">
        <f t="shared" si="0"/>
        <v>0</v>
      </c>
      <c r="P13" s="69"/>
      <c r="Q13" s="130"/>
    </row>
    <row r="14" spans="1:17" s="121" customFormat="1" ht="84.6" customHeight="1">
      <c r="A14" s="212">
        <v>10</v>
      </c>
      <c r="B14" s="128" t="s">
        <v>232</v>
      </c>
      <c r="C14" s="212"/>
      <c r="D14" s="128" t="s">
        <v>325</v>
      </c>
      <c r="E14" s="213">
        <v>1</v>
      </c>
      <c r="F14" s="205"/>
      <c r="G14" s="129" t="s">
        <v>272</v>
      </c>
      <c r="H14" s="221"/>
      <c r="I14" s="213" t="s">
        <v>319</v>
      </c>
      <c r="J14" s="205"/>
      <c r="K14" s="129" t="s">
        <v>272</v>
      </c>
      <c r="L14" s="221"/>
      <c r="M14" s="128" t="s">
        <v>320</v>
      </c>
      <c r="N14" s="205"/>
      <c r="O14" s="208">
        <f t="shared" si="0"/>
        <v>0</v>
      </c>
      <c r="P14" s="182"/>
      <c r="Q14" s="130"/>
    </row>
    <row r="15" spans="1:17" s="121" customFormat="1" ht="21">
      <c r="A15" s="214"/>
      <c r="B15" s="215"/>
      <c r="C15" s="216"/>
      <c r="D15" s="215"/>
      <c r="E15" s="215"/>
      <c r="F15" s="130"/>
      <c r="G15" s="130"/>
      <c r="H15" s="217"/>
      <c r="I15" s="130"/>
      <c r="J15" s="130"/>
      <c r="K15" s="130"/>
      <c r="L15" s="130"/>
      <c r="M15" s="130"/>
      <c r="N15" s="130"/>
      <c r="O15" s="218"/>
      <c r="P15" s="130"/>
      <c r="Q15" s="130"/>
    </row>
    <row r="16" spans="1:17" s="121" customFormat="1" ht="21">
      <c r="A16" s="214"/>
      <c r="B16" s="215"/>
      <c r="C16" s="216"/>
      <c r="D16" s="215"/>
      <c r="E16" s="215"/>
      <c r="F16" s="130"/>
      <c r="G16" s="130"/>
      <c r="H16" s="217"/>
      <c r="I16" s="130"/>
      <c r="J16" s="130"/>
      <c r="K16" s="130"/>
      <c r="L16" s="130"/>
      <c r="M16" s="130"/>
      <c r="N16" s="130"/>
      <c r="O16" s="218"/>
      <c r="P16" s="130"/>
      <c r="Q16" s="130"/>
    </row>
    <row r="17" spans="1:17" s="121" customFormat="1" ht="21">
      <c r="A17" s="214"/>
      <c r="B17" s="215"/>
      <c r="C17" s="216"/>
      <c r="D17" s="215"/>
      <c r="E17" s="215"/>
      <c r="F17" s="130"/>
      <c r="G17" s="130"/>
      <c r="H17" s="217"/>
      <c r="I17" s="130"/>
      <c r="J17" s="130"/>
      <c r="K17" s="130"/>
      <c r="L17" s="130"/>
      <c r="M17" s="130"/>
      <c r="N17" s="130"/>
      <c r="O17" s="218"/>
      <c r="P17" s="130"/>
      <c r="Q17" s="130"/>
    </row>
    <row r="18" spans="1:17" s="121" customFormat="1" ht="21">
      <c r="A18" s="214"/>
      <c r="B18" s="130"/>
      <c r="C18" s="219"/>
      <c r="D18" s="130"/>
      <c r="E18" s="130"/>
      <c r="F18" s="130"/>
      <c r="G18" s="130"/>
      <c r="H18" s="217"/>
      <c r="I18" s="130"/>
      <c r="J18" s="130"/>
      <c r="K18" s="130"/>
      <c r="L18" s="130"/>
      <c r="M18" s="130"/>
      <c r="N18" s="130"/>
      <c r="O18" s="220"/>
      <c r="P18" s="139"/>
      <c r="Q18" s="139"/>
    </row>
    <row r="19" spans="1:17">
      <c r="H19" s="176"/>
    </row>
    <row r="20" spans="1:17">
      <c r="B20" s="174"/>
      <c r="D20" s="175"/>
      <c r="E20" s="175"/>
      <c r="F20" s="175"/>
      <c r="G20" s="175"/>
      <c r="H20" s="176"/>
      <c r="I20" s="175"/>
      <c r="J20" s="175"/>
      <c r="K20" s="175"/>
      <c r="L20" s="175"/>
      <c r="M20" s="175"/>
      <c r="N20" s="175"/>
      <c r="O20" s="177"/>
    </row>
    <row r="21" spans="1:17">
      <c r="A21" s="175"/>
      <c r="C21" s="298"/>
      <c r="H21" s="176"/>
      <c r="O21" s="178"/>
    </row>
    <row r="22" spans="1:17">
      <c r="A22" s="175"/>
      <c r="C22" s="298"/>
      <c r="H22" s="176"/>
      <c r="O22" s="178"/>
    </row>
    <row r="23" spans="1:17">
      <c r="A23" s="175"/>
      <c r="C23" s="298"/>
      <c r="H23" s="176"/>
      <c r="O23" s="178"/>
    </row>
    <row r="24" spans="1:17">
      <c r="B24" s="179"/>
      <c r="D24" s="175"/>
      <c r="E24" s="175"/>
      <c r="F24" s="175"/>
      <c r="G24" s="175"/>
      <c r="H24" s="176"/>
      <c r="I24" s="175"/>
      <c r="J24" s="175"/>
      <c r="K24" s="175"/>
      <c r="L24" s="175"/>
      <c r="M24" s="175"/>
      <c r="N24" s="175"/>
      <c r="O24" s="177"/>
    </row>
    <row r="25" spans="1:17">
      <c r="A25" s="175"/>
      <c r="C25" s="298"/>
      <c r="H25" s="176"/>
      <c r="O25" s="178"/>
    </row>
    <row r="26" spans="1:17">
      <c r="A26" s="175"/>
      <c r="C26" s="298"/>
      <c r="H26" s="176"/>
      <c r="O26" s="178"/>
    </row>
    <row r="27" spans="1:17">
      <c r="B27" s="174"/>
    </row>
    <row r="28" spans="1:17">
      <c r="A28" s="175"/>
      <c r="C28" s="180"/>
      <c r="O28" s="178"/>
    </row>
    <row r="29" spans="1:17" s="139" customFormat="1">
      <c r="A29" s="138"/>
      <c r="B29" s="175"/>
      <c r="C29" s="140"/>
      <c r="O29" s="177"/>
    </row>
  </sheetData>
  <sheetProtection algorithmName="SHA-512" hashValue="pG/HP+uKO5lvLX1QbX95f8bmBRXbtFDB968LK+kyCc8rhNVD8lnJz5qAMOSlL3IOTzsiTXgnYn2Vkz+c8hAzcg==" saltValue="Hkx6fbZSoUtTovqGU7aWJQ==" spinCount="100000" sheet="1" objects="1" scenarios="1"/>
  <mergeCells count="5">
    <mergeCell ref="C25:C26"/>
    <mergeCell ref="E2:H2"/>
    <mergeCell ref="I2:N2"/>
    <mergeCell ref="C21:C23"/>
    <mergeCell ref="A4:P4"/>
  </mergeCells>
  <phoneticPr fontId="18" type="noConversion"/>
  <conditionalFormatting sqref="H18:H31 H15:I17 H5:H14">
    <cfRule type="cellIs" dxfId="114" priority="271" stopIfTrue="1" operator="notEqual">
      <formula>""</formula>
    </cfRule>
  </conditionalFormatting>
  <conditionalFormatting sqref="J15:K17 J5:J14">
    <cfRule type="cellIs" dxfId="113" priority="270" stopIfTrue="1" operator="notEqual">
      <formula>""</formula>
    </cfRule>
  </conditionalFormatting>
  <conditionalFormatting sqref="N5:N17">
    <cfRule type="cellIs" dxfId="112" priority="269" operator="notEqual">
      <formula>""</formula>
    </cfRule>
  </conditionalFormatting>
  <conditionalFormatting sqref="F15:G17 F5:F14">
    <cfRule type="cellIs" dxfId="111" priority="268" stopIfTrue="1" operator="notEqual">
      <formula>""</formula>
    </cfRule>
  </conditionalFormatting>
  <conditionalFormatting sqref="L15:M17 L5:L14">
    <cfRule type="cellIs" dxfId="110" priority="267" stopIfTrue="1" operator="notEqual">
      <formula>""</formula>
    </cfRule>
  </conditionalFormatting>
  <conditionalFormatting sqref="P5:P7 P9:P10">
    <cfRule type="expression" dxfId="109" priority="108" stopIfTrue="1">
      <formula>#REF!=0</formula>
    </cfRule>
  </conditionalFormatting>
  <conditionalFormatting sqref="M5">
    <cfRule type="expression" dxfId="108" priority="97">
      <formula>#REF!=0</formula>
    </cfRule>
  </conditionalFormatting>
  <conditionalFormatting sqref="M6">
    <cfRule type="expression" dxfId="107" priority="85">
      <formula>#REF!=0</formula>
    </cfRule>
  </conditionalFormatting>
  <conditionalFormatting sqref="I7">
    <cfRule type="expression" dxfId="106" priority="77">
      <formula>#REF!=0</formula>
    </cfRule>
  </conditionalFormatting>
  <conditionalFormatting sqref="M7">
    <cfRule type="expression" dxfId="105" priority="73">
      <formula>#REF!=0</formula>
    </cfRule>
  </conditionalFormatting>
  <conditionalFormatting sqref="I9">
    <cfRule type="expression" dxfId="104" priority="65">
      <formula>#REF!=0</formula>
    </cfRule>
  </conditionalFormatting>
  <conditionalFormatting sqref="M9">
    <cfRule type="expression" dxfId="103" priority="61">
      <formula>#REF!=0</formula>
    </cfRule>
  </conditionalFormatting>
  <conditionalFormatting sqref="I10">
    <cfRule type="expression" dxfId="102" priority="53">
      <formula>#REF!=0</formula>
    </cfRule>
  </conditionalFormatting>
  <conditionalFormatting sqref="M10">
    <cfRule type="expression" dxfId="101" priority="49">
      <formula>#REF!=0</formula>
    </cfRule>
  </conditionalFormatting>
  <conditionalFormatting sqref="P8">
    <cfRule type="expression" dxfId="100" priority="32" stopIfTrue="1">
      <formula>#REF!=0</formula>
    </cfRule>
  </conditionalFormatting>
  <conditionalFormatting sqref="I8">
    <cfRule type="expression" dxfId="99" priority="25">
      <formula>#REF!=0</formula>
    </cfRule>
  </conditionalFormatting>
  <conditionalFormatting sqref="M8">
    <cfRule type="expression" dxfId="98" priority="21">
      <formula>#REF!=0</formula>
    </cfRule>
  </conditionalFormatting>
  <conditionalFormatting sqref="K6">
    <cfRule type="expression" dxfId="97" priority="4">
      <formula>#REF!=0</formula>
    </cfRule>
  </conditionalFormatting>
  <conditionalFormatting sqref="I6">
    <cfRule type="expression" dxfId="96" priority="3">
      <formula>#REF!=0</formula>
    </cfRule>
  </conditionalFormatting>
  <conditionalFormatting sqref="I5">
    <cfRule type="expression" dxfId="95" priority="2">
      <formula>#REF!=0</formula>
    </cfRule>
  </conditionalFormatting>
  <conditionalFormatting sqref="P12">
    <cfRule type="expression" dxfId="94" priority="1" stopIfTrue="1">
      <formula>#REF!=0</formula>
    </cfRule>
  </conditionalFormatting>
  <pageMargins left="0.7" right="0.7" top="0.75" bottom="0.75" header="0.3" footer="0.3"/>
  <pageSetup paperSize="9" orientation="landscape" r:id="rId1"/>
  <headerFoot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8715F-0841-4840-A194-343A2214E2CE}">
  <sheetPr>
    <pageSetUpPr autoPageBreaks="0"/>
  </sheetPr>
  <dimension ref="A1:AT36"/>
  <sheetViews>
    <sheetView zoomScale="50" zoomScaleNormal="50" workbookViewId="0">
      <pane ySplit="3" topLeftCell="A21" activePane="bottomLeft" state="frozen"/>
      <selection pane="bottomLeft" activeCell="J43" sqref="J43"/>
    </sheetView>
  </sheetViews>
  <sheetFormatPr defaultColWidth="9" defaultRowHeight="13.2"/>
  <cols>
    <col min="1" max="1" width="9" style="28" customWidth="1"/>
    <col min="2" max="2" width="94.109375" style="5" customWidth="1"/>
    <col min="3" max="3" width="12.5546875" style="5" customWidth="1"/>
    <col min="4" max="4" width="12.88671875" style="6" customWidth="1"/>
    <col min="5" max="5" width="56.5546875" style="5" customWidth="1"/>
    <col min="6" max="6" width="8.5546875" style="5" customWidth="1"/>
    <col min="7" max="8" width="11.5546875" style="5" hidden="1" customWidth="1"/>
    <col min="9" max="9" width="4" style="5" customWidth="1"/>
    <col min="10" max="10" width="50.109375" style="5" customWidth="1"/>
    <col min="11" max="11" width="3.44140625" style="5" customWidth="1"/>
    <col min="12" max="12" width="51" style="5" customWidth="1"/>
    <col min="13" max="13" width="3.44140625" style="5" customWidth="1"/>
    <col min="14" max="14" width="51.109375" style="5" customWidth="1"/>
    <col min="15" max="15" width="3.5546875" style="5" customWidth="1"/>
    <col min="16" max="16" width="51.88671875" style="5" customWidth="1"/>
    <col min="17" max="17" width="4.44140625" style="5" customWidth="1"/>
    <col min="18" max="18" width="9.5546875" style="4" customWidth="1"/>
    <col min="19" max="19" width="56.44140625" style="5" customWidth="1"/>
    <col min="20" max="20" width="7.5546875" style="5" customWidth="1"/>
    <col min="21" max="22" width="3.5546875" style="1" hidden="1" customWidth="1"/>
    <col min="23" max="23" width="3.5546875" style="3" hidden="1" customWidth="1"/>
    <col min="24" max="25" width="3.5546875" style="1" hidden="1" customWidth="1"/>
    <col min="26" max="26" width="6.5546875" style="2" hidden="1" customWidth="1"/>
    <col min="27" max="31" width="3.5546875" style="1" hidden="1" customWidth="1"/>
    <col min="32" max="32" width="9" style="67" hidden="1" customWidth="1"/>
    <col min="33" max="34" width="15" style="1" hidden="1" customWidth="1"/>
    <col min="35" max="35" width="15" style="3" hidden="1" customWidth="1"/>
    <col min="36" max="37" width="15" style="1" hidden="1" customWidth="1"/>
    <col min="38" max="38" width="15" style="2" hidden="1" customWidth="1"/>
    <col min="39" max="43" width="15" style="1" hidden="1" customWidth="1"/>
    <col min="44" max="44" width="9" style="1" hidden="1" customWidth="1"/>
    <col min="45" max="46" width="9" style="67" hidden="1" customWidth="1"/>
    <col min="47" max="16384" width="9" style="67"/>
  </cols>
  <sheetData>
    <row r="1" spans="1:44" s="20" customFormat="1" ht="22.8">
      <c r="A1" s="59" t="s">
        <v>34</v>
      </c>
      <c r="B1" s="58"/>
      <c r="C1" s="58"/>
      <c r="D1" s="60"/>
      <c r="E1" s="60"/>
      <c r="F1" s="60"/>
      <c r="G1" s="60"/>
      <c r="H1" s="60"/>
      <c r="I1" s="60"/>
      <c r="J1" s="60"/>
      <c r="K1" s="60"/>
      <c r="L1" s="60"/>
      <c r="M1" s="60"/>
      <c r="N1" s="60"/>
      <c r="O1" s="60"/>
      <c r="P1" s="60"/>
      <c r="Q1" s="60"/>
      <c r="R1" s="60"/>
      <c r="S1" s="60"/>
      <c r="T1" s="27"/>
      <c r="U1" s="1"/>
      <c r="V1" s="1"/>
      <c r="W1" s="3"/>
      <c r="X1" s="1"/>
      <c r="Y1" s="1"/>
      <c r="Z1" s="2"/>
      <c r="AA1" s="1"/>
      <c r="AB1" s="1"/>
      <c r="AC1" s="1"/>
      <c r="AD1" s="1"/>
      <c r="AE1" s="1"/>
      <c r="AG1" s="1"/>
      <c r="AH1" s="1"/>
      <c r="AI1" s="3"/>
      <c r="AJ1" s="1"/>
      <c r="AK1" s="1"/>
      <c r="AL1" s="2"/>
      <c r="AM1" s="1"/>
      <c r="AN1" s="1"/>
      <c r="AO1" s="1"/>
      <c r="AP1" s="1"/>
      <c r="AQ1" s="1"/>
      <c r="AR1" s="1"/>
    </row>
    <row r="2" spans="1:44" s="65" customFormat="1" ht="34.799999999999997">
      <c r="A2" s="90" t="s">
        <v>33</v>
      </c>
      <c r="B2" s="93"/>
      <c r="C2" s="92"/>
      <c r="D2" s="91"/>
      <c r="E2" s="94" t="s">
        <v>32</v>
      </c>
      <c r="F2" s="304" t="s">
        <v>31</v>
      </c>
      <c r="G2" s="304"/>
      <c r="H2" s="304"/>
      <c r="I2" s="304"/>
      <c r="J2" s="304"/>
      <c r="K2" s="304"/>
      <c r="L2" s="305" t="s">
        <v>0</v>
      </c>
      <c r="M2" s="305"/>
      <c r="N2" s="305"/>
      <c r="O2" s="305"/>
      <c r="P2" s="305"/>
      <c r="Q2" s="305"/>
      <c r="R2" s="62"/>
      <c r="S2" s="63"/>
      <c r="T2" s="64"/>
      <c r="U2" s="302" t="s">
        <v>30</v>
      </c>
      <c r="V2" s="302"/>
      <c r="W2" s="302"/>
      <c r="X2" s="302"/>
      <c r="Y2" s="302"/>
      <c r="Z2" s="302"/>
      <c r="AA2" s="302"/>
      <c r="AB2" s="302"/>
      <c r="AC2" s="302"/>
      <c r="AD2" s="302"/>
      <c r="AE2" s="55"/>
      <c r="AG2" s="302" t="s">
        <v>29</v>
      </c>
      <c r="AH2" s="302"/>
      <c r="AI2" s="302"/>
      <c r="AJ2" s="302"/>
      <c r="AK2" s="302"/>
      <c r="AL2" s="302"/>
      <c r="AM2" s="302"/>
      <c r="AN2" s="302"/>
      <c r="AO2" s="302"/>
      <c r="AP2" s="302"/>
      <c r="AQ2" s="55"/>
      <c r="AR2" s="24"/>
    </row>
    <row r="3" spans="1:44" s="20" customFormat="1" ht="323.39999999999998" thickBot="1">
      <c r="A3" s="54" t="s">
        <v>28</v>
      </c>
      <c r="B3" s="85" t="s">
        <v>99</v>
      </c>
      <c r="C3" s="85" t="s">
        <v>27</v>
      </c>
      <c r="D3" s="49" t="s">
        <v>26</v>
      </c>
      <c r="E3" s="45" t="s">
        <v>25</v>
      </c>
      <c r="F3" s="76" t="s">
        <v>24</v>
      </c>
      <c r="G3" s="76" t="s">
        <v>97</v>
      </c>
      <c r="H3" s="88" t="s">
        <v>98</v>
      </c>
      <c r="I3" s="77" t="s">
        <v>23</v>
      </c>
      <c r="J3" s="89" t="s">
        <v>22</v>
      </c>
      <c r="K3" s="78" t="s">
        <v>21</v>
      </c>
      <c r="L3" s="79" t="s">
        <v>20</v>
      </c>
      <c r="M3" s="80" t="s">
        <v>19</v>
      </c>
      <c r="N3" s="81" t="s">
        <v>18</v>
      </c>
      <c r="O3" s="82" t="s">
        <v>17</v>
      </c>
      <c r="P3" s="83" t="s">
        <v>16</v>
      </c>
      <c r="Q3" s="72" t="s">
        <v>15</v>
      </c>
      <c r="R3" s="73" t="s">
        <v>14</v>
      </c>
      <c r="S3" s="74" t="s">
        <v>13</v>
      </c>
      <c r="T3" s="66"/>
      <c r="U3" s="23" t="s">
        <v>12</v>
      </c>
      <c r="V3" s="21" t="s">
        <v>11</v>
      </c>
      <c r="W3" s="21" t="s">
        <v>8</v>
      </c>
      <c r="X3" s="21" t="s">
        <v>7</v>
      </c>
      <c r="Y3" s="21" t="s">
        <v>6</v>
      </c>
      <c r="Z3" s="22" t="s">
        <v>5</v>
      </c>
      <c r="AA3" s="21" t="s">
        <v>4</v>
      </c>
      <c r="AB3" s="21" t="s">
        <v>3</v>
      </c>
      <c r="AC3" s="21" t="s">
        <v>2</v>
      </c>
      <c r="AD3" s="21" t="s">
        <v>1</v>
      </c>
      <c r="AE3" s="21" t="s">
        <v>0</v>
      </c>
      <c r="AG3" s="23" t="s">
        <v>10</v>
      </c>
      <c r="AH3" s="21" t="s">
        <v>9</v>
      </c>
      <c r="AI3" s="21" t="s">
        <v>8</v>
      </c>
      <c r="AJ3" s="21" t="s">
        <v>7</v>
      </c>
      <c r="AK3" s="21" t="s">
        <v>6</v>
      </c>
      <c r="AL3" s="22" t="s">
        <v>5</v>
      </c>
      <c r="AM3" s="21" t="s">
        <v>4</v>
      </c>
      <c r="AN3" s="21" t="s">
        <v>3</v>
      </c>
      <c r="AO3" s="21" t="s">
        <v>2</v>
      </c>
      <c r="AP3" s="21" t="s">
        <v>1</v>
      </c>
      <c r="AQ3" s="21" t="s">
        <v>0</v>
      </c>
      <c r="AR3" s="20">
        <v>1</v>
      </c>
    </row>
    <row r="4" spans="1:44" s="11" customFormat="1" ht="59.4" customHeight="1" thickBot="1">
      <c r="A4" s="306" t="s">
        <v>100</v>
      </c>
      <c r="B4" s="307"/>
      <c r="C4" s="307"/>
      <c r="D4" s="307"/>
      <c r="E4" s="307"/>
      <c r="F4" s="307"/>
      <c r="G4" s="307"/>
      <c r="H4" s="307"/>
      <c r="I4" s="307"/>
      <c r="J4" s="307"/>
      <c r="K4" s="307"/>
      <c r="L4" s="307"/>
      <c r="M4" s="307"/>
      <c r="N4" s="307"/>
      <c r="O4" s="307"/>
      <c r="P4" s="307"/>
      <c r="Q4" s="307"/>
      <c r="R4" s="307"/>
      <c r="S4" s="308"/>
      <c r="T4" s="71"/>
      <c r="U4" s="39"/>
      <c r="V4" s="39"/>
      <c r="W4" s="39"/>
      <c r="X4" s="39"/>
      <c r="Y4" s="39"/>
      <c r="Z4" s="40"/>
      <c r="AA4" s="41"/>
      <c r="AB4" s="41"/>
      <c r="AC4" s="41"/>
      <c r="AD4" s="41"/>
      <c r="AE4" s="41"/>
      <c r="AF4" s="53"/>
      <c r="AG4" s="41"/>
      <c r="AH4" s="41"/>
      <c r="AI4" s="41"/>
      <c r="AJ4" s="41"/>
      <c r="AK4" s="41"/>
      <c r="AL4" s="42"/>
      <c r="AM4" s="41"/>
      <c r="AN4" s="41"/>
      <c r="AO4" s="41"/>
      <c r="AP4" s="43"/>
      <c r="AQ4" s="43"/>
    </row>
    <row r="5" spans="1:44" s="53" customFormat="1" ht="245.1" customHeight="1">
      <c r="A5" s="38">
        <v>1</v>
      </c>
      <c r="B5" s="48" t="s">
        <v>102</v>
      </c>
      <c r="C5" s="38"/>
      <c r="D5" s="38" t="s">
        <v>36</v>
      </c>
      <c r="E5" s="48" t="s">
        <v>103</v>
      </c>
      <c r="F5" s="48">
        <v>10</v>
      </c>
      <c r="G5" s="38"/>
      <c r="H5" s="38"/>
      <c r="I5" s="75"/>
      <c r="J5" s="50" t="s">
        <v>77</v>
      </c>
      <c r="K5" s="75"/>
      <c r="L5" s="17" t="s">
        <v>35</v>
      </c>
      <c r="M5" s="75"/>
      <c r="N5" s="17" t="s">
        <v>35</v>
      </c>
      <c r="O5" s="75"/>
      <c r="P5" s="48" t="s">
        <v>78</v>
      </c>
      <c r="Q5" s="75"/>
      <c r="R5" s="84">
        <f>F5*IF(I5&lt;&gt;"",1,IF(K5&lt;&gt;"",0.75,IF(M5&lt;&gt;"",0.5,0)))</f>
        <v>0</v>
      </c>
      <c r="S5" s="38"/>
      <c r="T5" s="71"/>
      <c r="U5" s="51"/>
      <c r="V5" s="51"/>
      <c r="W5" s="51"/>
      <c r="X5" s="51"/>
      <c r="Y5" s="51"/>
      <c r="Z5" s="52"/>
      <c r="AL5" s="52"/>
    </row>
    <row r="6" spans="1:44" s="53" customFormat="1" ht="97.5" customHeight="1">
      <c r="A6" s="57">
        <v>2</v>
      </c>
      <c r="B6" s="17" t="s">
        <v>104</v>
      </c>
      <c r="C6" s="57"/>
      <c r="D6" s="57" t="s">
        <v>37</v>
      </c>
      <c r="E6" s="17" t="s">
        <v>82</v>
      </c>
      <c r="F6" s="17">
        <v>6</v>
      </c>
      <c r="G6" s="57"/>
      <c r="H6" s="57"/>
      <c r="I6" s="75"/>
      <c r="J6" s="17" t="s">
        <v>52</v>
      </c>
      <c r="K6" s="75"/>
      <c r="L6" s="17" t="s">
        <v>35</v>
      </c>
      <c r="M6" s="75"/>
      <c r="N6" s="17" t="s">
        <v>35</v>
      </c>
      <c r="O6" s="75"/>
      <c r="P6" s="17" t="s">
        <v>53</v>
      </c>
      <c r="Q6" s="75"/>
      <c r="R6" s="84">
        <f t="shared" ref="R6:R17" si="0">F6*IF(I6&lt;&gt;"",1,IF(K6&lt;&gt;"",0.75,IF(M6&lt;&gt;"",0.5,0)))</f>
        <v>0</v>
      </c>
      <c r="S6" s="57"/>
      <c r="T6" s="71"/>
      <c r="U6" s="51"/>
      <c r="V6" s="51"/>
      <c r="W6" s="51"/>
      <c r="X6" s="51"/>
      <c r="Y6" s="51"/>
      <c r="Z6" s="52"/>
      <c r="AL6" s="52"/>
    </row>
    <row r="7" spans="1:44" s="53" customFormat="1" ht="89.25" customHeight="1">
      <c r="A7" s="57">
        <v>3</v>
      </c>
      <c r="B7" s="17" t="s">
        <v>105</v>
      </c>
      <c r="C7" s="57"/>
      <c r="D7" s="57" t="s">
        <v>38</v>
      </c>
      <c r="E7" s="17" t="s">
        <v>51</v>
      </c>
      <c r="F7" s="17">
        <v>5</v>
      </c>
      <c r="G7" s="57"/>
      <c r="H7" s="57"/>
      <c r="I7" s="75"/>
      <c r="J7" s="17" t="s">
        <v>50</v>
      </c>
      <c r="K7" s="75"/>
      <c r="L7" s="17" t="s">
        <v>35</v>
      </c>
      <c r="M7" s="75"/>
      <c r="N7" s="17" t="s">
        <v>35</v>
      </c>
      <c r="O7" s="75"/>
      <c r="P7" s="17" t="s">
        <v>49</v>
      </c>
      <c r="Q7" s="75"/>
      <c r="R7" s="84">
        <f t="shared" si="0"/>
        <v>0</v>
      </c>
      <c r="S7" s="57"/>
      <c r="T7" s="71"/>
      <c r="U7" s="51"/>
      <c r="V7" s="51"/>
      <c r="W7" s="51"/>
      <c r="X7" s="51"/>
      <c r="Y7" s="51"/>
      <c r="Z7" s="52"/>
      <c r="AL7" s="52"/>
    </row>
    <row r="8" spans="1:44" s="53" customFormat="1" ht="164.1" customHeight="1">
      <c r="A8" s="57">
        <v>4</v>
      </c>
      <c r="B8" s="17" t="s">
        <v>106</v>
      </c>
      <c r="C8" s="57"/>
      <c r="D8" s="57" t="s">
        <v>39</v>
      </c>
      <c r="E8" s="17" t="s">
        <v>83</v>
      </c>
      <c r="F8" s="17">
        <v>10</v>
      </c>
      <c r="G8" s="57"/>
      <c r="H8" s="57"/>
      <c r="I8" s="75"/>
      <c r="J8" s="17" t="s">
        <v>56</v>
      </c>
      <c r="K8" s="75"/>
      <c r="L8" s="17" t="s">
        <v>55</v>
      </c>
      <c r="M8" s="75"/>
      <c r="N8" s="17" t="s">
        <v>84</v>
      </c>
      <c r="O8" s="75"/>
      <c r="P8" s="17" t="s">
        <v>54</v>
      </c>
      <c r="Q8" s="75"/>
      <c r="R8" s="84">
        <f t="shared" si="0"/>
        <v>0</v>
      </c>
      <c r="S8" s="57"/>
      <c r="T8" s="71"/>
      <c r="U8" s="51"/>
      <c r="V8" s="51"/>
      <c r="W8" s="51"/>
      <c r="X8" s="51"/>
      <c r="Y8" s="51"/>
      <c r="Z8" s="52"/>
      <c r="AL8" s="52"/>
    </row>
    <row r="9" spans="1:44" s="53" customFormat="1" ht="177.9" customHeight="1">
      <c r="A9" s="57">
        <v>5</v>
      </c>
      <c r="B9" s="17" t="s">
        <v>107</v>
      </c>
      <c r="C9" s="57"/>
      <c r="D9" s="57" t="s">
        <v>40</v>
      </c>
      <c r="E9" s="17" t="s">
        <v>85</v>
      </c>
      <c r="F9" s="17">
        <v>5</v>
      </c>
      <c r="G9" s="57"/>
      <c r="H9" s="57"/>
      <c r="I9" s="75"/>
      <c r="J9" s="17" t="s">
        <v>86</v>
      </c>
      <c r="K9" s="75"/>
      <c r="L9" s="17" t="s">
        <v>35</v>
      </c>
      <c r="M9" s="75"/>
      <c r="N9" s="17" t="s">
        <v>35</v>
      </c>
      <c r="O9" s="75"/>
      <c r="P9" s="17" t="s">
        <v>87</v>
      </c>
      <c r="Q9" s="75"/>
      <c r="R9" s="84">
        <f t="shared" si="0"/>
        <v>0</v>
      </c>
      <c r="S9" s="57"/>
      <c r="T9" s="71"/>
      <c r="U9" s="51"/>
      <c r="V9" s="51"/>
      <c r="W9" s="51"/>
      <c r="X9" s="51"/>
      <c r="Y9" s="51"/>
      <c r="Z9" s="52"/>
      <c r="AL9" s="52"/>
    </row>
    <row r="10" spans="1:44" s="53" customFormat="1" ht="164.1" customHeight="1">
      <c r="A10" s="57">
        <v>6</v>
      </c>
      <c r="B10" s="46" t="s">
        <v>108</v>
      </c>
      <c r="C10" s="57"/>
      <c r="D10" s="57" t="s">
        <v>41</v>
      </c>
      <c r="E10" s="17" t="s">
        <v>127</v>
      </c>
      <c r="F10" s="17">
        <v>5</v>
      </c>
      <c r="G10" s="57"/>
      <c r="H10" s="57"/>
      <c r="I10" s="75"/>
      <c r="J10" s="17" t="s">
        <v>59</v>
      </c>
      <c r="K10" s="75"/>
      <c r="L10" s="47" t="s">
        <v>35</v>
      </c>
      <c r="M10" s="75"/>
      <c r="N10" s="17" t="s">
        <v>57</v>
      </c>
      <c r="O10" s="75"/>
      <c r="P10" s="17" t="s">
        <v>58</v>
      </c>
      <c r="Q10" s="75"/>
      <c r="R10" s="84">
        <f t="shared" si="0"/>
        <v>0</v>
      </c>
      <c r="S10" s="57"/>
      <c r="T10" s="71"/>
      <c r="U10" s="51"/>
      <c r="V10" s="51"/>
      <c r="W10" s="51"/>
      <c r="X10" s="51"/>
      <c r="Y10" s="51"/>
      <c r="Z10" s="52"/>
      <c r="AL10" s="52"/>
    </row>
    <row r="11" spans="1:44" s="53" customFormat="1" ht="339" customHeight="1">
      <c r="A11" s="57">
        <v>7</v>
      </c>
      <c r="B11" s="17" t="s">
        <v>109</v>
      </c>
      <c r="C11" s="57"/>
      <c r="D11" s="57" t="s">
        <v>42</v>
      </c>
      <c r="E11" s="17" t="s">
        <v>126</v>
      </c>
      <c r="F11" s="17">
        <v>10</v>
      </c>
      <c r="G11" s="57"/>
      <c r="H11" s="57"/>
      <c r="I11" s="75"/>
      <c r="J11" s="17" t="s">
        <v>88</v>
      </c>
      <c r="K11" s="75"/>
      <c r="L11" s="17" t="s">
        <v>35</v>
      </c>
      <c r="M11" s="75"/>
      <c r="N11" s="17" t="s">
        <v>76</v>
      </c>
      <c r="O11" s="75"/>
      <c r="P11" s="46" t="s">
        <v>89</v>
      </c>
      <c r="Q11" s="75"/>
      <c r="R11" s="84">
        <f t="shared" si="0"/>
        <v>0</v>
      </c>
      <c r="S11" s="57"/>
      <c r="T11" s="71"/>
      <c r="U11" s="51"/>
      <c r="V11" s="51"/>
      <c r="W11" s="51"/>
      <c r="X11" s="51"/>
      <c r="Y11" s="51"/>
      <c r="Z11" s="52"/>
      <c r="AL11" s="52"/>
    </row>
    <row r="12" spans="1:44" s="53" customFormat="1" ht="126.9" customHeight="1">
      <c r="A12" s="57">
        <v>8</v>
      </c>
      <c r="B12" s="17" t="s">
        <v>110</v>
      </c>
      <c r="C12" s="57"/>
      <c r="D12" s="57" t="s">
        <v>43</v>
      </c>
      <c r="E12" s="17" t="s">
        <v>128</v>
      </c>
      <c r="F12" s="17">
        <v>10</v>
      </c>
      <c r="G12" s="57"/>
      <c r="H12" s="57"/>
      <c r="I12" s="75"/>
      <c r="J12" s="46" t="s">
        <v>111</v>
      </c>
      <c r="K12" s="75"/>
      <c r="L12" s="47" t="s">
        <v>35</v>
      </c>
      <c r="M12" s="75"/>
      <c r="N12" s="47" t="s">
        <v>35</v>
      </c>
      <c r="O12" s="75"/>
      <c r="P12" s="46" t="s">
        <v>112</v>
      </c>
      <c r="Q12" s="75"/>
      <c r="R12" s="84">
        <f t="shared" si="0"/>
        <v>0</v>
      </c>
      <c r="S12" s="57"/>
      <c r="T12" s="71"/>
      <c r="U12" s="51"/>
      <c r="V12" s="51"/>
      <c r="W12" s="51"/>
      <c r="X12" s="51"/>
      <c r="Y12" s="51"/>
      <c r="Z12" s="52"/>
      <c r="AL12" s="52"/>
    </row>
    <row r="13" spans="1:44" s="11" customFormat="1" ht="246.6" customHeight="1">
      <c r="A13" s="38">
        <v>9</v>
      </c>
      <c r="B13" s="95" t="s">
        <v>113</v>
      </c>
      <c r="C13" s="38"/>
      <c r="D13" s="38" t="s">
        <v>44</v>
      </c>
      <c r="E13" s="48" t="s">
        <v>129</v>
      </c>
      <c r="F13" s="48">
        <v>5</v>
      </c>
      <c r="G13" s="38"/>
      <c r="H13" s="38"/>
      <c r="I13" s="75"/>
      <c r="J13" s="48" t="s">
        <v>60</v>
      </c>
      <c r="K13" s="75"/>
      <c r="L13" s="48" t="s">
        <v>35</v>
      </c>
      <c r="M13" s="75"/>
      <c r="N13" s="48" t="s">
        <v>35</v>
      </c>
      <c r="O13" s="75"/>
      <c r="P13" s="48" t="s">
        <v>90</v>
      </c>
      <c r="Q13" s="75"/>
      <c r="R13" s="84">
        <f t="shared" si="0"/>
        <v>0</v>
      </c>
      <c r="S13" s="38"/>
      <c r="T13" s="71"/>
      <c r="U13" s="16"/>
      <c r="V13" s="16"/>
      <c r="W13" s="16"/>
      <c r="X13" s="16"/>
      <c r="Y13" s="16"/>
      <c r="Z13" s="14"/>
      <c r="AA13" s="13"/>
      <c r="AB13" s="13"/>
      <c r="AC13" s="13"/>
      <c r="AD13" s="13"/>
      <c r="AE13" s="13"/>
      <c r="AF13" s="53"/>
      <c r="AG13" s="13"/>
      <c r="AH13" s="13"/>
      <c r="AI13" s="13"/>
      <c r="AJ13" s="13"/>
      <c r="AK13" s="13"/>
      <c r="AL13" s="14"/>
      <c r="AM13" s="13"/>
      <c r="AN13" s="13"/>
      <c r="AO13" s="13"/>
      <c r="AP13" s="13"/>
      <c r="AQ13" s="13"/>
    </row>
    <row r="14" spans="1:44" s="11" customFormat="1" ht="116.25" customHeight="1">
      <c r="A14" s="57">
        <v>10</v>
      </c>
      <c r="B14" s="17" t="s">
        <v>114</v>
      </c>
      <c r="C14" s="57"/>
      <c r="D14" s="57" t="s">
        <v>45</v>
      </c>
      <c r="E14" s="17" t="s">
        <v>91</v>
      </c>
      <c r="F14" s="17">
        <v>3</v>
      </c>
      <c r="G14" s="57"/>
      <c r="H14" s="57"/>
      <c r="I14" s="75"/>
      <c r="J14" s="48" t="s">
        <v>92</v>
      </c>
      <c r="K14" s="75"/>
      <c r="L14" s="17" t="s">
        <v>35</v>
      </c>
      <c r="M14" s="75"/>
      <c r="N14" s="17" t="s">
        <v>35</v>
      </c>
      <c r="O14" s="75"/>
      <c r="P14" s="17" t="s">
        <v>93</v>
      </c>
      <c r="Q14" s="75"/>
      <c r="R14" s="84">
        <f t="shared" si="0"/>
        <v>0</v>
      </c>
      <c r="S14" s="57"/>
      <c r="T14" s="71"/>
      <c r="U14" s="16"/>
      <c r="V14" s="16"/>
      <c r="W14" s="16"/>
      <c r="X14" s="16"/>
      <c r="Y14" s="16"/>
      <c r="Z14" s="15"/>
      <c r="AA14" s="13"/>
      <c r="AB14" s="13"/>
      <c r="AC14" s="13"/>
      <c r="AD14" s="13"/>
      <c r="AE14" s="13"/>
      <c r="AF14" s="53"/>
      <c r="AG14" s="13"/>
      <c r="AH14" s="13"/>
      <c r="AI14" s="13"/>
      <c r="AJ14" s="13"/>
      <c r="AK14" s="13"/>
      <c r="AL14" s="14"/>
      <c r="AM14" s="13"/>
      <c r="AN14" s="13"/>
      <c r="AO14" s="13"/>
      <c r="AP14" s="12"/>
      <c r="AQ14" s="12"/>
    </row>
    <row r="15" spans="1:44" s="11" customFormat="1" ht="237.75" customHeight="1">
      <c r="A15" s="57">
        <v>11</v>
      </c>
      <c r="B15" s="17" t="s">
        <v>115</v>
      </c>
      <c r="C15" s="57"/>
      <c r="D15" s="57" t="s">
        <v>46</v>
      </c>
      <c r="E15" s="46" t="s">
        <v>116</v>
      </c>
      <c r="F15" s="17">
        <v>3</v>
      </c>
      <c r="G15" s="57"/>
      <c r="H15" s="57"/>
      <c r="I15" s="75"/>
      <c r="J15" s="48" t="s">
        <v>63</v>
      </c>
      <c r="K15" s="75"/>
      <c r="L15" s="17" t="s">
        <v>35</v>
      </c>
      <c r="M15" s="75"/>
      <c r="N15" s="17" t="s">
        <v>61</v>
      </c>
      <c r="O15" s="75"/>
      <c r="P15" s="17" t="s">
        <v>62</v>
      </c>
      <c r="Q15" s="75"/>
      <c r="R15" s="84">
        <f t="shared" si="0"/>
        <v>0</v>
      </c>
      <c r="S15" s="57"/>
      <c r="T15" s="71"/>
      <c r="U15" s="16"/>
      <c r="V15" s="16"/>
      <c r="W15" s="16"/>
      <c r="X15" s="16"/>
      <c r="Y15" s="16"/>
      <c r="Z15" s="15"/>
      <c r="AA15" s="13"/>
      <c r="AB15" s="13"/>
      <c r="AC15" s="13"/>
      <c r="AD15" s="13"/>
      <c r="AE15" s="13"/>
      <c r="AF15" s="53"/>
      <c r="AG15" s="13"/>
      <c r="AH15" s="13"/>
      <c r="AI15" s="13"/>
      <c r="AJ15" s="13"/>
      <c r="AK15" s="13"/>
      <c r="AL15" s="14"/>
      <c r="AM15" s="13"/>
      <c r="AN15" s="13"/>
      <c r="AO15" s="13"/>
      <c r="AP15" s="12"/>
      <c r="AQ15" s="12"/>
    </row>
    <row r="16" spans="1:44" s="11" customFormat="1" ht="62.4" customHeight="1">
      <c r="A16" s="57">
        <v>12</v>
      </c>
      <c r="B16" s="17" t="s">
        <v>117</v>
      </c>
      <c r="C16" s="57"/>
      <c r="D16" s="57" t="s">
        <v>47</v>
      </c>
      <c r="E16" s="17" t="s">
        <v>94</v>
      </c>
      <c r="F16" s="17">
        <v>3</v>
      </c>
      <c r="G16" s="57"/>
      <c r="H16" s="57"/>
      <c r="I16" s="75"/>
      <c r="J16" s="17" t="s">
        <v>95</v>
      </c>
      <c r="K16" s="75"/>
      <c r="L16" s="17" t="s">
        <v>35</v>
      </c>
      <c r="M16" s="75"/>
      <c r="N16" s="17" t="s">
        <v>35</v>
      </c>
      <c r="O16" s="75"/>
      <c r="P16" s="17" t="s">
        <v>96</v>
      </c>
      <c r="Q16" s="75"/>
      <c r="R16" s="84">
        <f t="shared" si="0"/>
        <v>0</v>
      </c>
      <c r="S16" s="57"/>
      <c r="T16" s="71"/>
      <c r="U16" s="16"/>
      <c r="V16" s="16"/>
      <c r="W16" s="16"/>
      <c r="X16" s="16"/>
      <c r="Y16" s="16"/>
      <c r="Z16" s="15"/>
      <c r="AA16" s="13"/>
      <c r="AB16" s="13"/>
      <c r="AC16" s="13"/>
      <c r="AD16" s="13"/>
      <c r="AE16" s="13"/>
      <c r="AF16" s="53"/>
      <c r="AG16" s="13"/>
      <c r="AH16" s="13"/>
      <c r="AI16" s="13"/>
      <c r="AJ16" s="13"/>
      <c r="AK16" s="13"/>
      <c r="AL16" s="14"/>
      <c r="AM16" s="13"/>
      <c r="AN16" s="13"/>
      <c r="AO16" s="13"/>
      <c r="AP16" s="12"/>
      <c r="AQ16" s="12"/>
    </row>
    <row r="17" spans="1:44" s="11" customFormat="1" ht="151.5" customHeight="1" thickBot="1">
      <c r="A17" s="45">
        <v>13</v>
      </c>
      <c r="B17" s="44" t="s">
        <v>118</v>
      </c>
      <c r="C17" s="45"/>
      <c r="D17" s="45" t="s">
        <v>48</v>
      </c>
      <c r="E17" s="44" t="s">
        <v>79</v>
      </c>
      <c r="F17" s="44">
        <v>5</v>
      </c>
      <c r="G17" s="45"/>
      <c r="H17" s="45"/>
      <c r="I17" s="87"/>
      <c r="J17" s="44" t="s">
        <v>64</v>
      </c>
      <c r="K17" s="87"/>
      <c r="L17" s="44" t="s">
        <v>35</v>
      </c>
      <c r="M17" s="87"/>
      <c r="N17" s="44" t="s">
        <v>80</v>
      </c>
      <c r="O17" s="87"/>
      <c r="P17" s="44" t="s">
        <v>65</v>
      </c>
      <c r="Q17" s="87"/>
      <c r="R17" s="86">
        <f t="shared" si="0"/>
        <v>0</v>
      </c>
      <c r="S17" s="45"/>
      <c r="T17" s="71"/>
      <c r="U17" s="16"/>
      <c r="V17" s="16"/>
      <c r="W17" s="16"/>
      <c r="X17" s="16"/>
      <c r="Y17" s="16"/>
      <c r="Z17" s="15"/>
      <c r="AA17" s="13"/>
      <c r="AB17" s="13"/>
      <c r="AC17" s="13"/>
      <c r="AD17" s="13"/>
      <c r="AE17" s="13"/>
      <c r="AF17" s="53"/>
      <c r="AG17" s="13"/>
      <c r="AH17" s="13"/>
      <c r="AI17" s="13"/>
      <c r="AJ17" s="13"/>
      <c r="AK17" s="13"/>
      <c r="AL17" s="14"/>
      <c r="AM17" s="13"/>
      <c r="AN17" s="13"/>
      <c r="AO17" s="13"/>
      <c r="AP17" s="12"/>
      <c r="AQ17" s="12"/>
    </row>
    <row r="18" spans="1:44" s="11" customFormat="1" ht="59.4" customHeight="1" thickBot="1">
      <c r="A18" s="306" t="s">
        <v>101</v>
      </c>
      <c r="B18" s="307"/>
      <c r="C18" s="307"/>
      <c r="D18" s="307"/>
      <c r="E18" s="307"/>
      <c r="F18" s="307"/>
      <c r="G18" s="307"/>
      <c r="H18" s="307"/>
      <c r="I18" s="307"/>
      <c r="J18" s="307"/>
      <c r="K18" s="307"/>
      <c r="L18" s="307"/>
      <c r="M18" s="307"/>
      <c r="N18" s="307"/>
      <c r="O18" s="307"/>
      <c r="P18" s="307"/>
      <c r="Q18" s="307"/>
      <c r="R18" s="307"/>
      <c r="S18" s="308"/>
      <c r="T18" s="71"/>
      <c r="U18" s="39"/>
      <c r="V18" s="39"/>
      <c r="W18" s="39"/>
      <c r="X18" s="39"/>
      <c r="Y18" s="39"/>
      <c r="Z18" s="40"/>
      <c r="AA18" s="41"/>
      <c r="AB18" s="41"/>
      <c r="AC18" s="41"/>
      <c r="AD18" s="41"/>
      <c r="AE18" s="41"/>
      <c r="AF18" s="53"/>
      <c r="AG18" s="41"/>
      <c r="AH18" s="41"/>
      <c r="AI18" s="41"/>
      <c r="AJ18" s="41"/>
      <c r="AK18" s="41"/>
      <c r="AL18" s="42"/>
      <c r="AM18" s="41"/>
      <c r="AN18" s="41"/>
      <c r="AO18" s="41"/>
      <c r="AP18" s="43"/>
      <c r="AQ18" s="43"/>
    </row>
    <row r="19" spans="1:44" s="11" customFormat="1" ht="198" customHeight="1">
      <c r="A19" s="38">
        <v>14</v>
      </c>
      <c r="B19" s="48" t="s">
        <v>119</v>
      </c>
      <c r="C19" s="38"/>
      <c r="D19" s="38" t="s">
        <v>66</v>
      </c>
      <c r="E19" s="48" t="s">
        <v>120</v>
      </c>
      <c r="F19" s="48">
        <v>10</v>
      </c>
      <c r="G19" s="48"/>
      <c r="H19" s="48"/>
      <c r="I19" s="75"/>
      <c r="J19" s="48" t="s">
        <v>71</v>
      </c>
      <c r="K19" s="75"/>
      <c r="L19" s="48" t="s">
        <v>35</v>
      </c>
      <c r="M19" s="75"/>
      <c r="N19" s="48" t="s">
        <v>35</v>
      </c>
      <c r="O19" s="75"/>
      <c r="P19" s="48" t="s">
        <v>70</v>
      </c>
      <c r="Q19" s="75"/>
      <c r="R19" s="84">
        <f>F19*IF(I19&lt;&gt;"",1,IF(K19&lt;&gt;"",0.75,IF(M19&lt;&gt;"",0.5,0)))</f>
        <v>0</v>
      </c>
      <c r="S19" s="38"/>
      <c r="T19" s="71"/>
      <c r="U19" s="16"/>
      <c r="V19" s="16"/>
      <c r="W19" s="16"/>
      <c r="X19" s="16"/>
      <c r="Y19" s="16"/>
      <c r="Z19" s="15"/>
      <c r="AA19" s="13"/>
      <c r="AB19" s="13"/>
      <c r="AC19" s="13"/>
      <c r="AD19" s="13"/>
      <c r="AE19" s="13"/>
      <c r="AF19" s="53"/>
      <c r="AG19" s="13"/>
      <c r="AH19" s="13"/>
      <c r="AI19" s="13"/>
      <c r="AJ19" s="13"/>
      <c r="AK19" s="13"/>
      <c r="AL19" s="14"/>
      <c r="AM19" s="13"/>
      <c r="AN19" s="13"/>
      <c r="AO19" s="13"/>
      <c r="AP19" s="12"/>
      <c r="AQ19" s="12"/>
    </row>
    <row r="20" spans="1:44" s="11" customFormat="1" ht="220.5" customHeight="1">
      <c r="A20" s="57">
        <v>15</v>
      </c>
      <c r="B20" s="17" t="s">
        <v>122</v>
      </c>
      <c r="C20" s="57"/>
      <c r="D20" s="57" t="s">
        <v>67</v>
      </c>
      <c r="E20" s="17" t="s">
        <v>121</v>
      </c>
      <c r="F20" s="57">
        <v>5</v>
      </c>
      <c r="G20" s="57"/>
      <c r="H20" s="57"/>
      <c r="I20" s="75"/>
      <c r="J20" s="17" t="s">
        <v>72</v>
      </c>
      <c r="K20" s="75"/>
      <c r="L20" s="17" t="s">
        <v>35</v>
      </c>
      <c r="M20" s="75"/>
      <c r="N20" s="17" t="s">
        <v>35</v>
      </c>
      <c r="O20" s="75"/>
      <c r="P20" s="17" t="s">
        <v>73</v>
      </c>
      <c r="Q20" s="75"/>
      <c r="R20" s="84">
        <f t="shared" ref="R20:R22" si="1">F20*IF(I20&lt;&gt;"",1,IF(K20&lt;&gt;"",0.75,IF(M20&lt;&gt;"",0.5,0)))</f>
        <v>0</v>
      </c>
      <c r="S20" s="57"/>
      <c r="T20" s="71"/>
      <c r="U20" s="16"/>
      <c r="V20" s="16"/>
      <c r="W20" s="16"/>
      <c r="X20" s="16"/>
      <c r="Y20" s="16"/>
      <c r="Z20" s="15"/>
      <c r="AA20" s="13"/>
      <c r="AB20" s="13"/>
      <c r="AC20" s="13"/>
      <c r="AD20" s="13"/>
      <c r="AE20" s="13"/>
      <c r="AF20" s="53"/>
      <c r="AG20" s="13"/>
      <c r="AH20" s="13"/>
      <c r="AI20" s="13"/>
      <c r="AJ20" s="13"/>
      <c r="AK20" s="13"/>
      <c r="AL20" s="14"/>
      <c r="AM20" s="13"/>
      <c r="AN20" s="13"/>
      <c r="AO20" s="13"/>
      <c r="AP20" s="12"/>
      <c r="AQ20" s="12"/>
    </row>
    <row r="21" spans="1:44" s="11" customFormat="1" ht="197.1" customHeight="1">
      <c r="A21" s="57">
        <v>16</v>
      </c>
      <c r="B21" s="17" t="s">
        <v>123</v>
      </c>
      <c r="C21" s="57"/>
      <c r="D21" s="57" t="s">
        <v>68</v>
      </c>
      <c r="E21" s="17" t="s">
        <v>81</v>
      </c>
      <c r="F21" s="57">
        <v>5</v>
      </c>
      <c r="G21" s="57"/>
      <c r="H21" s="57"/>
      <c r="I21" s="75"/>
      <c r="J21" s="17" t="s">
        <v>74</v>
      </c>
      <c r="K21" s="75"/>
      <c r="L21" s="17" t="s">
        <v>35</v>
      </c>
      <c r="M21" s="75"/>
      <c r="N21" s="17" t="s">
        <v>35</v>
      </c>
      <c r="O21" s="75"/>
      <c r="P21" s="17" t="s">
        <v>75</v>
      </c>
      <c r="Q21" s="75"/>
      <c r="R21" s="84">
        <f t="shared" si="1"/>
        <v>0</v>
      </c>
      <c r="S21" s="57"/>
      <c r="T21" s="71"/>
      <c r="U21" s="16"/>
      <c r="V21" s="16"/>
      <c r="W21" s="16"/>
      <c r="X21" s="16"/>
      <c r="Y21" s="16"/>
      <c r="Z21" s="15"/>
      <c r="AA21" s="13"/>
      <c r="AB21" s="13"/>
      <c r="AC21" s="13"/>
      <c r="AD21" s="13"/>
      <c r="AE21" s="13"/>
      <c r="AF21" s="53"/>
      <c r="AG21" s="13"/>
      <c r="AH21" s="13"/>
      <c r="AI21" s="13"/>
      <c r="AJ21" s="13"/>
      <c r="AK21" s="13"/>
      <c r="AL21" s="14"/>
      <c r="AM21" s="13"/>
      <c r="AN21" s="13"/>
      <c r="AO21" s="13"/>
      <c r="AP21" s="12"/>
      <c r="AQ21" s="12"/>
    </row>
    <row r="22" spans="1:44" s="11" customFormat="1" ht="141" customHeight="1">
      <c r="A22" s="57">
        <v>17</v>
      </c>
      <c r="B22" s="17" t="s">
        <v>125</v>
      </c>
      <c r="C22" s="57"/>
      <c r="D22" s="57" t="s">
        <v>69</v>
      </c>
      <c r="E22" s="17" t="s">
        <v>124</v>
      </c>
      <c r="F22" s="57">
        <v>5</v>
      </c>
      <c r="G22" s="57"/>
      <c r="H22" s="57"/>
      <c r="I22" s="75"/>
      <c r="J22" s="17" t="s">
        <v>130</v>
      </c>
      <c r="K22" s="75"/>
      <c r="L22" s="17" t="s">
        <v>35</v>
      </c>
      <c r="M22" s="75"/>
      <c r="N22" s="17" t="s">
        <v>35</v>
      </c>
      <c r="O22" s="75"/>
      <c r="P22" s="17" t="s">
        <v>131</v>
      </c>
      <c r="Q22" s="75"/>
      <c r="R22" s="84">
        <f t="shared" si="1"/>
        <v>0</v>
      </c>
      <c r="S22" s="57"/>
      <c r="T22" s="71"/>
      <c r="U22" s="16"/>
      <c r="V22" s="16"/>
      <c r="W22" s="16"/>
      <c r="X22" s="16"/>
      <c r="Y22" s="16"/>
      <c r="Z22" s="15"/>
      <c r="AA22" s="13"/>
      <c r="AB22" s="13"/>
      <c r="AC22" s="13"/>
      <c r="AD22" s="13"/>
      <c r="AE22" s="13"/>
      <c r="AF22" s="53"/>
      <c r="AG22" s="13"/>
      <c r="AH22" s="13"/>
      <c r="AI22" s="13"/>
      <c r="AJ22" s="13"/>
      <c r="AK22" s="13"/>
      <c r="AL22" s="14"/>
      <c r="AM22" s="13"/>
      <c r="AN22" s="13"/>
      <c r="AO22" s="13"/>
      <c r="AP22" s="12"/>
      <c r="AQ22" s="12"/>
    </row>
    <row r="23" spans="1:44" s="11" customFormat="1" ht="21">
      <c r="A23" s="19"/>
      <c r="B23" s="37"/>
      <c r="C23" s="37"/>
      <c r="D23" s="36"/>
      <c r="E23" s="37"/>
      <c r="F23" s="37"/>
      <c r="G23" s="36"/>
      <c r="H23" s="31"/>
      <c r="I23" s="31"/>
      <c r="J23" s="31"/>
      <c r="K23" s="32"/>
      <c r="L23" s="31"/>
      <c r="M23" s="31"/>
      <c r="N23" s="31"/>
      <c r="O23" s="31"/>
      <c r="P23" s="31"/>
      <c r="Q23" s="31"/>
      <c r="R23" s="34"/>
      <c r="S23" s="31"/>
      <c r="T23" s="31"/>
      <c r="Z23" s="18"/>
      <c r="AG23" s="34"/>
      <c r="AH23" s="34"/>
      <c r="AI23" s="34"/>
      <c r="AJ23" s="34"/>
      <c r="AK23" s="34"/>
      <c r="AL23" s="35"/>
      <c r="AM23" s="34"/>
      <c r="AN23" s="34"/>
      <c r="AO23" s="34"/>
      <c r="AP23" s="34"/>
      <c r="AQ23" s="34"/>
    </row>
    <row r="24" spans="1:44" s="11" customFormat="1" ht="21">
      <c r="A24" s="19"/>
      <c r="B24" s="37"/>
      <c r="C24" s="37"/>
      <c r="D24" s="36"/>
      <c r="E24" s="37"/>
      <c r="F24" s="37"/>
      <c r="G24" s="36"/>
      <c r="H24" s="31"/>
      <c r="I24" s="31"/>
      <c r="J24" s="31"/>
      <c r="K24" s="32"/>
      <c r="L24" s="31"/>
      <c r="M24" s="31"/>
      <c r="N24" s="31"/>
      <c r="O24" s="31"/>
      <c r="P24" s="31"/>
      <c r="Q24" s="31"/>
      <c r="R24" s="34"/>
      <c r="S24" s="31"/>
      <c r="T24" s="31"/>
      <c r="Z24" s="18"/>
      <c r="AG24" s="34"/>
      <c r="AH24" s="34"/>
      <c r="AI24" s="34"/>
      <c r="AJ24" s="34"/>
      <c r="AK24" s="34"/>
      <c r="AL24" s="35"/>
      <c r="AM24" s="34"/>
      <c r="AN24" s="34"/>
      <c r="AO24" s="34"/>
      <c r="AP24" s="34"/>
      <c r="AQ24" s="34"/>
    </row>
    <row r="25" spans="1:44" s="11" customFormat="1" ht="21">
      <c r="A25" s="70"/>
      <c r="B25" s="31"/>
      <c r="C25" s="31"/>
      <c r="D25" s="33"/>
      <c r="E25" s="31"/>
      <c r="F25" s="31"/>
      <c r="G25" s="31"/>
      <c r="H25" s="31"/>
      <c r="I25" s="31"/>
      <c r="J25" s="31"/>
      <c r="K25" s="32"/>
      <c r="L25" s="31"/>
      <c r="M25" s="31"/>
      <c r="N25" s="31"/>
      <c r="O25" s="31"/>
      <c r="P25" s="31"/>
      <c r="Q25" s="31"/>
      <c r="R25" s="30"/>
      <c r="S25" s="5"/>
      <c r="T25" s="5"/>
      <c r="U25" s="1"/>
      <c r="V25" s="1"/>
      <c r="W25" s="3"/>
      <c r="X25" s="1"/>
      <c r="Y25" s="1"/>
      <c r="Z25" s="2"/>
      <c r="AA25" s="1"/>
      <c r="AB25" s="1"/>
      <c r="AC25" s="1"/>
      <c r="AD25" s="1"/>
      <c r="AE25" s="1"/>
      <c r="AF25" s="67"/>
      <c r="AG25" s="1"/>
      <c r="AH25" s="1"/>
      <c r="AI25" s="3"/>
      <c r="AJ25" s="1"/>
      <c r="AK25" s="1"/>
      <c r="AL25" s="2"/>
      <c r="AM25" s="1"/>
      <c r="AN25" s="1"/>
      <c r="AO25" s="1"/>
      <c r="AP25" s="1"/>
      <c r="AQ25" s="1"/>
      <c r="AR25" s="1"/>
    </row>
    <row r="26" spans="1:44">
      <c r="D26" s="29"/>
      <c r="K26" s="10"/>
    </row>
    <row r="27" spans="1:44">
      <c r="B27" s="68"/>
      <c r="C27" s="8"/>
      <c r="E27" s="8"/>
      <c r="F27" s="8"/>
      <c r="G27" s="8"/>
      <c r="I27" s="8"/>
      <c r="J27" s="8"/>
      <c r="K27" s="10"/>
      <c r="L27" s="8"/>
      <c r="M27" s="8"/>
      <c r="N27" s="8"/>
      <c r="O27" s="8"/>
      <c r="P27" s="8"/>
      <c r="Q27" s="8"/>
      <c r="R27" s="7"/>
    </row>
    <row r="28" spans="1:44">
      <c r="A28" s="8"/>
      <c r="D28" s="303"/>
      <c r="K28" s="10"/>
      <c r="R28" s="9"/>
    </row>
    <row r="29" spans="1:44">
      <c r="A29" s="8"/>
      <c r="D29" s="303"/>
      <c r="K29" s="10"/>
      <c r="R29" s="9"/>
    </row>
    <row r="30" spans="1:44">
      <c r="A30" s="8"/>
      <c r="D30" s="303"/>
      <c r="K30" s="10"/>
      <c r="R30" s="9"/>
    </row>
    <row r="31" spans="1:44">
      <c r="B31" s="24"/>
      <c r="C31" s="28"/>
      <c r="E31" s="8"/>
      <c r="F31" s="8"/>
      <c r="G31" s="8"/>
      <c r="I31" s="8"/>
      <c r="J31" s="8"/>
      <c r="K31" s="10"/>
      <c r="L31" s="8"/>
      <c r="M31" s="8"/>
      <c r="N31" s="8"/>
      <c r="O31" s="8"/>
      <c r="P31" s="8"/>
      <c r="Q31" s="8"/>
      <c r="R31" s="7"/>
    </row>
    <row r="32" spans="1:44">
      <c r="A32" s="8"/>
      <c r="D32" s="303"/>
      <c r="K32" s="10"/>
      <c r="R32" s="9"/>
    </row>
    <row r="33" spans="1:46">
      <c r="A33" s="8"/>
      <c r="D33" s="303"/>
      <c r="K33" s="10"/>
      <c r="R33" s="9"/>
    </row>
    <row r="34" spans="1:46">
      <c r="B34" s="68"/>
      <c r="C34" s="8"/>
    </row>
    <row r="35" spans="1:46">
      <c r="A35" s="8"/>
      <c r="D35" s="56"/>
      <c r="R35" s="9"/>
    </row>
    <row r="36" spans="1:46" s="5" customFormat="1">
      <c r="A36" s="28"/>
      <c r="B36" s="8"/>
      <c r="C36" s="8"/>
      <c r="D36" s="6"/>
      <c r="R36" s="7"/>
      <c r="U36" s="1"/>
      <c r="V36" s="1"/>
      <c r="W36" s="3"/>
      <c r="X36" s="1"/>
      <c r="Y36" s="1"/>
      <c r="Z36" s="2"/>
      <c r="AA36" s="1"/>
      <c r="AB36" s="1"/>
      <c r="AC36" s="1"/>
      <c r="AD36" s="1"/>
      <c r="AE36" s="1"/>
      <c r="AF36" s="67"/>
      <c r="AG36" s="1"/>
      <c r="AH36" s="1"/>
      <c r="AI36" s="3"/>
      <c r="AJ36" s="1"/>
      <c r="AK36" s="1"/>
      <c r="AL36" s="2"/>
      <c r="AM36" s="1"/>
      <c r="AN36" s="1"/>
      <c r="AO36" s="1"/>
      <c r="AP36" s="1"/>
      <c r="AQ36" s="1"/>
      <c r="AR36" s="1"/>
      <c r="AS36" s="67"/>
      <c r="AT36" s="67"/>
    </row>
  </sheetData>
  <mergeCells count="8">
    <mergeCell ref="AG2:AP2"/>
    <mergeCell ref="D32:D33"/>
    <mergeCell ref="D28:D30"/>
    <mergeCell ref="F2:K2"/>
    <mergeCell ref="L2:Q2"/>
    <mergeCell ref="U2:AD2"/>
    <mergeCell ref="A4:S4"/>
    <mergeCell ref="A18:S18"/>
  </mergeCells>
  <phoneticPr fontId="18" type="noConversion"/>
  <conditionalFormatting sqref="K25:K38 K23:L24">
    <cfRule type="cellIs" dxfId="93" priority="93" stopIfTrue="1" operator="notEqual">
      <formula>""</formula>
    </cfRule>
  </conditionalFormatting>
  <conditionalFormatting sqref="M23:N24">
    <cfRule type="cellIs" dxfId="92" priority="92" stopIfTrue="1" operator="notEqual">
      <formula>""</formula>
    </cfRule>
  </conditionalFormatting>
  <conditionalFormatting sqref="Q23:Q24">
    <cfRule type="cellIs" dxfId="91" priority="91" operator="notEqual">
      <formula>""</formula>
    </cfRule>
  </conditionalFormatting>
  <conditionalFormatting sqref="I23:J24">
    <cfRule type="cellIs" dxfId="90" priority="90" stopIfTrue="1" operator="notEqual">
      <formula>""</formula>
    </cfRule>
  </conditionalFormatting>
  <conditionalFormatting sqref="O23:P24">
    <cfRule type="cellIs" dxfId="89" priority="89" stopIfTrue="1" operator="notEqual">
      <formula>""</formula>
    </cfRule>
  </conditionalFormatting>
  <conditionalFormatting sqref="J20">
    <cfRule type="dataBar" priority="7">
      <dataBar>
        <cfvo type="min"/>
        <cfvo type="max"/>
        <color rgb="FF008AEF"/>
      </dataBar>
      <extLst>
        <ext xmlns:x14="http://schemas.microsoft.com/office/spreadsheetml/2009/9/main" uri="{B025F937-C7B1-47D3-B67F-A62EFF666E3E}">
          <x14:id>{43E00CDE-64BB-4594-AFC5-0FF4ABC5CB33}</x14:id>
        </ext>
      </extLst>
    </cfRule>
  </conditionalFormatting>
  <conditionalFormatting sqref="I5:I17 I19:I22">
    <cfRule type="cellIs" dxfId="88" priority="5" operator="notEqual">
      <formula>""</formula>
    </cfRule>
    <cfRule type="colorScale" priority="6">
      <colorScale>
        <cfvo type="min"/>
        <cfvo type="max"/>
        <color rgb="FF63BE7B"/>
        <color rgb="FFFCFCFF"/>
      </colorScale>
    </cfRule>
  </conditionalFormatting>
  <conditionalFormatting sqref="K5:K17 K19:K22">
    <cfRule type="cellIs" dxfId="87" priority="4" operator="notEqual">
      <formula>""</formula>
    </cfRule>
  </conditionalFormatting>
  <conditionalFormatting sqref="M5:M17 M19:M22">
    <cfRule type="cellIs" dxfId="86" priority="3" operator="notEqual">
      <formula>""</formula>
    </cfRule>
  </conditionalFormatting>
  <conditionalFormatting sqref="O5:O17 O19:O22">
    <cfRule type="cellIs" dxfId="85" priority="2" operator="notEqual">
      <formula>""</formula>
    </cfRule>
  </conditionalFormatting>
  <conditionalFormatting sqref="Q5:Q17 Q19:Q22">
    <cfRule type="cellIs" dxfId="84" priority="1" operator="notEqual">
      <formula>""</formula>
    </cfRule>
  </conditionalFormatting>
  <pageMargins left="0.7" right="0.7" top="0.75" bottom="0.75" header="0.3" footer="0.3"/>
  <pageSetup paperSize="9" orientation="portrait" r:id="rId1"/>
  <headerFooter>
    <oddFooter>&amp;L_x000D_&amp;1#&amp;"Calibri"&amp;10&amp;K000000 Intern gebruik</oddFooter>
  </headerFooter>
  <extLst>
    <ext xmlns:x14="http://schemas.microsoft.com/office/spreadsheetml/2009/9/main" uri="{78C0D931-6437-407d-A8EE-F0AAD7539E65}">
      <x14:conditionalFormattings>
        <x14:conditionalFormatting xmlns:xm="http://schemas.microsoft.com/office/excel/2006/main">
          <x14:cfRule type="dataBar" id="{43E00CDE-64BB-4594-AFC5-0FF4ABC5CB33}">
            <x14:dataBar minLength="0" maxLength="100" gradient="0">
              <x14:cfvo type="autoMin"/>
              <x14:cfvo type="autoMax"/>
              <x14:negativeFillColor rgb="FFFF0000"/>
              <x14:axisColor rgb="FF000000"/>
            </x14:dataBar>
          </x14:cfRule>
          <xm:sqref>J20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ABF39-A072-47CB-B2EF-B87DBD809552}">
  <sheetPr>
    <tabColor rgb="FF90ACE4"/>
    <pageSetUpPr fitToPage="1"/>
  </sheetPr>
  <dimension ref="A1:K31"/>
  <sheetViews>
    <sheetView topLeftCell="A7" zoomScaleNormal="100" workbookViewId="0">
      <selection activeCell="H2" sqref="H2"/>
    </sheetView>
  </sheetViews>
  <sheetFormatPr defaultColWidth="9.109375" defaultRowHeight="14.4"/>
  <cols>
    <col min="1" max="1" width="53.6640625" style="103" customWidth="1"/>
    <col min="2" max="2" width="11" style="103" customWidth="1"/>
    <col min="3" max="3" width="9.88671875" style="103" customWidth="1"/>
    <col min="4" max="4" width="10.88671875" style="103" customWidth="1"/>
    <col min="5" max="5" width="10.109375" style="103" customWidth="1"/>
    <col min="6" max="6" width="7.44140625" style="103" customWidth="1"/>
    <col min="7" max="7" width="31.109375" style="240" customWidth="1"/>
    <col min="8" max="16384" width="9.109375" style="103"/>
  </cols>
  <sheetData>
    <row r="1" spans="1:7" ht="74.25" customHeight="1">
      <c r="A1" s="223" t="s">
        <v>237</v>
      </c>
      <c r="B1" s="224" t="s">
        <v>257</v>
      </c>
      <c r="C1" s="224" t="s">
        <v>253</v>
      </c>
      <c r="D1" s="224" t="s">
        <v>256</v>
      </c>
      <c r="E1" s="224" t="s">
        <v>254</v>
      </c>
      <c r="F1" s="225" t="s">
        <v>255</v>
      </c>
      <c r="G1" s="226" t="s">
        <v>260</v>
      </c>
    </row>
    <row r="2" spans="1:7">
      <c r="A2" s="311" t="s">
        <v>174</v>
      </c>
      <c r="B2" s="312"/>
      <c r="C2" s="312"/>
      <c r="D2" s="227">
        <f>SUM(B3:B13)</f>
        <v>110</v>
      </c>
      <c r="E2" s="228">
        <f>SUM(C3:C13)</f>
        <v>5</v>
      </c>
      <c r="F2" s="229"/>
      <c r="G2" s="229"/>
    </row>
    <row r="3" spans="1:7">
      <c r="A3" s="227" t="s">
        <v>240</v>
      </c>
      <c r="B3" s="227">
        <f>SUM(Aanbod!E5:E5)</f>
        <v>10</v>
      </c>
      <c r="C3" s="230">
        <f>SUM(Aanbod!O5:O5)</f>
        <v>0</v>
      </c>
      <c r="D3" s="313"/>
      <c r="E3" s="319"/>
      <c r="F3" s="231">
        <f>B3/B31</f>
        <v>6.25E-2</v>
      </c>
      <c r="G3" s="232" t="str">
        <f>Aanbod!P5</f>
        <v>.</v>
      </c>
    </row>
    <row r="4" spans="1:7">
      <c r="A4" s="227" t="s">
        <v>241</v>
      </c>
      <c r="B4" s="227">
        <f>SUM(Aanbod!E6:E6)</f>
        <v>10</v>
      </c>
      <c r="C4" s="227">
        <f>SUM(Aanbod!O6:O6)</f>
        <v>0</v>
      </c>
      <c r="D4" s="320"/>
      <c r="E4" s="321"/>
      <c r="F4" s="231">
        <f>B4/$B31</f>
        <v>6.25E-2</v>
      </c>
      <c r="G4" s="232" t="str">
        <f>Aanbod!P6</f>
        <v>.</v>
      </c>
    </row>
    <row r="5" spans="1:7">
      <c r="A5" s="227" t="s">
        <v>242</v>
      </c>
      <c r="B5" s="227">
        <f>SUM(Aanbod!E7:E7)</f>
        <v>10</v>
      </c>
      <c r="C5" s="227">
        <f>SUM(Aanbod!O7:O7)</f>
        <v>0</v>
      </c>
      <c r="D5" s="320"/>
      <c r="E5" s="321"/>
      <c r="F5" s="231">
        <f>B5/$B31</f>
        <v>6.25E-2</v>
      </c>
      <c r="G5" s="233" t="str">
        <f>Aanbod!P7</f>
        <v>.</v>
      </c>
    </row>
    <row r="6" spans="1:7">
      <c r="A6" s="227" t="s">
        <v>243</v>
      </c>
      <c r="B6" s="227">
        <f>SUM(Aanbod!E8:E8)</f>
        <v>10</v>
      </c>
      <c r="C6" s="227">
        <f>SUM(Aanbod!O8:O8)</f>
        <v>0</v>
      </c>
      <c r="D6" s="320"/>
      <c r="E6" s="321"/>
      <c r="F6" s="231">
        <f>B6/$B31</f>
        <v>6.25E-2</v>
      </c>
      <c r="G6" s="233" t="str">
        <f>Aanbod!P8</f>
        <v>.</v>
      </c>
    </row>
    <row r="7" spans="1:7">
      <c r="A7" s="227" t="s">
        <v>244</v>
      </c>
      <c r="B7" s="227">
        <f>SUM(Aanbod!E9:E9)</f>
        <v>10</v>
      </c>
      <c r="C7" s="227">
        <f>SUM(Aanbod!O9:O9)</f>
        <v>5</v>
      </c>
      <c r="D7" s="320"/>
      <c r="E7" s="321"/>
      <c r="F7" s="231">
        <f>B7/$B31</f>
        <v>6.25E-2</v>
      </c>
      <c r="G7" s="233" t="str">
        <f>Aanbod!P9</f>
        <v>.</v>
      </c>
    </row>
    <row r="8" spans="1:7">
      <c r="A8" s="227" t="s">
        <v>245</v>
      </c>
      <c r="B8" s="227">
        <f>SUM(Aanbod!E10:E10)</f>
        <v>10</v>
      </c>
      <c r="C8" s="227">
        <f>SUM(Aanbod!O10:O10)</f>
        <v>0</v>
      </c>
      <c r="D8" s="320"/>
      <c r="E8" s="321"/>
      <c r="F8" s="231">
        <f>B8/B31</f>
        <v>6.25E-2</v>
      </c>
      <c r="G8" s="233" t="str">
        <f>Aanbod!P10</f>
        <v>.</v>
      </c>
    </row>
    <row r="9" spans="1:7">
      <c r="A9" s="227" t="s">
        <v>246</v>
      </c>
      <c r="B9" s="227">
        <f>SUM(Aanbod!E11:E11)</f>
        <v>10</v>
      </c>
      <c r="C9" s="227">
        <f>SUM(Aanbod!O11:O11)</f>
        <v>0</v>
      </c>
      <c r="D9" s="320"/>
      <c r="E9" s="321"/>
      <c r="F9" s="231">
        <f>B9/B31</f>
        <v>6.25E-2</v>
      </c>
      <c r="G9" s="233" t="str">
        <f>Aanbod!P11</f>
        <v>.</v>
      </c>
    </row>
    <row r="10" spans="1:7">
      <c r="A10" s="227" t="s">
        <v>247</v>
      </c>
      <c r="B10" s="227">
        <f>SUM(Aanbod!E12:E12)</f>
        <v>10</v>
      </c>
      <c r="C10" s="227">
        <f>SUM(Aanbod!O12:O12)</f>
        <v>0</v>
      </c>
      <c r="D10" s="320"/>
      <c r="E10" s="321"/>
      <c r="F10" s="231">
        <f>B10/B31</f>
        <v>6.25E-2</v>
      </c>
      <c r="G10" s="233" t="str">
        <f>Aanbod!P12</f>
        <v>.</v>
      </c>
    </row>
    <row r="11" spans="1:7">
      <c r="A11" s="227" t="s">
        <v>248</v>
      </c>
      <c r="B11" s="227">
        <f>SUM(Aanbod!E13:E13)</f>
        <v>10</v>
      </c>
      <c r="C11" s="227">
        <f>SUM(Aanbod!O13:O13)</f>
        <v>0</v>
      </c>
      <c r="D11" s="320"/>
      <c r="E11" s="321"/>
      <c r="F11" s="231">
        <f>B11/B31</f>
        <v>6.25E-2</v>
      </c>
      <c r="G11" s="233" t="str">
        <f>Aanbod!P13</f>
        <v>.</v>
      </c>
    </row>
    <row r="12" spans="1:7">
      <c r="A12" s="227" t="s">
        <v>341</v>
      </c>
      <c r="B12" s="227">
        <f>SUM(Aanbod!E14:E14)</f>
        <v>10</v>
      </c>
      <c r="C12" s="228">
        <f>SUM(Aanbod!O14:O14)</f>
        <v>0</v>
      </c>
      <c r="D12" s="320"/>
      <c r="E12" s="321"/>
      <c r="F12" s="234">
        <f>B12/B31</f>
        <v>6.25E-2</v>
      </c>
      <c r="G12" s="233" t="str">
        <f>Aanbod!P14</f>
        <v>.</v>
      </c>
    </row>
    <row r="13" spans="1:7" ht="14.4" customHeight="1">
      <c r="A13" s="227" t="s">
        <v>342</v>
      </c>
      <c r="B13" s="227">
        <f>SUM(Aanbod!E15:E15)</f>
        <v>10</v>
      </c>
      <c r="C13" s="227">
        <f>SUM(Aanbod!O15:O15)</f>
        <v>0</v>
      </c>
      <c r="D13" s="322"/>
      <c r="E13" s="323"/>
      <c r="F13" s="231">
        <f>B13/B31</f>
        <v>6.25E-2</v>
      </c>
      <c r="G13" s="235" t="str">
        <f>Aanbod!P15</f>
        <v>.</v>
      </c>
    </row>
    <row r="14" spans="1:7">
      <c r="A14" s="311" t="s">
        <v>238</v>
      </c>
      <c r="B14" s="312"/>
      <c r="C14" s="312"/>
      <c r="D14" s="227">
        <f>SUM(B15:B18)</f>
        <v>40</v>
      </c>
      <c r="E14" s="228">
        <f>SUM(C15:C18)</f>
        <v>0</v>
      </c>
      <c r="F14" s="229"/>
      <c r="G14" s="229"/>
    </row>
    <row r="15" spans="1:7">
      <c r="A15" s="227" t="s">
        <v>249</v>
      </c>
      <c r="B15" s="227">
        <f>SUM(Presentatie!E5:E5)</f>
        <v>10</v>
      </c>
      <c r="C15" s="227">
        <f>SUM(Presentatie!O5:O5)</f>
        <v>0</v>
      </c>
      <c r="D15" s="313"/>
      <c r="E15" s="314"/>
      <c r="F15" s="231">
        <f>B15/B31</f>
        <v>6.25E-2</v>
      </c>
      <c r="G15" s="233" t="str">
        <f>Presentatie!P5</f>
        <v>.</v>
      </c>
    </row>
    <row r="16" spans="1:7">
      <c r="A16" s="227" t="s">
        <v>250</v>
      </c>
      <c r="B16" s="227">
        <f>SUM(Presentatie!E6:E6)</f>
        <v>10</v>
      </c>
      <c r="C16" s="227">
        <f>SUM(Presentatie!O6:O6)</f>
        <v>0</v>
      </c>
      <c r="D16" s="315"/>
      <c r="E16" s="316"/>
      <c r="F16" s="231">
        <f>B16/B31</f>
        <v>6.25E-2</v>
      </c>
      <c r="G16" s="233" t="str">
        <f>Presentatie!P6</f>
        <v>.</v>
      </c>
    </row>
    <row r="17" spans="1:11">
      <c r="A17" s="227" t="s">
        <v>251</v>
      </c>
      <c r="B17" s="227">
        <f>SUM(Presentatie!E7:E7)</f>
        <v>10</v>
      </c>
      <c r="C17" s="227">
        <f>SUM(Presentatie!O7:O7)</f>
        <v>0</v>
      </c>
      <c r="D17" s="315"/>
      <c r="E17" s="316"/>
      <c r="F17" s="231">
        <f>B17/B31</f>
        <v>6.25E-2</v>
      </c>
      <c r="G17" s="233" t="str">
        <f>Presentatie!P7</f>
        <v>.</v>
      </c>
      <c r="K17" s="103" t="s">
        <v>343</v>
      </c>
    </row>
    <row r="18" spans="1:11">
      <c r="A18" s="227" t="s">
        <v>252</v>
      </c>
      <c r="B18" s="227">
        <f>SUM(Presentatie!E8:E8)</f>
        <v>10</v>
      </c>
      <c r="C18" s="227">
        <f>SUM(Presentatie!O8:O8)</f>
        <v>0</v>
      </c>
      <c r="D18" s="315"/>
      <c r="E18" s="316"/>
      <c r="F18" s="231">
        <f>B18/B31</f>
        <v>6.25E-2</v>
      </c>
      <c r="G18" s="233" t="str">
        <f>Presentatie!P8</f>
        <v>.</v>
      </c>
    </row>
    <row r="19" spans="1:11">
      <c r="A19" s="311" t="s">
        <v>239</v>
      </c>
      <c r="B19" s="312"/>
      <c r="C19" s="312"/>
      <c r="D19" s="227">
        <f>SUM(B20:B29)</f>
        <v>10</v>
      </c>
      <c r="E19" s="228">
        <f>SUM(C20:C29)</f>
        <v>0</v>
      </c>
      <c r="F19" s="229"/>
      <c r="G19" s="229"/>
    </row>
    <row r="20" spans="1:11">
      <c r="A20" s="236" t="str">
        <f>Extra!B5</f>
        <v>gratis kraanwater wordt aangeboden</v>
      </c>
      <c r="B20" s="227">
        <f>SUM(Extra!E5:E5)</f>
        <v>1</v>
      </c>
      <c r="C20" s="227">
        <f>SUM(Extra!O5:O5)</f>
        <v>0</v>
      </c>
      <c r="D20" s="313"/>
      <c r="E20" s="314"/>
      <c r="F20" s="231">
        <f>B20/$B$31</f>
        <v>6.2500000000000003E-3</v>
      </c>
      <c r="G20" s="233" t="str">
        <f>Extra!P5</f>
        <v>.</v>
      </c>
    </row>
    <row r="21" spans="1:11">
      <c r="A21" s="236" t="str">
        <f>Extra!B6</f>
        <v>Met lage prijzen stimuleren wij gezondere keuzes</v>
      </c>
      <c r="B21" s="227">
        <f>SUM(Extra!E6:E6)</f>
        <v>1</v>
      </c>
      <c r="C21" s="227">
        <f>SUM(Extra!O6:O6)</f>
        <v>0</v>
      </c>
      <c r="D21" s="315"/>
      <c r="E21" s="316"/>
      <c r="F21" s="231">
        <f t="shared" ref="F21:F29" si="0">B21/$B$31</f>
        <v>6.2500000000000003E-3</v>
      </c>
      <c r="G21" s="233" t="str">
        <f>Extra!P6</f>
        <v>.</v>
      </c>
    </row>
    <row r="22" spans="1:11" ht="28.8">
      <c r="A22" s="236" t="str">
        <f>Extra!B7</f>
        <v>Wij promoten alléén gezondere, vegetarisch en plantaardige keuzes (bijvoorbeeld met acties en kortingen)</v>
      </c>
      <c r="B22" s="227">
        <f>SUM(Extra!E7:E7)</f>
        <v>1</v>
      </c>
      <c r="C22" s="227">
        <f>SUM(Extra!O7:O7)</f>
        <v>0</v>
      </c>
      <c r="D22" s="315"/>
      <c r="E22" s="316"/>
      <c r="F22" s="231">
        <f t="shared" si="0"/>
        <v>6.2500000000000003E-3</v>
      </c>
      <c r="G22" s="233">
        <f>Extra!P7</f>
        <v>0</v>
      </c>
    </row>
    <row r="23" spans="1:11" ht="28.8">
      <c r="A23" s="236" t="str">
        <f>Extra!B8</f>
        <v>Vegetarische gerechten/opties hebben een lagere prijs dan vergelijkbare vleesgerechten/opties</v>
      </c>
      <c r="B23" s="227">
        <f>SUM(Extra!E8:E8)</f>
        <v>1</v>
      </c>
      <c r="C23" s="227">
        <f>SUM(Extra!O8:O8)</f>
        <v>0</v>
      </c>
      <c r="D23" s="315"/>
      <c r="E23" s="316"/>
      <c r="F23" s="231">
        <f t="shared" si="0"/>
        <v>6.2500000000000003E-3</v>
      </c>
      <c r="G23" s="233">
        <f>Extra!P8</f>
        <v>0</v>
      </c>
    </row>
    <row r="24" spans="1:11" ht="17.25" customHeight="1">
      <c r="A24" s="236" t="s">
        <v>339</v>
      </c>
      <c r="B24" s="227">
        <f>SUM(Extra!E9:E9)</f>
        <v>1</v>
      </c>
      <c r="C24" s="227">
        <f>SUM(Extra!O9:O9)</f>
        <v>0</v>
      </c>
      <c r="D24" s="315"/>
      <c r="E24" s="316"/>
      <c r="F24" s="231">
        <f t="shared" si="0"/>
        <v>6.2500000000000003E-3</v>
      </c>
      <c r="G24" s="233">
        <f>Extra!P9</f>
        <v>0</v>
      </c>
    </row>
    <row r="25" spans="1:11" ht="28.8">
      <c r="A25" s="236" t="str">
        <f>Extra!B10</f>
        <v>Gezondere keuzes zijn in de meerderheid op de menukaart/prijslijst</v>
      </c>
      <c r="B25" s="227">
        <f>SUM(Extra!E10:E10)</f>
        <v>1</v>
      </c>
      <c r="C25" s="227">
        <f>SUM(Extra!O10:O10)</f>
        <v>0</v>
      </c>
      <c r="D25" s="315"/>
      <c r="E25" s="316"/>
      <c r="F25" s="231">
        <f t="shared" si="0"/>
        <v>6.2500000000000003E-3</v>
      </c>
      <c r="G25" s="233">
        <f>Extra!P10</f>
        <v>0</v>
      </c>
    </row>
    <row r="26" spans="1:11" ht="28.8">
      <c r="A26" s="236" t="str">
        <f>Extra!B11</f>
        <v>Op de menukaart/prijslijst zijn de vegetarische en plantaardige keuzes duidelijk herkenbaar tussen de andere gerechten</v>
      </c>
      <c r="B26" s="227">
        <f>SUM(Extra!E11:E11)</f>
        <v>1</v>
      </c>
      <c r="C26" s="227">
        <f>SUM(Extra!O11:O11)</f>
        <v>0</v>
      </c>
      <c r="D26" s="315"/>
      <c r="E26" s="316"/>
      <c r="F26" s="231">
        <f t="shared" si="0"/>
        <v>6.2500000000000003E-3</v>
      </c>
      <c r="G26" s="233">
        <f>Extra!P11</f>
        <v>0</v>
      </c>
    </row>
    <row r="27" spans="1:11" ht="28.8">
      <c r="A27" s="236" t="str">
        <f>Extra!B12</f>
        <v>Bij gerechten bieden wij verschillende portiegroottes van hetzelfde gerecht aan</v>
      </c>
      <c r="B27" s="227">
        <f>SUM(Extra!E12:E12)</f>
        <v>1</v>
      </c>
      <c r="C27" s="227">
        <f>SUM(Extra!O12:O12)</f>
        <v>0</v>
      </c>
      <c r="D27" s="315"/>
      <c r="E27" s="316"/>
      <c r="F27" s="231">
        <f t="shared" si="0"/>
        <v>6.2500000000000003E-3</v>
      </c>
      <c r="G27" s="233">
        <f>Extra!P12</f>
        <v>0</v>
      </c>
    </row>
    <row r="28" spans="1:11">
      <c r="A28" s="236" t="str">
        <f>Extra!B13</f>
        <v>De kleine(re) portie is de standaard</v>
      </c>
      <c r="B28" s="227">
        <f>SUM(Extra!E13:E13)</f>
        <v>1</v>
      </c>
      <c r="C28" s="227">
        <f>SUM(Extra!O13:O13)</f>
        <v>0</v>
      </c>
      <c r="D28" s="315"/>
      <c r="E28" s="316"/>
      <c r="F28" s="231">
        <f t="shared" si="0"/>
        <v>6.2500000000000003E-3</v>
      </c>
      <c r="G28" s="233">
        <f>Extra!P13</f>
        <v>0</v>
      </c>
    </row>
    <row r="29" spans="1:11" ht="15" thickBot="1">
      <c r="A29" s="236" t="str">
        <f>Extra!B14</f>
        <v>We hebben afspraken over schenktijden van alcohol</v>
      </c>
      <c r="B29" s="227">
        <f>SUM(Extra!E14:E14)</f>
        <v>1</v>
      </c>
      <c r="C29" s="227">
        <f>SUM(Extra!O14:O14)</f>
        <v>0</v>
      </c>
      <c r="D29" s="317"/>
      <c r="E29" s="318"/>
      <c r="F29" s="231">
        <f t="shared" si="0"/>
        <v>6.2500000000000003E-3</v>
      </c>
      <c r="G29" s="233">
        <f>Extra!P14</f>
        <v>0</v>
      </c>
    </row>
    <row r="30" spans="1:11" ht="15" thickBot="1">
      <c r="A30" s="237" t="s">
        <v>259</v>
      </c>
      <c r="B30" s="238">
        <f>(SUM(B3:B13)+SUM(B15:B18))</f>
        <v>150</v>
      </c>
      <c r="C30" s="239">
        <f>SUM(C3:C12)+SUM(C15:C18)</f>
        <v>5</v>
      </c>
      <c r="D30" s="309">
        <f>C30/B30</f>
        <v>3.3333333333333333E-2</v>
      </c>
      <c r="E30" s="310"/>
      <c r="F30" s="229"/>
      <c r="G30" s="229"/>
    </row>
    <row r="31" spans="1:11" ht="15" thickBot="1">
      <c r="A31" s="237" t="s">
        <v>258</v>
      </c>
      <c r="B31" s="238">
        <f>(SUM(B3:B13)+SUM(B15:B18)+SUM(B20:B29))</f>
        <v>160</v>
      </c>
      <c r="C31" s="239">
        <f>SUM(C3:C12,C15:C18,C20:C29)</f>
        <v>5</v>
      </c>
      <c r="D31" s="309">
        <f>C31/B31</f>
        <v>3.125E-2</v>
      </c>
      <c r="E31" s="310"/>
      <c r="F31" s="229"/>
      <c r="G31" s="229"/>
    </row>
  </sheetData>
  <sheetProtection algorithmName="SHA-512" hashValue="9dvb1Tf1n2Tj/VSglJ2TvmjMvMrauHQChx0Fu7wb93Ap5Osoppj+YzAdS+erFR1FzSHbR86+NOQtUjeIyR4rog==" saltValue="9GTkqVsCVts9FEiZ+P1wYw==" spinCount="100000" sheet="1" objects="1" scenarios="1"/>
  <mergeCells count="8">
    <mergeCell ref="D31:E31"/>
    <mergeCell ref="A2:C2"/>
    <mergeCell ref="A14:C14"/>
    <mergeCell ref="A19:C19"/>
    <mergeCell ref="D15:E18"/>
    <mergeCell ref="D20:E29"/>
    <mergeCell ref="D30:E30"/>
    <mergeCell ref="D3:E13"/>
  </mergeCells>
  <conditionalFormatting sqref="C11">
    <cfRule type="cellIs" dxfId="83" priority="14" operator="lessThan">
      <formula>$B$11</formula>
    </cfRule>
  </conditionalFormatting>
  <conditionalFormatting sqref="C6">
    <cfRule type="cellIs" dxfId="82" priority="9" operator="lessThan">
      <formula>$B$6</formula>
    </cfRule>
  </conditionalFormatting>
  <conditionalFormatting sqref="C12">
    <cfRule type="cellIs" dxfId="81" priority="15" operator="lessThan">
      <formula>$B$12</formula>
    </cfRule>
  </conditionalFormatting>
  <conditionalFormatting sqref="C10">
    <cfRule type="cellIs" dxfId="80" priority="13" operator="lessThan">
      <formula>$B$10</formula>
    </cfRule>
  </conditionalFormatting>
  <conditionalFormatting sqref="C9">
    <cfRule type="cellIs" dxfId="79" priority="12" operator="lessThan">
      <formula>$B$9</formula>
    </cfRule>
  </conditionalFormatting>
  <conditionalFormatting sqref="C8">
    <cfRule type="cellIs" dxfId="78" priority="11" operator="lessThan">
      <formula>$B$8</formula>
    </cfRule>
  </conditionalFormatting>
  <conditionalFormatting sqref="C7">
    <cfRule type="cellIs" dxfId="77" priority="10" operator="lessThan">
      <formula>$B$7</formula>
    </cfRule>
  </conditionalFormatting>
  <conditionalFormatting sqref="C5">
    <cfRule type="cellIs" dxfId="76" priority="8" operator="lessThan">
      <formula>$B$5</formula>
    </cfRule>
  </conditionalFormatting>
  <conditionalFormatting sqref="C4">
    <cfRule type="cellIs" dxfId="75" priority="7" operator="lessThan">
      <formula>$B$4</formula>
    </cfRule>
  </conditionalFormatting>
  <conditionalFormatting sqref="C3">
    <cfRule type="cellIs" dxfId="74" priority="6" operator="lessThan">
      <formula>$B$3</formula>
    </cfRule>
  </conditionalFormatting>
  <conditionalFormatting sqref="C18">
    <cfRule type="cellIs" dxfId="73" priority="5" operator="lessThan">
      <formula>$B$18</formula>
    </cfRule>
  </conditionalFormatting>
  <conditionalFormatting sqref="C17">
    <cfRule type="cellIs" dxfId="72" priority="4" operator="lessThan">
      <formula>$B$17</formula>
    </cfRule>
  </conditionalFormatting>
  <conditionalFormatting sqref="C16">
    <cfRule type="cellIs" dxfId="71" priority="3" operator="lessThan">
      <formula>$B$16</formula>
    </cfRule>
  </conditionalFormatting>
  <conditionalFormatting sqref="C15">
    <cfRule type="cellIs" dxfId="70" priority="2" operator="lessThan">
      <formula>$B$15</formula>
    </cfRule>
  </conditionalFormatting>
  <conditionalFormatting sqref="C13">
    <cfRule type="cellIs" dxfId="69" priority="1" operator="lessThan">
      <formula>$B$13</formula>
    </cfRule>
  </conditionalFormatting>
  <pageMargins left="0.25" right="0.25" top="0.75" bottom="0.75" header="0.3" footer="0.3"/>
  <pageSetup scale="98" orientation="landscape" r:id="rId1"/>
  <headerFooter>
    <oddFooter>&amp;L_x000D_&amp;1#&amp;"Calibri"&amp;10&amp;K000000 Intern gebruik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53A9A-5FFF-4EEA-961B-C562E3559A7D}">
  <sheetPr>
    <tabColor theme="7" tint="0.59999389629810485"/>
  </sheetPr>
  <dimension ref="A1:I129"/>
  <sheetViews>
    <sheetView topLeftCell="A55" workbookViewId="0">
      <selection activeCell="H7" sqref="H7"/>
    </sheetView>
  </sheetViews>
  <sheetFormatPr defaultColWidth="9.109375" defaultRowHeight="14.4"/>
  <cols>
    <col min="1" max="1" width="25" style="265" customWidth="1"/>
    <col min="2" max="2" width="22.5546875" style="265" customWidth="1"/>
    <col min="3" max="3" width="13.5546875" style="265" customWidth="1"/>
    <col min="4" max="4" width="13.33203125" style="265" customWidth="1"/>
    <col min="5" max="5" width="20.6640625" style="265" customWidth="1"/>
    <col min="6" max="16384" width="9.109375" style="265"/>
  </cols>
  <sheetData>
    <row r="1" spans="1:9">
      <c r="A1" s="270"/>
      <c r="B1" s="271"/>
      <c r="C1" s="271"/>
      <c r="D1" s="271"/>
    </row>
    <row r="2" spans="1:9" ht="30.9" customHeight="1">
      <c r="A2" s="103"/>
      <c r="B2" s="325" t="s">
        <v>565</v>
      </c>
      <c r="C2" s="326"/>
      <c r="D2" s="326"/>
      <c r="E2" s="326"/>
    </row>
    <row r="3" spans="1:9" s="275" customFormat="1" ht="15" thickBot="1">
      <c r="A3" s="254" t="s">
        <v>314</v>
      </c>
      <c r="B3" s="285" t="s">
        <v>165</v>
      </c>
      <c r="C3" s="285" t="s">
        <v>166</v>
      </c>
      <c r="D3" s="286" t="s">
        <v>167</v>
      </c>
      <c r="E3" s="287" t="s">
        <v>561</v>
      </c>
    </row>
    <row r="4" spans="1:9" s="275" customFormat="1">
      <c r="A4" s="272"/>
      <c r="B4" s="268"/>
      <c r="C4" s="268"/>
      <c r="D4" s="276"/>
      <c r="E4" s="277"/>
      <c r="F4" s="284"/>
      <c r="G4" s="284"/>
      <c r="H4" s="284"/>
      <c r="I4" s="284"/>
    </row>
    <row r="5" spans="1:9" s="275" customFormat="1">
      <c r="A5" s="272"/>
      <c r="B5" s="268"/>
      <c r="C5" s="268"/>
      <c r="D5" s="268"/>
      <c r="E5" s="277"/>
      <c r="F5" s="284"/>
      <c r="G5" s="284"/>
      <c r="H5" s="284"/>
      <c r="I5" s="284"/>
    </row>
    <row r="6" spans="1:9" s="275" customFormat="1">
      <c r="A6" s="272"/>
      <c r="B6" s="268"/>
      <c r="C6" s="268"/>
      <c r="D6" s="283"/>
      <c r="E6" s="277"/>
      <c r="F6" s="284"/>
      <c r="G6" s="284"/>
      <c r="H6" s="284"/>
      <c r="I6" s="284"/>
    </row>
    <row r="7" spans="1:9" s="275" customFormat="1">
      <c r="A7" s="272"/>
      <c r="B7" s="268"/>
      <c r="C7" s="268"/>
      <c r="D7" s="283"/>
      <c r="E7" s="277"/>
      <c r="F7" s="284"/>
      <c r="G7" s="284"/>
      <c r="H7" s="284"/>
      <c r="I7" s="284"/>
    </row>
    <row r="8" spans="1:9" s="275" customFormat="1">
      <c r="A8" s="272"/>
      <c r="B8" s="268"/>
      <c r="C8" s="268"/>
      <c r="D8" s="268"/>
      <c r="E8" s="277"/>
      <c r="F8" s="284"/>
      <c r="G8" s="284"/>
      <c r="H8" s="284"/>
      <c r="I8" s="284"/>
    </row>
    <row r="9" spans="1:9" s="275" customFormat="1">
      <c r="A9" s="272"/>
      <c r="B9" s="268"/>
      <c r="C9" s="268"/>
      <c r="D9" s="268"/>
      <c r="E9" s="277"/>
      <c r="F9" s="284"/>
      <c r="G9" s="284"/>
      <c r="H9" s="284"/>
      <c r="I9" s="284"/>
    </row>
    <row r="10" spans="1:9" s="275" customFormat="1">
      <c r="A10" s="272"/>
      <c r="B10" s="268"/>
      <c r="C10" s="268"/>
      <c r="D10" s="268"/>
      <c r="E10" s="277"/>
    </row>
    <row r="11" spans="1:9">
      <c r="A11" s="275"/>
      <c r="B11" s="276"/>
      <c r="C11" s="276"/>
      <c r="D11" s="276"/>
      <c r="E11" s="276"/>
    </row>
    <row r="12" spans="1:9">
      <c r="B12" s="264"/>
      <c r="C12" s="264"/>
      <c r="D12" s="264"/>
      <c r="E12" s="264"/>
    </row>
    <row r="13" spans="1:9">
      <c r="A13" s="278" t="s">
        <v>557</v>
      </c>
      <c r="B13" s="279">
        <f>SUM(B4:B12)</f>
        <v>0</v>
      </c>
      <c r="C13" s="279">
        <f>SUM(C4:C12)</f>
        <v>0</v>
      </c>
      <c r="D13" s="280">
        <f>Tabel35[[#This Row],[aantal gezonde(re) keuze]]+Tabel35[[#This Row],[aantal overig]]</f>
        <v>0</v>
      </c>
      <c r="E13" s="281" t="e">
        <f>Tabel35[[#This Row],[aantal gezonde(re) keuze]]/Tabel35[[#This Row],[totaal aanbod]]</f>
        <v>#DIV/0!</v>
      </c>
    </row>
    <row r="16" spans="1:9">
      <c r="B16" s="324" t="s">
        <v>452</v>
      </c>
      <c r="C16" s="324"/>
      <c r="D16" s="324"/>
      <c r="E16" s="324"/>
    </row>
    <row r="17" spans="1:8" s="275" customFormat="1" ht="15" thickBot="1">
      <c r="A17" s="272" t="s">
        <v>416</v>
      </c>
      <c r="B17" s="269" t="s">
        <v>165</v>
      </c>
      <c r="C17" s="269" t="s">
        <v>166</v>
      </c>
      <c r="D17" s="273" t="s">
        <v>167</v>
      </c>
      <c r="E17" s="274" t="s">
        <v>236</v>
      </c>
    </row>
    <row r="18" spans="1:8" s="275" customFormat="1" ht="15" thickTop="1">
      <c r="A18" s="272"/>
      <c r="B18" s="268"/>
      <c r="C18" s="268"/>
      <c r="D18" s="276"/>
      <c r="E18" s="277"/>
      <c r="F18" s="284"/>
      <c r="G18" s="284"/>
      <c r="H18" s="284"/>
    </row>
    <row r="19" spans="1:8" s="275" customFormat="1">
      <c r="A19" s="272"/>
      <c r="B19" s="268"/>
      <c r="C19" s="268"/>
      <c r="D19" s="282"/>
      <c r="E19" s="277"/>
      <c r="F19" s="284"/>
      <c r="G19" s="284"/>
      <c r="H19" s="284"/>
    </row>
    <row r="20" spans="1:8" s="275" customFormat="1">
      <c r="A20" s="272"/>
      <c r="B20" s="268"/>
      <c r="C20" s="268"/>
      <c r="D20" s="282"/>
      <c r="E20" s="277"/>
      <c r="F20" s="284"/>
      <c r="G20" s="284"/>
      <c r="H20" s="284"/>
    </row>
    <row r="21" spans="1:8" s="275" customFormat="1">
      <c r="A21" s="272"/>
      <c r="B21" s="268"/>
      <c r="C21" s="268"/>
      <c r="D21" s="282"/>
      <c r="E21" s="277"/>
      <c r="F21" s="284"/>
      <c r="G21" s="284"/>
      <c r="H21" s="284"/>
    </row>
    <row r="22" spans="1:8" s="275" customFormat="1">
      <c r="A22" s="272"/>
      <c r="B22" s="268"/>
      <c r="C22" s="268"/>
      <c r="D22" s="282"/>
      <c r="E22" s="277"/>
      <c r="F22" s="284"/>
      <c r="G22" s="284"/>
      <c r="H22" s="284"/>
    </row>
    <row r="23" spans="1:8" s="275" customFormat="1">
      <c r="A23" s="272"/>
      <c r="B23" s="268"/>
      <c r="C23" s="268"/>
      <c r="D23" s="282"/>
      <c r="E23" s="277"/>
      <c r="F23" s="284"/>
      <c r="G23" s="284"/>
      <c r="H23" s="284"/>
    </row>
    <row r="24" spans="1:8" s="275" customFormat="1">
      <c r="A24" s="272"/>
      <c r="B24" s="268"/>
      <c r="C24" s="268"/>
      <c r="D24" s="268"/>
      <c r="E24" s="277"/>
      <c r="F24" s="284"/>
      <c r="G24" s="284"/>
      <c r="H24" s="284"/>
    </row>
    <row r="25" spans="1:8" s="275" customFormat="1">
      <c r="A25" s="272"/>
      <c r="B25" s="268"/>
      <c r="C25" s="268"/>
      <c r="D25" s="268"/>
      <c r="E25" s="277"/>
      <c r="F25" s="284"/>
      <c r="G25" s="284"/>
      <c r="H25" s="284"/>
    </row>
    <row r="26" spans="1:8" s="275" customFormat="1">
      <c r="A26" s="272"/>
      <c r="B26" s="268"/>
      <c r="C26" s="268"/>
      <c r="D26" s="268"/>
      <c r="E26" s="277"/>
      <c r="F26" s="284"/>
      <c r="G26" s="284"/>
      <c r="H26" s="284"/>
    </row>
    <row r="27" spans="1:8" s="275" customFormat="1">
      <c r="A27" s="272"/>
      <c r="B27" s="268"/>
      <c r="C27" s="268"/>
      <c r="D27" s="268"/>
      <c r="E27" s="277"/>
    </row>
    <row r="28" spans="1:8">
      <c r="A28" s="275"/>
      <c r="B28" s="276"/>
      <c r="C28" s="276"/>
      <c r="D28" s="276"/>
      <c r="E28" s="276"/>
    </row>
    <row r="29" spans="1:8">
      <c r="B29" s="264"/>
      <c r="C29" s="276"/>
      <c r="D29" s="282"/>
      <c r="E29" s="282"/>
    </row>
    <row r="30" spans="1:8">
      <c r="A30" s="278" t="s">
        <v>557</v>
      </c>
      <c r="B30" s="279">
        <f>SUM(B18:B29)</f>
        <v>0</v>
      </c>
      <c r="C30" s="279">
        <f>SUM(C18:C29)</f>
        <v>0</v>
      </c>
      <c r="D30" s="280">
        <f>Tabel3[[#This Row],[aantal gezonde(re) keuze]]+Tabel3[[#This Row],[aantal overig]]</f>
        <v>0</v>
      </c>
      <c r="E30" s="281" t="e">
        <f>Tabel3[[#This Row],[aantal gezonde(re) keuze]]/Tabel3[[#This Row],[totaal aanbod]]</f>
        <v>#DIV/0!</v>
      </c>
    </row>
    <row r="33" spans="1:8">
      <c r="B33" s="324" t="s">
        <v>452</v>
      </c>
      <c r="C33" s="324"/>
      <c r="D33" s="324"/>
      <c r="E33" s="324"/>
    </row>
    <row r="34" spans="1:8" s="275" customFormat="1" ht="15" thickBot="1">
      <c r="A34" s="272" t="s">
        <v>417</v>
      </c>
      <c r="B34" s="269" t="s">
        <v>165</v>
      </c>
      <c r="C34" s="269" t="s">
        <v>166</v>
      </c>
      <c r="D34" s="273" t="s">
        <v>167</v>
      </c>
      <c r="E34" s="274" t="s">
        <v>236</v>
      </c>
    </row>
    <row r="35" spans="1:8" s="275" customFormat="1" ht="15" thickTop="1">
      <c r="A35" s="272"/>
      <c r="B35" s="268"/>
      <c r="C35" s="268"/>
      <c r="D35" s="276"/>
      <c r="E35" s="277"/>
      <c r="F35" s="284"/>
      <c r="G35" s="284"/>
      <c r="H35" s="284"/>
    </row>
    <row r="36" spans="1:8" s="275" customFormat="1">
      <c r="A36" s="272"/>
      <c r="B36" s="268"/>
      <c r="C36" s="268"/>
      <c r="D36" s="268"/>
      <c r="E36" s="277"/>
      <c r="F36" s="284"/>
      <c r="G36" s="284"/>
      <c r="H36" s="284"/>
    </row>
    <row r="37" spans="1:8" s="275" customFormat="1">
      <c r="A37" s="272"/>
      <c r="B37" s="268"/>
      <c r="C37" s="268"/>
      <c r="D37" s="268"/>
      <c r="E37" s="277"/>
      <c r="F37" s="284"/>
      <c r="G37" s="284"/>
      <c r="H37" s="284"/>
    </row>
    <row r="38" spans="1:8" s="275" customFormat="1">
      <c r="A38" s="272"/>
      <c r="B38" s="268"/>
      <c r="C38" s="268"/>
      <c r="D38" s="268"/>
      <c r="E38" s="277"/>
      <c r="F38" s="284"/>
      <c r="G38" s="284"/>
      <c r="H38" s="284"/>
    </row>
    <row r="39" spans="1:8" s="275" customFormat="1">
      <c r="A39" s="272"/>
      <c r="B39" s="268"/>
      <c r="C39" s="268"/>
      <c r="D39" s="283"/>
      <c r="E39" s="277"/>
      <c r="F39" s="284"/>
      <c r="G39" s="284"/>
      <c r="H39" s="284"/>
    </row>
    <row r="40" spans="1:8" s="275" customFormat="1">
      <c r="A40" s="272"/>
      <c r="B40" s="268"/>
      <c r="C40" s="268"/>
      <c r="D40" s="283"/>
      <c r="E40" s="277"/>
      <c r="F40" s="284"/>
      <c r="G40" s="284"/>
      <c r="H40" s="284"/>
    </row>
    <row r="41" spans="1:8" s="275" customFormat="1">
      <c r="A41" s="272"/>
      <c r="B41" s="268"/>
      <c r="C41" s="268"/>
      <c r="D41" s="283"/>
      <c r="E41" s="277"/>
      <c r="F41" s="284"/>
      <c r="G41" s="284"/>
      <c r="H41" s="284"/>
    </row>
    <row r="42" spans="1:8" s="275" customFormat="1">
      <c r="A42" s="272"/>
      <c r="B42" s="268"/>
      <c r="C42" s="268"/>
      <c r="D42" s="268"/>
      <c r="E42" s="277"/>
    </row>
    <row r="43" spans="1:8">
      <c r="A43" s="275"/>
      <c r="B43" s="276"/>
      <c r="C43" s="276"/>
      <c r="D43" s="276"/>
      <c r="E43" s="276"/>
    </row>
    <row r="44" spans="1:8">
      <c r="A44" s="275"/>
      <c r="B44" s="276"/>
      <c r="C44" s="276"/>
      <c r="D44" s="282"/>
      <c r="E44" s="282"/>
    </row>
    <row r="45" spans="1:8">
      <c r="A45" s="275"/>
      <c r="B45" s="276"/>
      <c r="C45" s="276"/>
      <c r="D45" s="282"/>
      <c r="E45" s="282"/>
    </row>
    <row r="46" spans="1:8">
      <c r="A46" s="275"/>
      <c r="B46" s="276"/>
      <c r="C46" s="276"/>
      <c r="D46" s="282"/>
      <c r="E46" s="282"/>
    </row>
    <row r="47" spans="1:8">
      <c r="B47" s="264"/>
      <c r="C47" s="264"/>
      <c r="D47" s="264"/>
      <c r="E47" s="264"/>
    </row>
    <row r="48" spans="1:8">
      <c r="A48" s="278" t="s">
        <v>557</v>
      </c>
      <c r="B48" s="279">
        <f>SUM(B35:B47)</f>
        <v>0</v>
      </c>
      <c r="C48" s="279">
        <f>SUM(C35:C47)</f>
        <v>0</v>
      </c>
      <c r="D48" s="280">
        <f>Tabel357[[#This Row],[aantal gezonde(re) keuze]]+Tabel357[[#This Row],[aantal overig]]</f>
        <v>0</v>
      </c>
      <c r="E48" s="281" t="e">
        <f>Tabel357[[#This Row],[aantal gezonde(re) keuze]]/Tabel357[[#This Row],[totaal aanbod]]</f>
        <v>#DIV/0!</v>
      </c>
    </row>
    <row r="51" spans="1:9">
      <c r="B51" s="324" t="s">
        <v>451</v>
      </c>
      <c r="C51" s="324"/>
      <c r="D51" s="324"/>
      <c r="E51" s="324"/>
    </row>
    <row r="52" spans="1:9" s="275" customFormat="1" ht="15" thickBot="1">
      <c r="A52" s="272" t="s">
        <v>418</v>
      </c>
      <c r="B52" s="269" t="s">
        <v>165</v>
      </c>
      <c r="C52" s="269" t="s">
        <v>166</v>
      </c>
      <c r="D52" s="273" t="s">
        <v>167</v>
      </c>
      <c r="E52" s="274" t="s">
        <v>236</v>
      </c>
    </row>
    <row r="53" spans="1:9" s="275" customFormat="1" ht="15" thickTop="1">
      <c r="A53" s="272"/>
      <c r="B53" s="268"/>
      <c r="C53" s="268"/>
      <c r="D53" s="276"/>
      <c r="E53" s="277"/>
      <c r="F53" s="284"/>
      <c r="G53" s="284"/>
      <c r="H53" s="284"/>
      <c r="I53" s="284"/>
    </row>
    <row r="54" spans="1:9" s="275" customFormat="1">
      <c r="A54" s="272"/>
      <c r="B54" s="268"/>
      <c r="C54" s="268"/>
      <c r="D54" s="268"/>
      <c r="E54" s="277"/>
      <c r="F54" s="284"/>
      <c r="G54" s="284"/>
      <c r="H54" s="284"/>
      <c r="I54" s="284"/>
    </row>
    <row r="55" spans="1:9" s="275" customFormat="1">
      <c r="A55" s="272"/>
      <c r="B55" s="268"/>
      <c r="C55" s="268"/>
      <c r="D55" s="283"/>
      <c r="E55" s="277"/>
      <c r="F55" s="284"/>
      <c r="G55" s="284"/>
      <c r="H55" s="284"/>
      <c r="I55" s="284"/>
    </row>
    <row r="56" spans="1:9" s="275" customFormat="1">
      <c r="A56" s="272"/>
      <c r="B56" s="268"/>
      <c r="C56" s="268"/>
      <c r="D56" s="283"/>
      <c r="E56" s="277"/>
      <c r="F56" s="284"/>
      <c r="G56" s="284"/>
      <c r="H56" s="284"/>
      <c r="I56" s="284"/>
    </row>
    <row r="57" spans="1:9" s="275" customFormat="1">
      <c r="A57" s="272"/>
      <c r="B57" s="268"/>
      <c r="C57" s="268"/>
      <c r="D57" s="268"/>
      <c r="E57" s="277"/>
      <c r="F57" s="284"/>
      <c r="G57" s="284"/>
      <c r="H57" s="284"/>
      <c r="I57" s="284"/>
    </row>
    <row r="58" spans="1:9" s="275" customFormat="1">
      <c r="A58" s="272"/>
      <c r="B58" s="268"/>
      <c r="C58" s="268"/>
      <c r="D58" s="268"/>
      <c r="E58" s="277"/>
      <c r="F58" s="284"/>
      <c r="G58" s="284"/>
      <c r="H58" s="284"/>
      <c r="I58" s="284"/>
    </row>
    <row r="59" spans="1:9" s="275" customFormat="1">
      <c r="A59" s="272"/>
      <c r="B59" s="268"/>
      <c r="C59" s="268"/>
      <c r="D59" s="268"/>
      <c r="E59" s="277"/>
    </row>
    <row r="60" spans="1:9">
      <c r="A60" s="275"/>
      <c r="B60" s="276"/>
      <c r="C60" s="276"/>
      <c r="D60" s="276"/>
      <c r="E60" s="276"/>
    </row>
    <row r="61" spans="1:9">
      <c r="B61" s="264"/>
      <c r="C61" s="264"/>
      <c r="D61" s="264"/>
      <c r="E61" s="264"/>
    </row>
    <row r="62" spans="1:9">
      <c r="A62" s="278" t="s">
        <v>557</v>
      </c>
      <c r="B62" s="279">
        <f>SUM(B53:B61)</f>
        <v>0</v>
      </c>
      <c r="C62" s="279">
        <f>SUM(C53:C61)</f>
        <v>0</v>
      </c>
      <c r="D62" s="280">
        <f>Tabel36[[#This Row],[aantal gezonde(re) keuze]]+Tabel36[[#This Row],[aantal overig]]</f>
        <v>0</v>
      </c>
      <c r="E62" s="281" t="e">
        <f>Tabel36[[#This Row],[aantal gezonde(re) keuze]]/Tabel36[[#This Row],[totaal aanbod]]</f>
        <v>#DIV/0!</v>
      </c>
    </row>
    <row r="65" spans="1:8">
      <c r="B65" s="324" t="s">
        <v>453</v>
      </c>
      <c r="C65" s="324"/>
      <c r="D65" s="324"/>
      <c r="E65" s="324"/>
    </row>
    <row r="66" spans="1:8" s="275" customFormat="1" ht="15" thickBot="1">
      <c r="A66" s="272" t="s">
        <v>180</v>
      </c>
      <c r="B66" s="269" t="s">
        <v>165</v>
      </c>
      <c r="C66" s="269" t="s">
        <v>166</v>
      </c>
      <c r="D66" s="273" t="s">
        <v>167</v>
      </c>
      <c r="E66" s="274" t="s">
        <v>236</v>
      </c>
    </row>
    <row r="67" spans="1:8" s="275" customFormat="1" ht="15" thickTop="1">
      <c r="A67" s="272"/>
      <c r="B67" s="268"/>
      <c r="C67" s="268"/>
      <c r="D67" s="276"/>
      <c r="E67" s="277"/>
      <c r="F67" s="284"/>
      <c r="G67" s="284"/>
      <c r="H67" s="284"/>
    </row>
    <row r="68" spans="1:8" s="275" customFormat="1">
      <c r="A68" s="272"/>
      <c r="B68" s="268"/>
      <c r="C68" s="268"/>
      <c r="D68" s="282"/>
      <c r="E68" s="277"/>
      <c r="F68" s="284"/>
      <c r="G68" s="284"/>
      <c r="H68" s="284"/>
    </row>
    <row r="69" spans="1:8" s="275" customFormat="1">
      <c r="A69" s="272"/>
      <c r="B69" s="268"/>
      <c r="C69" s="268"/>
      <c r="D69" s="282"/>
      <c r="E69" s="277"/>
      <c r="F69" s="284"/>
      <c r="G69" s="284"/>
      <c r="H69" s="284"/>
    </row>
    <row r="70" spans="1:8" s="275" customFormat="1">
      <c r="A70" s="272"/>
      <c r="B70" s="268"/>
      <c r="C70" s="268"/>
      <c r="D70" s="268"/>
      <c r="E70" s="277"/>
      <c r="F70" s="284"/>
      <c r="G70" s="284"/>
      <c r="H70" s="284"/>
    </row>
    <row r="71" spans="1:8" s="275" customFormat="1">
      <c r="A71" s="272"/>
      <c r="B71" s="268"/>
      <c r="C71" s="268"/>
      <c r="D71" s="268"/>
      <c r="E71" s="277"/>
      <c r="F71" s="284"/>
      <c r="G71" s="284"/>
      <c r="H71" s="284"/>
    </row>
    <row r="72" spans="1:8" s="275" customFormat="1">
      <c r="A72" s="272"/>
      <c r="B72" s="268"/>
      <c r="C72" s="268"/>
      <c r="D72" s="268"/>
      <c r="E72" s="277"/>
      <c r="F72" s="284"/>
      <c r="G72" s="284"/>
      <c r="H72" s="284"/>
    </row>
    <row r="73" spans="1:8" s="275" customFormat="1">
      <c r="A73" s="272"/>
      <c r="B73" s="268"/>
      <c r="C73" s="268"/>
      <c r="D73" s="268"/>
      <c r="E73" s="277"/>
    </row>
    <row r="74" spans="1:8">
      <c r="A74" s="275"/>
      <c r="B74" s="276"/>
      <c r="C74" s="276"/>
      <c r="D74" s="276"/>
      <c r="E74" s="276"/>
    </row>
    <row r="75" spans="1:8">
      <c r="A75" s="275"/>
      <c r="B75" s="276"/>
      <c r="C75" s="276"/>
      <c r="D75" s="282"/>
      <c r="E75" s="282"/>
    </row>
    <row r="76" spans="1:8">
      <c r="A76" s="275"/>
      <c r="B76" s="276"/>
      <c r="C76" s="276"/>
      <c r="D76" s="282"/>
      <c r="E76" s="282"/>
    </row>
    <row r="77" spans="1:8">
      <c r="B77" s="264"/>
      <c r="C77" s="264"/>
      <c r="D77" s="264"/>
      <c r="E77" s="264"/>
    </row>
    <row r="78" spans="1:8">
      <c r="A78" s="278" t="s">
        <v>557</v>
      </c>
      <c r="B78" s="279">
        <f>SUM(B67:B77)</f>
        <v>0</v>
      </c>
      <c r="C78" s="279">
        <f>SUM(C67:C77)</f>
        <v>0</v>
      </c>
      <c r="D78" s="280">
        <f>Tabel359[[#This Row],[aantal gezonde(re) keuze]]+Tabel359[[#This Row],[aantal overig]]</f>
        <v>0</v>
      </c>
      <c r="E78" s="281" t="e">
        <f>Tabel359[[#This Row],[aantal gezonde(re) keuze]]/Tabel359[[#This Row],[totaal aanbod]]</f>
        <v>#DIV/0!</v>
      </c>
    </row>
    <row r="81" spans="1:9">
      <c r="B81" s="324" t="s">
        <v>452</v>
      </c>
      <c r="C81" s="324"/>
      <c r="D81" s="324"/>
      <c r="E81" s="324"/>
    </row>
    <row r="82" spans="1:9" s="275" customFormat="1" ht="15" thickBot="1">
      <c r="A82" s="272" t="s">
        <v>234</v>
      </c>
      <c r="B82" s="269" t="s">
        <v>165</v>
      </c>
      <c r="C82" s="269" t="s">
        <v>166</v>
      </c>
      <c r="D82" s="273" t="s">
        <v>167</v>
      </c>
      <c r="E82" s="274" t="s">
        <v>236</v>
      </c>
    </row>
    <row r="83" spans="1:9" s="275" customFormat="1" ht="15" thickTop="1">
      <c r="A83" s="272"/>
      <c r="B83" s="268"/>
      <c r="C83" s="268"/>
      <c r="D83" s="276"/>
      <c r="E83" s="277"/>
      <c r="F83" s="284"/>
      <c r="G83" s="284"/>
      <c r="H83" s="284"/>
      <c r="I83" s="284"/>
    </row>
    <row r="84" spans="1:9" s="275" customFormat="1">
      <c r="A84" s="272"/>
      <c r="B84" s="268"/>
      <c r="C84" s="268"/>
      <c r="D84" s="268"/>
      <c r="E84" s="277"/>
      <c r="F84" s="284"/>
      <c r="G84" s="284"/>
      <c r="H84" s="284"/>
      <c r="I84" s="284"/>
    </row>
    <row r="85" spans="1:9" s="275" customFormat="1">
      <c r="A85" s="272"/>
      <c r="B85" s="268"/>
      <c r="C85" s="268"/>
      <c r="D85" s="268"/>
      <c r="E85" s="277"/>
      <c r="F85" s="284"/>
      <c r="G85" s="284"/>
      <c r="H85" s="284"/>
      <c r="I85" s="284"/>
    </row>
    <row r="86" spans="1:9" s="275" customFormat="1">
      <c r="A86" s="272"/>
      <c r="B86" s="268"/>
      <c r="C86" s="268"/>
      <c r="D86" s="268"/>
      <c r="E86" s="277"/>
      <c r="F86" s="284"/>
      <c r="G86" s="284"/>
      <c r="H86" s="284"/>
      <c r="I86" s="284"/>
    </row>
    <row r="87" spans="1:9" s="275" customFormat="1">
      <c r="A87" s="272"/>
      <c r="B87" s="268"/>
      <c r="C87" s="268"/>
      <c r="D87" s="268"/>
      <c r="E87" s="277"/>
    </row>
    <row r="88" spans="1:9">
      <c r="A88" s="275"/>
      <c r="B88" s="276"/>
      <c r="C88" s="276"/>
      <c r="D88" s="276"/>
      <c r="E88" s="276"/>
    </row>
    <row r="89" spans="1:9">
      <c r="B89" s="264"/>
      <c r="C89" s="264"/>
      <c r="D89" s="264"/>
      <c r="E89" s="264"/>
    </row>
    <row r="90" spans="1:9">
      <c r="A90" s="278" t="s">
        <v>557</v>
      </c>
      <c r="B90" s="279">
        <f>SUM(B83:B89)</f>
        <v>0</v>
      </c>
      <c r="C90" s="279">
        <f>SUM(C83:C89)</f>
        <v>0</v>
      </c>
      <c r="D90" s="280">
        <f>Tabel38[[#This Row],[aantal gezonde(re) keuze]]+Tabel38[[#This Row],[aantal overig]]</f>
        <v>0</v>
      </c>
      <c r="E90" s="281" t="e">
        <f>Tabel38[[#This Row],[aantal gezonde(re) keuze]]/Tabel38[[#This Row],[totaal aanbod]]</f>
        <v>#DIV/0!</v>
      </c>
    </row>
    <row r="93" spans="1:9">
      <c r="B93" s="324" t="s">
        <v>452</v>
      </c>
      <c r="C93" s="324"/>
      <c r="D93" s="324"/>
      <c r="E93" s="324"/>
    </row>
    <row r="94" spans="1:9" s="275" customFormat="1" ht="15" thickBot="1">
      <c r="A94" s="272" t="s">
        <v>235</v>
      </c>
      <c r="B94" s="269" t="s">
        <v>165</v>
      </c>
      <c r="C94" s="269" t="s">
        <v>166</v>
      </c>
      <c r="D94" s="273" t="s">
        <v>167</v>
      </c>
      <c r="E94" s="274" t="s">
        <v>236</v>
      </c>
    </row>
    <row r="95" spans="1:9" s="275" customFormat="1" ht="15" thickTop="1">
      <c r="A95" s="272"/>
      <c r="B95" s="268"/>
      <c r="C95" s="268"/>
      <c r="D95" s="276"/>
      <c r="E95" s="277"/>
      <c r="F95" s="284"/>
      <c r="G95" s="284"/>
      <c r="H95" s="284"/>
      <c r="I95" s="284"/>
    </row>
    <row r="96" spans="1:9" s="275" customFormat="1">
      <c r="A96" s="272"/>
      <c r="B96" s="268"/>
      <c r="C96" s="268"/>
      <c r="D96" s="268"/>
      <c r="E96" s="277"/>
      <c r="F96" s="284"/>
      <c r="G96" s="284"/>
      <c r="H96" s="284"/>
      <c r="I96" s="284"/>
    </row>
    <row r="97" spans="1:9" s="275" customFormat="1">
      <c r="A97" s="272"/>
      <c r="B97" s="268"/>
      <c r="C97" s="268"/>
      <c r="D97" s="268"/>
      <c r="E97" s="277"/>
    </row>
    <row r="98" spans="1:9">
      <c r="A98" s="275"/>
      <c r="B98" s="276"/>
      <c r="C98" s="276"/>
      <c r="D98" s="276"/>
      <c r="E98" s="276"/>
    </row>
    <row r="99" spans="1:9">
      <c r="B99" s="264"/>
      <c r="C99" s="264"/>
      <c r="D99" s="264"/>
      <c r="E99" s="264"/>
    </row>
    <row r="100" spans="1:9">
      <c r="A100" s="278" t="s">
        <v>557</v>
      </c>
      <c r="B100" s="279">
        <f>SUM(B95:B99)</f>
        <v>0</v>
      </c>
      <c r="C100" s="279">
        <f>SUM(C95:C99)</f>
        <v>0</v>
      </c>
      <c r="D100" s="280">
        <f>Tabel35711[[#This Row],[aantal gezonde(re) keuze]]+Tabel35711[[#This Row],[aantal overig]]</f>
        <v>0</v>
      </c>
      <c r="E100" s="281" t="e">
        <f>Tabel35711[[#This Row],[aantal gezonde(re) keuze]]/Tabel35711[[#This Row],[totaal aanbod]]</f>
        <v>#DIV/0!</v>
      </c>
    </row>
    <row r="103" spans="1:9" ht="32.1" customHeight="1">
      <c r="B103" s="327" t="s">
        <v>566</v>
      </c>
      <c r="C103" s="324"/>
      <c r="D103" s="324"/>
      <c r="E103" s="324"/>
    </row>
    <row r="104" spans="1:9" s="275" customFormat="1" ht="15" thickBot="1">
      <c r="A104" s="272" t="s">
        <v>558</v>
      </c>
      <c r="B104" s="269" t="s">
        <v>165</v>
      </c>
      <c r="C104" s="269" t="s">
        <v>166</v>
      </c>
      <c r="D104" s="273" t="s">
        <v>167</v>
      </c>
      <c r="E104" s="274" t="s">
        <v>236</v>
      </c>
    </row>
    <row r="105" spans="1:9" s="275" customFormat="1" ht="15" thickTop="1">
      <c r="A105" s="272"/>
      <c r="B105" s="268"/>
      <c r="C105" s="268"/>
      <c r="D105" s="276"/>
      <c r="E105" s="277"/>
      <c r="F105" s="284"/>
      <c r="G105" s="284"/>
      <c r="H105" s="284"/>
      <c r="I105" s="284"/>
    </row>
    <row r="106" spans="1:9" s="275" customFormat="1">
      <c r="A106" s="272"/>
      <c r="B106" s="268"/>
      <c r="C106" s="268"/>
      <c r="D106" s="268"/>
      <c r="E106" s="277"/>
      <c r="F106" s="284"/>
      <c r="G106" s="284"/>
      <c r="H106" s="284"/>
      <c r="I106" s="284"/>
    </row>
    <row r="107" spans="1:9" s="275" customFormat="1">
      <c r="A107" s="272"/>
      <c r="B107" s="268"/>
      <c r="C107" s="268"/>
      <c r="D107" s="268"/>
      <c r="E107" s="277"/>
      <c r="F107" s="284"/>
      <c r="G107" s="284"/>
      <c r="H107" s="284"/>
      <c r="I107" s="284"/>
    </row>
    <row r="108" spans="1:9" s="275" customFormat="1">
      <c r="A108" s="272"/>
      <c r="B108" s="268"/>
      <c r="C108" s="268"/>
      <c r="D108" s="268"/>
      <c r="E108" s="277"/>
      <c r="F108" s="284"/>
      <c r="G108" s="284"/>
      <c r="H108" s="284"/>
      <c r="I108" s="284"/>
    </row>
    <row r="109" spans="1:9" s="275" customFormat="1">
      <c r="A109" s="272"/>
      <c r="B109" s="268"/>
      <c r="C109" s="268"/>
      <c r="D109" s="268"/>
      <c r="E109" s="277"/>
    </row>
    <row r="110" spans="1:9">
      <c r="A110" s="275"/>
      <c r="B110" s="276"/>
      <c r="C110" s="276"/>
      <c r="D110" s="276"/>
      <c r="E110" s="276"/>
    </row>
    <row r="111" spans="1:9">
      <c r="B111" s="264"/>
      <c r="C111" s="264"/>
      <c r="D111" s="264"/>
      <c r="E111" s="264"/>
    </row>
    <row r="112" spans="1:9">
      <c r="A112" s="278" t="s">
        <v>557</v>
      </c>
      <c r="B112" s="279">
        <f>SUM(B105:B111)</f>
        <v>0</v>
      </c>
      <c r="C112" s="279">
        <f>SUM(C105:C111)</f>
        <v>0</v>
      </c>
      <c r="D112" s="280">
        <f>Tabel3610[[#This Row],[aantal gezonde(re) keuze]]+Tabel3610[[#This Row],[aantal overig]]</f>
        <v>0</v>
      </c>
      <c r="E112" s="281" t="e">
        <f>Tabel3610[[#This Row],[aantal gezonde(re) keuze]]/Tabel3610[[#This Row],[totaal aanbod]]</f>
        <v>#DIV/0!</v>
      </c>
    </row>
    <row r="115" spans="1:9">
      <c r="B115" s="324" t="s">
        <v>560</v>
      </c>
      <c r="C115" s="324"/>
      <c r="D115" s="324"/>
      <c r="E115" s="324"/>
    </row>
    <row r="116" spans="1:9" s="275" customFormat="1" ht="15" thickBot="1">
      <c r="A116" s="272" t="s">
        <v>559</v>
      </c>
      <c r="B116" s="269" t="s">
        <v>165</v>
      </c>
      <c r="C116" s="269" t="s">
        <v>166</v>
      </c>
      <c r="D116" s="273" t="s">
        <v>167</v>
      </c>
      <c r="E116" s="274" t="s">
        <v>236</v>
      </c>
    </row>
    <row r="117" spans="1:9" s="275" customFormat="1" ht="15" thickTop="1">
      <c r="A117" s="272"/>
      <c r="B117" s="268"/>
      <c r="C117" s="268"/>
      <c r="D117" s="276"/>
      <c r="E117" s="277"/>
      <c r="F117" s="284"/>
      <c r="G117" s="284"/>
      <c r="H117" s="284"/>
      <c r="I117" s="284"/>
    </row>
    <row r="118" spans="1:9" s="275" customFormat="1">
      <c r="A118" s="272"/>
      <c r="B118" s="268"/>
      <c r="C118" s="268"/>
      <c r="D118" s="282"/>
      <c r="E118" s="277"/>
      <c r="F118" s="284"/>
      <c r="G118" s="284"/>
      <c r="H118" s="284"/>
      <c r="I118" s="284"/>
    </row>
    <row r="119" spans="1:9" s="275" customFormat="1">
      <c r="A119" s="272"/>
      <c r="B119" s="268"/>
      <c r="C119" s="268"/>
      <c r="D119" s="282"/>
      <c r="E119" s="277"/>
      <c r="F119" s="284"/>
      <c r="G119" s="284"/>
      <c r="H119" s="284"/>
      <c r="I119" s="284"/>
    </row>
    <row r="120" spans="1:9" s="275" customFormat="1">
      <c r="A120" s="272"/>
      <c r="B120" s="268"/>
      <c r="C120" s="268"/>
      <c r="D120" s="282"/>
      <c r="E120" s="277"/>
      <c r="F120" s="284"/>
      <c r="G120" s="284"/>
      <c r="H120" s="284"/>
      <c r="I120" s="284"/>
    </row>
    <row r="121" spans="1:9" s="275" customFormat="1">
      <c r="A121" s="272"/>
      <c r="B121" s="268"/>
      <c r="C121" s="268"/>
      <c r="D121" s="282"/>
      <c r="E121" s="277"/>
      <c r="F121" s="284"/>
      <c r="G121" s="284"/>
      <c r="H121" s="284"/>
      <c r="I121" s="284"/>
    </row>
    <row r="122" spans="1:9" s="275" customFormat="1">
      <c r="A122" s="272"/>
      <c r="B122" s="268"/>
      <c r="C122" s="268"/>
      <c r="D122" s="282"/>
      <c r="E122" s="277"/>
      <c r="F122" s="284"/>
      <c r="G122" s="284"/>
      <c r="H122" s="284"/>
      <c r="I122" s="284"/>
    </row>
    <row r="123" spans="1:9" s="275" customFormat="1">
      <c r="A123" s="272"/>
      <c r="B123" s="268"/>
      <c r="C123" s="268"/>
      <c r="D123" s="268"/>
      <c r="E123" s="277"/>
      <c r="F123" s="284"/>
      <c r="G123" s="284"/>
      <c r="H123" s="284"/>
      <c r="I123" s="284"/>
    </row>
    <row r="124" spans="1:9" s="275" customFormat="1">
      <c r="A124" s="272"/>
      <c r="B124" s="268"/>
      <c r="C124" s="268"/>
      <c r="D124" s="268"/>
      <c r="E124" s="277"/>
      <c r="F124" s="284"/>
      <c r="G124" s="284"/>
      <c r="H124" s="284"/>
      <c r="I124" s="284"/>
    </row>
    <row r="125" spans="1:9" s="275" customFormat="1">
      <c r="A125" s="272"/>
      <c r="B125" s="268"/>
      <c r="C125" s="268"/>
      <c r="D125" s="268"/>
      <c r="E125" s="277"/>
      <c r="F125" s="284"/>
      <c r="G125" s="284"/>
      <c r="H125" s="284"/>
      <c r="I125" s="284"/>
    </row>
    <row r="126" spans="1:9" s="275" customFormat="1">
      <c r="A126" s="272"/>
      <c r="B126" s="268"/>
      <c r="C126" s="268"/>
      <c r="D126" s="268"/>
      <c r="E126" s="277"/>
    </row>
    <row r="127" spans="1:9">
      <c r="A127" s="275"/>
      <c r="B127" s="276"/>
      <c r="C127" s="276"/>
      <c r="D127" s="276"/>
      <c r="E127" s="276"/>
    </row>
    <row r="128" spans="1:9">
      <c r="B128" s="264"/>
      <c r="C128" s="264"/>
      <c r="D128" s="264"/>
      <c r="E128" s="264"/>
    </row>
    <row r="129" spans="1:5">
      <c r="A129" s="278" t="s">
        <v>557</v>
      </c>
      <c r="B129" s="279">
        <f>SUM(B117:B128)</f>
        <v>0</v>
      </c>
      <c r="C129" s="279">
        <f>SUM(C117:C128)</f>
        <v>0</v>
      </c>
      <c r="D129" s="280">
        <f>Tabel3512[[#This Row],[aantal gezonde(re) keuze]]+Tabel3512[[#This Row],[aantal overig]]</f>
        <v>0</v>
      </c>
      <c r="E129" s="281" t="e">
        <f>Tabel3512[[#This Row],[aantal gezonde(re) keuze]]/Tabel3512[[#This Row],[totaal aanbod]]</f>
        <v>#DIV/0!</v>
      </c>
    </row>
  </sheetData>
  <mergeCells count="9">
    <mergeCell ref="B115:E115"/>
    <mergeCell ref="B16:E16"/>
    <mergeCell ref="B2:E2"/>
    <mergeCell ref="B33:E33"/>
    <mergeCell ref="B51:E51"/>
    <mergeCell ref="B65:E65"/>
    <mergeCell ref="B81:E81"/>
    <mergeCell ref="B93:E93"/>
    <mergeCell ref="B103:E103"/>
  </mergeCells>
  <phoneticPr fontId="18" type="noConversion"/>
  <pageMargins left="0.7" right="0.7" top="0.75" bottom="0.75" header="0.3" footer="0.3"/>
  <pageSetup paperSize="9" orientation="portrait" r:id="rId1"/>
  <headerFooter>
    <oddFooter>&amp;L_x000D_&amp;1#&amp;"Calibri"&amp;10&amp;K000000 Intern gebruik</oddFooter>
  </headerFooter>
  <tableParts count="9">
    <tablePart r:id="rId2"/>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1A4F-5E09-4600-A8A0-9B98119EBE87}">
  <sheetPr>
    <tabColor theme="7" tint="0.59999389629810485"/>
  </sheetPr>
  <dimension ref="A1:E44"/>
  <sheetViews>
    <sheetView topLeftCell="A46" workbookViewId="0">
      <selection activeCell="H8" sqref="H8"/>
    </sheetView>
  </sheetViews>
  <sheetFormatPr defaultColWidth="9.109375" defaultRowHeight="14.4"/>
  <cols>
    <col min="1" max="1" width="25" style="103" customWidth="1"/>
    <col min="2" max="2" width="28.33203125" style="103" customWidth="1"/>
    <col min="3" max="3" width="22.109375" style="103" customWidth="1"/>
    <col min="4" max="4" width="20.88671875" style="103" customWidth="1"/>
    <col min="5" max="5" width="21.44140625" style="103" customWidth="1"/>
    <col min="6" max="16384" width="9.109375" style="103"/>
  </cols>
  <sheetData>
    <row r="1" spans="1:5">
      <c r="A1" s="241"/>
      <c r="B1" s="242"/>
      <c r="C1" s="242"/>
      <c r="D1" s="242"/>
    </row>
    <row r="2" spans="1:5">
      <c r="A2" s="103" t="s">
        <v>348</v>
      </c>
      <c r="B2" s="103" t="s">
        <v>349</v>
      </c>
      <c r="C2" s="103" t="s">
        <v>358</v>
      </c>
      <c r="D2" s="103" t="s">
        <v>353</v>
      </c>
      <c r="E2" s="103" t="s">
        <v>357</v>
      </c>
    </row>
    <row r="3" spans="1:5">
      <c r="B3" s="103" t="s">
        <v>351</v>
      </c>
      <c r="C3" s="103" t="s">
        <v>359</v>
      </c>
      <c r="D3" s="103" t="s">
        <v>354</v>
      </c>
      <c r="E3" s="103" t="s">
        <v>356</v>
      </c>
    </row>
    <row r="4" spans="1:5">
      <c r="B4" s="103" t="s">
        <v>352</v>
      </c>
      <c r="C4" s="103" t="s">
        <v>360</v>
      </c>
      <c r="D4" s="103" t="s">
        <v>350</v>
      </c>
      <c r="E4" s="103" t="s">
        <v>355</v>
      </c>
    </row>
    <row r="6" spans="1:5">
      <c r="A6" s="329" t="s">
        <v>137</v>
      </c>
      <c r="B6" s="329"/>
      <c r="C6" s="329"/>
      <c r="D6" s="329"/>
      <c r="E6" s="329"/>
    </row>
    <row r="8" spans="1:5" ht="31.5" customHeight="1">
      <c r="A8" s="243" t="s">
        <v>314</v>
      </c>
      <c r="B8" s="244" t="s">
        <v>414</v>
      </c>
      <c r="C8" s="244"/>
      <c r="D8" s="328" t="s">
        <v>415</v>
      </c>
      <c r="E8" s="328"/>
    </row>
    <row r="9" spans="1:5">
      <c r="B9" s="328" t="s">
        <v>422</v>
      </c>
      <c r="C9" s="328"/>
      <c r="D9" s="328"/>
      <c r="E9" s="328"/>
    </row>
    <row r="10" spans="1:5" ht="15.6">
      <c r="A10" s="243" t="s">
        <v>138</v>
      </c>
      <c r="B10" s="241"/>
      <c r="C10" s="241"/>
      <c r="D10" s="241"/>
    </row>
    <row r="11" spans="1:5" ht="43.5" customHeight="1">
      <c r="A11" s="241"/>
      <c r="B11" s="245" t="s">
        <v>140</v>
      </c>
      <c r="C11" s="245"/>
      <c r="D11" s="328" t="s">
        <v>139</v>
      </c>
      <c r="E11" s="328"/>
    </row>
    <row r="12" spans="1:5" ht="59.1" customHeight="1">
      <c r="A12" s="241"/>
      <c r="B12" s="245" t="s">
        <v>146</v>
      </c>
      <c r="C12" s="245" t="s">
        <v>142</v>
      </c>
      <c r="D12" s="328" t="s">
        <v>141</v>
      </c>
      <c r="E12" s="328"/>
    </row>
    <row r="13" spans="1:5" ht="15.6">
      <c r="A13" s="243" t="s">
        <v>143</v>
      </c>
      <c r="B13" s="242"/>
      <c r="C13" s="242"/>
      <c r="D13" s="242"/>
    </row>
    <row r="14" spans="1:5" ht="48.6" customHeight="1">
      <c r="B14" s="245" t="s">
        <v>144</v>
      </c>
      <c r="C14" s="246"/>
      <c r="D14" s="330" t="s">
        <v>145</v>
      </c>
      <c r="E14" s="330"/>
    </row>
    <row r="15" spans="1:5" ht="61.5" customHeight="1">
      <c r="A15" s="241"/>
      <c r="B15" s="245" t="s">
        <v>147</v>
      </c>
      <c r="C15" s="246" t="s">
        <v>149</v>
      </c>
      <c r="D15" s="330" t="s">
        <v>148</v>
      </c>
      <c r="E15" s="330"/>
    </row>
    <row r="16" spans="1:5" ht="90.6" customHeight="1">
      <c r="A16" s="241"/>
      <c r="B16" s="247"/>
      <c r="C16" s="248"/>
      <c r="D16" s="248"/>
      <c r="E16" s="248"/>
    </row>
    <row r="17" spans="1:5">
      <c r="A17" s="249" t="s">
        <v>362</v>
      </c>
      <c r="B17" s="242"/>
      <c r="C17" s="242"/>
      <c r="D17" s="242"/>
    </row>
    <row r="18" spans="1:5" ht="90" customHeight="1">
      <c r="A18" s="241"/>
      <c r="B18" s="244" t="s">
        <v>363</v>
      </c>
      <c r="C18" s="245" t="s">
        <v>364</v>
      </c>
      <c r="D18" s="330" t="s">
        <v>365</v>
      </c>
      <c r="E18" s="330"/>
    </row>
    <row r="19" spans="1:5" ht="78.599999999999994" customHeight="1">
      <c r="A19" s="241"/>
      <c r="B19" s="244" t="s">
        <v>366</v>
      </c>
      <c r="C19" s="245" t="s">
        <v>367</v>
      </c>
      <c r="D19" s="328" t="s">
        <v>368</v>
      </c>
      <c r="E19" s="328"/>
    </row>
    <row r="20" spans="1:5" ht="90" customHeight="1">
      <c r="B20" s="245" t="s">
        <v>369</v>
      </c>
      <c r="C20" s="236" t="s">
        <v>370</v>
      </c>
      <c r="D20" s="328" t="s">
        <v>371</v>
      </c>
      <c r="E20" s="328"/>
    </row>
    <row r="21" spans="1:5" ht="77.400000000000006" customHeight="1">
      <c r="B21" s="245" t="s">
        <v>372</v>
      </c>
      <c r="C21" s="246" t="s">
        <v>373</v>
      </c>
      <c r="D21" s="328" t="s">
        <v>374</v>
      </c>
      <c r="E21" s="328"/>
    </row>
    <row r="22" spans="1:5" ht="66" customHeight="1">
      <c r="B22" s="245" t="s">
        <v>375</v>
      </c>
      <c r="C22" s="246" t="s">
        <v>376</v>
      </c>
      <c r="D22" s="328" t="s">
        <v>377</v>
      </c>
      <c r="E22" s="331"/>
    </row>
    <row r="24" spans="1:5" ht="53.1" customHeight="1"/>
    <row r="25" spans="1:5">
      <c r="A25" s="250" t="s">
        <v>378</v>
      </c>
    </row>
    <row r="26" spans="1:5" ht="28.8">
      <c r="B26" s="251" t="s">
        <v>396</v>
      </c>
      <c r="C26" s="236"/>
      <c r="D26" s="328" t="s">
        <v>383</v>
      </c>
      <c r="E26" s="331"/>
    </row>
    <row r="27" spans="1:5" ht="50.4" customHeight="1">
      <c r="B27" s="251" t="s">
        <v>382</v>
      </c>
      <c r="C27" s="246"/>
      <c r="D27" s="328" t="s">
        <v>384</v>
      </c>
      <c r="E27" s="328"/>
    </row>
    <row r="28" spans="1:5" ht="92.4" customHeight="1">
      <c r="B28" s="251" t="s">
        <v>379</v>
      </c>
      <c r="C28" s="246" t="s">
        <v>386</v>
      </c>
      <c r="D28" s="328" t="s">
        <v>385</v>
      </c>
      <c r="E28" s="328"/>
    </row>
    <row r="29" spans="1:5" ht="63.9" customHeight="1">
      <c r="B29" s="251" t="s">
        <v>380</v>
      </c>
      <c r="C29" s="227"/>
      <c r="D29" s="328" t="s">
        <v>397</v>
      </c>
      <c r="E29" s="328"/>
    </row>
    <row r="30" spans="1:5" ht="91.5" customHeight="1">
      <c r="B30" s="251" t="s">
        <v>387</v>
      </c>
      <c r="C30" s="246" t="s">
        <v>388</v>
      </c>
      <c r="D30" s="328" t="s">
        <v>389</v>
      </c>
      <c r="E30" s="328"/>
    </row>
    <row r="31" spans="1:5" ht="135.6" customHeight="1">
      <c r="B31" s="251" t="s">
        <v>381</v>
      </c>
      <c r="C31" s="246" t="s">
        <v>390</v>
      </c>
      <c r="D31" s="331" t="s">
        <v>391</v>
      </c>
      <c r="E31" s="331"/>
    </row>
    <row r="33" spans="1:5">
      <c r="A33" s="250" t="s">
        <v>392</v>
      </c>
    </row>
    <row r="34" spans="1:5" ht="62.1" customHeight="1">
      <c r="B34" s="251" t="s">
        <v>393</v>
      </c>
      <c r="C34" s="246" t="s">
        <v>394</v>
      </c>
      <c r="D34" s="328" t="s">
        <v>395</v>
      </c>
      <c r="E34" s="328"/>
    </row>
    <row r="35" spans="1:5">
      <c r="B35" s="252"/>
    </row>
    <row r="36" spans="1:5">
      <c r="A36" s="250" t="s">
        <v>398</v>
      </c>
      <c r="B36" s="252"/>
    </row>
    <row r="37" spans="1:5" ht="72">
      <c r="B37" s="253" t="s">
        <v>399</v>
      </c>
      <c r="C37" s="236" t="s">
        <v>401</v>
      </c>
      <c r="D37" s="328" t="s">
        <v>402</v>
      </c>
      <c r="E37" s="328"/>
    </row>
    <row r="38" spans="1:5" ht="72">
      <c r="B38" s="253" t="s">
        <v>400</v>
      </c>
      <c r="C38" s="236" t="s">
        <v>403</v>
      </c>
      <c r="D38" s="328" t="s">
        <v>406</v>
      </c>
      <c r="E38" s="328"/>
    </row>
    <row r="39" spans="1:5" ht="115.2">
      <c r="B39" s="253" t="s">
        <v>405</v>
      </c>
      <c r="C39" s="236" t="s">
        <v>407</v>
      </c>
      <c r="D39" s="328" t="s">
        <v>408</v>
      </c>
      <c r="E39" s="328"/>
    </row>
    <row r="40" spans="1:5" ht="115.2">
      <c r="B40" s="246" t="s">
        <v>409</v>
      </c>
      <c r="C40" s="246" t="s">
        <v>410</v>
      </c>
      <c r="D40" s="331"/>
      <c r="E40" s="331"/>
    </row>
    <row r="41" spans="1:5">
      <c r="B41" s="248"/>
      <c r="C41" s="248"/>
      <c r="D41" s="254"/>
      <c r="E41" s="254"/>
    </row>
    <row r="42" spans="1:5">
      <c r="A42" s="250" t="s">
        <v>411</v>
      </c>
      <c r="B42" s="255"/>
      <c r="C42" s="255"/>
      <c r="D42" s="241"/>
      <c r="E42" s="241"/>
    </row>
    <row r="43" spans="1:5" ht="72">
      <c r="B43" s="246" t="s">
        <v>412</v>
      </c>
      <c r="C43" s="236" t="s">
        <v>413</v>
      </c>
      <c r="D43" s="328" t="s">
        <v>404</v>
      </c>
      <c r="E43" s="328"/>
    </row>
    <row r="44" spans="1:5">
      <c r="B44" s="252"/>
      <c r="C44" s="102"/>
      <c r="D44" s="288"/>
      <c r="E44" s="288"/>
    </row>
  </sheetData>
  <sheetProtection algorithmName="SHA-512" hashValue="9rDVy19CrAPpedjVVdjs6oT9vh4aNhNBs9tUU4xh+b7is4jJv3VGmD/yhQwykqDusr3rJrKWfb9SmW4gX8gGug==" saltValue="WvLIZIpCLvP3kL9NV2CAEQ==" spinCount="100000" sheet="1" objects="1" scenarios="1"/>
  <mergeCells count="25">
    <mergeCell ref="D29:E29"/>
    <mergeCell ref="D21:E21"/>
    <mergeCell ref="D22:E22"/>
    <mergeCell ref="D26:E26"/>
    <mergeCell ref="D27:E27"/>
    <mergeCell ref="D28:E28"/>
    <mergeCell ref="D44:E44"/>
    <mergeCell ref="D39:E39"/>
    <mergeCell ref="D40:E40"/>
    <mergeCell ref="D30:E30"/>
    <mergeCell ref="D31:E31"/>
    <mergeCell ref="D34:E34"/>
    <mergeCell ref="D37:E37"/>
    <mergeCell ref="D38:E38"/>
    <mergeCell ref="D43:E43"/>
    <mergeCell ref="D20:E20"/>
    <mergeCell ref="A6:E6"/>
    <mergeCell ref="B9:E9"/>
    <mergeCell ref="D11:E11"/>
    <mergeCell ref="D12:E12"/>
    <mergeCell ref="D14:E14"/>
    <mergeCell ref="D15:E15"/>
    <mergeCell ref="D18:E18"/>
    <mergeCell ref="D19:E19"/>
    <mergeCell ref="D8:E8"/>
  </mergeCells>
  <pageMargins left="0.7" right="0.7" top="0.75" bottom="0.75" header="0.3" footer="0.3"/>
  <pageSetup paperSize="9" orientation="landscape" r:id="rId1"/>
  <headerFooter>
    <oddFooter>&amp;L_x000D_&amp;1#&amp;"Calibri"&amp;10&amp;K000000 Intern gebruik</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CA537-1401-4C7B-BE73-E715FBD2BEC3}">
  <sheetPr>
    <tabColor theme="7" tint="0.59999389629810485"/>
  </sheetPr>
  <dimension ref="A1:N49"/>
  <sheetViews>
    <sheetView workbookViewId="0">
      <selection activeCell="B56" sqref="B56"/>
    </sheetView>
  </sheetViews>
  <sheetFormatPr defaultColWidth="9.109375" defaultRowHeight="14.4"/>
  <cols>
    <col min="1" max="1" width="26.6640625" style="103" customWidth="1"/>
    <col min="2" max="2" width="28.33203125" style="103" customWidth="1"/>
    <col min="3" max="3" width="21.5546875" style="103" customWidth="1"/>
    <col min="4" max="4" width="20.88671875" style="103" customWidth="1"/>
    <col min="5" max="5" width="29.5546875" style="103" customWidth="1"/>
    <col min="6" max="16384" width="9.109375" style="103"/>
  </cols>
  <sheetData>
    <row r="1" spans="1:14">
      <c r="A1" s="103" t="s">
        <v>348</v>
      </c>
      <c r="B1" s="103" t="s">
        <v>349</v>
      </c>
      <c r="C1" s="103" t="s">
        <v>358</v>
      </c>
      <c r="D1" s="103" t="s">
        <v>353</v>
      </c>
      <c r="E1" s="103" t="s">
        <v>357</v>
      </c>
    </row>
    <row r="2" spans="1:14">
      <c r="B2" s="103" t="s">
        <v>351</v>
      </c>
      <c r="C2" s="103" t="s">
        <v>359</v>
      </c>
      <c r="D2" s="103" t="s">
        <v>354</v>
      </c>
      <c r="E2" s="103" t="s">
        <v>356</v>
      </c>
    </row>
    <row r="3" spans="1:14">
      <c r="B3" s="103" t="s">
        <v>352</v>
      </c>
      <c r="C3" s="103" t="s">
        <v>360</v>
      </c>
      <c r="D3" s="103" t="s">
        <v>350</v>
      </c>
      <c r="E3" s="103" t="s">
        <v>355</v>
      </c>
    </row>
    <row r="5" spans="1:14">
      <c r="A5" s="329" t="s">
        <v>447</v>
      </c>
      <c r="B5" s="329"/>
      <c r="C5" s="329"/>
      <c r="D5" s="329"/>
      <c r="E5" s="329"/>
    </row>
    <row r="7" spans="1:14" ht="24" customHeight="1">
      <c r="A7" s="288" t="s">
        <v>421</v>
      </c>
      <c r="B7" s="288"/>
      <c r="C7" s="288"/>
      <c r="D7" s="288"/>
      <c r="E7" s="288"/>
    </row>
    <row r="8" spans="1:14">
      <c r="A8" s="103" t="s">
        <v>420</v>
      </c>
    </row>
    <row r="11" spans="1:14" ht="30.75" customHeight="1">
      <c r="A11" s="243" t="s">
        <v>314</v>
      </c>
      <c r="B11" s="328" t="s">
        <v>419</v>
      </c>
      <c r="C11" s="328"/>
      <c r="D11" s="328"/>
      <c r="E11" s="328"/>
      <c r="N11" s="103" t="s">
        <v>343</v>
      </c>
    </row>
    <row r="12" spans="1:14">
      <c r="B12" s="333" t="s">
        <v>361</v>
      </c>
      <c r="C12" s="334"/>
      <c r="D12" s="334"/>
      <c r="E12" s="335"/>
    </row>
    <row r="13" spans="1:14" ht="66.900000000000006" customHeight="1">
      <c r="A13" s="241"/>
      <c r="B13" s="245" t="s">
        <v>426</v>
      </c>
      <c r="C13" s="245" t="s">
        <v>428</v>
      </c>
      <c r="D13" s="328" t="s">
        <v>429</v>
      </c>
      <c r="E13" s="328"/>
      <c r="G13" s="103" t="s">
        <v>343</v>
      </c>
    </row>
    <row r="14" spans="1:14" ht="51" customHeight="1">
      <c r="A14" s="241"/>
      <c r="B14" s="245" t="s">
        <v>425</v>
      </c>
      <c r="C14" s="245" t="s">
        <v>424</v>
      </c>
      <c r="D14" s="328" t="s">
        <v>430</v>
      </c>
      <c r="E14" s="328"/>
    </row>
    <row r="15" spans="1:14" ht="19.5" customHeight="1">
      <c r="A15" s="241"/>
      <c r="B15" s="247"/>
      <c r="C15" s="247"/>
      <c r="D15" s="247"/>
      <c r="E15" s="247"/>
    </row>
    <row r="16" spans="1:14" ht="15.6">
      <c r="A16" s="243" t="s">
        <v>416</v>
      </c>
      <c r="B16" s="336" t="s">
        <v>452</v>
      </c>
      <c r="C16" s="336"/>
      <c r="D16" s="336"/>
      <c r="E16" s="336"/>
    </row>
    <row r="17" spans="1:7" ht="109.5" customHeight="1">
      <c r="A17" s="241"/>
      <c r="B17" s="245" t="s">
        <v>426</v>
      </c>
      <c r="C17" s="245" t="s">
        <v>438</v>
      </c>
      <c r="D17" s="328" t="s">
        <v>423</v>
      </c>
      <c r="E17" s="328"/>
      <c r="G17" s="103" t="s">
        <v>343</v>
      </c>
    </row>
    <row r="18" spans="1:7" ht="45.75" customHeight="1">
      <c r="A18" s="241"/>
      <c r="B18" s="245" t="s">
        <v>425</v>
      </c>
      <c r="C18" s="245" t="s">
        <v>424</v>
      </c>
      <c r="D18" s="328" t="s">
        <v>427</v>
      </c>
      <c r="E18" s="328"/>
    </row>
    <row r="19" spans="1:7" ht="192.6" customHeight="1">
      <c r="A19" s="241"/>
      <c r="B19" s="245" t="s">
        <v>431</v>
      </c>
      <c r="C19" s="245" t="s">
        <v>439</v>
      </c>
      <c r="D19" s="328" t="s">
        <v>432</v>
      </c>
      <c r="E19" s="328"/>
      <c r="G19" s="103" t="s">
        <v>343</v>
      </c>
    </row>
    <row r="20" spans="1:7" ht="21" customHeight="1">
      <c r="A20" s="241"/>
      <c r="B20" s="247"/>
      <c r="C20" s="247"/>
      <c r="D20" s="256"/>
      <c r="E20" s="256"/>
    </row>
    <row r="21" spans="1:7" ht="15.6">
      <c r="A21" s="243" t="s">
        <v>417</v>
      </c>
      <c r="B21" s="336" t="s">
        <v>452</v>
      </c>
      <c r="C21" s="336"/>
      <c r="D21" s="336"/>
      <c r="E21" s="336"/>
    </row>
    <row r="22" spans="1:7" ht="24" customHeight="1">
      <c r="B22" s="245">
        <v>1</v>
      </c>
      <c r="C22" s="244" t="s">
        <v>443</v>
      </c>
      <c r="D22" s="330" t="s">
        <v>454</v>
      </c>
      <c r="E22" s="330"/>
    </row>
    <row r="23" spans="1:7" ht="96" customHeight="1">
      <c r="B23" s="245">
        <v>2</v>
      </c>
      <c r="C23" s="245" t="s">
        <v>448</v>
      </c>
      <c r="D23" s="328" t="s">
        <v>455</v>
      </c>
      <c r="E23" s="328"/>
    </row>
    <row r="24" spans="1:7" ht="179.1" customHeight="1">
      <c r="B24" s="245">
        <v>3</v>
      </c>
      <c r="C24" s="246" t="s">
        <v>444</v>
      </c>
      <c r="D24" s="328" t="s">
        <v>445</v>
      </c>
      <c r="E24" s="328"/>
      <c r="G24" s="103" t="s">
        <v>343</v>
      </c>
    </row>
    <row r="25" spans="1:7" ht="78" customHeight="1">
      <c r="A25" s="241"/>
      <c r="B25" s="245" t="s">
        <v>446</v>
      </c>
      <c r="C25" s="246" t="s">
        <v>449</v>
      </c>
      <c r="D25" s="332" t="s">
        <v>450</v>
      </c>
      <c r="E25" s="328"/>
    </row>
    <row r="26" spans="1:7">
      <c r="A26" s="241"/>
      <c r="B26" s="242"/>
      <c r="C26" s="242"/>
      <c r="D26" s="242"/>
    </row>
    <row r="27" spans="1:7" ht="20.25" customHeight="1">
      <c r="A27" s="243" t="s">
        <v>418</v>
      </c>
      <c r="B27" s="336" t="s">
        <v>451</v>
      </c>
      <c r="C27" s="336"/>
      <c r="D27" s="336"/>
      <c r="E27" s="336"/>
    </row>
    <row r="28" spans="1:7" ht="96.75" customHeight="1">
      <c r="A28" s="241"/>
      <c r="B28" s="245" t="s">
        <v>426</v>
      </c>
      <c r="C28" s="245" t="s">
        <v>438</v>
      </c>
      <c r="D28" s="328" t="s">
        <v>441</v>
      </c>
      <c r="E28" s="328"/>
      <c r="G28" s="103" t="s">
        <v>343</v>
      </c>
    </row>
    <row r="29" spans="1:7" ht="77.400000000000006" customHeight="1">
      <c r="A29" s="241"/>
      <c r="B29" s="245" t="s">
        <v>425</v>
      </c>
      <c r="C29" s="245" t="s">
        <v>424</v>
      </c>
      <c r="D29" s="328" t="s">
        <v>442</v>
      </c>
      <c r="E29" s="328"/>
    </row>
    <row r="31" spans="1:7" ht="15.6">
      <c r="A31" s="257" t="s">
        <v>180</v>
      </c>
      <c r="B31" s="336" t="s">
        <v>453</v>
      </c>
      <c r="C31" s="336"/>
      <c r="D31" s="336"/>
      <c r="E31" s="336"/>
    </row>
    <row r="32" spans="1:7" ht="106.5" customHeight="1">
      <c r="A32" s="241"/>
      <c r="B32" s="245" t="s">
        <v>426</v>
      </c>
      <c r="C32" s="245" t="s">
        <v>438</v>
      </c>
      <c r="D32" s="328" t="s">
        <v>440</v>
      </c>
      <c r="E32" s="328"/>
      <c r="G32" s="103" t="s">
        <v>343</v>
      </c>
    </row>
    <row r="33" spans="1:7" ht="93.75" customHeight="1">
      <c r="A33" s="241"/>
      <c r="B33" s="245" t="s">
        <v>425</v>
      </c>
      <c r="C33" s="245" t="s">
        <v>424</v>
      </c>
      <c r="D33" s="328" t="s">
        <v>437</v>
      </c>
      <c r="E33" s="328"/>
    </row>
    <row r="35" spans="1:7" ht="15.75" customHeight="1">
      <c r="A35" s="257" t="s">
        <v>234</v>
      </c>
      <c r="B35" s="336" t="s">
        <v>452</v>
      </c>
      <c r="C35" s="336"/>
      <c r="D35" s="336"/>
      <c r="E35" s="336"/>
    </row>
    <row r="36" spans="1:7" ht="23.4" customHeight="1">
      <c r="A36" s="241"/>
      <c r="B36" s="245">
        <v>1</v>
      </c>
      <c r="C36" s="244" t="s">
        <v>138</v>
      </c>
      <c r="D36" s="330" t="s">
        <v>456</v>
      </c>
      <c r="E36" s="330"/>
      <c r="G36" s="103" t="s">
        <v>343</v>
      </c>
    </row>
    <row r="37" spans="1:7" ht="78" customHeight="1">
      <c r="A37" s="241"/>
      <c r="B37" s="245">
        <v>2</v>
      </c>
      <c r="C37" s="245"/>
      <c r="D37" s="328" t="s">
        <v>457</v>
      </c>
      <c r="E37" s="328"/>
    </row>
    <row r="38" spans="1:7" ht="43.2">
      <c r="B38" s="245">
        <v>3</v>
      </c>
      <c r="C38" s="245" t="s">
        <v>448</v>
      </c>
      <c r="D38" s="328" t="s">
        <v>445</v>
      </c>
      <c r="E38" s="328"/>
    </row>
    <row r="39" spans="1:7" ht="195" customHeight="1">
      <c r="B39" s="245" t="s">
        <v>458</v>
      </c>
      <c r="C39" s="246"/>
      <c r="D39" s="332" t="s">
        <v>562</v>
      </c>
      <c r="E39" s="328"/>
    </row>
    <row r="41" spans="1:7" ht="15.75" customHeight="1">
      <c r="A41" s="257" t="s">
        <v>235</v>
      </c>
      <c r="B41" s="336" t="s">
        <v>452</v>
      </c>
      <c r="C41" s="336"/>
      <c r="D41" s="336"/>
      <c r="E41" s="336"/>
    </row>
    <row r="42" spans="1:7" ht="21.75" customHeight="1">
      <c r="A42" s="241"/>
      <c r="B42" s="245">
        <v>1</v>
      </c>
      <c r="C42" s="244" t="s">
        <v>138</v>
      </c>
      <c r="D42" s="330" t="s">
        <v>459</v>
      </c>
      <c r="E42" s="330"/>
      <c r="G42" s="103" t="s">
        <v>343</v>
      </c>
    </row>
    <row r="43" spans="1:7" ht="77.400000000000006" customHeight="1">
      <c r="A43" s="241"/>
      <c r="B43" s="245">
        <v>2</v>
      </c>
      <c r="C43" s="245"/>
      <c r="D43" s="328" t="s">
        <v>457</v>
      </c>
      <c r="E43" s="328"/>
    </row>
    <row r="44" spans="1:7" ht="43.2">
      <c r="B44" s="245">
        <v>3</v>
      </c>
      <c r="C44" s="245" t="s">
        <v>448</v>
      </c>
      <c r="D44" s="328" t="s">
        <v>462</v>
      </c>
      <c r="E44" s="328"/>
    </row>
    <row r="45" spans="1:7" ht="137.1" customHeight="1">
      <c r="B45" s="245">
        <v>4</v>
      </c>
      <c r="C45" s="245"/>
      <c r="D45" s="332" t="s">
        <v>460</v>
      </c>
      <c r="E45" s="328"/>
    </row>
    <row r="46" spans="1:7" ht="48" customHeight="1">
      <c r="B46" s="245" t="s">
        <v>458</v>
      </c>
      <c r="C46" s="246"/>
      <c r="D46" s="332" t="s">
        <v>461</v>
      </c>
      <c r="E46" s="328"/>
    </row>
    <row r="48" spans="1:7" ht="15.75" customHeight="1">
      <c r="A48" s="257" t="s">
        <v>463</v>
      </c>
      <c r="B48" s="336" t="s">
        <v>452</v>
      </c>
      <c r="C48" s="336"/>
      <c r="D48" s="336"/>
      <c r="E48" s="336"/>
    </row>
    <row r="49" spans="1:7" ht="32.25" customHeight="1">
      <c r="A49" s="241"/>
      <c r="B49" s="328" t="s">
        <v>464</v>
      </c>
      <c r="C49" s="328"/>
      <c r="D49" s="328"/>
      <c r="E49" s="328"/>
      <c r="G49" s="103" t="s">
        <v>343</v>
      </c>
    </row>
  </sheetData>
  <sheetProtection algorithmName="SHA-512" hashValue="gn5KOn7GXrXDVHF3sGPElJvAt/IhV7ZJ1EWn/6DLTKfGoR/8505QWQVvEUfksQ+BlWEyFIxGZPx0Iu6j1/WXtw==" saltValue="or7rXR94t/Q/vaYKMaXJ1g==" spinCount="100000" sheet="1" objects="1" scenarios="1"/>
  <mergeCells count="34">
    <mergeCell ref="B49:E49"/>
    <mergeCell ref="D42:E42"/>
    <mergeCell ref="D43:E43"/>
    <mergeCell ref="D44:E44"/>
    <mergeCell ref="D46:E46"/>
    <mergeCell ref="D45:E45"/>
    <mergeCell ref="B48:E48"/>
    <mergeCell ref="B41:E41"/>
    <mergeCell ref="D32:E32"/>
    <mergeCell ref="D33:E33"/>
    <mergeCell ref="B27:E27"/>
    <mergeCell ref="B31:E31"/>
    <mergeCell ref="D28:E28"/>
    <mergeCell ref="D29:E29"/>
    <mergeCell ref="B35:E35"/>
    <mergeCell ref="D36:E36"/>
    <mergeCell ref="D37:E37"/>
    <mergeCell ref="D38:E38"/>
    <mergeCell ref="D39:E39"/>
    <mergeCell ref="A5:E5"/>
    <mergeCell ref="D22:E22"/>
    <mergeCell ref="B16:E16"/>
    <mergeCell ref="B21:E21"/>
    <mergeCell ref="A7:E7"/>
    <mergeCell ref="D13:E13"/>
    <mergeCell ref="D14:E14"/>
    <mergeCell ref="D19:E19"/>
    <mergeCell ref="D18:E18"/>
    <mergeCell ref="D25:E25"/>
    <mergeCell ref="B11:E11"/>
    <mergeCell ref="B12:E12"/>
    <mergeCell ref="D23:E23"/>
    <mergeCell ref="D24:E24"/>
    <mergeCell ref="D17:E17"/>
  </mergeCells>
  <pageMargins left="0.7" right="0.7" top="0.75" bottom="0.75" header="0.3" footer="0.3"/>
  <pageSetup paperSize="9" orientation="landscape"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78799C87D26743A6D40FDFE0F36EBF" ma:contentTypeVersion="16" ma:contentTypeDescription="Een nieuw document maken." ma:contentTypeScope="" ma:versionID="5dafdf5fed6be378a0d7529d4733d967">
  <xsd:schema xmlns:xsd="http://www.w3.org/2001/XMLSchema" xmlns:xs="http://www.w3.org/2001/XMLSchema" xmlns:p="http://schemas.microsoft.com/office/2006/metadata/properties" xmlns:ns2="19170598-03d7-41ce-be3f-6d74ed55ed06" xmlns:ns3="a91ce681-c0ba-4079-a754-887fe62c8a29" targetNamespace="http://schemas.microsoft.com/office/2006/metadata/properties" ma:root="true" ma:fieldsID="5754183729576c31fe4fc14025d37e15" ns2:_="" ns3:_="">
    <xsd:import namespace="19170598-03d7-41ce-be3f-6d74ed55ed06"/>
    <xsd:import namespace="a91ce681-c0ba-4079-a754-887fe62c8a29"/>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170598-03d7-41ce-be3f-6d74ed55ed0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element name="LastSharedByUser" ma:index="11" nillable="true" ma:displayName="Laatst gedeeld, per gebruiker" ma:description=""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91ce681-c0ba-4079-a754-887fe62c8a29"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Location" ma:index="18" nillable="true" ma:displayName="MediaServic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C561D-C0F6-4D1C-B0E0-F1867C5425BD}">
  <ds:schemaRefs>
    <ds:schemaRef ds:uri="http://schemas.microsoft.com/office/infopath/2007/PartnerControls"/>
    <ds:schemaRef ds:uri="http://schemas.microsoft.com/office/2006/documentManagement/types"/>
    <ds:schemaRef ds:uri="http://schemas.microsoft.com/office/2006/metadata/properties"/>
    <ds:schemaRef ds:uri="a91ce681-c0ba-4079-a754-887fe62c8a29"/>
    <ds:schemaRef ds:uri="http://purl.org/dc/terms/"/>
    <ds:schemaRef ds:uri="http://schemas.openxmlformats.org/package/2006/metadata/core-properties"/>
    <ds:schemaRef ds:uri="http://purl.org/dc/dcmitype/"/>
    <ds:schemaRef ds:uri="19170598-03d7-41ce-be3f-6d74ed55ed06"/>
    <ds:schemaRef ds:uri="http://www.w3.org/XML/1998/namespace"/>
    <ds:schemaRef ds:uri="http://purl.org/dc/elements/1.1/"/>
  </ds:schemaRefs>
</ds:datastoreItem>
</file>

<file path=customXml/itemProps2.xml><?xml version="1.0" encoding="utf-8"?>
<ds:datastoreItem xmlns:ds="http://schemas.openxmlformats.org/officeDocument/2006/customXml" ds:itemID="{0B9C4662-3CE0-4E64-80CB-4870420AB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170598-03d7-41ce-be3f-6d74ed55ed06"/>
    <ds:schemaRef ds:uri="a91ce681-c0ba-4079-a754-887fe62c8a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74BFDA-376F-4618-9621-F029C6F39505}">
  <ds:schemaRefs>
    <ds:schemaRef ds:uri="http://schemas.microsoft.com/sharepoint/v3/contenttype/forms"/>
  </ds:schemaRefs>
</ds:datastoreItem>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5</vt:i4>
      </vt:variant>
    </vt:vector>
  </HeadingPairs>
  <TitlesOfParts>
    <vt:vector size="17" baseType="lpstr">
      <vt:lpstr>uitleg</vt:lpstr>
      <vt:lpstr>Aanbod</vt:lpstr>
      <vt:lpstr>Presentatie</vt:lpstr>
      <vt:lpstr>Extra</vt:lpstr>
      <vt:lpstr>Plan van Aanpak</vt:lpstr>
      <vt:lpstr>Audit Score</vt:lpstr>
      <vt:lpstr>rekenblad</vt:lpstr>
      <vt:lpstr>criteria schijf v 5</vt:lpstr>
      <vt:lpstr>Bijlage aanbod</vt:lpstr>
      <vt:lpstr>Bijlage Presentatie</vt:lpstr>
      <vt:lpstr>shortlist snacks</vt:lpstr>
      <vt:lpstr>foto's</vt:lpstr>
      <vt:lpstr>Aanbod!Afdrukbereik</vt:lpstr>
      <vt:lpstr>'Audit Score'!Afdrukbereik</vt:lpstr>
      <vt:lpstr>Extra!Afdrukbereik</vt:lpstr>
      <vt:lpstr>Presentatie!Afdrukbereik</vt:lpstr>
      <vt:lpstr>uitleg!Afdrukbereik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Sensz</dc:creator>
  <cp:lastModifiedBy>Kunst, A.H.C. (Nanet)</cp:lastModifiedBy>
  <cp:lastPrinted>2021-12-21T07:21:28Z</cp:lastPrinted>
  <dcterms:created xsi:type="dcterms:W3CDTF">2021-03-08T14:06:29Z</dcterms:created>
  <dcterms:modified xsi:type="dcterms:W3CDTF">2023-12-15T08:49:55Z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d6a3f1-13ee-4193-aae5-4c5d46d7a876_Enabled">
    <vt:lpwstr>True</vt:lpwstr>
  </property>
  <property fmtid="{D5CDD505-2E9C-101B-9397-08002B2CF9AE}" pid="3" name="MSIP_Label_6fd6a3f1-13ee-4193-aae5-4c5d46d7a876_SiteId">
    <vt:lpwstr>22d30701-ec5e-4bdc-ba4f-b9234053b0a9</vt:lpwstr>
  </property>
  <property fmtid="{D5CDD505-2E9C-101B-9397-08002B2CF9AE}" pid="4" name="MSIP_Label_6fd6a3f1-13ee-4193-aae5-4c5d46d7a876_Owner">
    <vt:lpwstr>ewa.czarnecka@jdecoffee.com</vt:lpwstr>
  </property>
  <property fmtid="{D5CDD505-2E9C-101B-9397-08002B2CF9AE}" pid="5" name="MSIP_Label_6fd6a3f1-13ee-4193-aae5-4c5d46d7a876_SetDate">
    <vt:lpwstr>2021-03-08T15:41:56.6091950Z</vt:lpwstr>
  </property>
  <property fmtid="{D5CDD505-2E9C-101B-9397-08002B2CF9AE}" pid="6" name="MSIP_Label_6fd6a3f1-13ee-4193-aae5-4c5d46d7a876_Name">
    <vt:lpwstr>Confidential</vt:lpwstr>
  </property>
  <property fmtid="{D5CDD505-2E9C-101B-9397-08002B2CF9AE}" pid="7" name="MSIP_Label_6fd6a3f1-13ee-4193-aae5-4c5d46d7a876_Application">
    <vt:lpwstr>Microsoft Azure Information Protection</vt:lpwstr>
  </property>
  <property fmtid="{D5CDD505-2E9C-101B-9397-08002B2CF9AE}" pid="8" name="MSIP_Label_6fd6a3f1-13ee-4193-aae5-4c5d46d7a876_Extended_MSFT_Method">
    <vt:lpwstr>Automatic</vt:lpwstr>
  </property>
  <property fmtid="{D5CDD505-2E9C-101B-9397-08002B2CF9AE}" pid="9" name="Sensitivity">
    <vt:lpwstr>Confidential</vt:lpwstr>
  </property>
  <property fmtid="{D5CDD505-2E9C-101B-9397-08002B2CF9AE}" pid="10" name="ContentTypeId">
    <vt:lpwstr>0x010100A878799C87D26743A6D40FDFE0F36EBF</vt:lpwstr>
  </property>
</Properties>
</file>