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-FC Inkoop\3. Inkooptrajecten\2023-011-LATE-EA-Interieurbeplanting\b) Aanbestedingsdocumenten\2) Definitief\2) Bijlagen\"/>
    </mc:Choice>
  </mc:AlternateContent>
  <xr:revisionPtr revIDLastSave="0" documentId="13_ncr:1_{FB25E9E3-4429-4D30-A03A-0D8FA93C1F7D}" xr6:coauthVersionLast="36" xr6:coauthVersionMax="36" xr10:uidLastSave="{00000000-0000-0000-0000-000000000000}"/>
  <bookViews>
    <workbookView xWindow="0" yWindow="0" windowWidth="23040" windowHeight="9060" firstSheet="1" activeTab="1" xr2:uid="{B90F0E46-5C2F-4E3F-A143-9C7DF3BA424C}"/>
  </bookViews>
  <sheets>
    <sheet name="Overzicht Locaties" sheetId="18" r:id="rId1"/>
    <sheet name="Sterrenlaan 4" sheetId="7" r:id="rId2"/>
    <sheet name="Sterrenlaan 6" sheetId="6" r:id="rId3"/>
    <sheet name="Sterrenlaan 8" sheetId="5" r:id="rId4"/>
    <sheet name="Sterrenlaan 10" sheetId="1" r:id="rId5"/>
    <sheet name="Locatie Limburglaan 41 43" sheetId="4" r:id="rId6"/>
    <sheet name="Blécourtstraat 1" sheetId="8" r:id="rId7"/>
    <sheet name="De Run 4250" sheetId="3" r:id="rId8"/>
    <sheet name="BIC 1" sheetId="9" r:id="rId9"/>
    <sheet name="Willem de Rijkelaan 3" sheetId="10" r:id="rId10"/>
    <sheet name="Luchthavenweg 21" sheetId="11" r:id="rId11"/>
    <sheet name="Vijfkamplaan 4" sheetId="12" r:id="rId12"/>
    <sheet name="Habsburglaan 1" sheetId="13" r:id="rId13"/>
    <sheet name="Automotive Campus 250" sheetId="14" r:id="rId14"/>
    <sheet name="Furkapas 1 + 4" sheetId="15" r:id="rId15"/>
    <sheet name="Vestdijk 30" sheetId="16" r:id="rId16"/>
    <sheet name="Op Noord Oude Bosschebaan 11" sheetId="17" r:id="rId17"/>
  </sheets>
  <externalReferences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7" l="1"/>
  <c r="E38" i="17"/>
  <c r="D38" i="17"/>
  <c r="C38" i="17"/>
  <c r="F38" i="16"/>
  <c r="E38" i="16"/>
  <c r="D38" i="16"/>
  <c r="C38" i="16"/>
  <c r="F38" i="15"/>
  <c r="E38" i="15"/>
  <c r="D38" i="15"/>
  <c r="C38" i="15"/>
  <c r="F38" i="14"/>
  <c r="E38" i="14"/>
  <c r="D38" i="14"/>
  <c r="C38" i="14"/>
  <c r="F38" i="13"/>
  <c r="E38" i="13"/>
  <c r="D38" i="13"/>
  <c r="C38" i="13"/>
  <c r="F38" i="12"/>
  <c r="E38" i="12"/>
  <c r="D38" i="12"/>
  <c r="C38" i="12"/>
  <c r="F38" i="11"/>
  <c r="E38" i="11"/>
  <c r="D38" i="11"/>
  <c r="C38" i="11"/>
  <c r="F38" i="10"/>
  <c r="E38" i="10"/>
  <c r="D38" i="10"/>
  <c r="C38" i="10"/>
  <c r="F38" i="9"/>
  <c r="E38" i="9"/>
  <c r="D38" i="9"/>
  <c r="C38" i="9"/>
  <c r="F38" i="8"/>
  <c r="E38" i="8"/>
  <c r="D38" i="8"/>
  <c r="C38" i="8"/>
  <c r="F38" i="7"/>
  <c r="E38" i="7"/>
  <c r="D38" i="7"/>
  <c r="C38" i="7"/>
  <c r="F38" i="6"/>
  <c r="E38" i="6"/>
  <c r="D38" i="6"/>
  <c r="C38" i="6"/>
  <c r="F38" i="5"/>
  <c r="E38" i="5"/>
  <c r="D38" i="5"/>
  <c r="C38" i="5"/>
  <c r="F38" i="4"/>
  <c r="E38" i="4"/>
  <c r="D38" i="4"/>
  <c r="C38" i="4"/>
  <c r="F38" i="3"/>
  <c r="E38" i="3"/>
  <c r="D38" i="3"/>
  <c r="C38" i="3"/>
  <c r="D38" i="1"/>
  <c r="F38" i="1"/>
  <c r="E38" i="1"/>
  <c r="C38" i="1"/>
</calcChain>
</file>

<file path=xl/sharedStrings.xml><?xml version="1.0" encoding="utf-8"?>
<sst xmlns="http://schemas.openxmlformats.org/spreadsheetml/2006/main" count="455" uniqueCount="65">
  <si>
    <t>Bezoekadres</t>
  </si>
  <si>
    <t>Locatie</t>
  </si>
  <si>
    <t>Plaats</t>
  </si>
  <si>
    <t>Aantal bakken kunst</t>
  </si>
  <si>
    <t>Aantal eenheden kunst</t>
  </si>
  <si>
    <t>Kleur</t>
  </si>
  <si>
    <t>Opmerking</t>
  </si>
  <si>
    <t>Type beplanting</t>
  </si>
  <si>
    <t>Totalen</t>
  </si>
  <si>
    <t>Mutatie</t>
  </si>
  <si>
    <t>zwart</t>
  </si>
  <si>
    <t>echt</t>
  </si>
  <si>
    <t>Summa College</t>
  </si>
  <si>
    <t>Sterrenlaan 10</t>
  </si>
  <si>
    <t>Aantal bakken hydro</t>
  </si>
  <si>
    <t>Aantal eenheden hydro</t>
  </si>
  <si>
    <t>met wiel</t>
  </si>
  <si>
    <t>servicebalie</t>
  </si>
  <si>
    <t>180 cm</t>
  </si>
  <si>
    <t xml:space="preserve">Dracaena Janet Craig </t>
  </si>
  <si>
    <t xml:space="preserve">Type
Plantenbak
</t>
  </si>
  <si>
    <t>Combinatie
hoogte</t>
  </si>
  <si>
    <t>Maat 
plantenbak</t>
  </si>
  <si>
    <t>Soort
 beplanting</t>
  </si>
  <si>
    <t>Toegevoegd op 25-8-2024</t>
  </si>
  <si>
    <t>≥20x60</t>
  </si>
  <si>
    <t>-</t>
  </si>
  <si>
    <t>Hydro</t>
  </si>
  <si>
    <t>Zijde</t>
  </si>
  <si>
    <t>Buiten</t>
  </si>
  <si>
    <t>Summa College De Run 4250</t>
  </si>
  <si>
    <t>Summa College Locatie Limburglaan 41/43</t>
  </si>
  <si>
    <t>Summa College Blécourtstraat 1</t>
  </si>
  <si>
    <t>Summa College BIC 1</t>
  </si>
  <si>
    <t>Summa College Willem de Rijkelaan 3</t>
  </si>
  <si>
    <t>Summa College Sterrenlaan 6</t>
  </si>
  <si>
    <t>Summa College Sterrenlaan 4</t>
  </si>
  <si>
    <t>Summa College Sterrenlaan 8</t>
  </si>
  <si>
    <t>Summa College Sterrenlaan 10</t>
  </si>
  <si>
    <t>Summa College Luchthavenweg 21</t>
  </si>
  <si>
    <t>Summa College Vijfkamplaan 4</t>
  </si>
  <si>
    <t>Summa College Habsburglaan 1</t>
  </si>
  <si>
    <t>Summa College Automotive Campus 250</t>
  </si>
  <si>
    <t>Summa College Furkapas 1 + 4</t>
  </si>
  <si>
    <t>Summa College Vestdijk 30</t>
  </si>
  <si>
    <t>Summa College Op Noord Oude Bosschebaan 11</t>
  </si>
  <si>
    <t>Huidige situatie (volgens onze gegevens)</t>
  </si>
  <si>
    <t>Sterrenlaan 4</t>
  </si>
  <si>
    <t>Sterrenlaan 6</t>
  </si>
  <si>
    <t>Sterrenlaan 8</t>
  </si>
  <si>
    <t>Blécourtstraat 1</t>
  </si>
  <si>
    <t>De Run 4250</t>
  </si>
  <si>
    <t>BIC 1</t>
  </si>
  <si>
    <t>Willem de Rijkelaan 3</t>
  </si>
  <si>
    <t>Luchthavenweg 21</t>
  </si>
  <si>
    <t>Vijfkamplaan 4</t>
  </si>
  <si>
    <t>Habsburglaan 1</t>
  </si>
  <si>
    <t>Automotive Campus 250</t>
  </si>
  <si>
    <t>Furkapas 1 + 4</t>
  </si>
  <si>
    <t>Vestdijk 30</t>
  </si>
  <si>
    <t>Op Noord Oude Bosschebaan 11</t>
  </si>
  <si>
    <t>Locatie Limburglaan 41 /  43</t>
  </si>
  <si>
    <t>Limburglaan 41</t>
  </si>
  <si>
    <t>Summa College Kronehoefstraat 76*</t>
  </si>
  <si>
    <t>* planten van Kronehoefstraat zijn verdeeld over andere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</si>
</sst>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1" fontId="1" fillId="0" borderId="6" xfId="1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1" fillId="0" borderId="6" xfId="1" applyNumberFormat="1" applyFont="1" applyBorder="1" applyAlignment="1">
      <alignment horizontal="center" vertical="top" wrapText="1"/>
    </xf>
    <xf numFmtId="1" fontId="1" fillId="0" borderId="6" xfId="1" applyNumberFormat="1" applyFont="1" applyBorder="1" applyAlignment="1">
      <alignment horizontal="center" vertical="top"/>
    </xf>
    <xf numFmtId="164" fontId="1" fillId="0" borderId="9" xfId="0" applyNumberFormat="1" applyFont="1" applyBorder="1" applyAlignment="1">
      <alignment horizontal="center"/>
    </xf>
    <xf numFmtId="1" fontId="1" fillId="0" borderId="9" xfId="1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" fontId="0" fillId="2" borderId="9" xfId="0" applyNumberFormat="1" applyFont="1" applyFill="1" applyBorder="1" applyAlignment="1">
      <alignment horizontal="center" vertical="top" wrapText="1"/>
    </xf>
    <xf numFmtId="164" fontId="0" fillId="2" borderId="9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0" borderId="7" xfId="1" applyFont="1" applyBorder="1" applyAlignment="1">
      <alignment horizontal="center" vertical="top"/>
    </xf>
    <xf numFmtId="0" fontId="5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5" xfId="1" applyFont="1" applyBorder="1" applyAlignment="1">
      <alignment horizontal="center" vertical="top" wrapText="1"/>
    </xf>
    <xf numFmtId="0" fontId="0" fillId="0" borderId="6" xfId="1" applyFont="1" applyBorder="1" applyAlignment="1">
      <alignment horizontal="center" vertical="top"/>
    </xf>
    <xf numFmtId="0" fontId="1" fillId="0" borderId="6" xfId="1" applyFont="1" applyBorder="1" applyAlignment="1">
      <alignment horizontal="center" vertical="top" wrapText="1"/>
    </xf>
    <xf numFmtId="0" fontId="1" fillId="0" borderId="7" xfId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/>
    </xf>
    <xf numFmtId="0" fontId="1" fillId="0" borderId="6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2" fillId="0" borderId="8" xfId="1" applyFont="1" applyBorder="1" applyAlignment="1">
      <alignment horizontal="center" vertical="top"/>
    </xf>
    <xf numFmtId="0" fontId="1" fillId="0" borderId="9" xfId="1" applyFont="1" applyBorder="1" applyAlignment="1">
      <alignment horizontal="center" vertical="top" wrapText="1"/>
    </xf>
    <xf numFmtId="0" fontId="1" fillId="0" borderId="10" xfId="1" applyFont="1" applyBorder="1" applyAlignment="1">
      <alignment horizontal="center" vertical="top"/>
    </xf>
    <xf numFmtId="0" fontId="0" fillId="2" borderId="8" xfId="0" applyFont="1" applyFill="1" applyBorder="1" applyAlignment="1">
      <alignment horizontal="center" vertical="top"/>
    </xf>
    <xf numFmtId="0" fontId="0" fillId="2" borderId="9" xfId="0" applyFont="1" applyFill="1" applyBorder="1" applyAlignment="1">
      <alignment horizontal="center" vertical="top" wrapText="1"/>
    </xf>
    <xf numFmtId="0" fontId="0" fillId="2" borderId="10" xfId="0" applyFont="1" applyFill="1" applyBorder="1" applyAlignment="1">
      <alignment horizontal="center" vertical="top"/>
    </xf>
    <xf numFmtId="0" fontId="0" fillId="0" borderId="0" xfId="1" applyFont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6" fillId="0" borderId="0" xfId="1" applyNumberFormat="1" applyFont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10" fillId="0" borderId="1" xfId="1" applyFont="1" applyBorder="1" applyAlignment="1">
      <alignment horizontal="center" vertical="top"/>
    </xf>
    <xf numFmtId="0" fontId="10" fillId="0" borderId="2" xfId="1" applyFont="1" applyBorder="1" applyAlignment="1">
      <alignment horizontal="center" vertical="top"/>
    </xf>
    <xf numFmtId="0" fontId="10" fillId="0" borderId="3" xfId="1" applyFont="1" applyBorder="1" applyAlignment="1">
      <alignment horizontal="center" vertical="top" wrapText="1"/>
    </xf>
    <xf numFmtId="0" fontId="10" fillId="0" borderId="3" xfId="1" applyNumberFormat="1" applyFont="1" applyBorder="1" applyAlignment="1">
      <alignment horizontal="center" vertical="top" wrapText="1"/>
    </xf>
    <xf numFmtId="0" fontId="10" fillId="0" borderId="2" xfId="1" applyFont="1" applyBorder="1" applyAlignment="1">
      <alignment horizontal="center" vertical="top" wrapText="1"/>
    </xf>
    <xf numFmtId="0" fontId="10" fillId="0" borderId="4" xfId="1" applyFont="1" applyBorder="1" applyAlignment="1">
      <alignment horizontal="center" vertical="top"/>
    </xf>
    <xf numFmtId="0" fontId="10" fillId="0" borderId="3" xfId="1" applyFont="1" applyFill="1" applyBorder="1" applyAlignment="1">
      <alignment horizontal="center" vertical="top"/>
    </xf>
    <xf numFmtId="0" fontId="11" fillId="0" borderId="0" xfId="1" applyFont="1" applyAlignment="1">
      <alignment horizontal="center"/>
    </xf>
    <xf numFmtId="0" fontId="0" fillId="0" borderId="5" xfId="1" applyFont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/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1" applyFont="1" applyAlignment="1">
      <alignment horizontal="left"/>
    </xf>
    <xf numFmtId="0" fontId="3" fillId="0" borderId="0" xfId="0" applyFont="1"/>
  </cellXfs>
  <cellStyles count="2">
    <cellStyle name="Standaard" xfId="0" builtinId="0"/>
    <cellStyle name="Standaard 2" xfId="1" xr:uid="{145AC5CB-4872-47C0-B96E-9ED383746D91}"/>
  </cellStyles>
  <dxfs count="5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000000"/>
          <bgColor rgb="FFA9D08E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fill>
        <patternFill patternType="solid">
          <fgColor rgb="FF000000"/>
          <bgColor rgb="FFA9D08E"/>
        </patternFill>
      </fill>
      <alignment horizont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-FC%20Inkoop/15.%20Werkmap%20Teun/Aanbestedingen/Interieurbeplanting%20(+bloemen)%20Europese%20aanbesteding/Aanbesteding%20Defensie%20beplanting/Bijlage%20A%20Groenpl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Eenheden"/>
      <sheetName val="Voorbeeld"/>
      <sheetName val="Kasteel van Breda NLDA"/>
      <sheetName val="Trip van Zoudtland Breda"/>
      <sheetName val="Konining Beatrixkazerne"/>
      <sheetName val="Konining Maximakazerne"/>
      <sheetName val="Korporaal van Oudheusdenkazerne"/>
      <sheetName val="Ministerie Maasland"/>
      <sheetName val="Kootkazerne Stroe"/>
      <sheetName val="Kamp Nieuw Millingen"/>
      <sheetName val="Prins Bernhardkazerne"/>
      <sheetName val="Brederokazerne"/>
      <sheetName val="Kalvermarkt"/>
      <sheetName val="Dumouline kazerne"/>
      <sheetName val="Kamp Holterbroek"/>
      <sheetName val="Frederikkazerne"/>
      <sheetName val="Generaal Spoorkazerne"/>
      <sheetName val="Koninklijk Instituut Marine"/>
      <sheetName val="Koninklijke Marechaussee"/>
      <sheetName val="Korps Commando's Roosendaal"/>
      <sheetName val="Luchtmachttoren Breda"/>
      <sheetName val="Marinehaven"/>
      <sheetName val="Nassaukazerne"/>
      <sheetName val="Tonnetkazerne"/>
      <sheetName val="Vliegbasis Leeuwarden"/>
      <sheetName val="Vliegbasis Volkel"/>
      <sheetName val="Vliegkamp De Kooy"/>
      <sheetName val="Oranjekazerne"/>
      <sheetName val="Prinses Margrietkazerne"/>
      <sheetName val="Van Braam Houckgeestkazerne"/>
      <sheetName val="Van Ghentkazerne"/>
      <sheetName val="Van Winkelmankazerne"/>
      <sheetName val="GM De Ruyter van Stevenickkazer"/>
      <sheetName val="Johan Willem Friso kazerne"/>
      <sheetName val="Johannes Post kazerne"/>
      <sheetName val="Marinekazerne Kattenburg"/>
      <sheetName val="Vliegbasis Eindhoven"/>
      <sheetName val="Generaal Best kazerne"/>
      <sheetName val="Koning Willem III kazerne"/>
      <sheetName val="MGGZ Zwolle"/>
      <sheetName val="Generaal Brugmans kazerne"/>
      <sheetName val="Helomaweg"/>
      <sheetName val="Fort Erfprins"/>
      <sheetName val="Hedel"/>
      <sheetName val="EATC Vliegbasis Eindhoven"/>
      <sheetName val="Explosieve opruimingdienst Reek"/>
      <sheetName val="CMH Militair ziekenhuis"/>
      <sheetName val="Brunssum"/>
      <sheetName val="Vliegbasis Gilze Rijen"/>
      <sheetName val="Camp New Amsterdam"/>
      <sheetName val="KMAR Huis ter Heide"/>
      <sheetName val="KMAR Brigade Limburg"/>
      <sheetName val="MRC Aardenburg"/>
      <sheetName val="Brasserkade Den Haag"/>
      <sheetName val="KMAR Brigade Venlo"/>
      <sheetName val="Complex Ede Driesp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B5567B9-8246-49FA-92BF-6CE8C6A4B85C}" name="Tabel137678" displayName="Tabel137678" ref="A7:N38" totalsRowCount="1" headerRowDxfId="511" dataDxfId="510" totalsRowDxfId="508" tableBorderDxfId="509" headerRowCellStyle="Standaard 2">
  <autoFilter ref="A7:N37" xr:uid="{47090DE2-7DE4-49D0-B194-7DF5B05A2DD3}"/>
  <tableColumns count="14">
    <tableColumn id="1" xr3:uid="{F64CCE50-FB26-4252-8AB1-41DAE2373B00}" name="Locatie" totalsRowLabel="Totalen" dataDxfId="507" totalsRowDxfId="506" dataCellStyle="Standaard 2"/>
    <tableColumn id="2" xr3:uid="{A48B80EE-9CFF-4A2F-A91F-CA453D449BA0}" name="Plaats" dataDxfId="505" totalsRowDxfId="504" dataCellStyle="Standaard 2"/>
    <tableColumn id="3" xr3:uid="{E4454B05-EAC0-4B56-A000-4914EF6C9775}" name="Aantal bakken hydro" totalsRowFunction="sum" dataDxfId="503" totalsRowDxfId="502" dataCellStyle="Standaard 2"/>
    <tableColumn id="4" xr3:uid="{1E5344CD-5A80-453D-805A-9918020D3A48}" name="Aantal eenheden hydro" totalsRowFunction="sum" dataDxfId="501" totalsRowDxfId="500">
      <calculatedColumnFormula>VLOOKUP(G8,[1]Eenheden!$A$3:'[1]Eenheden'!$B$213,2,0)*C8</calculatedColumnFormula>
    </tableColumn>
    <tableColumn id="5" xr3:uid="{409349DE-763F-4D83-9298-7B5AFF12DFE2}" name="Aantal bakken kunst" totalsRowFunction="sum" dataDxfId="499" totalsRowDxfId="498"/>
    <tableColumn id="6" xr3:uid="{2F49CA69-ED8C-430A-A6A4-C5277D9AD94B}" name="Aantal eenheden kunst" totalsRowFunction="sum" dataDxfId="497" totalsRowDxfId="496"/>
    <tableColumn id="7" xr3:uid="{DE22D1B4-DA14-48AF-B0A0-35748A108EC5}" name="Maat _x000a_plantenbak" dataDxfId="495" totalsRowDxfId="494"/>
    <tableColumn id="14" xr3:uid="{2823A61A-B2CF-4F26-9E69-D7C322398B47}" name="Type_x000a_Plantenbak_x000a_" dataDxfId="493" totalsRowDxfId="492"/>
    <tableColumn id="13" xr3:uid="{5CABAE3F-0CF2-4D68-8FDF-65B53202189E}" name="Combinatie_x000a_hoogte" dataDxfId="491" totalsRowDxfId="490"/>
    <tableColumn id="8" xr3:uid="{03195972-6784-4654-8083-A0F739A5EFBB}" name="Kleur" dataDxfId="489" totalsRowDxfId="488"/>
    <tableColumn id="9" xr3:uid="{3E380E7E-A95B-4674-986E-DB30DB16392F}" name="Opmerking" dataDxfId="487" totalsRowDxfId="486"/>
    <tableColumn id="10" xr3:uid="{65D508BB-1BF5-43DB-8542-6E4B786DABFC}" name="Soort_x000a_ beplanting" dataDxfId="485" totalsRowDxfId="484"/>
    <tableColumn id="11" xr3:uid="{79CC5D62-6E09-43EE-ABB7-AAD93C23BAAB}" name="Type beplanting" dataDxfId="483" totalsRowDxfId="482" dataCellStyle="Standaard 2"/>
    <tableColumn id="12" xr3:uid="{76A9FB0F-15F8-43D9-A5FD-131E66D40F53}" name="Mutatie" dataDxfId="481" totalsRowDxfId="480"/>
  </tableColumns>
  <tableStyleInfo name="TableStyleLight2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CCF58B3-80E1-4090-8125-484980353E6D}" name="Tabel1374101112" displayName="Tabel1374101112" ref="A7:N38" totalsRowCount="1" headerRowDxfId="223" dataDxfId="222" totalsRowDxfId="220" tableBorderDxfId="221" headerRowCellStyle="Standaard 2">
  <autoFilter ref="A7:N37" xr:uid="{47090DE2-7DE4-49D0-B194-7DF5B05A2DD3}"/>
  <tableColumns count="14">
    <tableColumn id="1" xr3:uid="{129A0ECF-5F44-4A6D-9BC1-A9DAB1D872EB}" name="Locatie" totalsRowLabel="Totalen" dataDxfId="219" totalsRowDxfId="218" dataCellStyle="Standaard 2"/>
    <tableColumn id="2" xr3:uid="{E824F731-9EA0-4B18-B1A3-00C6E00378C2}" name="Plaats" dataDxfId="217" totalsRowDxfId="216" dataCellStyle="Standaard 2"/>
    <tableColumn id="3" xr3:uid="{029D6C07-CCED-41A3-AD09-930F3D5A9E0C}" name="Aantal bakken hydro" totalsRowFunction="sum" dataDxfId="215" totalsRowDxfId="214" dataCellStyle="Standaard 2"/>
    <tableColumn id="4" xr3:uid="{8657B385-0CAE-4BDD-91FF-FEF12E6F03A4}" name="Aantal eenheden hydro" totalsRowFunction="sum" dataDxfId="213" totalsRowDxfId="212">
      <calculatedColumnFormula>VLOOKUP(G8,[1]Eenheden!$A$3:'[1]Eenheden'!$B$213,2,0)*C8</calculatedColumnFormula>
    </tableColumn>
    <tableColumn id="5" xr3:uid="{89D6957A-9653-401C-8FE2-694BFFDFAE60}" name="Aantal bakken kunst" totalsRowFunction="sum" dataDxfId="211" totalsRowDxfId="210"/>
    <tableColumn id="6" xr3:uid="{42745B38-4EF7-473F-B03B-5032E398DEC8}" name="Aantal eenheden kunst" totalsRowFunction="sum" dataDxfId="209" totalsRowDxfId="208"/>
    <tableColumn id="7" xr3:uid="{DD2D2C92-675E-41A7-B11D-DB488B6966B5}" name="Maat _x000a_plantenbak" dataDxfId="207" totalsRowDxfId="206"/>
    <tableColumn id="14" xr3:uid="{197D8A80-0793-4CEA-9CAD-77DD0AF466E0}" name="Type_x000a_Plantenbak_x000a_" dataDxfId="205" totalsRowDxfId="204"/>
    <tableColumn id="13" xr3:uid="{A0AAE005-B0A9-4DDE-8AC6-449519E9253A}" name="Combinatie_x000a_hoogte" dataDxfId="203" totalsRowDxfId="202"/>
    <tableColumn id="8" xr3:uid="{503B343F-79A1-417A-B2C2-745D6D246A56}" name="Kleur" dataDxfId="201" totalsRowDxfId="200"/>
    <tableColumn id="9" xr3:uid="{678CF0CC-A70D-42BE-A385-CD3A58BA6257}" name="Opmerking" dataDxfId="199" totalsRowDxfId="198"/>
    <tableColumn id="10" xr3:uid="{964C3064-C28C-4081-B366-98E248C1A219}" name="Soort_x000a_ beplanting" dataDxfId="197" totalsRowDxfId="196"/>
    <tableColumn id="11" xr3:uid="{C64B7B26-F996-4E0D-993E-A171CD31AE2D}" name="Type beplanting" dataDxfId="195" totalsRowDxfId="194" dataCellStyle="Standaard 2"/>
    <tableColumn id="12" xr3:uid="{E211BC64-A824-46D5-AB32-9A250F16E675}" name="Mutatie" dataDxfId="193" totalsRowDxfId="192"/>
  </tableColumns>
  <tableStyleInfo name="TableStyleLight2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73F4771-4BD2-4209-9FCD-D48415787650}" name="Tabel137410111213" displayName="Tabel137410111213" ref="A7:N38" totalsRowCount="1" headerRowDxfId="191" dataDxfId="190" totalsRowDxfId="188" tableBorderDxfId="189" headerRowCellStyle="Standaard 2">
  <autoFilter ref="A7:N37" xr:uid="{47090DE2-7DE4-49D0-B194-7DF5B05A2DD3}"/>
  <tableColumns count="14">
    <tableColumn id="1" xr3:uid="{9DA4F852-C61D-46E4-BAE6-D9C47EF44C10}" name="Locatie" totalsRowLabel="Totalen" dataDxfId="187" totalsRowDxfId="186" dataCellStyle="Standaard 2"/>
    <tableColumn id="2" xr3:uid="{1021CDBF-9A77-4E13-9354-8A08726B8480}" name="Plaats" dataDxfId="185" totalsRowDxfId="184" dataCellStyle="Standaard 2"/>
    <tableColumn id="3" xr3:uid="{D7A7F358-4C0A-48DD-B12E-0F71B62CE109}" name="Aantal bakken hydro" totalsRowFunction="sum" dataDxfId="183" totalsRowDxfId="182" dataCellStyle="Standaard 2"/>
    <tableColumn id="4" xr3:uid="{CE36C334-368D-430E-A2E6-F3FECA024DA3}" name="Aantal eenheden hydro" totalsRowFunction="sum" dataDxfId="181" totalsRowDxfId="180">
      <calculatedColumnFormula>VLOOKUP(G8,[1]Eenheden!$A$3:'[1]Eenheden'!$B$213,2,0)*C8</calculatedColumnFormula>
    </tableColumn>
    <tableColumn id="5" xr3:uid="{48478170-6B23-458A-85F9-E5034E6530D4}" name="Aantal bakken kunst" totalsRowFunction="sum" dataDxfId="179" totalsRowDxfId="178"/>
    <tableColumn id="6" xr3:uid="{A46645E8-9871-438B-809B-599B82A9F58A}" name="Aantal eenheden kunst" totalsRowFunction="sum" dataDxfId="177" totalsRowDxfId="176"/>
    <tableColumn id="7" xr3:uid="{E9B2DF3E-EEDB-4515-9860-E32D550BAD77}" name="Maat _x000a_plantenbak" dataDxfId="175" totalsRowDxfId="174"/>
    <tableColumn id="14" xr3:uid="{1ED41C2B-4B82-4410-8FD0-ADB9759FECD8}" name="Type_x000a_Plantenbak_x000a_" dataDxfId="173" totalsRowDxfId="172"/>
    <tableColumn id="13" xr3:uid="{077D0350-7CF3-41C2-A44F-6F4B85DA0E3D}" name="Combinatie_x000a_hoogte" dataDxfId="171" totalsRowDxfId="170"/>
    <tableColumn id="8" xr3:uid="{277A8D10-2750-4B3C-A57B-DECD00B7DF68}" name="Kleur" dataDxfId="169" totalsRowDxfId="168"/>
    <tableColumn id="9" xr3:uid="{B25AEF3F-C267-4706-AF37-E903610419B5}" name="Opmerking" dataDxfId="167" totalsRowDxfId="166"/>
    <tableColumn id="10" xr3:uid="{22B61DE9-78B0-4112-968A-EB6182530F92}" name="Soort_x000a_ beplanting" dataDxfId="165" totalsRowDxfId="164"/>
    <tableColumn id="11" xr3:uid="{D12EF811-BAB5-4E9D-82D6-628A444F2EC3}" name="Type beplanting" dataDxfId="163" totalsRowDxfId="162" dataCellStyle="Standaard 2"/>
    <tableColumn id="12" xr3:uid="{72135630-72E6-4C33-8ED1-47CDFD5D37AC}" name="Mutatie" dataDxfId="161" totalsRowDxfId="160"/>
  </tableColumns>
  <tableStyleInfo name="TableStyleLight2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BC38977-4E9A-45AF-92E8-2E04442F87CD}" name="Tabel13741011121314" displayName="Tabel13741011121314" ref="A7:N38" totalsRowCount="1" headerRowDxfId="159" dataDxfId="158" totalsRowDxfId="156" tableBorderDxfId="157" headerRowCellStyle="Standaard 2">
  <autoFilter ref="A7:N37" xr:uid="{47090DE2-7DE4-49D0-B194-7DF5B05A2DD3}"/>
  <tableColumns count="14">
    <tableColumn id="1" xr3:uid="{C024EF4D-8FEF-4E7F-A7DB-47586C7E3A32}" name="Locatie" totalsRowLabel="Totalen" dataDxfId="155" totalsRowDxfId="154" dataCellStyle="Standaard 2"/>
    <tableColumn id="2" xr3:uid="{47CD5D77-287F-476F-BC17-1654139692B7}" name="Plaats" dataDxfId="153" totalsRowDxfId="152" dataCellStyle="Standaard 2"/>
    <tableColumn id="3" xr3:uid="{52556E9A-5A8C-4957-A07D-5EB66E5DD02C}" name="Aantal bakken hydro" totalsRowFunction="sum" dataDxfId="151" totalsRowDxfId="150" dataCellStyle="Standaard 2"/>
    <tableColumn id="4" xr3:uid="{5C9477D1-C7B7-491C-8710-6E9E56513FCE}" name="Aantal eenheden hydro" totalsRowFunction="sum" dataDxfId="149" totalsRowDxfId="148">
      <calculatedColumnFormula>VLOOKUP(G8,[1]Eenheden!$A$3:'[1]Eenheden'!$B$213,2,0)*C8</calculatedColumnFormula>
    </tableColumn>
    <tableColumn id="5" xr3:uid="{C39DE680-2149-439A-B436-3EFA3A18DC20}" name="Aantal bakken kunst" totalsRowFunction="sum" dataDxfId="147" totalsRowDxfId="146"/>
    <tableColumn id="6" xr3:uid="{987A43AB-A850-423C-B762-EAE4B29E6059}" name="Aantal eenheden kunst" totalsRowFunction="sum" dataDxfId="145" totalsRowDxfId="144"/>
    <tableColumn id="7" xr3:uid="{01E8F917-4697-4364-9932-D3651C34B34A}" name="Maat _x000a_plantenbak" dataDxfId="143" totalsRowDxfId="142"/>
    <tableColumn id="14" xr3:uid="{7DCAA123-08D8-4261-8832-23EF81BD8F60}" name="Type_x000a_Plantenbak_x000a_" dataDxfId="141" totalsRowDxfId="140"/>
    <tableColumn id="13" xr3:uid="{6D29769A-6F45-4B7B-9916-C52A78FF7430}" name="Combinatie_x000a_hoogte" dataDxfId="139" totalsRowDxfId="138"/>
    <tableColumn id="8" xr3:uid="{D7632E83-0EC1-41E4-A5B3-D0D7FD79B1EA}" name="Kleur" dataDxfId="137" totalsRowDxfId="136"/>
    <tableColumn id="9" xr3:uid="{6367B8D6-B144-4313-8C10-C19C474B6ECC}" name="Opmerking" dataDxfId="135" totalsRowDxfId="134"/>
    <tableColumn id="10" xr3:uid="{1C450E98-BAF9-4AEB-8959-0E6F1DEB1376}" name="Soort_x000a_ beplanting" dataDxfId="133" totalsRowDxfId="132"/>
    <tableColumn id="11" xr3:uid="{5BA606C5-D300-4388-8F7E-39E3A0B3BE79}" name="Type beplanting" dataDxfId="131" totalsRowDxfId="130" dataCellStyle="Standaard 2"/>
    <tableColumn id="12" xr3:uid="{F56FAEC4-3F91-46A7-A135-139702EB90AE}" name="Mutatie" dataDxfId="129" totalsRowDxfId="128"/>
  </tableColumns>
  <tableStyleInfo name="TableStyleLight2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CE48655-EEF9-42D3-AEF5-C29C85FCF409}" name="Tabel1374101112131415" displayName="Tabel1374101112131415" ref="A7:N38" totalsRowCount="1" headerRowDxfId="127" dataDxfId="126" totalsRowDxfId="124" tableBorderDxfId="125" headerRowCellStyle="Standaard 2">
  <autoFilter ref="A7:N37" xr:uid="{47090DE2-7DE4-49D0-B194-7DF5B05A2DD3}"/>
  <tableColumns count="14">
    <tableColumn id="1" xr3:uid="{FBB322A4-DCCC-427D-B4FC-987DA9652A35}" name="Locatie" totalsRowLabel="Totalen" dataDxfId="123" totalsRowDxfId="122" dataCellStyle="Standaard 2"/>
    <tableColumn id="2" xr3:uid="{4D1AEAAB-31AA-44A2-BECC-1199DC8C58A8}" name="Plaats" dataDxfId="121" totalsRowDxfId="120" dataCellStyle="Standaard 2"/>
    <tableColumn id="3" xr3:uid="{A6F0E51E-74C5-4AF5-BD42-ACDFEEA2618B}" name="Aantal bakken hydro" totalsRowFunction="sum" dataDxfId="119" totalsRowDxfId="118" dataCellStyle="Standaard 2"/>
    <tableColumn id="4" xr3:uid="{8FA88331-3D88-42C4-AC32-308C0187D32F}" name="Aantal eenheden hydro" totalsRowFunction="sum" dataDxfId="117" totalsRowDxfId="116">
      <calculatedColumnFormula>VLOOKUP(G8,[1]Eenheden!$A$3:'[1]Eenheden'!$B$213,2,0)*C8</calculatedColumnFormula>
    </tableColumn>
    <tableColumn id="5" xr3:uid="{665EF405-52C3-4CFC-9736-3C02BA6E8F56}" name="Aantal bakken kunst" totalsRowFunction="sum" dataDxfId="115" totalsRowDxfId="114"/>
    <tableColumn id="6" xr3:uid="{B519F20A-7C6C-49E2-ACC9-3FCBB0CDEDCB}" name="Aantal eenheden kunst" totalsRowFunction="sum" dataDxfId="113" totalsRowDxfId="112"/>
    <tableColumn id="7" xr3:uid="{90612D43-C7CC-4E85-8675-CC2401418E2C}" name="Maat _x000a_plantenbak" dataDxfId="111" totalsRowDxfId="110"/>
    <tableColumn id="14" xr3:uid="{10D19259-7538-42FD-B314-F27FEB974AB6}" name="Type_x000a_Plantenbak_x000a_" dataDxfId="109" totalsRowDxfId="108"/>
    <tableColumn id="13" xr3:uid="{17EB44AA-04A7-4F64-A755-F597548DB3AB}" name="Combinatie_x000a_hoogte" dataDxfId="107" totalsRowDxfId="106"/>
    <tableColumn id="8" xr3:uid="{F76FF7B3-C419-4EC6-B782-CA34AAAD71B0}" name="Kleur" dataDxfId="105" totalsRowDxfId="104"/>
    <tableColumn id="9" xr3:uid="{9846F8E1-02F7-4205-BC89-A245D376BED8}" name="Opmerking" dataDxfId="103" totalsRowDxfId="102"/>
    <tableColumn id="10" xr3:uid="{5C023FF4-EDC4-4206-869F-8C52ABFB3AF0}" name="Soort_x000a_ beplanting" dataDxfId="101" totalsRowDxfId="100"/>
    <tableColumn id="11" xr3:uid="{852469DF-6B45-4E2A-A5B5-BCA78C4B79A7}" name="Type beplanting" dataDxfId="99" totalsRowDxfId="98" dataCellStyle="Standaard 2"/>
    <tableColumn id="12" xr3:uid="{32C58F4C-8E0D-407D-9521-EA1F446C8702}" name="Mutatie" dataDxfId="97" totalsRowDxfId="96"/>
  </tableColumns>
  <tableStyleInfo name="TableStyleLight2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91690D6-C29F-41D8-81EB-EE27FC6D897A}" name="Tabel137410111213141516" displayName="Tabel137410111213141516" ref="A7:N38" totalsRowCount="1" headerRowDxfId="95" dataDxfId="94" totalsRowDxfId="92" tableBorderDxfId="93" headerRowCellStyle="Standaard 2">
  <autoFilter ref="A7:N37" xr:uid="{47090DE2-7DE4-49D0-B194-7DF5B05A2DD3}"/>
  <tableColumns count="14">
    <tableColumn id="1" xr3:uid="{99692921-D1BE-4F1B-8634-87F74D37FF8E}" name="Locatie" totalsRowLabel="Totalen" dataDxfId="91" totalsRowDxfId="90" dataCellStyle="Standaard 2"/>
    <tableColumn id="2" xr3:uid="{34534A1C-7A3F-447D-A66C-FF3714FFE544}" name="Plaats" dataDxfId="89" totalsRowDxfId="88" dataCellStyle="Standaard 2"/>
    <tableColumn id="3" xr3:uid="{FB1910BB-4493-44AD-82BF-1870DA767CF8}" name="Aantal bakken hydro" totalsRowFunction="sum" dataDxfId="87" totalsRowDxfId="86" dataCellStyle="Standaard 2"/>
    <tableColumn id="4" xr3:uid="{C9993078-8C2B-49CF-BCC4-370430208ADF}" name="Aantal eenheden hydro" totalsRowFunction="sum" dataDxfId="85" totalsRowDxfId="84">
      <calculatedColumnFormula>VLOOKUP(G8,[1]Eenheden!$A$3:'[1]Eenheden'!$B$213,2,0)*C8</calculatedColumnFormula>
    </tableColumn>
    <tableColumn id="5" xr3:uid="{426810E8-42FF-436B-91B6-E331394EF5B3}" name="Aantal bakken kunst" totalsRowFunction="sum" dataDxfId="83" totalsRowDxfId="82"/>
    <tableColumn id="6" xr3:uid="{9557B43E-E886-40CB-A4CB-E43397487B6A}" name="Aantal eenheden kunst" totalsRowFunction="sum" dataDxfId="81" totalsRowDxfId="80"/>
    <tableColumn id="7" xr3:uid="{0FE04433-E625-41FC-AE27-3F84D9F21D4B}" name="Maat _x000a_plantenbak" dataDxfId="79" totalsRowDxfId="78"/>
    <tableColumn id="14" xr3:uid="{9B2708EC-1DB8-4C75-8694-4557F2C4E407}" name="Type_x000a_Plantenbak_x000a_" dataDxfId="77" totalsRowDxfId="76"/>
    <tableColumn id="13" xr3:uid="{15461A2A-2C17-4C29-846C-59588C92E6E6}" name="Combinatie_x000a_hoogte" dataDxfId="75" totalsRowDxfId="74"/>
    <tableColumn id="8" xr3:uid="{1C77ECAC-C89E-402C-945A-BEBBFCDF55D5}" name="Kleur" dataDxfId="73" totalsRowDxfId="72"/>
    <tableColumn id="9" xr3:uid="{85E94B8C-A0E2-4E23-8583-008B420FF020}" name="Opmerking" dataDxfId="71" totalsRowDxfId="70"/>
    <tableColumn id="10" xr3:uid="{17E1A7E6-7D03-478C-BE67-F23855AC9A00}" name="Soort_x000a_ beplanting" dataDxfId="69" totalsRowDxfId="68"/>
    <tableColumn id="11" xr3:uid="{82206D62-3EAC-4549-8AC0-5B4B44CF4EB6}" name="Type beplanting" dataDxfId="67" totalsRowDxfId="66" dataCellStyle="Standaard 2"/>
    <tableColumn id="12" xr3:uid="{8370C635-1698-4D81-A8F4-F941975DCE49}" name="Mutatie" dataDxfId="65" totalsRowDxfId="64"/>
  </tableColumns>
  <tableStyleInfo name="TableStyleLight2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204E020-6B30-4C38-AC57-E84EE5B3697A}" name="Tabel13741011121314151617" displayName="Tabel13741011121314151617" ref="A7:N38" totalsRowCount="1" headerRowDxfId="63" dataDxfId="62" totalsRowDxfId="60" tableBorderDxfId="61" headerRowCellStyle="Standaard 2">
  <autoFilter ref="A7:N37" xr:uid="{47090DE2-7DE4-49D0-B194-7DF5B05A2DD3}"/>
  <tableColumns count="14">
    <tableColumn id="1" xr3:uid="{E845D2FB-EDFC-4FCD-B6C5-9139609E8FB6}" name="Locatie" totalsRowLabel="Totalen" dataDxfId="59" totalsRowDxfId="58" dataCellStyle="Standaard 2"/>
    <tableColumn id="2" xr3:uid="{1666A23D-9F92-4904-A4D1-6BDD981CD0D1}" name="Plaats" dataDxfId="57" totalsRowDxfId="56" dataCellStyle="Standaard 2"/>
    <tableColumn id="3" xr3:uid="{47D4DF6C-2907-45BA-9AE8-86E7B004D992}" name="Aantal bakken hydro" totalsRowFunction="sum" dataDxfId="55" totalsRowDxfId="54" dataCellStyle="Standaard 2"/>
    <tableColumn id="4" xr3:uid="{C1877E5A-3F57-4D47-A00F-5E3DD7A2ED2C}" name="Aantal eenheden hydro" totalsRowFunction="sum" dataDxfId="53" totalsRowDxfId="52">
      <calculatedColumnFormula>VLOOKUP(G8,[1]Eenheden!$A$3:'[1]Eenheden'!$B$213,2,0)*C8</calculatedColumnFormula>
    </tableColumn>
    <tableColumn id="5" xr3:uid="{8AAD9EB8-AC12-49FF-AAAC-1BDB0D885CE3}" name="Aantal bakken kunst" totalsRowFunction="sum" dataDxfId="51" totalsRowDxfId="50"/>
    <tableColumn id="6" xr3:uid="{81F0B52B-CDF4-48D5-AA81-8C843CCCA7BC}" name="Aantal eenheden kunst" totalsRowFunction="sum" dataDxfId="49" totalsRowDxfId="48"/>
    <tableColumn id="7" xr3:uid="{E933F302-0E37-4330-88E0-9D5166DB7D3E}" name="Maat _x000a_plantenbak" dataDxfId="47" totalsRowDxfId="46"/>
    <tableColumn id="14" xr3:uid="{DBF5BFE0-7325-45F2-83DD-5B02B85949FD}" name="Type_x000a_Plantenbak_x000a_" dataDxfId="45" totalsRowDxfId="44"/>
    <tableColumn id="13" xr3:uid="{3C773EC4-98AC-46CE-9261-501A46DEC0E0}" name="Combinatie_x000a_hoogte" dataDxfId="43" totalsRowDxfId="42"/>
    <tableColumn id="8" xr3:uid="{3BCFAAAF-BF2D-4F67-A41A-E15BB52BA433}" name="Kleur" dataDxfId="41" totalsRowDxfId="40"/>
    <tableColumn id="9" xr3:uid="{B18D65BB-F9B2-4756-96CF-FE5797C1E91A}" name="Opmerking" dataDxfId="39" totalsRowDxfId="38"/>
    <tableColumn id="10" xr3:uid="{990ECF8B-F8A1-4CBB-9A67-C0B4B946D9C0}" name="Soort_x000a_ beplanting" dataDxfId="37" totalsRowDxfId="36"/>
    <tableColumn id="11" xr3:uid="{82E72127-31CE-4C97-B412-8619B303C8BE}" name="Type beplanting" dataDxfId="35" totalsRowDxfId="34" dataCellStyle="Standaard 2"/>
    <tableColumn id="12" xr3:uid="{0EED6904-F5E0-42CA-82AE-8A036FB83AB1}" name="Mutatie" dataDxfId="33" totalsRowDxfId="32"/>
  </tableColumns>
  <tableStyleInfo name="TableStyleLight2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9AC09E8-747B-4788-9112-368B80D6D047}" name="Tabel1374101112131415161718" displayName="Tabel1374101112131415161718" ref="A7:N38" totalsRowCount="1" headerRowDxfId="31" dataDxfId="30" totalsRowDxfId="28" tableBorderDxfId="29" headerRowCellStyle="Standaard 2">
  <autoFilter ref="A7:N37" xr:uid="{47090DE2-7DE4-49D0-B194-7DF5B05A2DD3}"/>
  <tableColumns count="14">
    <tableColumn id="1" xr3:uid="{8A72F0D4-9BA8-4937-A976-FE4FA572BF37}" name="Locatie" totalsRowLabel="Totalen" dataDxfId="27" totalsRowDxfId="26" dataCellStyle="Standaard 2"/>
    <tableColumn id="2" xr3:uid="{B0B212DF-18B9-421C-8D1C-80C241054527}" name="Plaats" dataDxfId="25" totalsRowDxfId="24" dataCellStyle="Standaard 2"/>
    <tableColumn id="3" xr3:uid="{D97773FD-8804-45F1-BF88-2CFE9EFB0322}" name="Aantal bakken hydro" totalsRowFunction="sum" dataDxfId="23" totalsRowDxfId="22" dataCellStyle="Standaard 2"/>
    <tableColumn id="4" xr3:uid="{D5482213-AE3A-4CD9-8ECE-C0F0AA84D43E}" name="Aantal eenheden hydro" totalsRowFunction="sum" dataDxfId="21" totalsRowDxfId="20">
      <calculatedColumnFormula>VLOOKUP(G8,[1]Eenheden!$A$3:'[1]Eenheden'!$B$213,2,0)*C8</calculatedColumnFormula>
    </tableColumn>
    <tableColumn id="5" xr3:uid="{91544D05-CE20-464E-8FBE-C1DF83618B38}" name="Aantal bakken kunst" totalsRowFunction="sum" dataDxfId="19" totalsRowDxfId="18"/>
    <tableColumn id="6" xr3:uid="{F667C999-A184-4180-AE06-14A29B1954DE}" name="Aantal eenheden kunst" totalsRowFunction="sum" dataDxfId="17" totalsRowDxfId="16"/>
    <tableColumn id="7" xr3:uid="{C838A011-4D43-407E-8144-368765D562E0}" name="Maat _x000a_plantenbak" dataDxfId="15" totalsRowDxfId="14"/>
    <tableColumn id="14" xr3:uid="{E4EA1C57-42A8-465D-AEF9-72A0ECB44C8A}" name="Type_x000a_Plantenbak_x000a_" dataDxfId="13" totalsRowDxfId="12"/>
    <tableColumn id="13" xr3:uid="{80719854-15BF-4E2F-9012-FB0534B96DF5}" name="Combinatie_x000a_hoogte" dataDxfId="11" totalsRowDxfId="10"/>
    <tableColumn id="8" xr3:uid="{4E3B124A-9A90-4430-B692-C877EBB3D203}" name="Kleur" dataDxfId="9" totalsRowDxfId="8"/>
    <tableColumn id="9" xr3:uid="{968408FF-66A4-42EE-8D40-BF4F45529631}" name="Opmerking" dataDxfId="7" totalsRowDxfId="6"/>
    <tableColumn id="10" xr3:uid="{0B61840E-60AE-4C64-AD6D-48947E5D3F6B}" name="Soort_x000a_ beplanting" dataDxfId="5" totalsRowDxfId="4"/>
    <tableColumn id="11" xr3:uid="{3AE5DEC2-C1D7-487B-80D8-6AA8DB0771D0}" name="Type beplanting" dataDxfId="3" totalsRowDxfId="2" dataCellStyle="Standaard 2"/>
    <tableColumn id="12" xr3:uid="{36AD8103-CF3D-4608-88E0-5327FEC95E43}" name="Mutatie" dataDxfId="1" totalsRowDxfId="0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33C711E-2B3A-4AB8-960D-1E720FC24620}" name="Tabel13767" displayName="Tabel13767" ref="A7:N38" totalsRowCount="1" headerRowDxfId="479" dataDxfId="478" totalsRowDxfId="476" tableBorderDxfId="477" headerRowCellStyle="Standaard 2">
  <autoFilter ref="A7:N37" xr:uid="{47090DE2-7DE4-49D0-B194-7DF5B05A2DD3}"/>
  <tableColumns count="14">
    <tableColumn id="1" xr3:uid="{A3C2C532-3ED6-4F61-8429-BC6C0FC0166E}" name="Locatie" totalsRowLabel="Totalen" dataDxfId="475" totalsRowDxfId="474" dataCellStyle="Standaard 2"/>
    <tableColumn id="2" xr3:uid="{B40A94A6-55AC-4C65-AED6-F1662C587722}" name="Plaats" dataDxfId="473" totalsRowDxfId="472" dataCellStyle="Standaard 2"/>
    <tableColumn id="3" xr3:uid="{8484B1C5-9795-4258-9873-CD93E865A6FA}" name="Aantal bakken hydro" totalsRowFunction="sum" dataDxfId="471" totalsRowDxfId="470" dataCellStyle="Standaard 2"/>
    <tableColumn id="4" xr3:uid="{2CB70E7F-AAD8-4947-BF1A-1181FF5023B3}" name="Aantal eenheden hydro" totalsRowFunction="sum" dataDxfId="469" totalsRowDxfId="468">
      <calculatedColumnFormula>VLOOKUP(G8,[1]Eenheden!$A$3:'[1]Eenheden'!$B$213,2,0)*C8</calculatedColumnFormula>
    </tableColumn>
    <tableColumn id="5" xr3:uid="{EF0F62ED-0AF1-45A6-953E-F39DF2AB11C0}" name="Aantal bakken kunst" totalsRowFunction="sum" dataDxfId="467" totalsRowDxfId="466"/>
    <tableColumn id="6" xr3:uid="{83A9539C-E6A1-4673-815D-378275AF932D}" name="Aantal eenheden kunst" totalsRowFunction="sum" dataDxfId="465" totalsRowDxfId="464"/>
    <tableColumn id="7" xr3:uid="{3B5C400A-9720-431B-877B-DAE45B937AB3}" name="Maat _x000a_plantenbak" dataDxfId="463" totalsRowDxfId="462"/>
    <tableColumn id="14" xr3:uid="{DFF55D9D-8958-4983-958A-5845C9824C94}" name="Type_x000a_Plantenbak_x000a_" dataDxfId="461" totalsRowDxfId="460"/>
    <tableColumn id="13" xr3:uid="{1CB043C1-5699-4E14-81DB-7638B8EAE29E}" name="Combinatie_x000a_hoogte" dataDxfId="459" totalsRowDxfId="458"/>
    <tableColumn id="8" xr3:uid="{96646024-0D67-4DAD-BEAE-D6684D8C520F}" name="Kleur" dataDxfId="457" totalsRowDxfId="456"/>
    <tableColumn id="9" xr3:uid="{D53AF9AB-BF04-457E-BED5-8ED31A15E832}" name="Opmerking" dataDxfId="455" totalsRowDxfId="454"/>
    <tableColumn id="10" xr3:uid="{A292ADAF-4F9E-4D6F-8A38-D1D461E97ABA}" name="Soort_x000a_ beplanting" dataDxfId="453" totalsRowDxfId="452"/>
    <tableColumn id="11" xr3:uid="{DF616CA6-9D7E-44FA-93F9-05867DD0F9BD}" name="Type beplanting" dataDxfId="451" totalsRowDxfId="450" dataCellStyle="Standaard 2"/>
    <tableColumn id="12" xr3:uid="{5BDE2049-7D35-4CBE-A91F-3024F8BDC4A0}" name="Mutatie" dataDxfId="449" totalsRowDxfId="448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C875B19-8598-4EBB-8657-3DDB03C0D861}" name="Tabel1376" displayName="Tabel1376" ref="A7:N38" totalsRowCount="1" headerRowDxfId="447" dataDxfId="446" totalsRowDxfId="444" tableBorderDxfId="445" headerRowCellStyle="Standaard 2">
  <autoFilter ref="A7:N37" xr:uid="{47090DE2-7DE4-49D0-B194-7DF5B05A2DD3}"/>
  <tableColumns count="14">
    <tableColumn id="1" xr3:uid="{A2B8BD44-55A2-470E-A14B-A79645F7B540}" name="Locatie" totalsRowLabel="Totalen" dataDxfId="443" totalsRowDxfId="442" dataCellStyle="Standaard 2"/>
    <tableColumn id="2" xr3:uid="{D2A1DFFE-84C4-4F70-AF75-AD7296124513}" name="Plaats" dataDxfId="441" totalsRowDxfId="440" dataCellStyle="Standaard 2"/>
    <tableColumn id="3" xr3:uid="{83C43DAE-68AD-4599-A39F-B2A7654F5DFE}" name="Aantal bakken hydro" totalsRowFunction="sum" dataDxfId="439" totalsRowDxfId="438" dataCellStyle="Standaard 2"/>
    <tableColumn id="4" xr3:uid="{7A84F678-474A-4415-B382-9B1314632341}" name="Aantal eenheden hydro" totalsRowFunction="sum" dataDxfId="437" totalsRowDxfId="436">
      <calculatedColumnFormula>VLOOKUP(G8,[1]Eenheden!$A$3:'[1]Eenheden'!$B$213,2,0)*C8</calculatedColumnFormula>
    </tableColumn>
    <tableColumn id="5" xr3:uid="{2B47A964-2F7C-4D2F-9A9F-DE3761D82A9A}" name="Aantal bakken kunst" totalsRowFunction="sum" dataDxfId="435" totalsRowDxfId="434"/>
    <tableColumn id="6" xr3:uid="{A22B06A2-E60C-4E1B-886C-9E188121F93E}" name="Aantal eenheden kunst" totalsRowFunction="sum" dataDxfId="433" totalsRowDxfId="432"/>
    <tableColumn id="7" xr3:uid="{D9C5F826-80E9-48AB-99A5-FEB27D0EAB0E}" name="Maat _x000a_plantenbak" dataDxfId="431" totalsRowDxfId="430"/>
    <tableColumn id="14" xr3:uid="{76213C65-7477-41EF-8399-3FDEE67331A6}" name="Type_x000a_Plantenbak_x000a_" dataDxfId="429" totalsRowDxfId="428"/>
    <tableColumn id="13" xr3:uid="{7DA6C320-A2B3-44E8-B3B4-B9A8249D050D}" name="Combinatie_x000a_hoogte" dataDxfId="427" totalsRowDxfId="426"/>
    <tableColumn id="8" xr3:uid="{854E6186-A150-4FF1-81C2-BFE945F7CFE8}" name="Kleur" dataDxfId="425" totalsRowDxfId="424"/>
    <tableColumn id="9" xr3:uid="{32E51D91-6A19-421D-900D-3C16748C90AD}" name="Opmerking" dataDxfId="423" totalsRowDxfId="422"/>
    <tableColumn id="10" xr3:uid="{3111AC9B-E5A5-44A0-94E2-222D69E36F34}" name="Soort_x000a_ beplanting" dataDxfId="421" totalsRowDxfId="420"/>
    <tableColumn id="11" xr3:uid="{C582F611-A6B0-4CC7-8BCA-52051C179DB4}" name="Type beplanting" dataDxfId="419" totalsRowDxfId="418" dataCellStyle="Standaard 2"/>
    <tableColumn id="12" xr3:uid="{4CF6A83A-EB00-4C36-94B2-A72302E1E5B5}" name="Mutatie" dataDxfId="417" totalsRowDxfId="416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2D09E8-26B7-443B-BEEA-78E669EFB817}" name="Tabel137" displayName="Tabel137" ref="A7:N38" totalsRowCount="1" headerRowDxfId="415" dataDxfId="414" totalsRowDxfId="412" tableBorderDxfId="413" headerRowCellStyle="Standaard 2">
  <autoFilter ref="A7:N37" xr:uid="{47090DE2-7DE4-49D0-B194-7DF5B05A2DD3}"/>
  <tableColumns count="14">
    <tableColumn id="1" xr3:uid="{9FD1F8F4-5C9E-4401-9925-2ECAE8DC3D46}" name="Locatie" totalsRowLabel="Totalen" dataDxfId="411" totalsRowDxfId="410" dataCellStyle="Standaard 2"/>
    <tableColumn id="2" xr3:uid="{7D624B98-FBBC-4AAA-A56E-C94677DF1411}" name="Plaats" dataDxfId="409" totalsRowDxfId="408" dataCellStyle="Standaard 2"/>
    <tableColumn id="3" xr3:uid="{51E1D66C-845A-4218-9380-14CBF03536B7}" name="Aantal bakken hydro" totalsRowFunction="sum" dataDxfId="407" totalsRowDxfId="406" dataCellStyle="Standaard 2"/>
    <tableColumn id="4" xr3:uid="{9B203F56-64B5-4FE1-A270-9E56F8EA44D9}" name="Aantal eenheden hydro" totalsRowFunction="sum" dataDxfId="405" totalsRowDxfId="404">
      <calculatedColumnFormula>VLOOKUP(G8,[1]Eenheden!$A$3:'[1]Eenheden'!$B$213,2,0)*C8</calculatedColumnFormula>
    </tableColumn>
    <tableColumn id="5" xr3:uid="{AE9162CD-8E3C-491F-A780-7E44E8E7DA44}" name="Aantal bakken kunst" totalsRowFunction="sum" dataDxfId="403" totalsRowDxfId="402"/>
    <tableColumn id="6" xr3:uid="{F19F7D6C-25D3-4CBE-9C23-0A094329E1A8}" name="Aantal eenheden kunst" totalsRowFunction="sum" dataDxfId="401" totalsRowDxfId="400"/>
    <tableColumn id="7" xr3:uid="{91807307-9B66-42FF-99F5-C975E2D887C7}" name="Maat _x000a_plantenbak" dataDxfId="399" totalsRowDxfId="398"/>
    <tableColumn id="14" xr3:uid="{80EC231A-B996-4173-86F2-945987501413}" name="Type_x000a_Plantenbak_x000a_" dataDxfId="397" totalsRowDxfId="396"/>
    <tableColumn id="13" xr3:uid="{18A21D61-DD66-455F-BB9B-115ABB9100CC}" name="Combinatie_x000a_hoogte" dataDxfId="395" totalsRowDxfId="394"/>
    <tableColumn id="8" xr3:uid="{9C06A615-E3FF-446C-8FA9-80ECFBD9F69C}" name="Kleur" dataDxfId="393" totalsRowDxfId="392"/>
    <tableColumn id="9" xr3:uid="{6B4058D5-1D0E-4CCD-90DF-C2FB00B8C33B}" name="Opmerking" dataDxfId="391" totalsRowDxfId="390"/>
    <tableColumn id="10" xr3:uid="{CC09D5CE-834B-402F-BA72-E6BEF22DDDBE}" name="Soort_x000a_ beplanting" dataDxfId="389" totalsRowDxfId="388"/>
    <tableColumn id="11" xr3:uid="{DFAE6B1A-D513-40A1-845F-80823CF0AD2C}" name="Type beplanting" dataDxfId="387" totalsRowDxfId="386" dataCellStyle="Standaard 2"/>
    <tableColumn id="12" xr3:uid="{8FB7CBFD-B2FD-48E9-82F4-11E15BF408B2}" name="Mutatie" dataDxfId="385" totalsRowDxfId="384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C40979D-6F54-4BB9-BA9A-72A56F3AE7C4}" name="Tabel13745" displayName="Tabel13745" ref="A7:N38" totalsRowCount="1" headerRowDxfId="383" dataDxfId="382" totalsRowDxfId="380" tableBorderDxfId="381" headerRowCellStyle="Standaard 2">
  <autoFilter ref="A7:N37" xr:uid="{47090DE2-7DE4-49D0-B194-7DF5B05A2DD3}"/>
  <tableColumns count="14">
    <tableColumn id="1" xr3:uid="{10D8D5FE-9031-4FE1-9DD8-E1E67840F9C6}" name="Locatie" totalsRowLabel="Totalen" dataDxfId="379" totalsRowDxfId="378" dataCellStyle="Standaard 2"/>
    <tableColumn id="2" xr3:uid="{60E47754-DD17-4E31-AD51-B6E232C7D0C9}" name="Plaats" dataDxfId="377" totalsRowDxfId="376" dataCellStyle="Standaard 2"/>
    <tableColumn id="3" xr3:uid="{CA712F60-E54E-4346-8DE9-39869229AE20}" name="Aantal bakken hydro" totalsRowFunction="sum" dataDxfId="375" totalsRowDxfId="374" dataCellStyle="Standaard 2"/>
    <tableColumn id="4" xr3:uid="{281EF62F-D0B6-4FE2-A13F-BBE27328202B}" name="Aantal eenheden hydro" totalsRowFunction="sum" dataDxfId="373" totalsRowDxfId="372">
      <calculatedColumnFormula>VLOOKUP(G8,[1]Eenheden!$A$3:'[1]Eenheden'!$B$213,2,0)*C8</calculatedColumnFormula>
    </tableColumn>
    <tableColumn id="5" xr3:uid="{34DFD256-64B1-461A-8AA0-361FC5D3B130}" name="Aantal bakken kunst" totalsRowFunction="sum" dataDxfId="371" totalsRowDxfId="370"/>
    <tableColumn id="6" xr3:uid="{9D481144-982B-4744-A7DA-A3A7FE164624}" name="Aantal eenheden kunst" totalsRowFunction="sum" dataDxfId="369" totalsRowDxfId="368"/>
    <tableColumn id="7" xr3:uid="{ACE4899A-CD83-46A8-9EFB-1D90AD2D9BC1}" name="Maat _x000a_plantenbak" dataDxfId="367" totalsRowDxfId="366"/>
    <tableColumn id="14" xr3:uid="{3A1270C3-5C7B-4F2B-B830-5A01A9D14490}" name="Type_x000a_Plantenbak_x000a_" dataDxfId="365" totalsRowDxfId="364"/>
    <tableColumn id="13" xr3:uid="{594E2D85-0AA9-4F7B-BE15-5C9CFD639B30}" name="Combinatie_x000a_hoogte" dataDxfId="363" totalsRowDxfId="362"/>
    <tableColumn id="8" xr3:uid="{080E0BFD-8F29-47A6-A833-3BC3E67C049A}" name="Kleur" dataDxfId="361" totalsRowDxfId="360"/>
    <tableColumn id="9" xr3:uid="{F5C17FBB-396F-4EB5-8F7E-6658FA7AE3AF}" name="Opmerking" dataDxfId="359" totalsRowDxfId="358"/>
    <tableColumn id="10" xr3:uid="{CD197168-9AC1-4A8E-A7E1-A1FACC72FE73}" name="Soort_x000a_ beplanting" dataDxfId="357" totalsRowDxfId="356"/>
    <tableColumn id="11" xr3:uid="{5E5B2C77-8477-41B1-BDAF-704EA852A9DB}" name="Type beplanting" dataDxfId="355" totalsRowDxfId="354" dataCellStyle="Standaard 2"/>
    <tableColumn id="12" xr3:uid="{0E9ACBEC-9576-4086-96B9-86E8AD9A13F3}" name="Mutatie" dataDxfId="353" totalsRowDxfId="352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4466377-9BA7-4BF5-A04C-B563384348B6}" name="Tabel13749" displayName="Tabel13749" ref="A7:N38" totalsRowCount="1" headerRowDxfId="351" dataDxfId="350" totalsRowDxfId="348" tableBorderDxfId="349" headerRowCellStyle="Standaard 2">
  <autoFilter ref="A7:N37" xr:uid="{47090DE2-7DE4-49D0-B194-7DF5B05A2DD3}"/>
  <tableColumns count="14">
    <tableColumn id="1" xr3:uid="{AEC2C6F2-7D40-4907-9242-7A59E725FABB}" name="Locatie" totalsRowLabel="Totalen" dataDxfId="347" totalsRowDxfId="346" dataCellStyle="Standaard 2"/>
    <tableColumn id="2" xr3:uid="{710F54A3-6478-4F2F-88D6-7763FBADFED6}" name="Plaats" dataDxfId="345" totalsRowDxfId="344" dataCellStyle="Standaard 2"/>
    <tableColumn id="3" xr3:uid="{3B6171A1-743F-4B14-94E7-033CDBDD5223}" name="Aantal bakken hydro" totalsRowFunction="sum" dataDxfId="343" totalsRowDxfId="342" dataCellStyle="Standaard 2"/>
    <tableColumn id="4" xr3:uid="{504B4B7D-E06E-4033-A7CF-945A87264622}" name="Aantal eenheden hydro" totalsRowFunction="sum" dataDxfId="341" totalsRowDxfId="340">
      <calculatedColumnFormula>VLOOKUP(G8,[1]Eenheden!$A$3:'[1]Eenheden'!$B$213,2,0)*C8</calculatedColumnFormula>
    </tableColumn>
    <tableColumn id="5" xr3:uid="{2D55438A-E8E6-4611-8285-798F870EC7CC}" name="Aantal bakken kunst" totalsRowFunction="sum" dataDxfId="339" totalsRowDxfId="338"/>
    <tableColumn id="6" xr3:uid="{65EE5667-3D37-4F36-8767-11CB5C53928A}" name="Aantal eenheden kunst" totalsRowFunction="sum" dataDxfId="337" totalsRowDxfId="336"/>
    <tableColumn id="7" xr3:uid="{6370D60B-77AF-450C-AF40-1328C683A545}" name="Maat _x000a_plantenbak" dataDxfId="335" totalsRowDxfId="334"/>
    <tableColumn id="14" xr3:uid="{BAD5D066-F1B7-43BC-8963-8B55CA54768F}" name="Type_x000a_Plantenbak_x000a_" dataDxfId="333" totalsRowDxfId="332"/>
    <tableColumn id="13" xr3:uid="{0568007C-706E-4A24-AB0D-DEE6D11EA6A3}" name="Combinatie_x000a_hoogte" dataDxfId="331" totalsRowDxfId="330"/>
    <tableColumn id="8" xr3:uid="{A1AC124A-D2B2-4D6C-8D4E-3A33A4BF7158}" name="Kleur" dataDxfId="329" totalsRowDxfId="328"/>
    <tableColumn id="9" xr3:uid="{AE4C87ED-99B4-4A6D-BDE0-DC5B635BDA15}" name="Opmerking" dataDxfId="327" totalsRowDxfId="326"/>
    <tableColumn id="10" xr3:uid="{CB7F04DE-16BC-4330-B9B2-1E862F3CE9B7}" name="Soort_x000a_ beplanting" dataDxfId="325" totalsRowDxfId="324"/>
    <tableColumn id="11" xr3:uid="{3331820E-86B2-46A7-9D9E-944FFC754050}" name="Type beplanting" dataDxfId="323" totalsRowDxfId="322" dataCellStyle="Standaard 2"/>
    <tableColumn id="12" xr3:uid="{D8CE6D8B-A89D-4A16-94FC-A3B742532945}" name="Mutatie" dataDxfId="321" totalsRowDxfId="320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D2BF3E8-5D35-4167-9ACA-D6B801D3551A}" name="Tabel1374" displayName="Tabel1374" ref="A7:N38" totalsRowCount="1" headerRowDxfId="319" dataDxfId="318" totalsRowDxfId="316" tableBorderDxfId="317" headerRowCellStyle="Standaard 2">
  <autoFilter ref="A7:N37" xr:uid="{47090DE2-7DE4-49D0-B194-7DF5B05A2DD3}"/>
  <tableColumns count="14">
    <tableColumn id="1" xr3:uid="{FB10A65D-A831-4088-92A8-D8F2859C04AB}" name="Locatie" totalsRowLabel="Totalen" dataDxfId="315" totalsRowDxfId="314" dataCellStyle="Standaard 2"/>
    <tableColumn id="2" xr3:uid="{EC9FBD5A-EB6A-4F22-AB54-5004AF45A5E3}" name="Plaats" dataDxfId="313" totalsRowDxfId="312" dataCellStyle="Standaard 2"/>
    <tableColumn id="3" xr3:uid="{EC3C60F4-C02C-40F0-903E-394B5310B6AB}" name="Aantal bakken hydro" totalsRowFunction="sum" dataDxfId="311" totalsRowDxfId="310" dataCellStyle="Standaard 2"/>
    <tableColumn id="4" xr3:uid="{A07B73FE-083C-488B-BE9F-81BFB265B018}" name="Aantal eenheden hydro" totalsRowFunction="sum" dataDxfId="309" totalsRowDxfId="308">
      <calculatedColumnFormula>VLOOKUP(G8,[1]Eenheden!$A$3:'[1]Eenheden'!$B$213,2,0)*C8</calculatedColumnFormula>
    </tableColumn>
    <tableColumn id="5" xr3:uid="{AB1C49FB-4DD9-42D7-B897-0A471D8874F5}" name="Aantal bakken kunst" totalsRowFunction="sum" dataDxfId="307" totalsRowDxfId="306"/>
    <tableColumn id="6" xr3:uid="{EFBDBE4A-6220-4922-BA7D-F56BA1EE262D}" name="Aantal eenheden kunst" totalsRowFunction="sum" dataDxfId="305" totalsRowDxfId="304"/>
    <tableColumn id="7" xr3:uid="{E82CDA55-B0E2-4BD6-9862-B59DEE5EBF7D}" name="Maat _x000a_plantenbak" dataDxfId="303" totalsRowDxfId="302"/>
    <tableColumn id="14" xr3:uid="{4B314E51-6678-4CF4-A9F6-EB5ACA96D6B0}" name="Type_x000a_Plantenbak_x000a_" dataDxfId="301" totalsRowDxfId="300"/>
    <tableColumn id="13" xr3:uid="{4CA6E938-3829-41B0-BD04-43A78B0E4326}" name="Combinatie_x000a_hoogte" dataDxfId="299" totalsRowDxfId="298"/>
    <tableColumn id="8" xr3:uid="{C6F80682-2378-4DC8-B6F3-B3FAAFFD7FFB}" name="Kleur" dataDxfId="297" totalsRowDxfId="296"/>
    <tableColumn id="9" xr3:uid="{AD973E51-E7E8-4632-8CC9-2777385E3D0C}" name="Opmerking" dataDxfId="295" totalsRowDxfId="294"/>
    <tableColumn id="10" xr3:uid="{BAF81378-67EF-46F4-9195-2B41BDC0E15D}" name="Soort_x000a_ beplanting" dataDxfId="293" totalsRowDxfId="292"/>
    <tableColumn id="11" xr3:uid="{8AB84748-1596-4B3A-A160-06F778742281}" name="Type beplanting" dataDxfId="291" totalsRowDxfId="290" dataCellStyle="Standaard 2"/>
    <tableColumn id="12" xr3:uid="{30EFD202-9712-455A-A1AA-6EDACEBC535A}" name="Mutatie" dataDxfId="289" totalsRowDxfId="288"/>
  </tableColumns>
  <tableStyleInfo name="TableStyleLight2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494FDCB-8899-4252-A8FF-ECCB4F3A7BC3}" name="Tabel137410" displayName="Tabel137410" ref="A7:N38" totalsRowCount="1" headerRowDxfId="287" dataDxfId="286" totalsRowDxfId="284" tableBorderDxfId="285" headerRowCellStyle="Standaard 2">
  <autoFilter ref="A7:N37" xr:uid="{47090DE2-7DE4-49D0-B194-7DF5B05A2DD3}"/>
  <tableColumns count="14">
    <tableColumn id="1" xr3:uid="{58860CB3-505F-4600-A8EC-929128178D7B}" name="Locatie" totalsRowLabel="Totalen" dataDxfId="283" totalsRowDxfId="282" dataCellStyle="Standaard 2"/>
    <tableColumn id="2" xr3:uid="{4BB6CB67-B36F-4A81-B4EE-D682A4CD1403}" name="Plaats" dataDxfId="281" totalsRowDxfId="280" dataCellStyle="Standaard 2"/>
    <tableColumn id="3" xr3:uid="{D42D82A5-4E1A-4030-B92B-5B096228E87D}" name="Aantal bakken hydro" totalsRowFunction="sum" dataDxfId="279" totalsRowDxfId="278" dataCellStyle="Standaard 2"/>
    <tableColumn id="4" xr3:uid="{610F7AF2-B48F-44FD-A9FB-D7C9575A93BF}" name="Aantal eenheden hydro" totalsRowFunction="sum" dataDxfId="277" totalsRowDxfId="276">
      <calculatedColumnFormula>VLOOKUP(G8,[1]Eenheden!$A$3:'[1]Eenheden'!$B$213,2,0)*C8</calculatedColumnFormula>
    </tableColumn>
    <tableColumn id="5" xr3:uid="{0A4BABF3-083F-4404-81A6-3D9DAE2A047F}" name="Aantal bakken kunst" totalsRowFunction="sum" dataDxfId="275" totalsRowDxfId="274"/>
    <tableColumn id="6" xr3:uid="{5F0C3267-E557-45FD-BE85-FBA3D292D893}" name="Aantal eenheden kunst" totalsRowFunction="sum" dataDxfId="273" totalsRowDxfId="272"/>
    <tableColumn id="7" xr3:uid="{CD3CE1C3-FB3A-4635-8FC0-B98E0A69480E}" name="Maat _x000a_plantenbak" dataDxfId="271" totalsRowDxfId="270"/>
    <tableColumn id="14" xr3:uid="{752C9BA8-1457-4995-868E-944DAA2F49DD}" name="Type_x000a_Plantenbak_x000a_" dataDxfId="269" totalsRowDxfId="268"/>
    <tableColumn id="13" xr3:uid="{A693695F-24AC-4721-8A57-517BA80256CC}" name="Combinatie_x000a_hoogte" dataDxfId="267" totalsRowDxfId="266"/>
    <tableColumn id="8" xr3:uid="{B7052612-10A0-4028-970B-A748D755168D}" name="Kleur" dataDxfId="265" totalsRowDxfId="264"/>
    <tableColumn id="9" xr3:uid="{3AAD1A0B-EFF3-4CD0-B1C9-2DE8F1A70186}" name="Opmerking" dataDxfId="263" totalsRowDxfId="262"/>
    <tableColumn id="10" xr3:uid="{DA412BC6-128A-4F4F-9477-F234DB63B198}" name="Soort_x000a_ beplanting" dataDxfId="261" totalsRowDxfId="260"/>
    <tableColumn id="11" xr3:uid="{DAE9596A-2B94-4C89-8F47-5EBF2FFCB1C0}" name="Type beplanting" dataDxfId="259" totalsRowDxfId="258" dataCellStyle="Standaard 2"/>
    <tableColumn id="12" xr3:uid="{A100597B-DDF8-4DFA-9A49-0AF99452AF1E}" name="Mutatie" dataDxfId="257" totalsRowDxfId="256"/>
  </tableColumns>
  <tableStyleInfo name="TableStyleLight2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1234EA-F714-435E-8257-AC24944C6BDD}" name="Tabel13741011" displayName="Tabel13741011" ref="A7:N38" totalsRowCount="1" headerRowDxfId="255" dataDxfId="254" totalsRowDxfId="252" tableBorderDxfId="253" headerRowCellStyle="Standaard 2">
  <autoFilter ref="A7:N37" xr:uid="{47090DE2-7DE4-49D0-B194-7DF5B05A2DD3}"/>
  <tableColumns count="14">
    <tableColumn id="1" xr3:uid="{BBAF2145-32DA-4FB7-90BC-546C0EB87EB2}" name="Locatie" totalsRowLabel="Totalen" dataDxfId="251" totalsRowDxfId="250" dataCellStyle="Standaard 2"/>
    <tableColumn id="2" xr3:uid="{66F92E07-29EA-4093-BD37-36DF02CE0FCA}" name="Plaats" dataDxfId="249" totalsRowDxfId="248" dataCellStyle="Standaard 2"/>
    <tableColumn id="3" xr3:uid="{45091E11-7067-4CE2-96DC-F68AA582203E}" name="Aantal bakken hydro" totalsRowFunction="sum" dataDxfId="247" totalsRowDxfId="246" dataCellStyle="Standaard 2"/>
    <tableColumn id="4" xr3:uid="{4840729A-C0E7-4822-8F4E-5E2583CD0130}" name="Aantal eenheden hydro" totalsRowFunction="sum" dataDxfId="245" totalsRowDxfId="244">
      <calculatedColumnFormula>VLOOKUP(G8,[1]Eenheden!$A$3:'[1]Eenheden'!$B$213,2,0)*C8</calculatedColumnFormula>
    </tableColumn>
    <tableColumn id="5" xr3:uid="{A9727B80-351B-43E8-A9F6-178F86BC5554}" name="Aantal bakken kunst" totalsRowFunction="sum" dataDxfId="243" totalsRowDxfId="242"/>
    <tableColumn id="6" xr3:uid="{1BE10BEF-4482-4F31-A56E-767100C36134}" name="Aantal eenheden kunst" totalsRowFunction="sum" dataDxfId="241" totalsRowDxfId="240"/>
    <tableColumn id="7" xr3:uid="{B4857B38-3C0A-489D-B715-E7FA1CCD90C8}" name="Maat _x000a_plantenbak" dataDxfId="239" totalsRowDxfId="238"/>
    <tableColumn id="14" xr3:uid="{97D29BC5-5BB3-42AE-9A5F-23B9A8A30BBF}" name="Type_x000a_Plantenbak_x000a_" dataDxfId="237" totalsRowDxfId="236"/>
    <tableColumn id="13" xr3:uid="{CA286C5C-E841-46B4-9436-C3DB856C4255}" name="Combinatie_x000a_hoogte" dataDxfId="235" totalsRowDxfId="234"/>
    <tableColumn id="8" xr3:uid="{600C941B-6954-467F-B763-005DFD7C34D3}" name="Kleur" dataDxfId="233" totalsRowDxfId="232"/>
    <tableColumn id="9" xr3:uid="{4841D732-CF05-4301-AB24-FF51EC2772D8}" name="Opmerking" dataDxfId="231" totalsRowDxfId="230"/>
    <tableColumn id="10" xr3:uid="{5553595B-3C16-4002-A2E0-7D3A735B646D}" name="Soort_x000a_ beplanting" dataDxfId="229" totalsRowDxfId="228"/>
    <tableColumn id="11" xr3:uid="{4A3B8F06-6FB6-4E9B-860A-C4750942549E}" name="Type beplanting" dataDxfId="227" totalsRowDxfId="226" dataCellStyle="Standaard 2"/>
    <tableColumn id="12" xr3:uid="{68D73053-B0CB-433D-BFE8-81F8C4A644D1}" name="Mutatie" dataDxfId="225" totalsRowDxfId="224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2AAB-3142-4A8F-859B-6096E4A99384}">
  <dimension ref="A1:H23"/>
  <sheetViews>
    <sheetView workbookViewId="0">
      <selection activeCell="G18" sqref="G18"/>
    </sheetView>
  </sheetViews>
  <sheetFormatPr defaultRowHeight="14.4" x14ac:dyDescent="0.3"/>
  <cols>
    <col min="1" max="1" width="41" bestFit="1" customWidth="1"/>
    <col min="2" max="2" width="8.88671875" style="19"/>
    <col min="4" max="4" width="9.77734375" style="19" customWidth="1"/>
    <col min="6" max="6" width="8.88671875" style="19"/>
    <col min="7" max="7" width="12.109375" customWidth="1"/>
  </cols>
  <sheetData>
    <row r="1" spans="1:8" x14ac:dyDescent="0.3">
      <c r="A1" s="52" t="s">
        <v>46</v>
      </c>
      <c r="B1" s="53"/>
      <c r="C1" s="52"/>
      <c r="D1" s="52"/>
      <c r="E1" s="52"/>
      <c r="F1" s="52"/>
      <c r="G1" s="52"/>
    </row>
    <row r="2" spans="1:8" x14ac:dyDescent="0.3">
      <c r="A2" s="52"/>
      <c r="B2" s="53"/>
      <c r="C2" s="52"/>
      <c r="D2" s="52"/>
      <c r="E2" s="52"/>
      <c r="F2" s="52"/>
      <c r="G2" s="52"/>
    </row>
    <row r="3" spans="1:8" x14ac:dyDescent="0.3">
      <c r="A3" s="52" t="s">
        <v>1</v>
      </c>
      <c r="B3" s="52"/>
      <c r="D3"/>
      <c r="F3"/>
    </row>
    <row r="4" spans="1:8" x14ac:dyDescent="0.3">
      <c r="A4" s="52"/>
      <c r="B4" s="59" t="s">
        <v>27</v>
      </c>
      <c r="C4" s="54"/>
      <c r="D4" s="59" t="s">
        <v>28</v>
      </c>
      <c r="E4" s="54"/>
      <c r="F4" s="59" t="s">
        <v>29</v>
      </c>
      <c r="G4" s="54"/>
    </row>
    <row r="5" spans="1:8" x14ac:dyDescent="0.3">
      <c r="A5" s="52" t="s">
        <v>30</v>
      </c>
      <c r="B5" s="55">
        <v>49</v>
      </c>
      <c r="C5" s="54"/>
      <c r="D5" s="55">
        <v>22</v>
      </c>
      <c r="E5" s="54"/>
      <c r="F5" s="55"/>
      <c r="G5" s="54"/>
    </row>
    <row r="6" spans="1:8" x14ac:dyDescent="0.3">
      <c r="A6" s="52" t="s">
        <v>31</v>
      </c>
      <c r="B6" s="55">
        <v>8</v>
      </c>
      <c r="C6" s="54"/>
      <c r="D6" s="55">
        <v>0</v>
      </c>
      <c r="E6" s="54"/>
      <c r="F6" s="55"/>
      <c r="G6" s="54"/>
    </row>
    <row r="7" spans="1:8" x14ac:dyDescent="0.3">
      <c r="A7" s="52" t="s">
        <v>32</v>
      </c>
      <c r="B7" s="55">
        <v>43</v>
      </c>
      <c r="C7" s="54"/>
      <c r="D7" s="55">
        <v>0</v>
      </c>
      <c r="E7" s="54"/>
      <c r="F7" s="55"/>
      <c r="G7" s="54"/>
    </row>
    <row r="8" spans="1:8" x14ac:dyDescent="0.3">
      <c r="A8" s="52" t="s">
        <v>33</v>
      </c>
      <c r="B8" s="55">
        <v>19</v>
      </c>
      <c r="C8" s="54"/>
      <c r="D8" s="55">
        <v>25</v>
      </c>
      <c r="E8" s="54"/>
      <c r="F8" s="55"/>
      <c r="G8" s="54"/>
    </row>
    <row r="9" spans="1:8" x14ac:dyDescent="0.3">
      <c r="A9" s="52" t="s">
        <v>34</v>
      </c>
      <c r="B9" s="55">
        <v>176</v>
      </c>
      <c r="C9" s="54"/>
      <c r="D9" s="55">
        <v>5</v>
      </c>
      <c r="E9" s="54"/>
      <c r="F9" s="55"/>
      <c r="G9" s="54"/>
    </row>
    <row r="10" spans="1:8" x14ac:dyDescent="0.3">
      <c r="A10" s="52" t="s">
        <v>35</v>
      </c>
      <c r="B10" s="55">
        <v>20</v>
      </c>
      <c r="C10" s="54"/>
      <c r="D10" s="55">
        <v>4</v>
      </c>
      <c r="E10" s="54"/>
      <c r="F10" s="55"/>
      <c r="G10" s="54"/>
    </row>
    <row r="11" spans="1:8" x14ac:dyDescent="0.3">
      <c r="A11" s="52" t="s">
        <v>63</v>
      </c>
      <c r="B11" s="55">
        <v>51</v>
      </c>
      <c r="C11" s="54"/>
      <c r="D11" s="55">
        <v>0</v>
      </c>
      <c r="E11" s="54"/>
      <c r="F11" s="55"/>
      <c r="G11" s="54"/>
      <c r="H11" s="61" t="s">
        <v>64</v>
      </c>
    </row>
    <row r="12" spans="1:8" x14ac:dyDescent="0.3">
      <c r="A12" s="52" t="s">
        <v>36</v>
      </c>
      <c r="B12" s="55">
        <v>46</v>
      </c>
      <c r="C12" s="54"/>
      <c r="D12" s="55">
        <v>1</v>
      </c>
      <c r="E12" s="54"/>
      <c r="F12" s="55"/>
      <c r="G12" s="54"/>
    </row>
    <row r="13" spans="1:8" x14ac:dyDescent="0.3">
      <c r="A13" s="52" t="s">
        <v>37</v>
      </c>
      <c r="B13" s="55">
        <v>36</v>
      </c>
      <c r="C13" s="54"/>
      <c r="D13" s="55">
        <v>31</v>
      </c>
      <c r="E13" s="54"/>
      <c r="F13" s="55"/>
      <c r="G13" s="54"/>
    </row>
    <row r="14" spans="1:8" x14ac:dyDescent="0.3">
      <c r="A14" s="52" t="s">
        <v>38</v>
      </c>
      <c r="B14" s="55">
        <v>87</v>
      </c>
      <c r="C14" s="54"/>
      <c r="D14" s="55">
        <v>0</v>
      </c>
      <c r="E14" s="54"/>
      <c r="F14" s="55"/>
      <c r="G14" s="54"/>
    </row>
    <row r="15" spans="1:8" x14ac:dyDescent="0.3">
      <c r="A15" s="52" t="s">
        <v>39</v>
      </c>
      <c r="B15" s="55">
        <v>3</v>
      </c>
      <c r="C15" s="54"/>
      <c r="D15" s="55">
        <v>2</v>
      </c>
      <c r="E15" s="54"/>
      <c r="F15" s="55"/>
      <c r="G15" s="54"/>
    </row>
    <row r="16" spans="1:8" x14ac:dyDescent="0.3">
      <c r="A16" s="52" t="s">
        <v>40</v>
      </c>
      <c r="B16" s="55">
        <v>65</v>
      </c>
      <c r="C16" s="54"/>
      <c r="D16" s="55">
        <v>1</v>
      </c>
      <c r="E16" s="54"/>
      <c r="F16" s="55">
        <v>4</v>
      </c>
      <c r="G16" s="54"/>
    </row>
    <row r="17" spans="1:8" x14ac:dyDescent="0.3">
      <c r="A17" s="52" t="s">
        <v>41</v>
      </c>
      <c r="B17" s="55">
        <v>12</v>
      </c>
      <c r="C17" s="54"/>
      <c r="D17" s="55">
        <v>5</v>
      </c>
      <c r="E17" s="54"/>
      <c r="F17" s="55"/>
      <c r="G17" s="54"/>
    </row>
    <row r="18" spans="1:8" x14ac:dyDescent="0.3">
      <c r="A18" s="52" t="s">
        <v>42</v>
      </c>
      <c r="B18" s="55">
        <v>46</v>
      </c>
      <c r="C18" s="54"/>
      <c r="D18" s="55">
        <v>1</v>
      </c>
      <c r="E18" s="54"/>
      <c r="F18" s="55"/>
      <c r="G18" s="54"/>
    </row>
    <row r="19" spans="1:8" x14ac:dyDescent="0.3">
      <c r="A19" s="52" t="s">
        <v>43</v>
      </c>
      <c r="B19" s="55">
        <v>28</v>
      </c>
      <c r="C19" s="54"/>
      <c r="D19" s="55">
        <v>7</v>
      </c>
      <c r="E19" s="54"/>
      <c r="F19" s="55"/>
      <c r="G19" s="54"/>
    </row>
    <row r="20" spans="1:8" x14ac:dyDescent="0.3">
      <c r="A20" s="52" t="s">
        <v>44</v>
      </c>
      <c r="B20" s="55">
        <v>8</v>
      </c>
      <c r="C20" s="54"/>
      <c r="D20" s="55">
        <v>0</v>
      </c>
      <c r="E20" s="54"/>
      <c r="F20" s="55"/>
      <c r="G20" s="54"/>
    </row>
    <row r="21" spans="1:8" x14ac:dyDescent="0.3">
      <c r="A21" s="52" t="s">
        <v>45</v>
      </c>
      <c r="B21" s="58">
        <v>6</v>
      </c>
      <c r="C21" s="54"/>
      <c r="D21" s="58">
        <v>0</v>
      </c>
      <c r="E21" s="54"/>
      <c r="F21" s="58"/>
      <c r="G21" s="54"/>
    </row>
    <row r="22" spans="1:8" x14ac:dyDescent="0.3">
      <c r="A22" s="52"/>
      <c r="B22" s="56"/>
      <c r="C22" s="54"/>
      <c r="D22" s="56"/>
      <c r="E22" s="54"/>
      <c r="F22" s="56"/>
      <c r="G22" s="54"/>
      <c r="H22" s="57"/>
    </row>
    <row r="23" spans="1:8" x14ac:dyDescent="0.3">
      <c r="C23" s="54"/>
      <c r="E23" s="5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536FD-802C-4EE0-8ECC-AB612FC72D1D}">
  <dimension ref="A1:N40"/>
  <sheetViews>
    <sheetView workbookViewId="0">
      <selection activeCell="A3" sqref="A3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53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SUBTOTAL(109,Tabel13741011[Aantal bakken hydro])</f>
        <v>3</v>
      </c>
      <c r="D38" s="41">
        <f>SUBTOTAL(109,Tabel13741011[Aantal eenheden hydro])</f>
        <v>3</v>
      </c>
      <c r="E38" s="16">
        <f>SUBTOTAL(109,Tabel13741011[Aantal bakken kunst])</f>
        <v>0</v>
      </c>
      <c r="F38" s="15">
        <f>SUBTOTAL(109,Tabel13741011[Aantal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3CA69-835E-4207-9FD0-7C6C40EA55EA}">
  <dimension ref="A1:N40"/>
  <sheetViews>
    <sheetView workbookViewId="0">
      <selection activeCell="A3" sqref="A3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54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SUBTOTAL(109,Tabel1374101112[Aantal bakken hydro])</f>
        <v>3</v>
      </c>
      <c r="D38" s="41">
        <f>SUBTOTAL(109,Tabel1374101112[Aantal eenheden hydro])</f>
        <v>3</v>
      </c>
      <c r="E38" s="16">
        <f>SUBTOTAL(109,Tabel1374101112[Aantal bakken kunst])</f>
        <v>0</v>
      </c>
      <c r="F38" s="15">
        <f>SUBTOTAL(109,Tabel1374101112[Aantal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C5E9-F3E9-492A-B3BD-3AD8ECADB6C2}">
  <dimension ref="A1:N40"/>
  <sheetViews>
    <sheetView workbookViewId="0">
      <selection activeCell="A3" sqref="A3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55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SUBTOTAL(109,Tabel137410111213[Aantal bakken hydro])</f>
        <v>3</v>
      </c>
      <c r="D38" s="41">
        <f>SUBTOTAL(109,Tabel137410111213[Aantal eenheden hydro])</f>
        <v>3</v>
      </c>
      <c r="E38" s="16">
        <f>SUBTOTAL(109,Tabel137410111213[Aantal bakken kunst])</f>
        <v>0</v>
      </c>
      <c r="F38" s="15">
        <f>SUBTOTAL(109,Tabel137410111213[Aantal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76A52-6D54-4F07-85D2-2F5C1F653A15}">
  <dimension ref="A1:N40"/>
  <sheetViews>
    <sheetView workbookViewId="0">
      <selection activeCell="A3" sqref="A3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56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SUBTOTAL(109,Tabel13741011121314[Aantal bakken hydro])</f>
        <v>3</v>
      </c>
      <c r="D38" s="41">
        <f>SUBTOTAL(109,Tabel13741011121314[Aantal eenheden hydro])</f>
        <v>3</v>
      </c>
      <c r="E38" s="16">
        <f>SUBTOTAL(109,Tabel13741011121314[Aantal bakken kunst])</f>
        <v>0</v>
      </c>
      <c r="F38" s="15">
        <f>SUBTOTAL(109,Tabel13741011121314[Aantal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A228-C3BF-4553-AC17-1DDF2F69A5B1}">
  <dimension ref="A1:N40"/>
  <sheetViews>
    <sheetView topLeftCell="A4" workbookViewId="0">
      <selection activeCell="D11" sqref="D11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60" t="s">
        <v>57</v>
      </c>
      <c r="B3" s="60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SUBTOTAL(109,Tabel1374101112131415[Aantal bakken hydro])</f>
        <v>3</v>
      </c>
      <c r="D38" s="41">
        <f>SUBTOTAL(109,Tabel1374101112131415[Aantal eenheden hydro])</f>
        <v>3</v>
      </c>
      <c r="E38" s="16">
        <f>SUBTOTAL(109,Tabel1374101112131415[Aantal bakken kunst])</f>
        <v>0</v>
      </c>
      <c r="F38" s="15">
        <f>SUBTOTAL(109,Tabel1374101112131415[Aantal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mergeCells count="1">
    <mergeCell ref="A3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DD03-1D46-4F9F-B2B9-601BA8B94D5B}">
  <dimension ref="A1:N40"/>
  <sheetViews>
    <sheetView workbookViewId="0">
      <selection activeCell="A3" sqref="A3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58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SUBTOTAL(109,Tabel137410111213141516[Aantal bakken hydro])</f>
        <v>3</v>
      </c>
      <c r="D38" s="41">
        <f>SUBTOTAL(109,Tabel137410111213141516[Aantal eenheden hydro])</f>
        <v>3</v>
      </c>
      <c r="E38" s="16">
        <f>SUBTOTAL(109,Tabel137410111213141516[Aantal bakken kunst])</f>
        <v>0</v>
      </c>
      <c r="F38" s="15">
        <f>SUBTOTAL(109,Tabel137410111213141516[Aantal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C145-E5D9-4AE8-B563-D3EB229242F2}">
  <dimension ref="A1:N40"/>
  <sheetViews>
    <sheetView workbookViewId="0">
      <selection activeCell="A3" sqref="A3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59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SUBTOTAL(109,Tabel13741011121314151617[Aantal bakken hydro])</f>
        <v>3</v>
      </c>
      <c r="D38" s="41">
        <f>SUBTOTAL(109,Tabel13741011121314151617[Aantal eenheden hydro])</f>
        <v>3</v>
      </c>
      <c r="E38" s="16">
        <f>SUBTOTAL(109,Tabel13741011121314151617[Aantal bakken kunst])</f>
        <v>0</v>
      </c>
      <c r="F38" s="15">
        <f>SUBTOTAL(109,Tabel13741011121314151617[Aantal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E147A-4800-4FA4-9E2B-1682545072FB}">
  <dimension ref="A1:N40"/>
  <sheetViews>
    <sheetView workbookViewId="0">
      <selection activeCell="D3" sqref="D3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60" t="s">
        <v>60</v>
      </c>
      <c r="B3" s="60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SUBTOTAL(109,Tabel1374101112131415161718[Aantal bakken hydro])</f>
        <v>3</v>
      </c>
      <c r="D38" s="41">
        <f>SUBTOTAL(109,Tabel1374101112131415161718[Aantal eenheden hydro])</f>
        <v>3</v>
      </c>
      <c r="E38" s="16">
        <f>SUBTOTAL(109,Tabel1374101112131415161718[Aantal bakken kunst])</f>
        <v>0</v>
      </c>
      <c r="F38" s="15">
        <f>SUBTOTAL(109,Tabel1374101112131415161718[Aantal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mergeCells count="1">
    <mergeCell ref="A3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09685-E0D8-43E8-B4F1-32B495070AEE}">
  <dimension ref="A1:N40"/>
  <sheetViews>
    <sheetView tabSelected="1" workbookViewId="0">
      <selection activeCell="H8" sqref="H8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47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SUBTOTAL(109,Tabel137678[Aantal bakken hydro])</f>
        <v>3</v>
      </c>
      <c r="D38" s="41">
        <f>SUBTOTAL(109,Tabel137678[Aantal eenheden hydro])</f>
        <v>3</v>
      </c>
      <c r="E38" s="16">
        <f>SUBTOTAL(109,Tabel137678[Aantal bakken kunst])</f>
        <v>0</v>
      </c>
      <c r="F38" s="15">
        <f>SUBTOTAL(109,Tabel137678[Aantal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987C4-951E-4862-A6D0-876DE0A71A10}">
  <dimension ref="A1:N40"/>
  <sheetViews>
    <sheetView workbookViewId="0">
      <selection activeCell="A3" sqref="A3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48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SUBTOTAL(109,Tabel13767[Aantal bakken hydro])</f>
        <v>3</v>
      </c>
      <c r="D38" s="41">
        <f>SUBTOTAL(109,Tabel13767[Aantal eenheden hydro])</f>
        <v>3</v>
      </c>
      <c r="E38" s="16">
        <f>SUBTOTAL(109,Tabel13767[Aantal bakken kunst])</f>
        <v>0</v>
      </c>
      <c r="F38" s="15">
        <f>SUBTOTAL(109,Tabel13767[Aantal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D2486-39B9-435A-8447-DC3DEBC6D3B9}">
  <dimension ref="A1:N40"/>
  <sheetViews>
    <sheetView workbookViewId="0">
      <selection activeCell="A3" sqref="A3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49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SUBTOTAL(109,Tabel1376[Aantal bakken hydro])</f>
        <v>3</v>
      </c>
      <c r="D38" s="41">
        <f>SUBTOTAL(109,Tabel1376[Aantal eenheden hydro])</f>
        <v>3</v>
      </c>
      <c r="E38" s="16">
        <f>SUBTOTAL(109,Tabel1376[Aantal bakken kunst])</f>
        <v>0</v>
      </c>
      <c r="F38" s="15">
        <f>SUBTOTAL(109,Tabel1376[Aantal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724C-DC3A-456F-B54E-7D9492F25377}">
  <dimension ref="A1:N40"/>
  <sheetViews>
    <sheetView workbookViewId="0">
      <selection activeCell="B8" sqref="B8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13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SUBTOTAL(109,Tabel137[Aantal bakken hydro])</f>
        <v>3</v>
      </c>
      <c r="D38" s="41">
        <f>SUBTOTAL(109,Tabel137[Aantal eenheden hydro])</f>
        <v>3</v>
      </c>
      <c r="E38" s="16">
        <f>SUBTOTAL(109,Tabel137[Aantal bakken kunst])</f>
        <v>0</v>
      </c>
      <c r="F38" s="15">
        <f>SUBTOTAL(109,Tabel137[Aantal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19CF7-9AA3-4245-9A32-5B2006BA9662}">
  <dimension ref="A1:N40"/>
  <sheetViews>
    <sheetView workbookViewId="0">
      <selection activeCell="D7" sqref="D7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60" t="s">
        <v>61</v>
      </c>
      <c r="B3" s="60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62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SUBTOTAL(109,Tabel13745[Aantal bakken hydro])</f>
        <v>3</v>
      </c>
      <c r="D38" s="41">
        <f>SUBTOTAL(109,Tabel13745[Aantal eenheden hydro])</f>
        <v>3</v>
      </c>
      <c r="E38" s="16">
        <f>SUBTOTAL(109,Tabel13745[Aantal bakken kunst])</f>
        <v>0</v>
      </c>
      <c r="F38" s="15">
        <f>SUBTOTAL(109,Tabel13745[Aantal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mergeCells count="1">
    <mergeCell ref="A3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000C-BBE6-4AEF-8484-368934F21618}">
  <dimension ref="A1:N40"/>
  <sheetViews>
    <sheetView workbookViewId="0">
      <selection activeCell="D5" sqref="D5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50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SUBTOTAL(109,Tabel13749[Aantal bakken hydro])</f>
        <v>3</v>
      </c>
      <c r="D38" s="41">
        <f>SUBTOTAL(109,Tabel13749[Aantal eenheden hydro])</f>
        <v>3</v>
      </c>
      <c r="E38" s="16">
        <f>SUBTOTAL(109,Tabel13749[Aantal bakken kunst])</f>
        <v>0</v>
      </c>
      <c r="F38" s="15">
        <f>SUBTOTAL(109,Tabel13749[Aantal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68B3C-81A4-46B4-90DF-C191C0D863F8}">
  <dimension ref="A1:N40"/>
  <sheetViews>
    <sheetView workbookViewId="0">
      <selection activeCell="A3" sqref="A3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51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SUBTOTAL(109,Tabel1374[Aantal bakken hydro])</f>
        <v>3</v>
      </c>
      <c r="D38" s="41">
        <f>SUBTOTAL(109,Tabel1374[Aantal eenheden hydro])</f>
        <v>3</v>
      </c>
      <c r="E38" s="16">
        <f>SUBTOTAL(109,Tabel1374[Aantal bakken kunst])</f>
        <v>0</v>
      </c>
      <c r="F38" s="15">
        <f>SUBTOTAL(109,Tabel1374[Aantal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BF2A-C3E8-4535-9B27-B06B631E1E4B}">
  <dimension ref="A1:N40"/>
  <sheetViews>
    <sheetView workbookViewId="0">
      <selection activeCell="A3" sqref="A3"/>
    </sheetView>
  </sheetViews>
  <sheetFormatPr defaultRowHeight="14.4" x14ac:dyDescent="0.3"/>
  <cols>
    <col min="1" max="1" width="14.5546875" style="19" customWidth="1"/>
    <col min="2" max="2" width="16.21875" style="19" customWidth="1"/>
    <col min="3" max="3" width="13.77734375" style="19" customWidth="1"/>
    <col min="4" max="4" width="15.6640625" style="42" customWidth="1"/>
    <col min="5" max="5" width="13" style="19" customWidth="1"/>
    <col min="6" max="6" width="16.88671875" style="19" customWidth="1"/>
    <col min="7" max="8" width="13.88671875" style="19" customWidth="1"/>
    <col min="9" max="9" width="12" style="19" customWidth="1"/>
    <col min="10" max="10" width="8.88671875" style="19"/>
    <col min="11" max="11" width="14.21875" style="19" customWidth="1"/>
    <col min="12" max="12" width="12.77734375" style="19" customWidth="1"/>
    <col min="13" max="13" width="19.77734375" style="19" customWidth="1"/>
    <col min="14" max="14" width="23" style="19" customWidth="1"/>
  </cols>
  <sheetData>
    <row r="1" spans="1:14" x14ac:dyDescent="0.3">
      <c r="A1" s="50" t="s">
        <v>0</v>
      </c>
      <c r="B1" s="9"/>
      <c r="C1" s="18"/>
      <c r="D1" s="38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20" t="s">
        <v>12</v>
      </c>
      <c r="B2" s="9"/>
      <c r="C2" s="21"/>
      <c r="D2" s="38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20" t="s">
        <v>52</v>
      </c>
      <c r="B3" s="9"/>
      <c r="C3" s="21"/>
      <c r="D3" s="39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3">
      <c r="A4" s="20"/>
      <c r="B4" s="9"/>
      <c r="C4" s="21"/>
      <c r="D4" s="39"/>
      <c r="E4" s="21"/>
      <c r="F4" s="21"/>
      <c r="G4" s="21"/>
      <c r="H4" s="21"/>
      <c r="I4" s="21"/>
      <c r="J4" s="21"/>
      <c r="K4" s="21"/>
      <c r="L4" s="21"/>
      <c r="M4" s="21"/>
    </row>
    <row r="5" spans="1:14" x14ac:dyDescent="0.3">
      <c r="A5" s="21"/>
      <c r="B5" s="21"/>
      <c r="C5" s="21"/>
      <c r="D5" s="39"/>
      <c r="E5" s="21"/>
      <c r="F5" s="21"/>
      <c r="G5" s="21"/>
      <c r="H5" s="21"/>
      <c r="I5" s="21"/>
      <c r="J5" s="21"/>
      <c r="K5" s="21"/>
      <c r="L5" s="21"/>
      <c r="M5" s="21"/>
    </row>
    <row r="6" spans="1:14" x14ac:dyDescent="0.3">
      <c r="A6" s="21"/>
      <c r="B6" s="21"/>
      <c r="C6" s="21"/>
      <c r="D6" s="39"/>
      <c r="E6" s="21"/>
      <c r="F6" s="21"/>
      <c r="G6" s="21"/>
      <c r="H6" s="21"/>
      <c r="I6" s="21"/>
      <c r="J6" s="21"/>
      <c r="K6" s="21"/>
      <c r="L6" s="21"/>
      <c r="M6" s="21"/>
    </row>
    <row r="7" spans="1:14" ht="33.6" customHeight="1" x14ac:dyDescent="0.3">
      <c r="A7" s="43" t="s">
        <v>1</v>
      </c>
      <c r="B7" s="44" t="s">
        <v>2</v>
      </c>
      <c r="C7" s="45" t="s">
        <v>14</v>
      </c>
      <c r="D7" s="46" t="s">
        <v>15</v>
      </c>
      <c r="E7" s="45" t="s">
        <v>3</v>
      </c>
      <c r="F7" s="45" t="s">
        <v>4</v>
      </c>
      <c r="G7" s="47" t="s">
        <v>22</v>
      </c>
      <c r="H7" s="47" t="s">
        <v>20</v>
      </c>
      <c r="I7" s="47" t="s">
        <v>21</v>
      </c>
      <c r="J7" s="44" t="s">
        <v>5</v>
      </c>
      <c r="K7" s="44" t="s">
        <v>6</v>
      </c>
      <c r="L7" s="47" t="s">
        <v>23</v>
      </c>
      <c r="M7" s="48" t="s">
        <v>7</v>
      </c>
      <c r="N7" s="49" t="s">
        <v>9</v>
      </c>
    </row>
    <row r="8" spans="1:14" x14ac:dyDescent="0.3">
      <c r="A8" s="51" t="s">
        <v>26</v>
      </c>
      <c r="B8" s="23" t="s">
        <v>17</v>
      </c>
      <c r="C8" s="1">
        <v>3</v>
      </c>
      <c r="D8" s="40">
        <v>3</v>
      </c>
      <c r="E8" s="3"/>
      <c r="F8" s="3"/>
      <c r="G8" s="3" t="s">
        <v>25</v>
      </c>
      <c r="H8" s="3"/>
      <c r="I8" s="10" t="s">
        <v>18</v>
      </c>
      <c r="J8" s="10" t="s">
        <v>10</v>
      </c>
      <c r="K8" s="10" t="s">
        <v>16</v>
      </c>
      <c r="L8" s="17" t="s">
        <v>11</v>
      </c>
      <c r="M8" s="36" t="s">
        <v>19</v>
      </c>
      <c r="N8" s="37" t="s">
        <v>24</v>
      </c>
    </row>
    <row r="9" spans="1:14" x14ac:dyDescent="0.3">
      <c r="A9" s="22"/>
      <c r="B9" s="24"/>
      <c r="C9" s="4"/>
      <c r="D9" s="40"/>
      <c r="E9" s="3"/>
      <c r="F9" s="2"/>
      <c r="G9" s="3"/>
      <c r="H9" s="3"/>
      <c r="I9" s="3"/>
      <c r="J9" s="3"/>
      <c r="K9" s="3"/>
      <c r="L9" s="3"/>
      <c r="M9" s="25"/>
      <c r="N9" s="12"/>
    </row>
    <row r="10" spans="1:14" x14ac:dyDescent="0.3">
      <c r="A10" s="26"/>
      <c r="B10" s="27"/>
      <c r="C10" s="3"/>
      <c r="D10" s="40"/>
      <c r="E10" s="5"/>
      <c r="F10" s="2"/>
      <c r="G10" s="3"/>
      <c r="H10" s="3"/>
      <c r="I10" s="3"/>
      <c r="J10" s="3"/>
      <c r="K10" s="3"/>
      <c r="L10" s="3"/>
      <c r="M10" s="25"/>
      <c r="N10" s="12"/>
    </row>
    <row r="11" spans="1:14" x14ac:dyDescent="0.3">
      <c r="A11" s="26"/>
      <c r="B11" s="3"/>
      <c r="C11" s="3"/>
      <c r="D11" s="40"/>
      <c r="E11" s="5"/>
      <c r="F11" s="2"/>
      <c r="G11" s="3"/>
      <c r="H11" s="3"/>
      <c r="I11" s="3"/>
      <c r="J11" s="3"/>
      <c r="K11" s="3"/>
      <c r="L11" s="3"/>
      <c r="M11" s="25"/>
      <c r="N11" s="12"/>
    </row>
    <row r="12" spans="1:14" x14ac:dyDescent="0.3">
      <c r="A12" s="22"/>
      <c r="B12" s="24"/>
      <c r="C12" s="4"/>
      <c r="D12" s="40"/>
      <c r="E12" s="3"/>
      <c r="F12" s="2"/>
      <c r="G12" s="3"/>
      <c r="H12" s="3"/>
      <c r="I12" s="3"/>
      <c r="J12" s="3"/>
      <c r="K12" s="3"/>
      <c r="L12" s="3"/>
      <c r="M12" s="25"/>
      <c r="N12" s="12"/>
    </row>
    <row r="13" spans="1:14" x14ac:dyDescent="0.3">
      <c r="A13" s="22"/>
      <c r="B13" s="28"/>
      <c r="C13" s="4"/>
      <c r="D13" s="40"/>
      <c r="E13" s="3"/>
      <c r="F13" s="2"/>
      <c r="G13" s="3"/>
      <c r="H13" s="3"/>
      <c r="I13" s="3"/>
      <c r="J13" s="3"/>
      <c r="K13" s="3"/>
      <c r="L13" s="3"/>
      <c r="M13" s="25"/>
      <c r="N13" s="12"/>
    </row>
    <row r="14" spans="1:14" x14ac:dyDescent="0.3">
      <c r="A14" s="22"/>
      <c r="B14" s="24"/>
      <c r="C14" s="3"/>
      <c r="D14" s="40"/>
      <c r="E14" s="4"/>
      <c r="F14" s="2"/>
      <c r="G14" s="3"/>
      <c r="H14" s="3"/>
      <c r="I14" s="3"/>
      <c r="J14" s="3"/>
      <c r="K14" s="3"/>
      <c r="L14" s="3"/>
      <c r="M14" s="25"/>
      <c r="N14" s="12"/>
    </row>
    <row r="15" spans="1:14" x14ac:dyDescent="0.3">
      <c r="A15" s="22"/>
      <c r="B15" s="24"/>
      <c r="C15" s="3"/>
      <c r="D15" s="40"/>
      <c r="E15" s="4"/>
      <c r="F15" s="2"/>
      <c r="G15" s="3"/>
      <c r="H15" s="3"/>
      <c r="I15" s="3"/>
      <c r="J15" s="3"/>
      <c r="K15" s="3"/>
      <c r="L15" s="3"/>
      <c r="M15" s="25"/>
      <c r="N15" s="12"/>
    </row>
    <row r="16" spans="1:14" x14ac:dyDescent="0.3">
      <c r="A16" s="22"/>
      <c r="B16" s="24"/>
      <c r="C16" s="3"/>
      <c r="D16" s="40"/>
      <c r="E16" s="4"/>
      <c r="F16" s="2"/>
      <c r="G16" s="3"/>
      <c r="H16" s="3"/>
      <c r="I16" s="3"/>
      <c r="J16" s="3"/>
      <c r="K16" s="3"/>
      <c r="L16" s="3"/>
      <c r="M16" s="25"/>
      <c r="N16" s="12"/>
    </row>
    <row r="17" spans="1:14" x14ac:dyDescent="0.3">
      <c r="A17" s="22"/>
      <c r="B17" s="24"/>
      <c r="C17" s="3"/>
      <c r="D17" s="40"/>
      <c r="E17" s="4"/>
      <c r="F17" s="2"/>
      <c r="G17" s="3"/>
      <c r="H17" s="3"/>
      <c r="I17" s="3"/>
      <c r="J17" s="3"/>
      <c r="K17" s="3"/>
      <c r="L17" s="3"/>
      <c r="M17" s="25"/>
      <c r="N17" s="12"/>
    </row>
    <row r="18" spans="1:14" x14ac:dyDescent="0.3">
      <c r="A18" s="22"/>
      <c r="B18" s="24"/>
      <c r="C18" s="3"/>
      <c r="D18" s="40"/>
      <c r="E18" s="4"/>
      <c r="F18" s="2"/>
      <c r="G18" s="3"/>
      <c r="H18" s="3"/>
      <c r="I18" s="3"/>
      <c r="J18" s="3"/>
      <c r="K18" s="3"/>
      <c r="L18" s="3"/>
      <c r="M18" s="25"/>
      <c r="N18" s="12"/>
    </row>
    <row r="19" spans="1:14" x14ac:dyDescent="0.3">
      <c r="A19" s="22"/>
      <c r="B19" s="24"/>
      <c r="C19" s="4"/>
      <c r="D19" s="40"/>
      <c r="E19" s="3"/>
      <c r="F19" s="2"/>
      <c r="G19" s="3"/>
      <c r="H19" s="3"/>
      <c r="I19" s="3"/>
      <c r="J19" s="3"/>
      <c r="K19" s="3"/>
      <c r="L19" s="3"/>
      <c r="M19" s="25"/>
      <c r="N19" s="12"/>
    </row>
    <row r="20" spans="1:14" x14ac:dyDescent="0.3">
      <c r="A20" s="22"/>
      <c r="B20" s="24"/>
      <c r="C20" s="4"/>
      <c r="D20" s="40"/>
      <c r="E20" s="3"/>
      <c r="F20" s="2"/>
      <c r="G20" s="3"/>
      <c r="H20" s="3"/>
      <c r="I20" s="3"/>
      <c r="J20" s="3"/>
      <c r="K20" s="3"/>
      <c r="L20" s="3"/>
      <c r="M20" s="29"/>
      <c r="N20" s="12"/>
    </row>
    <row r="21" spans="1:14" x14ac:dyDescent="0.3">
      <c r="A21" s="22"/>
      <c r="B21" s="24"/>
      <c r="C21" s="4"/>
      <c r="D21" s="40"/>
      <c r="E21" s="3"/>
      <c r="F21" s="2"/>
      <c r="G21" s="3"/>
      <c r="H21" s="3"/>
      <c r="I21" s="3"/>
      <c r="J21" s="3"/>
      <c r="K21" s="3"/>
      <c r="L21" s="3"/>
      <c r="M21" s="25"/>
      <c r="N21" s="12"/>
    </row>
    <row r="22" spans="1:14" x14ac:dyDescent="0.3">
      <c r="A22" s="22"/>
      <c r="B22" s="24"/>
      <c r="C22" s="4"/>
      <c r="D22" s="40"/>
      <c r="E22" s="3"/>
      <c r="F22" s="2"/>
      <c r="G22" s="3"/>
      <c r="H22" s="3"/>
      <c r="I22" s="3"/>
      <c r="J22" s="3"/>
      <c r="K22" s="3"/>
      <c r="L22" s="3"/>
      <c r="M22" s="25"/>
      <c r="N22" s="12"/>
    </row>
    <row r="23" spans="1:14" x14ac:dyDescent="0.3">
      <c r="A23" s="22"/>
      <c r="B23" s="24"/>
      <c r="C23" s="4"/>
      <c r="D23" s="40"/>
      <c r="E23" s="3"/>
      <c r="F23" s="2"/>
      <c r="G23" s="3"/>
      <c r="H23" s="3"/>
      <c r="I23" s="3"/>
      <c r="J23" s="3"/>
      <c r="K23" s="3"/>
      <c r="L23" s="3"/>
      <c r="M23" s="25"/>
      <c r="N23" s="12"/>
    </row>
    <row r="24" spans="1:14" x14ac:dyDescent="0.3">
      <c r="A24" s="26"/>
      <c r="B24" s="27"/>
      <c r="C24" s="5"/>
      <c r="D24" s="40"/>
      <c r="E24" s="3"/>
      <c r="F24" s="2"/>
      <c r="G24" s="3"/>
      <c r="H24" s="3"/>
      <c r="I24" s="3"/>
      <c r="J24" s="3"/>
      <c r="K24" s="3"/>
      <c r="L24" s="3"/>
      <c r="M24" s="25"/>
      <c r="N24" s="12"/>
    </row>
    <row r="25" spans="1:14" x14ac:dyDescent="0.3">
      <c r="A25" s="26"/>
      <c r="B25" s="24"/>
      <c r="C25" s="4"/>
      <c r="D25" s="40"/>
      <c r="E25" s="3"/>
      <c r="F25" s="2"/>
      <c r="G25" s="3"/>
      <c r="H25" s="3"/>
      <c r="I25" s="3"/>
      <c r="J25" s="3"/>
      <c r="K25" s="3"/>
      <c r="L25" s="3"/>
      <c r="M25" s="25"/>
      <c r="N25" s="12"/>
    </row>
    <row r="26" spans="1:14" x14ac:dyDescent="0.3">
      <c r="A26" s="26"/>
      <c r="B26" s="24"/>
      <c r="C26" s="4"/>
      <c r="D26" s="40"/>
      <c r="E26" s="3"/>
      <c r="F26" s="2"/>
      <c r="G26" s="3"/>
      <c r="H26" s="3"/>
      <c r="I26" s="3"/>
      <c r="J26" s="3"/>
      <c r="K26" s="3"/>
      <c r="L26" s="3"/>
      <c r="M26" s="25"/>
      <c r="N26" s="12"/>
    </row>
    <row r="27" spans="1:14" x14ac:dyDescent="0.3">
      <c r="A27" s="26"/>
      <c r="B27" s="24"/>
      <c r="C27" s="4"/>
      <c r="D27" s="40"/>
      <c r="E27" s="3"/>
      <c r="F27" s="2"/>
      <c r="G27" s="3"/>
      <c r="H27" s="3"/>
      <c r="I27" s="3"/>
      <c r="J27" s="3"/>
      <c r="K27" s="3"/>
      <c r="L27" s="3"/>
      <c r="M27" s="25"/>
      <c r="N27" s="12"/>
    </row>
    <row r="28" spans="1:14" x14ac:dyDescent="0.3">
      <c r="A28" s="26"/>
      <c r="B28" s="24"/>
      <c r="C28" s="4"/>
      <c r="D28" s="40"/>
      <c r="E28" s="3"/>
      <c r="F28" s="2"/>
      <c r="G28" s="3"/>
      <c r="H28" s="3"/>
      <c r="I28" s="3"/>
      <c r="J28" s="3"/>
      <c r="K28" s="3"/>
      <c r="L28" s="3"/>
      <c r="M28" s="25"/>
      <c r="N28" s="12"/>
    </row>
    <row r="29" spans="1:14" x14ac:dyDescent="0.3">
      <c r="A29" s="26"/>
      <c r="B29" s="24"/>
      <c r="C29" s="4"/>
      <c r="D29" s="40"/>
      <c r="E29" s="3"/>
      <c r="F29" s="2"/>
      <c r="G29" s="3"/>
      <c r="H29" s="3"/>
      <c r="I29" s="3"/>
      <c r="J29" s="3"/>
      <c r="K29" s="3"/>
      <c r="L29" s="3"/>
      <c r="M29" s="25"/>
      <c r="N29" s="12"/>
    </row>
    <row r="30" spans="1:14" x14ac:dyDescent="0.3">
      <c r="A30" s="26"/>
      <c r="B30" s="24"/>
      <c r="C30" s="4"/>
      <c r="D30" s="40"/>
      <c r="E30" s="3"/>
      <c r="F30" s="2"/>
      <c r="G30" s="3"/>
      <c r="H30" s="3"/>
      <c r="I30" s="3"/>
      <c r="J30" s="3"/>
      <c r="K30" s="3"/>
      <c r="L30" s="3"/>
      <c r="M30" s="25"/>
      <c r="N30" s="12"/>
    </row>
    <row r="31" spans="1:14" x14ac:dyDescent="0.3">
      <c r="A31" s="26"/>
      <c r="B31" s="24"/>
      <c r="C31" s="4"/>
      <c r="D31" s="40"/>
      <c r="E31" s="3"/>
      <c r="F31" s="2"/>
      <c r="G31" s="3"/>
      <c r="H31" s="3"/>
      <c r="I31" s="3"/>
      <c r="J31" s="3"/>
      <c r="K31" s="3"/>
      <c r="L31" s="3"/>
      <c r="M31" s="25"/>
      <c r="N31" s="12"/>
    </row>
    <row r="32" spans="1:14" x14ac:dyDescent="0.3">
      <c r="A32" s="26"/>
      <c r="B32" s="24"/>
      <c r="C32" s="4"/>
      <c r="D32" s="40"/>
      <c r="E32" s="3"/>
      <c r="F32" s="2"/>
      <c r="G32" s="3"/>
      <c r="H32" s="3"/>
      <c r="I32" s="3"/>
      <c r="J32" s="3"/>
      <c r="K32" s="3"/>
      <c r="L32" s="3"/>
      <c r="M32" s="25"/>
      <c r="N32" s="12"/>
    </row>
    <row r="33" spans="1:14" x14ac:dyDescent="0.3">
      <c r="A33" s="26"/>
      <c r="B33" s="24"/>
      <c r="C33" s="4"/>
      <c r="D33" s="40"/>
      <c r="E33" s="3"/>
      <c r="F33" s="2"/>
      <c r="G33" s="3"/>
      <c r="H33" s="3"/>
      <c r="I33" s="3"/>
      <c r="J33" s="3"/>
      <c r="K33" s="3"/>
      <c r="L33" s="3"/>
      <c r="M33" s="25"/>
      <c r="N33" s="12"/>
    </row>
    <row r="34" spans="1:14" x14ac:dyDescent="0.3">
      <c r="A34" s="26"/>
      <c r="B34" s="24"/>
      <c r="C34" s="4"/>
      <c r="D34" s="40"/>
      <c r="E34" s="3"/>
      <c r="F34" s="2"/>
      <c r="G34" s="3"/>
      <c r="H34" s="3"/>
      <c r="I34" s="3"/>
      <c r="J34" s="3"/>
      <c r="K34" s="3"/>
      <c r="L34" s="3"/>
      <c r="M34" s="25"/>
      <c r="N34" s="12"/>
    </row>
    <row r="35" spans="1:14" x14ac:dyDescent="0.3">
      <c r="A35" s="26"/>
      <c r="B35" s="24"/>
      <c r="C35" s="4"/>
      <c r="D35" s="40"/>
      <c r="E35" s="3"/>
      <c r="F35" s="2"/>
      <c r="G35" s="3"/>
      <c r="H35" s="3"/>
      <c r="I35" s="3"/>
      <c r="J35" s="3"/>
      <c r="K35" s="3"/>
      <c r="L35" s="3"/>
      <c r="M35" s="25"/>
      <c r="N35" s="12"/>
    </row>
    <row r="36" spans="1:14" x14ac:dyDescent="0.3">
      <c r="A36" s="26"/>
      <c r="B36" s="24"/>
      <c r="C36" s="4"/>
      <c r="D36" s="40"/>
      <c r="E36" s="3"/>
      <c r="F36" s="2"/>
      <c r="G36" s="3"/>
      <c r="H36" s="3"/>
      <c r="I36" s="3"/>
      <c r="J36" s="3"/>
      <c r="K36" s="3"/>
      <c r="L36" s="3"/>
      <c r="M36" s="25"/>
      <c r="N36" s="12"/>
    </row>
    <row r="37" spans="1:14" x14ac:dyDescent="0.3">
      <c r="A37" s="30"/>
      <c r="B37" s="31"/>
      <c r="C37" s="8"/>
      <c r="D37" s="40"/>
      <c r="E37" s="7"/>
      <c r="F37" s="6"/>
      <c r="G37" s="8"/>
      <c r="H37" s="8"/>
      <c r="I37" s="8"/>
      <c r="J37" s="8"/>
      <c r="K37" s="8"/>
      <c r="L37" s="8"/>
      <c r="M37" s="32"/>
      <c r="N37" s="13"/>
    </row>
    <row r="38" spans="1:14" x14ac:dyDescent="0.3">
      <c r="A38" s="33" t="s">
        <v>8</v>
      </c>
      <c r="B38" s="34"/>
      <c r="C38" s="14">
        <f>SUBTOTAL(109,Tabel137410[Aantal bakken hydro])</f>
        <v>3</v>
      </c>
      <c r="D38" s="41">
        <f>SUBTOTAL(109,Tabel137410[Aantal eenheden hydro])</f>
        <v>3</v>
      </c>
      <c r="E38" s="16">
        <f>SUBTOTAL(109,Tabel137410[Aantal bakken kunst])</f>
        <v>0</v>
      </c>
      <c r="F38" s="15">
        <f>SUBTOTAL(109,Tabel137410[Aantal eenheden kunst])</f>
        <v>0</v>
      </c>
      <c r="G38" s="16"/>
      <c r="H38" s="16"/>
      <c r="I38" s="16"/>
      <c r="J38" s="16"/>
      <c r="K38" s="16"/>
      <c r="L38" s="16"/>
      <c r="M38" s="35"/>
      <c r="N38" s="11"/>
    </row>
    <row r="39" spans="1:14" x14ac:dyDescent="0.3">
      <c r="A39" s="9"/>
      <c r="B39" s="9"/>
      <c r="C39" s="9"/>
      <c r="D39" s="38"/>
      <c r="E39" s="9"/>
      <c r="F39" s="9"/>
      <c r="G39" s="9"/>
      <c r="H39" s="9"/>
      <c r="I39" s="9"/>
      <c r="J39" s="9"/>
      <c r="K39" s="9"/>
      <c r="L39" s="9"/>
      <c r="M39" s="9"/>
    </row>
    <row r="40" spans="1:14" x14ac:dyDescent="0.3">
      <c r="A40" s="9"/>
      <c r="B40" s="9"/>
      <c r="C40" s="9"/>
      <c r="D40" s="38"/>
      <c r="E40" s="9"/>
      <c r="F40" s="9"/>
      <c r="G40" s="9"/>
      <c r="H40" s="9"/>
      <c r="I40" s="9"/>
      <c r="J40" s="9"/>
      <c r="K40" s="9"/>
      <c r="L40" s="9"/>
      <c r="M4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Overzicht Locaties</vt:lpstr>
      <vt:lpstr>Sterrenlaan 4</vt:lpstr>
      <vt:lpstr>Sterrenlaan 6</vt:lpstr>
      <vt:lpstr>Sterrenlaan 8</vt:lpstr>
      <vt:lpstr>Sterrenlaan 10</vt:lpstr>
      <vt:lpstr>Locatie Limburglaan 41 43</vt:lpstr>
      <vt:lpstr>Blécourtstraat 1</vt:lpstr>
      <vt:lpstr>De Run 4250</vt:lpstr>
      <vt:lpstr>BIC 1</vt:lpstr>
      <vt:lpstr>Willem de Rijkelaan 3</vt:lpstr>
      <vt:lpstr>Luchthavenweg 21</vt:lpstr>
      <vt:lpstr>Vijfkamplaan 4</vt:lpstr>
      <vt:lpstr>Habsburglaan 1</vt:lpstr>
      <vt:lpstr>Automotive Campus 250</vt:lpstr>
      <vt:lpstr>Furkapas 1 + 4</vt:lpstr>
      <vt:lpstr>Vestdijk 30</vt:lpstr>
      <vt:lpstr>Op Noord Oude Bosschebaan 11</vt:lpstr>
    </vt:vector>
  </TitlesOfParts>
  <Company>Summa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Lavrijssen, Teun</dc:creator>
  <cp:lastModifiedBy>Lavrijssen, Teun</cp:lastModifiedBy>
  <dcterms:created xsi:type="dcterms:W3CDTF">2024-01-02T10:13:00Z</dcterms:created>
  <dcterms:modified xsi:type="dcterms:W3CDTF">2024-01-26T14:50:19Z</dcterms:modified>
</cp:coreProperties>
</file>