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filterPrivacy="1"/>
  <xr:revisionPtr revIDLastSave="130" documentId="13_ncr:1_{C68F4889-E350-3D45-93AB-217194E0D2B4}" xr6:coauthVersionLast="47" xr6:coauthVersionMax="47" xr10:uidLastSave="{5D2D1C28-DC3A-DC42-8CD6-66A282197D17}"/>
  <bookViews>
    <workbookView xWindow="47280" yWindow="720" windowWidth="28800" windowHeight="18000" xr2:uid="{00000000-000D-0000-FFFF-FFFF00000000}"/>
  </bookViews>
  <sheets>
    <sheet name="HAS medewerkers in dienst" sheetId="11" r:id="rId1"/>
    <sheet name="HAS brokerkosten" sheetId="9" r:id="rId2"/>
    <sheet name="TOTAAL tbv prijsbeoordeling" sheetId="12" r:id="rId3"/>
  </sheets>
  <definedNames>
    <definedName name="UREN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" i="11" l="1"/>
  <c r="F7" i="11"/>
  <c r="F10" i="11"/>
  <c r="F11" i="11"/>
  <c r="F12" i="11"/>
  <c r="F13" i="11"/>
  <c r="F16" i="11"/>
  <c r="F14" i="11"/>
  <c r="F15" i="11"/>
  <c r="F5" i="9"/>
  <c r="H5" i="9" s="1"/>
  <c r="H8" i="9" s="1"/>
  <c r="B3" i="12" s="1"/>
  <c r="F17" i="11" l="1"/>
  <c r="F25" i="11"/>
  <c r="F26" i="11"/>
  <c r="F27" i="11"/>
  <c r="F28" i="11"/>
  <c r="F29" i="11"/>
  <c r="F20" i="11"/>
  <c r="F21" i="11"/>
  <c r="F22" i="11"/>
  <c r="F23" i="11"/>
  <c r="F30" i="11"/>
  <c r="F24" i="11"/>
  <c r="F33" i="11" l="1"/>
  <c r="F35" i="11" s="1"/>
  <c r="F37" i="11" s="1"/>
  <c r="F41" i="11" s="1"/>
  <c r="B2" i="12" l="1"/>
  <c r="B4" i="12" s="1"/>
  <c r="B7" i="12" l="1"/>
  <c r="B8" i="12" s="1"/>
</calcChain>
</file>

<file path=xl/sharedStrings.xml><?xml version="1.0" encoding="utf-8"?>
<sst xmlns="http://schemas.openxmlformats.org/spreadsheetml/2006/main" count="62" uniqueCount="51">
  <si>
    <t>WW</t>
  </si>
  <si>
    <t>Werkhervattingskas</t>
  </si>
  <si>
    <t>ZVW</t>
  </si>
  <si>
    <t>Opleidingen</t>
  </si>
  <si>
    <t>Leegloop</t>
  </si>
  <si>
    <t>Reserveringen</t>
  </si>
  <si>
    <t>Vakantiedagen</t>
  </si>
  <si>
    <t>Erkende feestdagen</t>
  </si>
  <si>
    <t>Bovenwettelijk verlof</t>
  </si>
  <si>
    <t>loonsom</t>
  </si>
  <si>
    <t>Wettelijke inhoudingen</t>
  </si>
  <si>
    <t>Bureaumarge in %</t>
  </si>
  <si>
    <t>kosten opdrachtgever</t>
  </si>
  <si>
    <t>wegingsfactor aanbesteding</t>
  </si>
  <si>
    <t>Wettelijke percentage over het bruto loon</t>
  </si>
  <si>
    <t>sub bedrag</t>
  </si>
  <si>
    <t>fee op de inkoopwaarde, toeslag in procenten</t>
  </si>
  <si>
    <t>totale waarde broker</t>
  </si>
  <si>
    <t xml:space="preserve"> </t>
  </si>
  <si>
    <t>waarde opdrachtnemer</t>
  </si>
  <si>
    <t>waarde opdrachtgever</t>
  </si>
  <si>
    <t>Sectie 1 uitzendkrachten en gedetacheerden</t>
  </si>
  <si>
    <t>inkoopwaarde</t>
  </si>
  <si>
    <t>Inschrijver dient alle groene cellen in te vullen</t>
  </si>
  <si>
    <t>Broker rol 1 en brokerrol 2 (zelfde toeslag): Opdrachtnemer maakt gebruik partnerpartijen en biedt een toeslag op die inkoopfacturen, door inschrijver in te vullen toeslag).</t>
  </si>
  <si>
    <t>Wachtdagcompensatie</t>
  </si>
  <si>
    <t>PAWW</t>
  </si>
  <si>
    <t>Buitengewoon verlof</t>
  </si>
  <si>
    <t xml:space="preserve">Eindejaarsuitkering </t>
  </si>
  <si>
    <t>Levensloopbijdrage</t>
  </si>
  <si>
    <t>Vakantieuitkering</t>
  </si>
  <si>
    <t>Subtotaal loon + reserveringen</t>
  </si>
  <si>
    <t>WW Sectorfonds</t>
  </si>
  <si>
    <t>WAO/WIA Basispremie</t>
  </si>
  <si>
    <t>Aanvullende Ziektewet/Arbeidsongeschiktheid</t>
  </si>
  <si>
    <t>Sociaal Fonds  &amp; Calamitetenverlof</t>
  </si>
  <si>
    <t>Pensioen (STIP)</t>
  </si>
  <si>
    <t>alle bedragen zijn EXCLUSIEF BTW</t>
  </si>
  <si>
    <t>UITGANGSPUNT KOSTPRIJSBEREKENING</t>
  </si>
  <si>
    <t>TOTAAL t.b.v. prijsbeoordeling</t>
  </si>
  <si>
    <t>Prijzenblad HAS green academy 2024 HAS24BR</t>
  </si>
  <si>
    <t xml:space="preserve">Transitievergoeding </t>
  </si>
  <si>
    <t>Functies uit tabel 1.3.1 van het aanbestedingsdocument op basis van medewerkers in eigen dienst.</t>
  </si>
  <si>
    <t>Bruto loon (fictief)</t>
  </si>
  <si>
    <t>Kosten inhuur via derden (partnerpartijen)</t>
  </si>
  <si>
    <t>Mutaties (positief en negatief) vanuit de CAO en/of wetgeving mogen (mits aantoonbaar juist) wel worden aangepast conform de richtlijnen uit het aanbestedingsdocument.</t>
  </si>
  <si>
    <t>Het door inschrijver ingevulde % kan na een eventuele gunning niet meer worden aangepast (ook al zijn het wettelijke percenatges, dat risico ligt dan bij opdrachtnemer die zij uit de marge moet betalen)behoudens:</t>
  </si>
  <si>
    <t>Prijzenblad Has medewerkers in dienst bij opdrachtnemer</t>
  </si>
  <si>
    <t>HAS brokerkosten</t>
  </si>
  <si>
    <t>btw</t>
  </si>
  <si>
    <t>incl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</si>
</sst>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(* #,##0_);_(* \(#,##0\);_(* &quot;-&quot;??_);_(@_)"/>
    <numFmt numFmtId="166" formatCode="0.0000%"/>
    <numFmt numFmtId="167" formatCode="_-* #,##0.00_-;_-* #,##0.00\-;_-* &quot;-&quot;??_-;_-@_-"/>
    <numFmt numFmtId="168" formatCode="0.000000000000%"/>
  </numFmts>
  <fonts count="25" x14ac:knownFonts="1">
    <font>
      <sz val="10"/>
      <name val="Arial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Raleway"/>
    </font>
    <font>
      <sz val="10"/>
      <color rgb="FF00B050"/>
      <name val="Raleway"/>
    </font>
    <font>
      <sz val="9"/>
      <color theme="1"/>
      <name val="Raleway"/>
    </font>
    <font>
      <b/>
      <sz val="9"/>
      <color theme="1"/>
      <name val="Raleway"/>
    </font>
    <font>
      <sz val="10"/>
      <color rgb="FFFF0000"/>
      <name val="Raleway"/>
    </font>
    <font>
      <b/>
      <sz val="14"/>
      <color rgb="FFFF0000"/>
      <name val="Raleway"/>
    </font>
    <font>
      <sz val="20"/>
      <name val="Raleway"/>
    </font>
    <font>
      <sz val="20"/>
      <name val="Arial"/>
      <family val="2"/>
    </font>
    <font>
      <sz val="15"/>
      <name val="Raleway"/>
    </font>
    <font>
      <b/>
      <sz val="12"/>
      <name val="Raleway"/>
    </font>
    <font>
      <sz val="9"/>
      <color rgb="FF00B050"/>
      <name val="Raleway"/>
    </font>
    <font>
      <b/>
      <sz val="9"/>
      <color rgb="FF00B050"/>
      <name val="Raleway"/>
    </font>
    <font>
      <sz val="10"/>
      <color theme="1"/>
      <name val="Raleway"/>
    </font>
    <font>
      <b/>
      <sz val="24"/>
      <color theme="0"/>
      <name val="Raleway"/>
    </font>
    <font>
      <sz val="18"/>
      <color theme="0"/>
      <name val="Raleway"/>
    </font>
    <font>
      <sz val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2" borderId="1" applyNumberFormat="0" applyProtection="0">
      <alignment horizontal="left" vertical="center" indent="1"/>
    </xf>
    <xf numFmtId="0" fontId="2" fillId="2" borderId="1" applyNumberFormat="0" applyProtection="0">
      <alignment horizontal="left" vertical="center" indent="1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46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4" fontId="9" fillId="0" borderId="0" xfId="0" applyNumberFormat="1" applyFont="1"/>
    <xf numFmtId="44" fontId="9" fillId="5" borderId="2" xfId="0" applyNumberFormat="1" applyFont="1" applyFill="1" applyBorder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5" fontId="9" fillId="0" borderId="2" xfId="8" applyNumberFormat="1" applyFont="1" applyBorder="1"/>
    <xf numFmtId="44" fontId="9" fillId="0" borderId="0" xfId="0" applyNumberFormat="1" applyFont="1" applyAlignment="1">
      <alignment horizontal="center" vertical="center"/>
    </xf>
    <xf numFmtId="44" fontId="9" fillId="0" borderId="0" xfId="9" applyFont="1" applyAlignment="1">
      <alignment horizontal="center" vertical="center"/>
    </xf>
    <xf numFmtId="166" fontId="9" fillId="3" borderId="2" xfId="7" applyNumberFormat="1" applyFont="1" applyFill="1" applyBorder="1" applyProtection="1">
      <protection locked="0"/>
    </xf>
    <xf numFmtId="9" fontId="9" fillId="3" borderId="2" xfId="7" applyFont="1" applyFill="1" applyBorder="1" applyAlignment="1" applyProtection="1">
      <alignment horizontal="center" vertical="center"/>
      <protection locked="0"/>
    </xf>
    <xf numFmtId="10" fontId="11" fillId="0" borderId="6" xfId="11" applyNumberFormat="1" applyFont="1" applyBorder="1"/>
    <xf numFmtId="167" fontId="11" fillId="0" borderId="7" xfId="10" applyNumberFormat="1" applyFont="1" applyBorder="1"/>
    <xf numFmtId="10" fontId="11" fillId="0" borderId="9" xfId="11" applyNumberFormat="1" applyFont="1" applyBorder="1"/>
    <xf numFmtId="167" fontId="11" fillId="0" borderId="10" xfId="10" applyNumberFormat="1" applyFont="1" applyBorder="1"/>
    <xf numFmtId="167" fontId="12" fillId="4" borderId="10" xfId="12" applyFont="1" applyFill="1" applyBorder="1"/>
    <xf numFmtId="167" fontId="12" fillId="4" borderId="10" xfId="10" applyNumberFormat="1" applyFont="1" applyFill="1" applyBorder="1"/>
    <xf numFmtId="0" fontId="13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168" fontId="11" fillId="0" borderId="12" xfId="11" applyNumberFormat="1" applyFont="1" applyBorder="1"/>
    <xf numFmtId="0" fontId="19" fillId="0" borderId="5" xfId="10" applyFont="1" applyBorder="1"/>
    <xf numFmtId="0" fontId="19" fillId="0" borderId="8" xfId="10" applyFont="1" applyBorder="1"/>
    <xf numFmtId="0" fontId="20" fillId="0" borderId="8" xfId="10" applyFont="1" applyBorder="1"/>
    <xf numFmtId="0" fontId="21" fillId="0" borderId="0" xfId="0" applyFont="1" applyAlignment="1">
      <alignment vertical="center"/>
    </xf>
    <xf numFmtId="44" fontId="15" fillId="6" borderId="8" xfId="0" applyNumberFormat="1" applyFont="1" applyFill="1" applyBorder="1"/>
    <xf numFmtId="44" fontId="22" fillId="7" borderId="8" xfId="0" applyNumberFormat="1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44" fontId="23" fillId="8" borderId="8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4" fillId="0" borderId="8" xfId="0" applyFont="1" applyBorder="1"/>
    <xf numFmtId="44" fontId="24" fillId="0" borderId="8" xfId="0" applyNumberFormat="1" applyFont="1" applyBorder="1"/>
    <xf numFmtId="0" fontId="24" fillId="0" borderId="8" xfId="0" applyFont="1" applyFill="1" applyBorder="1"/>
  </cellXfs>
  <cellStyles count="13">
    <cellStyle name="Euro" xfId="1" xr:uid="{00000000-0005-0000-0000-000000000000}"/>
    <cellStyle name="Gevolgde hyperlink" xfId="6" builtinId="9" hidden="1"/>
    <cellStyle name="Hyperlink" xfId="5" builtinId="8" hidden="1"/>
    <cellStyle name="Komma" xfId="8" builtinId="3"/>
    <cellStyle name="Komma 2" xfId="12" xr:uid="{78345C16-770B-3C4C-A0C4-90C53E5CADAD}"/>
    <cellStyle name="Procent" xfId="7" builtinId="5"/>
    <cellStyle name="Procent 2" xfId="11" xr:uid="{E3E20703-495D-8145-959B-CAD3142233C4}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  <cellStyle name="Standaard 3" xfId="10" xr:uid="{7E25EB10-8DE1-9B4B-8286-F48EF07115E6}"/>
    <cellStyle name="Valuta" xfId="9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87313</xdr:colOff>
      <xdr:row>10</xdr:row>
      <xdr:rowOff>142874</xdr:rowOff>
    </xdr:from>
    <xdr:to>
      <xdr:col>1</xdr:col>
      <xdr:colOff>762000</xdr:colOff>
      <xdr:row>25</xdr:row>
      <xdr:rowOff>103188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17DB2332-D035-DE4E-981B-A2273FCBA271}"/>
            </a:ext>
          </a:extLst>
        </xdr:cNvPr>
        <xdr:cNvSpPr txBox="1"/>
      </xdr:nvSpPr>
      <xdr:spPr>
        <a:xfrm>
          <a:off x="87313" y="5578474"/>
          <a:ext cx="1500187" cy="2411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solidFill>
                <a:srgbClr val="FF0000"/>
              </a:solidFill>
            </a:rPr>
            <a:t>De wettelijke/ CAO wijzigingen</a:t>
          </a:r>
          <a:r>
            <a:rPr lang="nl-NL" sz="1100" baseline="0">
              <a:solidFill>
                <a:srgbClr val="FF0000"/>
              </a:solidFill>
            </a:rPr>
            <a:t> worden na wijziging in dit blad aangepast. De huidige kostprijs is op basis van peildatum 1-6-2024</a:t>
          </a:r>
        </a:p>
        <a:p>
          <a:r>
            <a:rPr lang="nl-NL" sz="1100" baseline="0">
              <a:solidFill>
                <a:srgbClr val="FF0000"/>
              </a:solidFill>
            </a:rPr>
            <a:t>.</a:t>
          </a:r>
        </a:p>
        <a:p>
          <a:endParaRPr lang="nl-NL" sz="1100" baseline="0"/>
        </a:p>
        <a:p>
          <a:r>
            <a:rPr lang="nl-NL" sz="1100" baseline="0"/>
            <a:t>DE BUREAUMARGE MOETEN GEBASEERD ZIJN OP </a:t>
          </a:r>
          <a:r>
            <a:rPr lang="nl-NL" sz="1100" b="1" baseline="0"/>
            <a:t>PRIJSPEIL 2025</a:t>
          </a:r>
          <a:endParaRPr lang="nl-NL" sz="1100" b="1"/>
        </a:p>
      </xdr:txBody>
    </xdr:sp>
    <xdr:clientData/>
  </xdr:twoCellAnchor>
  <xdr:twoCellAnchor editAs="oneCell">
    <xdr:from>
      <xdr:col>7</xdr:col>
      <xdr:colOff>662214</xdr:colOff>
      <xdr:row>2</xdr:row>
      <xdr:rowOff>0</xdr:rowOff>
    </xdr:from>
    <xdr:to>
      <xdr:col>10</xdr:col>
      <xdr:colOff>21318</xdr:colOff>
      <xdr:row>8</xdr:row>
      <xdr:rowOff>30390</xdr:rowOff>
    </xdr:to>
    <xdr:pic>
      <xdr:nvPicPr>
        <xdr:cNvPr id="3" name="Afbeelding 2" descr="HAS green academy | Den Bosch">
          <a:extLst>
            <a:ext uri="{FF2B5EF4-FFF2-40B4-BE49-F238E27FC236}">
              <a16:creationId xmlns:a16="http://schemas.microsoft.com/office/drawing/2014/main" id="{ABF32992-E072-5429-EB80-C0FBB47B5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2285" y="1768929"/>
          <a:ext cx="2860675" cy="2860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326571</xdr:colOff>
      <xdr:row>1</xdr:row>
      <xdr:rowOff>136073</xdr:rowOff>
    </xdr:from>
    <xdr:to>
      <xdr:col>9</xdr:col>
      <xdr:colOff>710746</xdr:colOff>
      <xdr:row>3</xdr:row>
      <xdr:rowOff>1835605</xdr:rowOff>
    </xdr:to>
    <xdr:pic>
      <xdr:nvPicPr>
        <xdr:cNvPr id="2" name="Afbeelding 1" descr="HAS green academy | Den Bosch">
          <a:extLst>
            <a:ext uri="{FF2B5EF4-FFF2-40B4-BE49-F238E27FC236}">
              <a16:creationId xmlns:a16="http://schemas.microsoft.com/office/drawing/2014/main" id="{26FD588F-8A48-B744-B1C7-465F4F862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5571" y="1369787"/>
          <a:ext cx="2860675" cy="2860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210D-2D45-984E-9ED0-A3FBDE9E51D9}">
  <sheetPr>
    <tabColor rgb="FF92D050"/>
  </sheetPr>
  <dimension ref="A1:J48"/>
  <sheetViews>
    <sheetView showGridLines="0" tabSelected="1" topLeftCell="B1" zoomScale="140" zoomScaleNormal="140" workbookViewId="0">
      <selection activeCell="E36" sqref="E36"/>
    </sheetView>
  </sheetViews>
  <sheetFormatPr baseColWidth="10" defaultRowHeight="13" x14ac:dyDescent="0.15"/>
  <cols>
    <col min="1" max="2" width="10.83203125" style="1"/>
    <col min="3" max="3" width="35.33203125" style="1" customWidth="1"/>
    <col min="4" max="4" width="18.83203125" style="1" customWidth="1"/>
    <col min="5" max="5" width="16.33203125" style="1" customWidth="1"/>
    <col min="6" max="6" width="32" style="1" customWidth="1"/>
    <col min="7" max="7" width="10.83203125" style="1"/>
    <col min="8" max="8" width="16.33203125" style="1" customWidth="1"/>
    <col min="9" max="9" width="18.83203125" style="1" customWidth="1"/>
    <col min="10" max="10" width="10.83203125" style="1"/>
  </cols>
  <sheetData>
    <row r="1" spans="1:10" s="1" customFormat="1" ht="97" customHeight="1" x14ac:dyDescent="0.15">
      <c r="A1" s="34" t="s">
        <v>40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1" customFormat="1" ht="42" customHeight="1" thickBot="1" x14ac:dyDescent="0.2">
      <c r="A2" s="38" t="s">
        <v>23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s="1" customFormat="1" ht="99" customHeight="1" thickBot="1" x14ac:dyDescent="0.2">
      <c r="A3" s="1" t="s">
        <v>21</v>
      </c>
      <c r="E3" s="36" t="s">
        <v>42</v>
      </c>
      <c r="F3" s="37"/>
      <c r="G3" s="8"/>
    </row>
    <row r="4" spans="1:10" s="1" customFormat="1" ht="67" customHeight="1" thickBot="1" x14ac:dyDescent="0.2">
      <c r="C4" s="27" t="s">
        <v>38</v>
      </c>
      <c r="E4" s="2" t="s">
        <v>14</v>
      </c>
      <c r="F4" s="3" t="s">
        <v>9</v>
      </c>
    </row>
    <row r="5" spans="1:10" s="1" customFormat="1" ht="15" thickTop="1" thickBot="1" x14ac:dyDescent="0.2">
      <c r="C5" s="24" t="s">
        <v>43</v>
      </c>
      <c r="E5" s="14"/>
      <c r="F5" s="15">
        <v>100</v>
      </c>
    </row>
    <row r="6" spans="1:10" s="1" customFormat="1" ht="14" thickBot="1" x14ac:dyDescent="0.2">
      <c r="C6" s="25" t="s">
        <v>25</v>
      </c>
      <c r="E6" s="12">
        <v>7.1000000000000004E-3</v>
      </c>
      <c r="F6" s="17">
        <f>E6*F5</f>
        <v>0.71000000000000008</v>
      </c>
    </row>
    <row r="7" spans="1:10" s="1" customFormat="1" ht="14" thickBot="1" x14ac:dyDescent="0.2">
      <c r="C7" s="25" t="s">
        <v>26</v>
      </c>
      <c r="E7" s="12">
        <v>1.5E-3</v>
      </c>
      <c r="F7" s="17">
        <f>E7*F5</f>
        <v>0.15</v>
      </c>
    </row>
    <row r="8" spans="1:10" s="1" customFormat="1" x14ac:dyDescent="0.15">
      <c r="C8" s="26"/>
      <c r="E8" s="16"/>
      <c r="F8" s="17"/>
    </row>
    <row r="9" spans="1:10" s="1" customFormat="1" ht="14" thickBot="1" x14ac:dyDescent="0.2">
      <c r="C9" s="26" t="s">
        <v>5</v>
      </c>
      <c r="E9" s="16"/>
      <c r="F9" s="17"/>
    </row>
    <row r="10" spans="1:10" s="1" customFormat="1" ht="14" thickBot="1" x14ac:dyDescent="0.2">
      <c r="C10" s="25" t="s">
        <v>6</v>
      </c>
      <c r="D10" s="23"/>
      <c r="E10" s="12">
        <v>0.111607</v>
      </c>
      <c r="F10" s="17">
        <f>E10*($F$6+$F$5)</f>
        <v>11.239940969999999</v>
      </c>
    </row>
    <row r="11" spans="1:10" s="1" customFormat="1" ht="14" thickBot="1" x14ac:dyDescent="0.2">
      <c r="C11" s="25" t="s">
        <v>7</v>
      </c>
      <c r="E11" s="12">
        <v>2.6785714285714284E-2</v>
      </c>
      <c r="F11" s="17">
        <f>E11*($F$6+$F$5)</f>
        <v>2.6975892857142854</v>
      </c>
    </row>
    <row r="12" spans="1:10" s="1" customFormat="1" ht="14" thickBot="1" x14ac:dyDescent="0.2">
      <c r="C12" s="25" t="s">
        <v>27</v>
      </c>
      <c r="E12" s="12">
        <v>6.0000000000000001E-3</v>
      </c>
      <c r="F12" s="17">
        <f>E12*($F$6+$F$5)</f>
        <v>0.60426000000000002</v>
      </c>
    </row>
    <row r="13" spans="1:10" s="1" customFormat="1" ht="14" thickBot="1" x14ac:dyDescent="0.2">
      <c r="C13" s="25" t="s">
        <v>8</v>
      </c>
      <c r="E13" s="12">
        <v>0</v>
      </c>
      <c r="F13" s="17">
        <f>E13*($F$6+$F$5)</f>
        <v>0</v>
      </c>
    </row>
    <row r="14" spans="1:10" s="1" customFormat="1" ht="14" thickBot="1" x14ac:dyDescent="0.2">
      <c r="C14" s="25" t="s">
        <v>28</v>
      </c>
      <c r="E14" s="12">
        <v>8.3299999999999999E-2</v>
      </c>
      <c r="F14" s="17">
        <f>E14*(F5+F6+F10+F11+F12+F16)</f>
        <v>10.396000729517073</v>
      </c>
    </row>
    <row r="15" spans="1:10" s="1" customFormat="1" ht="14" thickBot="1" x14ac:dyDescent="0.2">
      <c r="C15" s="25" t="s">
        <v>29</v>
      </c>
      <c r="E15" s="12">
        <v>0</v>
      </c>
      <c r="F15" s="17">
        <f>E15*(F5+F6+F10+F11+F12+F16)</f>
        <v>0</v>
      </c>
    </row>
    <row r="16" spans="1:10" s="1" customFormat="1" ht="14" thickBot="1" x14ac:dyDescent="0.2">
      <c r="C16" s="25" t="s">
        <v>30</v>
      </c>
      <c r="E16" s="12">
        <v>8.3299999999999999E-2</v>
      </c>
      <c r="F16" s="17">
        <f>E16*(F5+F6+F10+F11)</f>
        <v>9.5501392703010008</v>
      </c>
      <c r="H16" s="20" t="s">
        <v>46</v>
      </c>
    </row>
    <row r="17" spans="3:8" s="1" customFormat="1" x14ac:dyDescent="0.15">
      <c r="C17" s="26" t="s">
        <v>31</v>
      </c>
      <c r="E17" s="16"/>
      <c r="F17" s="19">
        <f>SUM(F5:F16)</f>
        <v>135.34793025553236</v>
      </c>
      <c r="H17" s="20" t="s">
        <v>45</v>
      </c>
    </row>
    <row r="18" spans="3:8" s="1" customFormat="1" x14ac:dyDescent="0.15">
      <c r="C18" s="26"/>
      <c r="E18" s="16"/>
      <c r="F18" s="17"/>
    </row>
    <row r="19" spans="3:8" s="1" customFormat="1" ht="14" thickBot="1" x14ac:dyDescent="0.2">
      <c r="C19" s="26" t="s">
        <v>10</v>
      </c>
      <c r="E19" s="16"/>
      <c r="F19" s="17"/>
    </row>
    <row r="20" spans="3:8" s="1" customFormat="1" ht="14" thickBot="1" x14ac:dyDescent="0.2">
      <c r="C20" s="25" t="s">
        <v>0</v>
      </c>
      <c r="E20" s="12">
        <v>7.6399999999999996E-2</v>
      </c>
      <c r="F20" s="17">
        <f t="shared" ref="F20:F30" si="0">ROUND(+F$17*E20,2)</f>
        <v>10.34</v>
      </c>
    </row>
    <row r="21" spans="3:8" s="1" customFormat="1" ht="14" thickBot="1" x14ac:dyDescent="0.2">
      <c r="C21" s="25" t="s">
        <v>32</v>
      </c>
      <c r="E21" s="12">
        <v>0</v>
      </c>
      <c r="F21" s="17">
        <f t="shared" si="0"/>
        <v>0</v>
      </c>
    </row>
    <row r="22" spans="3:8" s="1" customFormat="1" ht="14" thickBot="1" x14ac:dyDescent="0.2">
      <c r="C22" s="25" t="s">
        <v>33</v>
      </c>
      <c r="E22" s="12">
        <v>7.6100000000000001E-2</v>
      </c>
      <c r="F22" s="17">
        <f t="shared" si="0"/>
        <v>10.3</v>
      </c>
    </row>
    <row r="23" spans="3:8" s="1" customFormat="1" ht="14" thickBot="1" x14ac:dyDescent="0.2">
      <c r="C23" s="25" t="s">
        <v>1</v>
      </c>
      <c r="E23" s="12">
        <v>0</v>
      </c>
      <c r="F23" s="17">
        <f t="shared" si="0"/>
        <v>0</v>
      </c>
    </row>
    <row r="24" spans="3:8" s="1" customFormat="1" ht="14" thickBot="1" x14ac:dyDescent="0.2">
      <c r="C24" s="25" t="s">
        <v>41</v>
      </c>
      <c r="E24" s="12">
        <v>0</v>
      </c>
      <c r="F24" s="17">
        <f t="shared" si="0"/>
        <v>0</v>
      </c>
    </row>
    <row r="25" spans="3:8" s="1" customFormat="1" ht="14" thickBot="1" x14ac:dyDescent="0.2">
      <c r="C25" s="25" t="s">
        <v>2</v>
      </c>
      <c r="E25" s="12">
        <v>6.6799999999999998E-2</v>
      </c>
      <c r="F25" s="17">
        <f t="shared" si="0"/>
        <v>9.0399999999999991</v>
      </c>
    </row>
    <row r="26" spans="3:8" s="1" customFormat="1" ht="14" thickBot="1" x14ac:dyDescent="0.2">
      <c r="C26" s="25" t="s">
        <v>36</v>
      </c>
      <c r="E26" s="12">
        <v>0</v>
      </c>
      <c r="F26" s="17">
        <f t="shared" si="0"/>
        <v>0</v>
      </c>
    </row>
    <row r="27" spans="3:8" s="1" customFormat="1" ht="14" thickBot="1" x14ac:dyDescent="0.2">
      <c r="C27" s="25" t="s">
        <v>3</v>
      </c>
      <c r="E27" s="12">
        <v>1.0200000000000001E-2</v>
      </c>
      <c r="F27" s="17">
        <f t="shared" si="0"/>
        <v>1.38</v>
      </c>
    </row>
    <row r="28" spans="3:8" s="1" customFormat="1" ht="14" thickBot="1" x14ac:dyDescent="0.2">
      <c r="C28" s="25" t="s">
        <v>34</v>
      </c>
      <c r="E28" s="12">
        <v>0</v>
      </c>
      <c r="F28" s="17">
        <f t="shared" si="0"/>
        <v>0</v>
      </c>
    </row>
    <row r="29" spans="3:8" s="1" customFormat="1" ht="14" thickBot="1" x14ac:dyDescent="0.2">
      <c r="C29" s="25" t="s">
        <v>35</v>
      </c>
      <c r="E29" s="12">
        <v>2E-3</v>
      </c>
      <c r="F29" s="17">
        <f t="shared" si="0"/>
        <v>0.27</v>
      </c>
    </row>
    <row r="30" spans="3:8" s="1" customFormat="1" ht="14" thickBot="1" x14ac:dyDescent="0.2">
      <c r="C30" s="25" t="s">
        <v>4</v>
      </c>
      <c r="E30" s="12">
        <v>0</v>
      </c>
      <c r="F30" s="17">
        <f t="shared" si="0"/>
        <v>0</v>
      </c>
    </row>
    <row r="31" spans="3:8" s="1" customFormat="1" x14ac:dyDescent="0.15">
      <c r="F31" s="17"/>
    </row>
    <row r="32" spans="3:8" s="1" customFormat="1" x14ac:dyDescent="0.15">
      <c r="F32" s="17"/>
    </row>
    <row r="33" spans="4:10" s="1" customFormat="1" x14ac:dyDescent="0.15">
      <c r="F33" s="18">
        <f>SUM(F17:F31)</f>
        <v>166.67793025553237</v>
      </c>
    </row>
    <row r="34" spans="4:10" s="1" customFormat="1" ht="14" thickBot="1" x14ac:dyDescent="0.2"/>
    <row r="35" spans="4:10" s="1" customFormat="1" ht="14" thickBot="1" x14ac:dyDescent="0.2">
      <c r="D35" s="1" t="s">
        <v>11</v>
      </c>
      <c r="E35" s="12">
        <v>0</v>
      </c>
      <c r="F35" s="4">
        <f>E35*F33</f>
        <v>0</v>
      </c>
    </row>
    <row r="36" spans="4:10" s="1" customFormat="1" ht="14" thickBot="1" x14ac:dyDescent="0.2"/>
    <row r="37" spans="4:10" s="1" customFormat="1" ht="14" thickBot="1" x14ac:dyDescent="0.2">
      <c r="D37" s="1" t="s">
        <v>12</v>
      </c>
      <c r="F37" s="5">
        <f>F33+F35</f>
        <v>166.67793025553237</v>
      </c>
    </row>
    <row r="38" spans="4:10" s="1" customFormat="1" ht="14" thickBot="1" x14ac:dyDescent="0.2"/>
    <row r="39" spans="4:10" s="1" customFormat="1" ht="14" thickBot="1" x14ac:dyDescent="0.2">
      <c r="D39" s="1" t="s">
        <v>13</v>
      </c>
      <c r="F39" s="9">
        <v>5500</v>
      </c>
    </row>
    <row r="40" spans="4:10" s="1" customFormat="1" x14ac:dyDescent="0.15"/>
    <row r="41" spans="4:10" s="1" customFormat="1" ht="26" x14ac:dyDescent="0.3">
      <c r="D41" s="1" t="s">
        <v>15</v>
      </c>
      <c r="F41" s="28">
        <f>F37*F39</f>
        <v>916728.61640542804</v>
      </c>
      <c r="G41" s="1" t="s">
        <v>37</v>
      </c>
    </row>
    <row r="42" spans="4:10" s="1" customFormat="1" x14ac:dyDescent="0.15"/>
    <row r="43" spans="4:10" s="1" customFormat="1" x14ac:dyDescent="0.15">
      <c r="H43" s="1" t="s">
        <v>18</v>
      </c>
    </row>
    <row r="44" spans="4:10" s="1" customFormat="1" x14ac:dyDescent="0.15">
      <c r="F44" s="1" t="s">
        <v>18</v>
      </c>
      <c r="G44" s="4" t="s">
        <v>18</v>
      </c>
      <c r="H44" s="1" t="s">
        <v>18</v>
      </c>
      <c r="I44" s="4" t="s">
        <v>18</v>
      </c>
    </row>
    <row r="45" spans="4:10" s="1" customFormat="1" x14ac:dyDescent="0.15"/>
    <row r="46" spans="4:10" s="1" customFormat="1" x14ac:dyDescent="0.15">
      <c r="J46" s="1" t="s">
        <v>18</v>
      </c>
    </row>
    <row r="48" spans="4:10" x14ac:dyDescent="0.15">
      <c r="F48" s="1" t="s">
        <v>18</v>
      </c>
    </row>
  </sheetData>
  <sheetProtection algorithmName="SHA-512" hashValue="hZHuC8XbxbgY/7JY7Xe2DtDMMAq/zQmMn12hCcgC/WXNQryB+lih5z+qFermPb1jWM2xsyZvbG861uy+WVbilA==" saltValue="Df5Ugr4DGeeDijsx3VQcDg==" spinCount="100000" sheet="1" objects="1" scenarios="1"/>
  <mergeCells count="3">
    <mergeCell ref="A1:J1"/>
    <mergeCell ref="E3:F3"/>
    <mergeCell ref="A2:J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4F03F-E794-7540-AD03-4BB292C4863A}">
  <sheetPr>
    <tabColor rgb="FF00B050"/>
  </sheetPr>
  <dimension ref="A1:J10"/>
  <sheetViews>
    <sheetView showGridLines="0" zoomScale="140" zoomScaleNormal="140" workbookViewId="0">
      <selection activeCell="E5" sqref="E5"/>
    </sheetView>
  </sheetViews>
  <sheetFormatPr baseColWidth="10" defaultRowHeight="13" x14ac:dyDescent="0.15"/>
  <cols>
    <col min="3" max="3" width="35.33203125" customWidth="1"/>
    <col min="4" max="4" width="18.83203125" customWidth="1"/>
    <col min="5" max="5" width="16.33203125" customWidth="1"/>
    <col min="6" max="6" width="18.83203125" customWidth="1"/>
    <col min="8" max="8" width="24.6640625" customWidth="1"/>
  </cols>
  <sheetData>
    <row r="1" spans="1:10" s="1" customFormat="1" ht="97" customHeight="1" thickBot="1" x14ac:dyDescent="0.2">
      <c r="A1" s="34" t="s">
        <v>40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1" customFormat="1" ht="42" customHeight="1" thickBot="1" x14ac:dyDescent="0.2">
      <c r="A2" s="40" t="s">
        <v>23</v>
      </c>
      <c r="B2" s="41"/>
      <c r="C2" s="41"/>
      <c r="D2" s="42"/>
    </row>
    <row r="3" spans="1:10" s="1" customFormat="1" ht="20" customHeight="1" x14ac:dyDescent="0.15">
      <c r="A3" s="22" t="s">
        <v>44</v>
      </c>
    </row>
    <row r="4" spans="1:10" s="1" customFormat="1" ht="57" thickBot="1" x14ac:dyDescent="0.2">
      <c r="D4" s="2" t="s">
        <v>22</v>
      </c>
      <c r="E4" s="2" t="s">
        <v>16</v>
      </c>
      <c r="F4" s="3" t="s">
        <v>19</v>
      </c>
      <c r="G4" s="3"/>
      <c r="H4" s="3" t="s">
        <v>20</v>
      </c>
    </row>
    <row r="5" spans="1:10" s="1" customFormat="1" ht="71" thickBot="1" x14ac:dyDescent="0.2">
      <c r="C5" s="6" t="s">
        <v>24</v>
      </c>
      <c r="D5" s="11">
        <v>330000</v>
      </c>
      <c r="E5" s="13">
        <v>0</v>
      </c>
      <c r="F5" s="10">
        <f>D5*E5</f>
        <v>0</v>
      </c>
      <c r="H5" s="10">
        <f>D5+F5</f>
        <v>330000</v>
      </c>
    </row>
    <row r="6" spans="1:10" s="1" customFormat="1" ht="59" customHeight="1" x14ac:dyDescent="0.15">
      <c r="E6" s="7" t="s">
        <v>18</v>
      </c>
    </row>
    <row r="7" spans="1:10" s="1" customFormat="1" x14ac:dyDescent="0.15"/>
    <row r="8" spans="1:10" s="1" customFormat="1" ht="26" x14ac:dyDescent="0.3">
      <c r="E8" s="1" t="s">
        <v>17</v>
      </c>
      <c r="H8" s="28">
        <f>H5</f>
        <v>330000</v>
      </c>
    </row>
    <row r="10" spans="1:10" x14ac:dyDescent="0.15">
      <c r="H10" s="1" t="s">
        <v>37</v>
      </c>
    </row>
  </sheetData>
  <sheetProtection algorithmName="SHA-512" hashValue="AQ7soVOAVpsOejC/scEn1upCWm45pmJ85r9CKHUnZ8gOHS2POX5zbZdqml6aj2jwpbeyW5PSNIm4lZxmLoUyiw==" saltValue="4xVOCfVDbe47jjSEatDrNw==" spinCount="100000" sheet="1" objects="1" scenarios="1"/>
  <mergeCells count="2">
    <mergeCell ref="A2:D2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4042-F4B8-B541-AF78-AF0EB9A45F4F}">
  <sheetPr>
    <tabColor theme="6"/>
  </sheetPr>
  <dimension ref="A1:J8"/>
  <sheetViews>
    <sheetView showGridLines="0" zoomScale="140" zoomScaleNormal="140" workbookViewId="0">
      <selection activeCell="E4" sqref="E4"/>
    </sheetView>
  </sheetViews>
  <sheetFormatPr baseColWidth="10" defaultRowHeight="13" x14ac:dyDescent="0.15"/>
  <cols>
    <col min="1" max="1" width="60.83203125" customWidth="1"/>
    <col min="2" max="2" width="40.83203125" customWidth="1"/>
  </cols>
  <sheetData>
    <row r="1" spans="1:10" s="1" customFormat="1" ht="97" customHeight="1" x14ac:dyDescent="0.15">
      <c r="A1" s="34" t="s">
        <v>40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33" customFormat="1" ht="46" customHeight="1" x14ac:dyDescent="0.15">
      <c r="A2" s="31" t="s">
        <v>47</v>
      </c>
      <c r="B2" s="32">
        <f>'HAS medewerkers in dienst'!F41</f>
        <v>916728.61640542804</v>
      </c>
    </row>
    <row r="3" spans="1:10" s="33" customFormat="1" ht="46" customHeight="1" x14ac:dyDescent="0.15">
      <c r="A3" s="31" t="s">
        <v>48</v>
      </c>
      <c r="B3" s="32">
        <f>'HAS brokerkosten'!H8</f>
        <v>330000</v>
      </c>
    </row>
    <row r="4" spans="1:10" s="21" customFormat="1" ht="154" customHeight="1" x14ac:dyDescent="0.25">
      <c r="A4" s="30" t="s">
        <v>39</v>
      </c>
      <c r="B4" s="29">
        <f>SUM(B2:B3)</f>
        <v>1246728.6164054279</v>
      </c>
    </row>
    <row r="7" spans="1:10" x14ac:dyDescent="0.15">
      <c r="A7" s="43" t="s">
        <v>49</v>
      </c>
      <c r="B7" s="44">
        <f>B4*0.21</f>
        <v>261813.00944513985</v>
      </c>
    </row>
    <row r="8" spans="1:10" x14ac:dyDescent="0.15">
      <c r="A8" s="45" t="s">
        <v>50</v>
      </c>
      <c r="B8" s="44">
        <f>B4+B7</f>
        <v>1508541.6258505678</v>
      </c>
    </row>
  </sheetData>
  <sheetProtection algorithmName="SHA-512" hashValue="m5GjmUuEWwvVKHO+8S1xIIGiORzjNEGFhDl/AhSnv8pDJN6sTQDARd9iMYhBRKQpeGE4nI1aG4MByjI3/Ejsmw==" saltValue="1/Jwi+a8KvClvqGOljvrgg==" spinCount="100000" sheet="1" objects="1" scenarios="1"/>
  <mergeCells count="1">
    <mergeCell ref="A1:J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2" ma:contentTypeDescription="Een nieuw document maken." ma:contentTypeScope="" ma:versionID="d9ddba74b78a77a69f9afe61d097b29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e0f0422777e4c6338694d46220b124a7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B61BD7-D8B8-48BB-8A3D-00CE8E0F7F0E}">
  <ds:schemaRefs>
    <ds:schemaRef ds:uri="http://purl.org/dc/elements/1.1/"/>
    <ds:schemaRef ds:uri="04d4ff2e-cf62-40b0-a5cf-f8c6524922a9"/>
    <ds:schemaRef ds:uri="http://purl.org/dc/terms/"/>
    <ds:schemaRef ds:uri="http://purl.org/dc/dcmitype/"/>
    <ds:schemaRef ds:uri="http://schemas.microsoft.com/office/2006/documentManagement/types"/>
    <ds:schemaRef ds:uri="cdfd6af9-2027-427e-aee7-f2f3dc2ea940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0D1F2AA-5FBF-45BD-8D3D-B433837CA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D01976-4C33-4E14-A158-9F351FF18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HAS medewerkers in dienst</vt:lpstr>
      <vt:lpstr>HAS brokerkosten</vt:lpstr>
      <vt:lpstr>TOTAAL tbv prijsbeoordeling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dcterms:created xsi:type="dcterms:W3CDTF">2014-10-31T15:34:42Z</dcterms:created>
  <dcterms:modified xsi:type="dcterms:W3CDTF">2024-05-08T08:57:35Z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