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250" tabRatio="751"/>
  </bookViews>
  <sheets>
    <sheet name="Informatie en uitleg" sheetId="28" r:id="rId1"/>
    <sheet name="Inschrijvingssom" sheetId="29" r:id="rId2"/>
    <sheet name="A. Algemeen" sheetId="17" r:id="rId3"/>
    <sheet name="B. Paneel" sheetId="33" r:id="rId4"/>
    <sheet name="C. Bord en mast" sheetId="34" r:id="rId5"/>
    <sheet name="D. Bord en stelling" sheetId="37" r:id="rId6"/>
    <sheet name="E. Lichtwegwijzer" sheetId="10" r:id="rId7"/>
    <sheet name="F. Verkeersmaatregelen" sheetId="36" r:id="rId8"/>
  </sheets>
  <definedNames>
    <definedName name="_xlnm.Print_Area" localSheetId="3">'B. Paneel'!$A$1:$I$112</definedName>
    <definedName name="_xlnm.Print_Area" localSheetId="1">Inschrijvingssom!$A$1:$C$18</definedName>
  </definedNames>
  <calcPr calcId="162913"/>
</workbook>
</file>

<file path=xl/calcChain.xml><?xml version="1.0" encoding="utf-8"?>
<calcChain xmlns="http://schemas.openxmlformats.org/spreadsheetml/2006/main">
  <c r="I104" i="17" l="1"/>
  <c r="I45" i="17"/>
  <c r="J104" i="17"/>
  <c r="H102" i="36" l="1"/>
  <c r="H103" i="36"/>
  <c r="H104" i="36"/>
  <c r="H50" i="36"/>
  <c r="H49" i="36"/>
  <c r="H48" i="36"/>
  <c r="I103" i="36"/>
  <c r="I102" i="36"/>
  <c r="I104" i="36"/>
  <c r="H99" i="36" l="1"/>
  <c r="H105" i="36"/>
  <c r="H45" i="36" l="1"/>
  <c r="H106" i="36" l="1"/>
  <c r="H107" i="36"/>
  <c r="H108" i="36"/>
  <c r="H109" i="36"/>
  <c r="H110" i="36"/>
  <c r="H111" i="36"/>
  <c r="H33" i="36"/>
  <c r="H34" i="36"/>
  <c r="H35" i="36"/>
  <c r="H36" i="36"/>
  <c r="H37" i="36"/>
  <c r="H38" i="36"/>
  <c r="H39" i="36"/>
  <c r="I111" i="36"/>
  <c r="I99" i="36"/>
  <c r="I108" i="36"/>
  <c r="I107" i="36"/>
  <c r="I109" i="36"/>
  <c r="I106" i="36"/>
  <c r="I110" i="36"/>
  <c r="I105" i="36"/>
  <c r="H98" i="36" l="1"/>
  <c r="H97" i="36"/>
  <c r="H96" i="36"/>
  <c r="H94" i="36"/>
  <c r="H93" i="36"/>
  <c r="H92" i="36"/>
  <c r="H90" i="36"/>
  <c r="H89" i="36"/>
  <c r="H88" i="36"/>
  <c r="H87" i="36"/>
  <c r="H86" i="36"/>
  <c r="H85" i="36"/>
  <c r="H84" i="36"/>
  <c r="H82" i="36"/>
  <c r="H81" i="36"/>
  <c r="H80" i="36"/>
  <c r="H79" i="36"/>
  <c r="H78" i="36"/>
  <c r="H77" i="36"/>
  <c r="H76" i="36"/>
  <c r="H75" i="36"/>
  <c r="H101" i="36"/>
  <c r="H100" i="36"/>
  <c r="H95" i="36"/>
  <c r="H91" i="36"/>
  <c r="H83" i="36"/>
  <c r="I95" i="36"/>
  <c r="I87" i="36"/>
  <c r="I91" i="36"/>
  <c r="I93" i="36"/>
  <c r="I92" i="36"/>
  <c r="I84" i="36"/>
  <c r="I100" i="36"/>
  <c r="I101" i="36"/>
  <c r="I97" i="36"/>
  <c r="I96" i="36"/>
  <c r="I85" i="36"/>
  <c r="I94" i="36"/>
  <c r="I90" i="36"/>
  <c r="I86" i="36"/>
  <c r="I89" i="36"/>
  <c r="I83" i="36"/>
  <c r="I88" i="36"/>
  <c r="I98" i="36"/>
  <c r="H11" i="36" l="1"/>
  <c r="H93" i="37" l="1"/>
  <c r="H69" i="37"/>
  <c r="H67" i="37"/>
  <c r="I110" i="37"/>
  <c r="I101" i="37"/>
  <c r="I87" i="37"/>
  <c r="I80" i="37"/>
  <c r="I108" i="37"/>
  <c r="I89" i="37"/>
  <c r="I99" i="37"/>
  <c r="I68" i="37"/>
  <c r="I67" i="37"/>
  <c r="I109" i="37"/>
  <c r="I78" i="37"/>
  <c r="I81" i="37"/>
  <c r="I69" i="37"/>
  <c r="I90" i="37"/>
  <c r="I111" i="37"/>
  <c r="I100" i="37"/>
  <c r="I88" i="37"/>
  <c r="I93" i="37"/>
  <c r="I102" i="37"/>
  <c r="I79" i="37"/>
  <c r="I66" i="37"/>
  <c r="H111" i="37" l="1"/>
  <c r="H90" i="37"/>
  <c r="H89" i="37"/>
  <c r="H110" i="37"/>
  <c r="H109" i="37"/>
  <c r="H108" i="37"/>
  <c r="H88" i="37"/>
  <c r="H87" i="37"/>
  <c r="H100" i="37"/>
  <c r="H99" i="37"/>
  <c r="H102" i="37"/>
  <c r="H101" i="37"/>
  <c r="H78" i="37"/>
  <c r="H79" i="37"/>
  <c r="H81" i="37"/>
  <c r="H80" i="37"/>
  <c r="H66" i="37"/>
  <c r="H68" i="37"/>
  <c r="I171" i="34"/>
  <c r="I163" i="34"/>
  <c r="I188" i="34"/>
  <c r="I189" i="34"/>
  <c r="I187" i="34"/>
  <c r="I180" i="34"/>
  <c r="I175" i="34"/>
  <c r="I176" i="34"/>
  <c r="I162" i="34"/>
  <c r="I161" i="34"/>
  <c r="I173" i="34"/>
  <c r="I178" i="34"/>
  <c r="I164" i="34"/>
  <c r="I170" i="34"/>
  <c r="I186" i="34"/>
  <c r="I179" i="34"/>
  <c r="I172" i="34"/>
  <c r="H187" i="34" l="1"/>
  <c r="H186" i="34"/>
  <c r="H189" i="34"/>
  <c r="H188" i="34"/>
  <c r="H173" i="34"/>
  <c r="H171" i="34"/>
  <c r="H172" i="34"/>
  <c r="H170" i="34"/>
  <c r="H177" i="34"/>
  <c r="H175" i="34"/>
  <c r="H179" i="34"/>
  <c r="H178" i="34"/>
  <c r="H180" i="34"/>
  <c r="H176" i="34"/>
  <c r="H162" i="34"/>
  <c r="H163" i="34"/>
  <c r="H164" i="34"/>
  <c r="H161" i="34"/>
  <c r="H155" i="34"/>
  <c r="H154" i="34"/>
  <c r="H153" i="34"/>
  <c r="H152" i="34"/>
  <c r="H146" i="34"/>
  <c r="H143" i="34"/>
  <c r="H142" i="34"/>
  <c r="H141" i="34"/>
  <c r="H140" i="34"/>
  <c r="H138" i="34"/>
  <c r="H134" i="34"/>
  <c r="H133" i="34"/>
  <c r="H132" i="34"/>
  <c r="H131" i="34"/>
  <c r="H49" i="34"/>
  <c r="I148" i="34"/>
  <c r="I149" i="34"/>
  <c r="I138" i="34"/>
  <c r="I150" i="34"/>
  <c r="I145" i="34"/>
  <c r="I132" i="34"/>
  <c r="I137" i="34"/>
  <c r="I153" i="34"/>
  <c r="I133" i="34"/>
  <c r="I140" i="34"/>
  <c r="I143" i="34"/>
  <c r="I139" i="34"/>
  <c r="I155" i="34"/>
  <c r="I136" i="34"/>
  <c r="I141" i="34"/>
  <c r="I134" i="34"/>
  <c r="I152" i="34"/>
  <c r="I154" i="34"/>
  <c r="I146" i="34"/>
  <c r="I131" i="34"/>
  <c r="I151" i="34"/>
  <c r="I142" i="34"/>
  <c r="H122" i="34" l="1"/>
  <c r="H121" i="34"/>
  <c r="H120" i="34"/>
  <c r="H119" i="34"/>
  <c r="H113" i="34"/>
  <c r="H112" i="34"/>
  <c r="H111" i="34"/>
  <c r="H110" i="34"/>
  <c r="H104" i="34"/>
  <c r="H103" i="34"/>
  <c r="H101" i="34"/>
  <c r="H102" i="34"/>
  <c r="I101" i="33"/>
  <c r="I112" i="34"/>
  <c r="I122" i="34"/>
  <c r="I120" i="34"/>
  <c r="I121" i="34"/>
  <c r="I119" i="34"/>
  <c r="I111" i="34"/>
  <c r="I113" i="34"/>
  <c r="I102" i="33"/>
  <c r="I100" i="33"/>
  <c r="I103" i="34"/>
  <c r="I101" i="34"/>
  <c r="I110" i="34"/>
  <c r="I104" i="34"/>
  <c r="I102" i="34"/>
  <c r="H108" i="33" l="1"/>
  <c r="H109" i="33"/>
  <c r="H37" i="33"/>
  <c r="H38" i="33"/>
  <c r="I108" i="33"/>
  <c r="I109" i="33"/>
  <c r="H95" i="34" l="1"/>
  <c r="H94" i="34"/>
  <c r="H93" i="34"/>
  <c r="H92" i="34"/>
  <c r="H36" i="33"/>
  <c r="H39" i="33" s="1"/>
  <c r="H102" i="33"/>
  <c r="I94" i="34"/>
  <c r="I88" i="33"/>
  <c r="I87" i="33"/>
  <c r="I107" i="33"/>
  <c r="I92" i="34"/>
  <c r="I95" i="34"/>
  <c r="I93" i="34"/>
  <c r="I89" i="33"/>
  <c r="H25" i="33" l="1"/>
  <c r="H101" i="33"/>
  <c r="H87" i="33"/>
  <c r="H100" i="33"/>
  <c r="H24" i="33"/>
  <c r="H88" i="33"/>
  <c r="H107" i="33"/>
  <c r="H36" i="37" l="1"/>
  <c r="H116" i="34"/>
  <c r="H14" i="37" l="1"/>
  <c r="H15" i="37"/>
  <c r="H27" i="37"/>
  <c r="H28" i="37"/>
  <c r="H33" i="37"/>
  <c r="H34" i="37"/>
  <c r="H61" i="34" l="1"/>
  <c r="H62" i="34"/>
  <c r="H59" i="34"/>
  <c r="H60" i="34"/>
  <c r="H42" i="34" l="1"/>
  <c r="H43" i="34"/>
  <c r="H47" i="34"/>
  <c r="E29" i="34"/>
  <c r="H29" i="34" s="1"/>
  <c r="E30" i="34"/>
  <c r="H30" i="34" s="1"/>
  <c r="H14" i="34"/>
  <c r="H15" i="34"/>
  <c r="C2" i="29" l="1"/>
  <c r="A15" i="29"/>
  <c r="B34" i="28" l="1"/>
  <c r="G68" i="36"/>
  <c r="G67" i="10"/>
  <c r="G54" i="37"/>
  <c r="G80" i="34"/>
  <c r="G56" i="33"/>
  <c r="H64" i="17"/>
  <c r="C1" i="28" l="1"/>
  <c r="H89" i="10" l="1"/>
  <c r="H118" i="34"/>
  <c r="H117" i="34"/>
  <c r="H115" i="34"/>
  <c r="H5" i="34"/>
  <c r="H35" i="37"/>
  <c r="H32" i="37"/>
  <c r="H31" i="37"/>
  <c r="H30" i="37"/>
  <c r="H29" i="37"/>
  <c r="H169" i="34"/>
  <c r="H168" i="34"/>
  <c r="H167" i="34"/>
  <c r="H166" i="34"/>
  <c r="H46" i="34"/>
  <c r="H45" i="34"/>
  <c r="H44" i="34"/>
  <c r="F45" i="10" l="1"/>
  <c r="F41" i="10"/>
  <c r="H110" i="10"/>
  <c r="H88" i="10"/>
  <c r="H106" i="10"/>
  <c r="H94" i="10"/>
  <c r="H108" i="10"/>
  <c r="H87" i="10"/>
  <c r="H86" i="10"/>
  <c r="H95" i="10"/>
  <c r="H91" i="10"/>
  <c r="H90" i="10"/>
  <c r="I80" i="17"/>
  <c r="I100" i="17"/>
  <c r="I101" i="17"/>
  <c r="I102" i="17"/>
  <c r="I103" i="17"/>
  <c r="I105" i="17"/>
  <c r="I98" i="17"/>
  <c r="I97" i="17"/>
  <c r="I96" i="17"/>
  <c r="I95" i="17"/>
  <c r="I94" i="17"/>
  <c r="I92" i="17"/>
  <c r="I91" i="17"/>
  <c r="I90" i="17"/>
  <c r="I86" i="17"/>
  <c r="I87" i="17"/>
  <c r="I88" i="17"/>
  <c r="I85" i="17"/>
  <c r="I78" i="17"/>
  <c r="I77" i="17"/>
  <c r="I74" i="17"/>
  <c r="I75" i="17"/>
  <c r="I73" i="17"/>
  <c r="J87" i="17"/>
  <c r="J75" i="17"/>
  <c r="J88" i="17"/>
  <c r="J94" i="17"/>
  <c r="J102" i="17"/>
  <c r="J92" i="17"/>
  <c r="J80" i="17"/>
  <c r="J73" i="17"/>
  <c r="J96" i="17"/>
  <c r="J77" i="17"/>
  <c r="J78" i="17"/>
  <c r="J101" i="17"/>
  <c r="J98" i="17"/>
  <c r="J85" i="17"/>
  <c r="J103" i="17"/>
  <c r="J74" i="17"/>
  <c r="J105" i="17"/>
  <c r="J100" i="17"/>
  <c r="J90" i="17"/>
  <c r="J95" i="17"/>
  <c r="J91" i="17"/>
  <c r="J97" i="17"/>
  <c r="J86" i="17"/>
  <c r="I46" i="17" l="1"/>
  <c r="I26" i="17" l="1"/>
  <c r="I28" i="17"/>
  <c r="I43" i="17"/>
  <c r="I41" i="17"/>
  <c r="I11" i="17"/>
  <c r="I13" i="17"/>
  <c r="I12" i="17"/>
  <c r="I29" i="17"/>
  <c r="I27" i="17"/>
  <c r="I35" i="17"/>
  <c r="I36" i="17"/>
  <c r="I34" i="17"/>
  <c r="I18" i="17"/>
  <c r="I14" i="17" l="1"/>
  <c r="I30" i="17"/>
  <c r="I37" i="17"/>
  <c r="H16" i="36" l="1"/>
  <c r="H111" i="10" l="1"/>
  <c r="H109" i="10"/>
  <c r="H104" i="10"/>
  <c r="H103" i="10"/>
  <c r="H102" i="10"/>
  <c r="H101" i="10"/>
  <c r="I111" i="10"/>
  <c r="I104" i="10"/>
  <c r="I103" i="10"/>
  <c r="I110" i="10"/>
  <c r="H105" i="37" l="1"/>
  <c r="H106" i="37"/>
  <c r="H107" i="37"/>
  <c r="H104" i="37"/>
  <c r="H96" i="37"/>
  <c r="H97" i="37"/>
  <c r="H98" i="37"/>
  <c r="H95" i="37"/>
  <c r="H75" i="37"/>
  <c r="H76" i="37"/>
  <c r="H77" i="37"/>
  <c r="H83" i="37"/>
  <c r="H84" i="37"/>
  <c r="H85" i="37"/>
  <c r="H86" i="37"/>
  <c r="H92" i="37"/>
  <c r="H74" i="37"/>
  <c r="H185" i="34"/>
  <c r="H184" i="34"/>
  <c r="H183" i="34"/>
  <c r="H182" i="34"/>
  <c r="H160" i="34"/>
  <c r="H159" i="34"/>
  <c r="H158" i="34"/>
  <c r="H157" i="34"/>
  <c r="H149" i="34"/>
  <c r="H150" i="34"/>
  <c r="H151" i="34"/>
  <c r="H148" i="34"/>
  <c r="H145" i="34"/>
  <c r="H128" i="34"/>
  <c r="H129" i="34"/>
  <c r="H130" i="34"/>
  <c r="H136" i="34"/>
  <c r="H137" i="34"/>
  <c r="H139" i="34"/>
  <c r="H127" i="34"/>
  <c r="I116" i="34"/>
  <c r="I118" i="34"/>
  <c r="I117" i="34"/>
  <c r="I115" i="34"/>
  <c r="H109" i="34" l="1"/>
  <c r="H108" i="34"/>
  <c r="H107" i="34"/>
  <c r="H106" i="34"/>
  <c r="H100" i="34"/>
  <c r="H99" i="34"/>
  <c r="H98" i="34"/>
  <c r="H97" i="34"/>
  <c r="H91" i="34"/>
  <c r="H90" i="34"/>
  <c r="H89" i="34"/>
  <c r="H88" i="34"/>
  <c r="I183" i="34"/>
  <c r="I159" i="34"/>
  <c r="I168" i="34"/>
  <c r="I185" i="34"/>
  <c r="I166" i="34"/>
  <c r="I182" i="34"/>
  <c r="I157" i="34"/>
  <c r="I177" i="34"/>
  <c r="I184" i="34"/>
  <c r="I160" i="34"/>
  <c r="I169" i="34"/>
  <c r="I167" i="34"/>
  <c r="I158" i="34"/>
  <c r="H86" i="34" l="1"/>
  <c r="H58" i="34" l="1"/>
  <c r="H57" i="34"/>
  <c r="H56" i="34"/>
  <c r="H55" i="34"/>
  <c r="H48" i="34"/>
  <c r="H63" i="34" l="1"/>
  <c r="H104" i="33" l="1"/>
  <c r="H105" i="33"/>
  <c r="H103" i="33"/>
  <c r="H94" i="33"/>
  <c r="H91" i="33"/>
  <c r="H92" i="33"/>
  <c r="H90" i="33"/>
  <c r="E26" i="34"/>
  <c r="H26" i="34" s="1"/>
  <c r="E27" i="34"/>
  <c r="H27" i="34" s="1"/>
  <c r="E28" i="34"/>
  <c r="H28" i="34" s="1"/>
  <c r="E25" i="34"/>
  <c r="H25" i="34" s="1"/>
  <c r="I92" i="33"/>
  <c r="I104" i="33"/>
  <c r="I94" i="33"/>
  <c r="I105" i="33"/>
  <c r="I90" i="33"/>
  <c r="I91" i="33"/>
  <c r="I103" i="33"/>
  <c r="I95" i="33"/>
  <c r="H10" i="37" l="1"/>
  <c r="H11" i="37"/>
  <c r="H12" i="37"/>
  <c r="H13" i="37"/>
  <c r="H63" i="37"/>
  <c r="H64" i="37"/>
  <c r="H65" i="37"/>
  <c r="H62" i="37"/>
  <c r="H60" i="37"/>
  <c r="H95" i="33"/>
  <c r="H96" i="33"/>
  <c r="H97" i="33"/>
  <c r="H98" i="33"/>
  <c r="H99" i="33"/>
  <c r="H82" i="33"/>
  <c r="H83" i="33"/>
  <c r="H84" i="33"/>
  <c r="H85" i="33"/>
  <c r="H86" i="33"/>
  <c r="H89" i="33"/>
  <c r="H81" i="33"/>
  <c r="I96" i="33"/>
  <c r="I97" i="33"/>
  <c r="I84" i="33"/>
  <c r="I82" i="33"/>
  <c r="I81" i="33"/>
  <c r="I86" i="33"/>
  <c r="I83" i="33"/>
  <c r="I98" i="33"/>
  <c r="I99" i="33"/>
  <c r="I85" i="33"/>
  <c r="H16" i="37" l="1"/>
  <c r="H23" i="33" l="1"/>
  <c r="H22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19" i="33"/>
  <c r="H20" i="33"/>
  <c r="H62" i="33" l="1"/>
  <c r="F45" i="37"/>
  <c r="F44" i="37"/>
  <c r="F43" i="37"/>
  <c r="F42" i="37"/>
  <c r="H26" i="37"/>
  <c r="H25" i="37"/>
  <c r="H24" i="37"/>
  <c r="H23" i="37"/>
  <c r="H5" i="37"/>
  <c r="H6" i="37" s="1"/>
  <c r="I63" i="37"/>
  <c r="I74" i="33"/>
  <c r="I76" i="37"/>
  <c r="I77" i="37"/>
  <c r="I75" i="37"/>
  <c r="I73" i="33"/>
  <c r="I76" i="33"/>
  <c r="I70" i="33"/>
  <c r="I96" i="37"/>
  <c r="I71" i="33"/>
  <c r="I107" i="37"/>
  <c r="I60" i="37"/>
  <c r="I104" i="37"/>
  <c r="I69" i="33"/>
  <c r="I86" i="37"/>
  <c r="I64" i="37"/>
  <c r="I72" i="33"/>
  <c r="I105" i="37"/>
  <c r="I62" i="37"/>
  <c r="I95" i="37"/>
  <c r="I74" i="37"/>
  <c r="I84" i="37"/>
  <c r="I97" i="37"/>
  <c r="I67" i="33"/>
  <c r="I83" i="37"/>
  <c r="I106" i="37"/>
  <c r="I85" i="37"/>
  <c r="I98" i="37"/>
  <c r="I92" i="37"/>
  <c r="I65" i="37"/>
  <c r="I75" i="33"/>
  <c r="I68" i="33"/>
  <c r="H37" i="37" l="1"/>
  <c r="H18" i="37"/>
  <c r="H43" i="37" l="1"/>
  <c r="H45" i="37"/>
  <c r="H42" i="37"/>
  <c r="H44" i="37"/>
  <c r="H46" i="37" l="1"/>
  <c r="H48" i="37" s="1"/>
  <c r="H51" i="37" l="1"/>
  <c r="B6" i="29" l="1"/>
  <c r="H54" i="37"/>
  <c r="C6" i="29" s="1"/>
  <c r="H47" i="36"/>
  <c r="H46" i="36"/>
  <c r="H44" i="36"/>
  <c r="H51" i="36" s="1"/>
  <c r="H32" i="36" l="1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5" i="36"/>
  <c r="H14" i="36"/>
  <c r="H13" i="36"/>
  <c r="H12" i="36"/>
  <c r="H10" i="36"/>
  <c r="F59" i="36"/>
  <c r="F58" i="36"/>
  <c r="F57" i="36"/>
  <c r="F56" i="36"/>
  <c r="I75" i="36"/>
  <c r="I78" i="36"/>
  <c r="I79" i="36"/>
  <c r="I77" i="36"/>
  <c r="I82" i="36"/>
  <c r="I76" i="36"/>
  <c r="I81" i="36"/>
  <c r="I80" i="36"/>
  <c r="H40" i="36" l="1"/>
  <c r="H57" i="36" s="1"/>
  <c r="H56" i="36" l="1"/>
  <c r="H58" i="36"/>
  <c r="H59" i="36"/>
  <c r="H13" i="34"/>
  <c r="H12" i="34"/>
  <c r="H11" i="34"/>
  <c r="H10" i="34"/>
  <c r="F71" i="34"/>
  <c r="F70" i="34"/>
  <c r="F69" i="34"/>
  <c r="F68" i="34"/>
  <c r="H41" i="34"/>
  <c r="H40" i="34"/>
  <c r="H39" i="34"/>
  <c r="H38" i="34"/>
  <c r="H31" i="34"/>
  <c r="H6" i="34"/>
  <c r="I107" i="34"/>
  <c r="I91" i="34"/>
  <c r="I127" i="34"/>
  <c r="I88" i="34"/>
  <c r="I90" i="34"/>
  <c r="I108" i="34"/>
  <c r="I130" i="34"/>
  <c r="I100" i="34"/>
  <c r="I128" i="34"/>
  <c r="I99" i="34"/>
  <c r="I106" i="34"/>
  <c r="I89" i="34"/>
  <c r="I97" i="34"/>
  <c r="I109" i="34"/>
  <c r="I86" i="34"/>
  <c r="I98" i="34"/>
  <c r="I129" i="34"/>
  <c r="H50" i="34" l="1"/>
  <c r="H71" i="34" s="1"/>
  <c r="H16" i="34"/>
  <c r="H20" i="34" s="1"/>
  <c r="H60" i="36"/>
  <c r="H63" i="36" s="1"/>
  <c r="H70" i="34" l="1"/>
  <c r="H69" i="34"/>
  <c r="H68" i="34"/>
  <c r="H21" i="34"/>
  <c r="H33" i="34" s="1"/>
  <c r="H66" i="36"/>
  <c r="B8" i="29" l="1"/>
  <c r="H68" i="36"/>
  <c r="C8" i="29" s="1"/>
  <c r="H18" i="33" l="1"/>
  <c r="H21" i="33"/>
  <c r="H26" i="33"/>
  <c r="H10" i="33"/>
  <c r="H31" i="33" l="1"/>
  <c r="H27" i="33"/>
  <c r="H11" i="33"/>
  <c r="F47" i="33" l="1"/>
  <c r="F46" i="33"/>
  <c r="F45" i="33"/>
  <c r="F44" i="33"/>
  <c r="H5" i="33"/>
  <c r="I65" i="33"/>
  <c r="I62" i="33"/>
  <c r="I66" i="33"/>
  <c r="I64" i="33"/>
  <c r="H32" i="33" l="1"/>
  <c r="H6" i="33"/>
  <c r="H13" i="33" s="1"/>
  <c r="H44" i="33" l="1"/>
  <c r="H45" i="33"/>
  <c r="H47" i="33"/>
  <c r="H46" i="33"/>
  <c r="H48" i="33" l="1"/>
  <c r="H50" i="33" s="1"/>
  <c r="H53" i="33" s="1"/>
  <c r="H133" i="10"/>
  <c r="H132" i="10"/>
  <c r="H131" i="10"/>
  <c r="H129" i="10"/>
  <c r="H123" i="10"/>
  <c r="I133" i="10"/>
  <c r="I129" i="10"/>
  <c r="I132" i="10"/>
  <c r="I137" i="10"/>
  <c r="I130" i="10"/>
  <c r="I135" i="10"/>
  <c r="I123" i="10"/>
  <c r="I131" i="10"/>
  <c r="H56" i="33" l="1"/>
  <c r="C4" i="29" s="1"/>
  <c r="B4" i="29"/>
  <c r="H128" i="10" l="1"/>
  <c r="H130" i="10"/>
  <c r="H135" i="10"/>
  <c r="H137" i="10"/>
  <c r="I71" i="17" l="1"/>
  <c r="I70" i="17"/>
  <c r="F56" i="10"/>
  <c r="F57" i="10"/>
  <c r="F58" i="10"/>
  <c r="F55" i="10"/>
  <c r="I44" i="17"/>
  <c r="I42" i="17"/>
  <c r="I6" i="17"/>
  <c r="I5" i="17"/>
  <c r="J70" i="17"/>
  <c r="J71" i="17"/>
  <c r="I47" i="17" l="1"/>
  <c r="I55" i="17" s="1"/>
  <c r="I7" i="17"/>
  <c r="I53" i="17" l="1"/>
  <c r="I52" i="17"/>
  <c r="I54" i="17"/>
  <c r="H25" i="10"/>
  <c r="H26" i="10"/>
  <c r="H107" i="10" l="1"/>
  <c r="H99" i="10"/>
  <c r="H83" i="10"/>
  <c r="H84" i="10"/>
  <c r="H100" i="10"/>
  <c r="H96" i="10"/>
  <c r="H97" i="10"/>
  <c r="H79" i="10"/>
  <c r="H80" i="10"/>
  <c r="H74" i="10"/>
  <c r="H75" i="10"/>
  <c r="H76" i="10"/>
  <c r="H77" i="10"/>
  <c r="H73" i="10"/>
  <c r="I97" i="10"/>
  <c r="I124" i="10"/>
  <c r="I120" i="10"/>
  <c r="I113" i="10"/>
  <c r="I77" i="10"/>
  <c r="I122" i="10"/>
  <c r="I91" i="10"/>
  <c r="I126" i="10"/>
  <c r="I121" i="10"/>
  <c r="I84" i="10"/>
  <c r="I92" i="10"/>
  <c r="I96" i="10"/>
  <c r="I75" i="10"/>
  <c r="I80" i="10"/>
  <c r="I95" i="10"/>
  <c r="I76" i="10"/>
  <c r="I100" i="10"/>
  <c r="I87" i="10"/>
  <c r="I102" i="10"/>
  <c r="I81" i="10"/>
  <c r="I82" i="10"/>
  <c r="I119" i="10"/>
  <c r="I106" i="10"/>
  <c r="I107" i="10"/>
  <c r="I108" i="10"/>
  <c r="I79" i="10"/>
  <c r="I109" i="10"/>
  <c r="I74" i="10"/>
  <c r="I93" i="10"/>
  <c r="I128" i="10"/>
  <c r="I94" i="10"/>
  <c r="I88" i="10"/>
  <c r="I125" i="10"/>
  <c r="I89" i="10"/>
  <c r="I99" i="10"/>
  <c r="I90" i="10"/>
  <c r="I101" i="10"/>
  <c r="I86" i="10"/>
  <c r="I83" i="10"/>
  <c r="I73" i="10"/>
  <c r="E31" i="10" l="1"/>
  <c r="I19" i="17" l="1"/>
  <c r="I21" i="17" l="1"/>
  <c r="H49" i="10"/>
  <c r="H48" i="10" l="1"/>
  <c r="H47" i="10"/>
  <c r="H46" i="10"/>
  <c r="H120" i="10" l="1"/>
  <c r="H121" i="10"/>
  <c r="H122" i="10"/>
  <c r="H124" i="10"/>
  <c r="H125" i="10"/>
  <c r="H126" i="10"/>
  <c r="H119" i="10"/>
  <c r="H44" i="10"/>
  <c r="H39" i="10"/>
  <c r="H43" i="10"/>
  <c r="H42" i="10"/>
  <c r="H40" i="10"/>
  <c r="H50" i="10" l="1"/>
  <c r="H113" i="10"/>
  <c r="H92" i="10"/>
  <c r="H93" i="10"/>
  <c r="H81" i="10"/>
  <c r="H82" i="10"/>
  <c r="H58" i="10" l="1"/>
  <c r="H56" i="10"/>
  <c r="H57" i="10"/>
  <c r="H55" i="10"/>
  <c r="H59" i="10" l="1"/>
  <c r="H61" i="10" s="1"/>
  <c r="H31" i="10"/>
  <c r="H32" i="10" s="1"/>
  <c r="H16" i="10"/>
  <c r="H17" i="10"/>
  <c r="H6" i="10" l="1"/>
  <c r="H7" i="10"/>
  <c r="H8" i="10"/>
  <c r="H9" i="10"/>
  <c r="H14" i="10"/>
  <c r="H15" i="10"/>
  <c r="H5" i="10"/>
  <c r="H22" i="10" l="1"/>
  <c r="H27" i="10" s="1"/>
  <c r="H18" i="10"/>
  <c r="H10" i="10"/>
  <c r="H34" i="10" l="1"/>
  <c r="H64" i="10" s="1"/>
  <c r="H67" i="10" s="1"/>
  <c r="B7" i="29" l="1"/>
  <c r="C7" i="29"/>
  <c r="H72" i="34" l="1"/>
  <c r="H74" i="34" s="1"/>
  <c r="H77" i="34" l="1"/>
  <c r="H80" i="34" s="1"/>
  <c r="C5" i="29" l="1"/>
  <c r="B5" i="29"/>
  <c r="I56" i="17" l="1"/>
  <c r="I58" i="17" l="1"/>
  <c r="I61" i="17" s="1"/>
  <c r="I64" i="17" s="1"/>
  <c r="B3" i="29" l="1"/>
  <c r="B11" i="29" s="1"/>
  <c r="C3" i="29"/>
  <c r="C11" i="29" s="1"/>
</calcChain>
</file>

<file path=xl/sharedStrings.xml><?xml version="1.0" encoding="utf-8"?>
<sst xmlns="http://schemas.openxmlformats.org/spreadsheetml/2006/main" count="2246" uniqueCount="1189">
  <si>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</si>
  <si>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</si>
  <si>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</si>
  <si>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</si>
  <si>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</si>
  <si>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</si>
  <si>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</si>
  <si>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</si>
  <si>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</si>
  <si>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</si>
  <si>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</si>
  <si>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</si>
  <si>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</si>
  <si>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</si>
  <si>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</si>
  <si>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</si>
  <si>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</si>
  <si>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</si>
  <si>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</si>
  <si>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</si>
  <si>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</si>
  <si>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</si>
  <si>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</si>
  <si>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</si>
  <si>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</si>
  <si>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</si>
  <si>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</si>
  <si>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</si>
  <si>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</si>
  <si>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</si>
  <si>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</si>
  <si>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</si>
  <si>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</si>
  <si>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</si>
  <si>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</si>
  <si>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</si>
  <si>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</si>
  <si>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</si>
  <si>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</si>
  <si>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</si>
  <si>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TEKSTPLT RETROREFLECTEREND</t>
  </si>
  <si>
    <t>ML2101</t>
  </si>
  <si>
    <t>MR2721</t>
  </si>
  <si>
    <t>MR2722</t>
  </si>
  <si>
    <t>MHL</t>
  </si>
  <si>
    <t>MAST TLM ONGECOAT 4AH</t>
  </si>
  <si>
    <t>MAST TLM ONGECOAT 6AH</t>
  </si>
  <si>
    <t>MR2711</t>
  </si>
  <si>
    <t>MR2712</t>
  </si>
  <si>
    <t>MAST TLM GECOAT 4AH</t>
  </si>
  <si>
    <t>MAST TLM GECOAT 6AH</t>
  </si>
  <si>
    <t>MR2701</t>
  </si>
  <si>
    <t>MR2702</t>
  </si>
  <si>
    <t>MAST TLM GECOAT W/B 4AH</t>
  </si>
  <si>
    <t>MAST TLM GECOAT W/B 6AH</t>
  </si>
  <si>
    <t>T1</t>
  </si>
  <si>
    <t>percentage (%)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</si>
  <si>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</si>
  <si>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</si>
  <si>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</si>
  <si>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</si>
  <si>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</si>
  <si>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</si>
  <si>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</si>
  <si>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Fundatie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</si>
  <si>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</si>
  <si>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</si>
  <si>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</si>
  <si>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</si>
  <si>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MR2772</t>
  </si>
  <si>
    <t>MR2773</t>
  </si>
  <si>
    <t>MR2774</t>
  </si>
  <si>
    <t>MAST TLC ONGECOAT 4AH LPH8M</t>
  </si>
  <si>
    <t>MAST TLC ONGECOAT 4AH LPH9M</t>
  </si>
  <si>
    <t>MAST TLC ONGECOAT 6AH LPH10M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</si>
  <si>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</si>
  <si>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</si>
  <si>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</si>
  <si>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</si>
  <si>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</si>
  <si>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</si>
  <si>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</si>
  <si>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MR2762</t>
  </si>
  <si>
    <t>MR2763</t>
  </si>
  <si>
    <t>MR2764</t>
  </si>
  <si>
    <t>MAST TLC GECOAT W/B 4AH LPH8M</t>
  </si>
  <si>
    <t>MAST TLC GECOAT W/B 4AH LPH9M</t>
  </si>
  <si>
    <t>MAST TLC GECOAT W/B 6AH LPH10M</t>
  </si>
  <si>
    <t>MR2752</t>
  </si>
  <si>
    <t>MR2753</t>
  </si>
  <si>
    <t>MR2754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</si>
  <si>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</si>
  <si>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</si>
  <si>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</si>
  <si>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</si>
  <si>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</si>
  <si>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</si>
  <si>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</si>
  <si>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</si>
  <si>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</si>
  <si>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</si>
  <si>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</si>
  <si>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</si>
  <si>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</si>
  <si>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</si>
  <si>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</si>
  <si>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</si>
  <si>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</si>
  <si>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</si>
  <si>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</si>
  <si>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</si>
  <si>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</si>
  <si>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</si>
  <si>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</si>
  <si>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</si>
  <si>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</si>
  <si>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</si>
  <si>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</si>
  <si>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</si>
  <si>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</si>
  <si>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</si>
  <si>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</si>
  <si>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PR1058</t>
  </si>
  <si>
    <t>PR1067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</si>
  <si>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</si>
  <si>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</si>
  <si>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</si>
  <si>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</si>
  <si>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</si>
  <si>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</si>
  <si>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</si>
  <si>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</si>
  <si>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</si>
  <si>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</si>
  <si>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</si>
  <si>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</si>
  <si>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Dit is de laatste regel</t>
  </si>
  <si>
    <t>Subtotaal fictieve som materialen</t>
  </si>
  <si>
    <t>Subtotaal fictieve som werkzaamheden</t>
  </si>
  <si>
    <t>Gebieden:</t>
  </si>
  <si>
    <t>ML1700</t>
  </si>
  <si>
    <t>PANEEL B X H (MM)</t>
  </si>
  <si>
    <t>ML1720</t>
  </si>
  <si>
    <t>ML1721</t>
  </si>
  <si>
    <t>ML1722</t>
  </si>
  <si>
    <t>PNL</t>
  </si>
  <si>
    <t>Hoeveelheden (m2)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</si>
  <si>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</si>
  <si>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</si>
  <si>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</si>
  <si>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</si>
  <si>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LWW Frame</t>
  </si>
  <si>
    <t>LWW Tekstplaat</t>
  </si>
  <si>
    <t>LWW Blanco plaat</t>
  </si>
  <si>
    <t>LWW LED Verlichtingsunit</t>
  </si>
  <si>
    <t>LWW Tekstplaat retroreflecterend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</si>
  <si>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</si>
  <si>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</si>
  <si>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</si>
  <si>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</si>
  <si>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</si>
  <si>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FUNDATIE LWW ONDERSTEUNINGSCONSTRUCTIE</t>
  </si>
  <si>
    <t>Formuletekst</t>
  </si>
  <si>
    <t>Prijslijst werkzaamheden Lichtwegwijzer</t>
  </si>
  <si>
    <t>Prijslijst materialen Lichtwegwijzer</t>
  </si>
  <si>
    <t>Per arm. vervangen verlichtingsunit en pla(a)t(en) en indien nodig kabel vervangen</t>
  </si>
  <si>
    <t>Handwegwijzer</t>
  </si>
  <si>
    <t>Arm in de juiste positie draaien en vastzetten, zonder de arm te verwijderen</t>
  </si>
  <si>
    <t>Algemeen</t>
  </si>
  <si>
    <t>V1</t>
  </si>
  <si>
    <t>V2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</si>
  <si>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</si>
  <si>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</si>
  <si>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</si>
  <si>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</si>
  <si>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</si>
  <si>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</si>
  <si>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</si>
  <si>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</si>
  <si>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</si>
  <si>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</si>
  <si>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</si>
  <si>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</si>
  <si>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</si>
  <si>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</si>
  <si>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</si>
  <si>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</si>
  <si>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geschikt voor alle typen LWW ondersteuningsconstructies</t>
  </si>
  <si>
    <t>Inclusief eventueel pla(a)t(en) vervangen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</si>
  <si>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</si>
  <si>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</si>
  <si>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</si>
  <si>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HERPLAATSEN ARM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</si>
  <si>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</si>
  <si>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</si>
  <si>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</si>
  <si>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</si>
  <si>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</si>
  <si>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</si>
  <si>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</si>
  <si>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</si>
  <si>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</si>
  <si>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</si>
  <si>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subtotaal toeslagen</t>
  </si>
  <si>
    <t>Panelen</t>
  </si>
  <si>
    <t>Achtergrondschild</t>
  </si>
  <si>
    <t>ACHTERGRONDSCHILD &lt;=5M</t>
  </si>
  <si>
    <t>ACHTERGRONDSCHILD &lt;=3M</t>
  </si>
  <si>
    <t>ACHTERGRONDSCHILD &lt;=4M</t>
  </si>
  <si>
    <t>PNLR</t>
  </si>
  <si>
    <t>ML1300</t>
  </si>
  <si>
    <t>Borden</t>
  </si>
  <si>
    <t>BRD</t>
  </si>
  <si>
    <t>Masten tbv bord op onderkant 4,6 meter</t>
  </si>
  <si>
    <t>MB</t>
  </si>
  <si>
    <t>SL</t>
  </si>
  <si>
    <t>VKM</t>
  </si>
  <si>
    <t>Figuur 96A-112</t>
  </si>
  <si>
    <t>Figuur 96A-130</t>
  </si>
  <si>
    <t>Figuur 96A-140</t>
  </si>
  <si>
    <t>Figuur 96A-205</t>
  </si>
  <si>
    <t>Figuur 96A-210</t>
  </si>
  <si>
    <t>Figuur 96A-220</t>
  </si>
  <si>
    <t>Figuur 96A-240</t>
  </si>
  <si>
    <t>Figuur 96A-250</t>
  </si>
  <si>
    <t>Figuur 96A-310</t>
  </si>
  <si>
    <t>Figuur 96A-311</t>
  </si>
  <si>
    <t>Figuur 96A-420</t>
  </si>
  <si>
    <t>Figuur 96A-440</t>
  </si>
  <si>
    <t>Figuur 96A-441</t>
  </si>
  <si>
    <t>Figuur 96A-910</t>
  </si>
  <si>
    <t>Figuur 96A-911</t>
  </si>
  <si>
    <t>Figuur 96A-912</t>
  </si>
  <si>
    <t>Figuur 96A-940</t>
  </si>
  <si>
    <t>Figuur 96A-945</t>
  </si>
  <si>
    <t>Figuur 96A-946</t>
  </si>
  <si>
    <t>Figuur 96A-950</t>
  </si>
  <si>
    <t>Figuur 96A-951</t>
  </si>
  <si>
    <t>Inzet</t>
  </si>
  <si>
    <t>Overig</t>
  </si>
  <si>
    <t>Subtotaal fictieve som verkeersmaatregelen</t>
  </si>
  <si>
    <t>Stelling tbv bord &lt;=5m2</t>
  </si>
  <si>
    <t>Stelling tbv bord &lt;=10m2</t>
  </si>
  <si>
    <t>Stelling tbv bord &lt;=15m2</t>
  </si>
  <si>
    <t>Stelling tbv bord &lt;=20m2</t>
  </si>
  <si>
    <t>Stroken</t>
  </si>
  <si>
    <t>A. Algemeen</t>
  </si>
  <si>
    <t>D. Bord en stelling</t>
  </si>
  <si>
    <t>ML1301</t>
  </si>
  <si>
    <t>Inclusief bevestigingsconstructie</t>
  </si>
  <si>
    <t>Stelling tbv bord op onderkant 1,5 meter</t>
  </si>
  <si>
    <t>Borden en stelling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</si>
  <si>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</si>
  <si>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</si>
  <si>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</si>
  <si>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</si>
  <si>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</si>
  <si>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</si>
  <si>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</si>
  <si>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</si>
  <si>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</si>
  <si>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</si>
  <si>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</si>
  <si>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</si>
  <si>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</si>
  <si>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</si>
  <si>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</si>
  <si>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</si>
  <si>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</si>
  <si>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</si>
  <si>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</si>
  <si>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</si>
  <si>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</si>
  <si>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</si>
  <si>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</si>
  <si>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</si>
  <si>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</si>
  <si>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</si>
  <si>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</si>
  <si>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</si>
  <si>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</si>
  <si>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</si>
  <si>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</si>
  <si>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</si>
  <si>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</si>
  <si>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</si>
  <si>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</si>
  <si>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</si>
  <si>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</si>
  <si>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</si>
  <si>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</si>
  <si>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</si>
  <si>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</si>
  <si>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</si>
  <si>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</si>
  <si>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</si>
  <si>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</si>
  <si>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</si>
  <si>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</si>
  <si>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</si>
  <si>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</si>
  <si>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</si>
  <si>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</si>
  <si>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</si>
  <si>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</si>
  <si>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PR1553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</si>
  <si>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</si>
  <si>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</si>
  <si>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</si>
  <si>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</si>
  <si>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</si>
  <si>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</si>
  <si>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</si>
  <si>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</si>
  <si>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</si>
  <si>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</si>
  <si>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</si>
  <si>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</si>
  <si>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</si>
  <si>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Verwijderen paneel &lt;=40M2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</si>
  <si>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</si>
  <si>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</si>
  <si>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</si>
  <si>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</si>
  <si>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</si>
  <si>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</si>
  <si>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</si>
  <si>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</si>
  <si>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</si>
  <si>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</si>
  <si>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</si>
  <si>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</si>
  <si>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</si>
  <si>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</si>
  <si>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</si>
  <si>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</si>
  <si>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</si>
  <si>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</si>
  <si>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</si>
  <si>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</si>
  <si>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</si>
  <si>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</si>
  <si>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</si>
  <si>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</si>
  <si>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</si>
  <si>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</si>
  <si>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</si>
  <si>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</si>
  <si>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</si>
  <si>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</si>
  <si>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</si>
  <si>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</si>
  <si>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</si>
  <si>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</si>
  <si>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</si>
  <si>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</si>
  <si>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</si>
  <si>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</si>
  <si>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</si>
  <si>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</si>
  <si>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</si>
  <si>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</si>
  <si>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</si>
  <si>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</si>
  <si>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</si>
  <si>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</si>
  <si>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</si>
  <si>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</si>
  <si>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</si>
  <si>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</si>
  <si>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</si>
  <si>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</si>
  <si>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MBR</t>
  </si>
  <si>
    <t>-</t>
  </si>
  <si>
    <t>PR2036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</si>
  <si>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</si>
  <si>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</si>
  <si>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</si>
  <si>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</si>
  <si>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</si>
  <si>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</si>
  <si>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BORD B X H (MM) tbv (zweep)mast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</si>
  <si>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</si>
  <si>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</si>
  <si>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</si>
  <si>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</si>
  <si>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</si>
  <si>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</si>
  <si>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</si>
  <si>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</si>
  <si>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</si>
  <si>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</si>
  <si>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</si>
  <si>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</si>
  <si>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</si>
  <si>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</si>
  <si>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</si>
  <si>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</si>
  <si>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</si>
  <si>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</si>
  <si>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</si>
  <si>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</si>
  <si>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</si>
  <si>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</si>
  <si>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</si>
  <si>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</si>
  <si>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mast ongecoat, geschikt voor bord op onderkant 4,6 meter,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</si>
  <si>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</si>
  <si>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</si>
  <si>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</si>
  <si>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</si>
  <si>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</si>
  <si>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</si>
  <si>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</si>
  <si>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</si>
  <si>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</si>
  <si>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</si>
  <si>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</si>
  <si>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</si>
  <si>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</si>
  <si>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</si>
  <si>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</si>
  <si>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</si>
  <si>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</si>
  <si>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</si>
  <si>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</si>
  <si>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MAST BORD 4,6M A&lt;=5m2</t>
  </si>
  <si>
    <t>FUNDATIE MAST BORD 4,6M A &gt; 5m2  en &lt;=10m2</t>
  </si>
  <si>
    <t>MR5860</t>
  </si>
  <si>
    <t>MR5861</t>
  </si>
  <si>
    <t>MR5862</t>
  </si>
  <si>
    <t>MR5863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</si>
  <si>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</si>
  <si>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</si>
  <si>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</si>
  <si>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</si>
  <si>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</si>
  <si>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</si>
  <si>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</si>
  <si>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</si>
  <si>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</si>
  <si>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</si>
  <si>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</si>
  <si>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</si>
  <si>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</si>
  <si>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</si>
  <si>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</si>
  <si>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</si>
  <si>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</si>
  <si>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</si>
  <si>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</si>
  <si>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</si>
  <si>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PR7400</t>
  </si>
  <si>
    <t>PR7401</t>
  </si>
  <si>
    <t>PR7402</t>
  </si>
  <si>
    <t>PR7403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</si>
  <si>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</si>
  <si>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</si>
  <si>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</si>
  <si>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</si>
  <si>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</si>
  <si>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</si>
  <si>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</si>
  <si>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</si>
  <si>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</si>
  <si>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</si>
  <si>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</si>
  <si>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</si>
  <si>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</si>
  <si>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</si>
  <si>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</si>
  <si>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</si>
  <si>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</si>
  <si>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</si>
  <si>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</si>
  <si>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</si>
  <si>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</si>
  <si>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</si>
  <si>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</si>
  <si>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</si>
  <si>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</si>
  <si>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</si>
  <si>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</si>
  <si>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</si>
  <si>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</si>
  <si>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</si>
  <si>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</si>
  <si>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</si>
  <si>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</si>
  <si>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</si>
  <si>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</si>
  <si>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</si>
  <si>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</si>
  <si>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</si>
  <si>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</si>
  <si>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</si>
  <si>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</si>
  <si>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</si>
  <si>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</si>
  <si>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</si>
  <si>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</si>
  <si>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</si>
  <si>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Verwijderen bord, bordoppervlak &lt;= 20m2, eventueel ten behoeve van geheel of gedeeltelijk hergebruik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</si>
  <si>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</si>
  <si>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</si>
  <si>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</si>
  <si>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</si>
  <si>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PR7263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</si>
  <si>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</si>
  <si>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</si>
  <si>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</si>
  <si>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</si>
  <si>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</si>
  <si>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</si>
  <si>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</si>
  <si>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</si>
  <si>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</si>
  <si>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</si>
  <si>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</si>
  <si>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</si>
  <si>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</si>
  <si>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</si>
  <si>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</si>
  <si>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</si>
  <si>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</si>
  <si>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</si>
  <si>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</si>
  <si>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</si>
  <si>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</si>
  <si>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</si>
  <si>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PR7463</t>
  </si>
  <si>
    <t>PR7663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</si>
  <si>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</si>
  <si>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</si>
  <si>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</si>
  <si>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</si>
  <si>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</si>
  <si>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</si>
  <si>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&lt;=20M2</t>
  </si>
  <si>
    <t>Verwijderen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</si>
  <si>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</si>
  <si>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</si>
  <si>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</si>
  <si>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</si>
  <si>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</si>
  <si>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</si>
  <si>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</si>
  <si>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</si>
  <si>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</si>
  <si>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</si>
  <si>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</si>
  <si>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</si>
  <si>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</si>
  <si>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</si>
  <si>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</si>
  <si>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</si>
  <si>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</si>
  <si>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</si>
  <si>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</si>
  <si>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</si>
  <si>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</si>
  <si>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</si>
  <si>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</si>
  <si>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</si>
  <si>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</si>
  <si>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</si>
  <si>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</si>
  <si>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</si>
  <si>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</si>
  <si>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</si>
  <si>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</si>
  <si>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</si>
  <si>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</si>
  <si>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</si>
  <si>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</si>
  <si>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</si>
  <si>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</si>
  <si>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</si>
  <si>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</si>
  <si>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</si>
  <si>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</si>
  <si>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</si>
  <si>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</si>
  <si>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</si>
  <si>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</si>
  <si>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</si>
  <si>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</si>
  <si>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</si>
  <si>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</si>
  <si>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</si>
  <si>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</si>
  <si>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</si>
  <si>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</si>
  <si>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</si>
  <si>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</si>
  <si>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</si>
  <si>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</si>
  <si>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</si>
  <si>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</si>
  <si>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</si>
  <si>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</si>
  <si>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</si>
  <si>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</si>
  <si>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</si>
  <si>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</si>
  <si>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</si>
  <si>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</si>
  <si>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</si>
  <si>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</si>
  <si>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</si>
  <si>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</si>
  <si>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</si>
  <si>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</si>
  <si>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</si>
  <si>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</si>
  <si>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</si>
  <si>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</si>
  <si>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</si>
  <si>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</si>
  <si>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</si>
  <si>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</si>
  <si>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</si>
  <si>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</si>
  <si>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</si>
  <si>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</si>
  <si>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</si>
  <si>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</si>
  <si>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</si>
  <si>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</si>
  <si>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</si>
  <si>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</si>
  <si>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</si>
  <si>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</si>
  <si>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</si>
  <si>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</si>
  <si>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</si>
  <si>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</si>
  <si>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</si>
  <si>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</si>
  <si>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</si>
  <si>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</si>
  <si>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</si>
  <si>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</si>
  <si>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</si>
  <si>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</si>
  <si>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</si>
  <si>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</si>
  <si>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</si>
  <si>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</si>
  <si>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</si>
  <si>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</si>
  <si>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</si>
  <si>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</si>
  <si>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</si>
  <si>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</si>
  <si>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</si>
  <si>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</si>
  <si>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</si>
  <si>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4 armhoogtes, inclusief verdeelinrichting voedingsspanning</t>
  </si>
  <si>
    <t>Mast ongecoat, geschikt voor 6 armhoogtes, inclusief verdeelinrichting voedingsspanning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</si>
  <si>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</si>
  <si>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</si>
  <si>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</si>
  <si>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</si>
  <si>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</si>
  <si>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</si>
  <si>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</si>
  <si>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</si>
  <si>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</si>
  <si>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</si>
  <si>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</si>
  <si>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</si>
  <si>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</si>
  <si>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</si>
  <si>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</si>
  <si>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</si>
  <si>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</si>
  <si>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</si>
  <si>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</si>
  <si>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</si>
  <si>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</si>
  <si>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</si>
  <si>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</si>
  <si>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</si>
  <si>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</si>
  <si>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</si>
  <si>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</si>
  <si>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</si>
  <si>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</si>
  <si>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</si>
  <si>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</si>
  <si>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 en OVL uitlegger en inclusief overzetten OVL armaturen en bekabeling</t>
  </si>
  <si>
    <t>Overige werkzaamheden</t>
  </si>
  <si>
    <t xml:space="preserve">Per locatie </t>
  </si>
  <si>
    <t>Overzetten RVV- / Straatnaambord</t>
  </si>
  <si>
    <t>Afplakken met tijdelijke tape</t>
  </si>
  <si>
    <t>Rechtzetten mast/zweepmast voor borden</t>
  </si>
  <si>
    <t>Aanvullend bodemonderzoek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</si>
  <si>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</si>
  <si>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</si>
  <si>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</si>
  <si>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</si>
  <si>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</si>
  <si>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</si>
  <si>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</si>
  <si>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</si>
  <si>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</si>
  <si>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</si>
  <si>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</si>
  <si>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</si>
  <si>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</si>
  <si>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</si>
  <si>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</si>
  <si>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</si>
  <si>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</si>
  <si>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</si>
  <si>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</si>
  <si>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</si>
  <si>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</si>
  <si>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</si>
  <si>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</si>
  <si>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</si>
  <si>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</si>
  <si>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</si>
  <si>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</si>
  <si>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</si>
  <si>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</si>
  <si>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</si>
  <si>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</si>
  <si>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</si>
  <si>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</si>
  <si>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</si>
  <si>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</si>
  <si>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</si>
  <si>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</si>
  <si>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</si>
  <si>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</si>
  <si>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</si>
  <si>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</si>
  <si>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</si>
  <si>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</si>
  <si>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</si>
  <si>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</si>
  <si>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</si>
  <si>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</si>
  <si>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</si>
  <si>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</si>
  <si>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</si>
  <si>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AFPLAKKEN MET TIJDELIJKE TAPE</t>
  </si>
  <si>
    <t>TIJDELIJKE TAPE VERWIJDEREN</t>
  </si>
  <si>
    <t>OVERZETTEN RVV BORD(EN)</t>
  </si>
  <si>
    <t>RECHTZETTEN (ZWEEP)MAST BORD</t>
  </si>
  <si>
    <t>Inclusief benodigd bevestigingsmateriaal</t>
  </si>
  <si>
    <t>BORD B X H (MM) stelling / flespaal</t>
  </si>
  <si>
    <t>Inclusief bevestigingsconstructie. Prijs geldt ook voor kleine borden aan flespalen</t>
  </si>
  <si>
    <t>Bord tbv stelling / flespaal B X H (mm)</t>
  </si>
  <si>
    <t>De afzonderlijke eenheidsprijzen moeten in verhouding tot elkaar staan.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</si>
  <si>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</si>
  <si>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</si>
  <si>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</si>
  <si>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</si>
  <si>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</si>
  <si>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</si>
  <si>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</si>
  <si>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</si>
  <si>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 xml:space="preserve">Algemene informatie Perceel Hoofdwegennet </t>
  </si>
  <si>
    <t>Perceel 4: HWN Noordoost</t>
  </si>
  <si>
    <t>Perceel 5: HWN Noordwest</t>
  </si>
  <si>
    <t>Perceel 6: HWN Zuid</t>
  </si>
  <si>
    <t>Alle percelen HWN / Landelijk HWN</t>
  </si>
  <si>
    <t>Regio's: Noord-Nederland en Oost-Nederland</t>
  </si>
  <si>
    <t>Regio's: West-Nederland Noord, West-Nederland Zuid en Midden Nederland</t>
  </si>
  <si>
    <t>Regio's: Zee en Delta en Zuid-Nederland</t>
  </si>
  <si>
    <t>Mast ongecoat, bord &lt;=30m2</t>
  </si>
  <si>
    <t>Mast ongecoat, bord &lt;=40m2</t>
  </si>
  <si>
    <t>Fundatie tbv mast okb 4,6m, A&lt;=30m2</t>
  </si>
  <si>
    <t>Fundatie tbv mast okb 4,6m, A&lt;=40m2</t>
  </si>
  <si>
    <t>Coating tbv mast</t>
  </si>
  <si>
    <t>Eindkleur voor mast (egaal)</t>
  </si>
  <si>
    <t>Verwijderen paneel &lt;=20M2</t>
  </si>
  <si>
    <t>Verwijderen paneel &lt;=10M2</t>
  </si>
  <si>
    <t>PR1950</t>
  </si>
  <si>
    <t>Overzetten signaalgever</t>
  </si>
  <si>
    <t>PR1851</t>
  </si>
  <si>
    <t>PR1853</t>
  </si>
  <si>
    <t>B. Paneel</t>
  </si>
  <si>
    <t>VERWIJDEREN PANEEL &lt;=10M2</t>
  </si>
  <si>
    <t>VERWIJDEREN PANEEL &lt;=20M2</t>
  </si>
  <si>
    <t>Prijslijst materialen Panelen</t>
  </si>
  <si>
    <t>Prijslijst werkzaamheden Panelen</t>
  </si>
  <si>
    <t>OVERZETTEN SIGNAALGEVER</t>
  </si>
  <si>
    <t>MR5844</t>
  </si>
  <si>
    <t>MAST BORD ONGECOAT 4,6M &lt;25M2</t>
  </si>
  <si>
    <t>MR5845</t>
  </si>
  <si>
    <t>MAST BORD ONGECOAT 4,6M &lt;30M2</t>
  </si>
  <si>
    <t>MR5846</t>
  </si>
  <si>
    <t>MAST BORD ONGECOAT 4,6M &lt;35M2</t>
  </si>
  <si>
    <t>MR5847</t>
  </si>
  <si>
    <t>MAST BORD ONGECOAT 4,6M &lt;40M2</t>
  </si>
  <si>
    <t>mast ongecoat, geschikt voor bord op onderkant 4,6 meter, bordoppervlak &gt; 20m2 en &lt;= 25m2</t>
  </si>
  <si>
    <t>mast ongecoat, geschikt voor bord op onderkant 4,6 meter, bordoppervlak &gt; 25m2 en &lt;= 30m2</t>
  </si>
  <si>
    <t>mast ongecoat, geschikt voor bord op onderkant 4,6 meter, bordoppervlak &gt; 30m2 en &lt;= 35m2</t>
  </si>
  <si>
    <t>mast ongecoat, geschikt voor bord op onderkant 4,6 meter, bordoppervlak &gt; 35m2 en &lt;= 40m2</t>
  </si>
  <si>
    <t>MR5824</t>
  </si>
  <si>
    <t>MAST BORD GECOAT 4,6M &lt;25M2</t>
  </si>
  <si>
    <t>mast gecoat kleur volgens spec geschikt voor bord op onderkant 4,6 meter bordoppervlak =&gt; 20m2 en &lt; 25m2</t>
  </si>
  <si>
    <t>MR5825</t>
  </si>
  <si>
    <t>MAST BORD GECOAT 4,6M &lt;30M2</t>
  </si>
  <si>
    <t>mast gecoat kleur volgens spec geschikt voor bord op onderkant 4,6 meter bordoppervlak =&gt; 25m2 en &lt; 30m2</t>
  </si>
  <si>
    <t>MR5826</t>
  </si>
  <si>
    <t>MAST BORD GECOAT 4,6M &lt;35M2</t>
  </si>
  <si>
    <t>mast gecoat kleur volgens spec geschikt voor bord op onderkant 4,6 meter bordoppervlak =&gt; 30m2 en &lt; 35m2</t>
  </si>
  <si>
    <t>MR5827</t>
  </si>
  <si>
    <t>MAST BORD GECOAT 4,6M &lt;40M2</t>
  </si>
  <si>
    <t>mast gecoat kleur volgens spec geschikt voor bord op onderkant 4,6 meter bordoppervlak =&gt; 35m2 en &lt; 40m2</t>
  </si>
  <si>
    <t>MR5804</t>
  </si>
  <si>
    <t>MAST BORD GECOAT GR 4,6M &lt;25M2</t>
  </si>
  <si>
    <t>mast gecoat grijs RAL7035 geschikt voor bord op onderkant 4,6 meter bordoppervlak =&gt; 20m2 en &lt; 25m2</t>
  </si>
  <si>
    <t>MR5805</t>
  </si>
  <si>
    <t>MAST BORD GECOAT GR 4,6M &lt;30M2</t>
  </si>
  <si>
    <t>mast gecoat grijs RAL7035 geschikt voor bord op onderkant 4,6 meter bordoppervlak =&gt; 25m2 en &lt; 30m2</t>
  </si>
  <si>
    <t>MR5806</t>
  </si>
  <si>
    <t>MAST BORD GECOAT GR 4,6M &lt;35M2</t>
  </si>
  <si>
    <t>mast gecoat grijs RAL7035 geschikt voor bord op onderkant 4,6 meter bordoppervlak =&gt; 30m2 en &lt; 35m2</t>
  </si>
  <si>
    <t>MR5807</t>
  </si>
  <si>
    <t>MAST BORD GECOAT GR 4,6M &lt;40M2</t>
  </si>
  <si>
    <t>mast gecoat grijs RAL7035 geschikt voor bord op onderkant 4,6 meter bordoppervlak =&gt; 35m2 en &lt; 40m2</t>
  </si>
  <si>
    <t>C. Bord en mast</t>
  </si>
  <si>
    <t>F. Verkeersmaatregelen</t>
  </si>
  <si>
    <t>De in de tabbladen A tot en met F genoemde aantallen en percentages zijn gebaseerd op alle percelen van het HWN tezamen.</t>
  </si>
  <si>
    <t xml:space="preserve">Er moeten eenheidsprijzen en toeslagen ingevuld worden in de tabbladen A tot en met F. </t>
  </si>
  <si>
    <t>Inschrijvingssom Algemeen HWN landelijk</t>
  </si>
  <si>
    <t>Inschrijvingssom Borden en masten HWN landelijk</t>
  </si>
  <si>
    <t>Inschrijvingssom Borden en stelling HWN landelijk</t>
  </si>
  <si>
    <t>Inschrijvingssom Lichtwegwijzer HWN landelijk</t>
  </si>
  <si>
    <t>Inschrijvingssom verkeersmaatregelen HWN landelijk</t>
  </si>
  <si>
    <t>PLAATSEN LOS ACHTERGRONDSCHILD</t>
  </si>
  <si>
    <t>PR1920</t>
  </si>
  <si>
    <t>PR1940</t>
  </si>
  <si>
    <t>VERWIJDEREN LOS ACHTERGRONDSCHILD</t>
  </si>
  <si>
    <t>Plaatsen los achtergrondschild</t>
  </si>
  <si>
    <t>Verwijderen los achtergrondschild</t>
  </si>
  <si>
    <t>In combinatie met vervangen paneel en achtergrondschild of solitair achtergrondschild</t>
  </si>
  <si>
    <t>Plaatsen/herplaatsen solitair achtergrondschild (dus zonder bewegwijzering) geschikt voor 1 signaalgever. In combinatie met andere werkzaamheden op zelfde locatie</t>
  </si>
  <si>
    <t>Verwijderen solitair achtergrondschild (dus zonder bewegwijzering). Eventueel ten behoeve van geheel of gedeeltelijk hergebruik. In combinatie met andere werkzaamheden op zelfde locatie.</t>
  </si>
  <si>
    <t>Signaalgever en solitair achtergrondschild</t>
  </si>
  <si>
    <t>PR2051</t>
  </si>
  <si>
    <t>PR2053</t>
  </si>
  <si>
    <t>PR2056</t>
  </si>
  <si>
    <t>Verwijderen paneel en achtergrondschild. Eventueel ten behoeve van geheel of gedeeltelijk hergebruik; paneeloppervlak &lt;= 10m2</t>
  </si>
  <si>
    <t>Verwijderen paneel. Eventueel ten behoeve van geheel of gedeeltelijk hergebruik; paneeloppervlak &lt;= 10m2</t>
  </si>
  <si>
    <t>Betreft ook verwijderen paneel en achtergrondschild. Eventueel  ten behoeve van geheel of gedeeltelijk hergebruik; paneeloppervlak &lt;= 10m2</t>
  </si>
  <si>
    <t>Borden en masten</t>
  </si>
  <si>
    <t>Mast ongecoat, geschikt voor bord op onderkant 4,6 meter, bordoppervlak =&gt; 20m2 en &lt;= 30m2</t>
  </si>
  <si>
    <t>Mast ongecoat, geschikt voor bord op onderkant 4,6 meter, bordoppervlak =&gt; 30m2 en &lt;= 40m2</t>
  </si>
  <si>
    <t>FUNDATIE MAST BORD 4,6M A &gt; 10m2 en &lt;=15m2</t>
  </si>
  <si>
    <t>FUNDATIE MAST BORD 4,6M A &gt; 15m2 en &lt;=20m2</t>
  </si>
  <si>
    <t>FUNDATIE MAST BORD 4,6M A &gt; 20m2 en &lt;=25m2</t>
  </si>
  <si>
    <t>FUNDATIE MAST BORD 4,6M A &gt; 25m2 en &lt;=30m2</t>
  </si>
  <si>
    <t>FUNDATIE MAST BORD 4,6M A &gt; 30m2 en &lt;=35m2</t>
  </si>
  <si>
    <t>FUNDATIE MAST BORD 4,6M A &gt; 35m2 en &lt;=40m2</t>
  </si>
  <si>
    <t>MR5864</t>
  </si>
  <si>
    <t>MR5865</t>
  </si>
  <si>
    <t>MR5866</t>
  </si>
  <si>
    <t>MR5867</t>
  </si>
  <si>
    <t>Fundatie tbv mast</t>
  </si>
  <si>
    <t>Fundatie tbv alle typen masten geschikt voor bord op onderkant 4,6 meter, bordoppervlak &gt; 20m2 en &lt;=25m2</t>
  </si>
  <si>
    <t>Fundatie tbv alle typen masten geschikt voor bord op onderkant 4,6 meter, bordoppervlak &gt; 25m2 en &lt;=30m2</t>
  </si>
  <si>
    <t>Fundatie tbv alle typen masten geschikt voor bord op onderkant 4,6 meter, bordoppervlak &gt; 30m2 en &lt;=35m2</t>
  </si>
  <si>
    <t>Fundatie tbv alle typen masten geschikt voor bord op onderkant 4,6 meter, bordoppervlak &gt; 35m2 en &lt;=40m2</t>
  </si>
  <si>
    <t>Fundatie tbv alle typen masten geschikt voor bord op onderkant 4,6 meter, bordoppervlak &gt; 20m2 en &lt;=30m2</t>
  </si>
  <si>
    <t>Fundatie tbv alle typen masten geschikt voor bord op onderkant 4,6 meter, bordoppervlak &gt; 30m2 en &lt;=40m2</t>
  </si>
  <si>
    <t>Inschrijvingssom Borden en masten HWN perceel</t>
  </si>
  <si>
    <t>Inschrijvingssom Algemeen HWN perceel</t>
  </si>
  <si>
    <t>Inschrijvingssom Borden en stelling HWN perceel</t>
  </si>
  <si>
    <t>Inschrijvingssom Lichtwegwijzer HWN perceel</t>
  </si>
  <si>
    <t>Inschrijvingssom verkeersmaatregelen HWN perceel</t>
  </si>
  <si>
    <t>Betreft ook herplaatsen, bordoppervlak &gt; 20m2 en &lt;= 30m2</t>
  </si>
  <si>
    <t>Betreft ook herplaatsen, bordoppervlak &gt; 30m2 en &lt;= 40m2</t>
  </si>
  <si>
    <t>Plaatsen bord op mast &lt;=30M2</t>
  </si>
  <si>
    <t>Plaatsen bord op mast &lt;=40M2</t>
  </si>
  <si>
    <t>Verwijderen bord, bordoppervlak &gt; 20m2 en &lt;= 40m2, eventueel ten behoeve van geheel of gedeeltelijk hergebruik</t>
  </si>
  <si>
    <t>Verwijderen bord op mast &lt;=40M2</t>
  </si>
  <si>
    <t>PLAATSEN BORD OP MAST &lt;=25M2</t>
  </si>
  <si>
    <t>PLAATSEN BORD OP MAST &lt;=30M2</t>
  </si>
  <si>
    <t>PLAATSEN BORD OP MAST &lt;=35M2</t>
  </si>
  <si>
    <t>PLAATSEN BORD OP MAST &lt;=40M2</t>
  </si>
  <si>
    <t>plaatsen bord op mast, bordoppervlak &gt; 20m2 en &lt;= 25m2</t>
  </si>
  <si>
    <t>plaatsen bord op mast, bordoppervlak &gt; 25m2 en &lt;= 30m2</t>
  </si>
  <si>
    <t>plaatsen bord op mast, bordoppervlak &gt; 30m2 en &lt;= 35m2</t>
  </si>
  <si>
    <t>plaatsen bord op mast, bordoppervlak &gt; 35m2 en &lt;= 40m2</t>
  </si>
  <si>
    <t>PR1404</t>
  </si>
  <si>
    <t>PR1405</t>
  </si>
  <si>
    <t>PR1406</t>
  </si>
  <si>
    <t>PR1407</t>
  </si>
  <si>
    <t>PR1404/PR1405</t>
  </si>
  <si>
    <t>PR1406/PR1407</t>
  </si>
  <si>
    <t>MR5864/MR5865</t>
  </si>
  <si>
    <t>MR5866/MR5867</t>
  </si>
  <si>
    <t>MR5844/MR5845</t>
  </si>
  <si>
    <t>MR5846/MR5847</t>
  </si>
  <si>
    <t>Vervangen bord, nieuwe bordoppervlak &gt; 20m2 en &lt;= 40m2</t>
  </si>
  <si>
    <t>Vervangen bord, nieuwe bordoppervlak &gt; 10m2 en &lt;= 20m2</t>
  </si>
  <si>
    <t>Vervangen bord op mast &lt;=40M2</t>
  </si>
  <si>
    <t>PR1434-PR1437</t>
  </si>
  <si>
    <t>VERVANGEN BORD OP MAST &lt;=25M2</t>
  </si>
  <si>
    <t>VERVANGEN BORD OP MAST &lt;=30M2</t>
  </si>
  <si>
    <t>VERVANGEN BORD OP MAST &lt;=35M2</t>
  </si>
  <si>
    <t>VERVANGEN BORD OP MAST &lt;=40M2</t>
  </si>
  <si>
    <t>PR1434</t>
  </si>
  <si>
    <t>PR1435</t>
  </si>
  <si>
    <t>PR1436</t>
  </si>
  <si>
    <t>PR1437</t>
  </si>
  <si>
    <t>vervangen bord, nieuwe bordoppervlak &gt; 20m2 en &lt;= 25m2</t>
  </si>
  <si>
    <t>vervangen bord, nieuwe bordoppervlak &gt; 25m2 en &lt;= 30m2</t>
  </si>
  <si>
    <t>vervangen bord, nieuwe bordoppervlak &gt; 30m2 en &lt;= 35m2</t>
  </si>
  <si>
    <t>vervangen bord, nieuwe bordoppervlak &gt; 35m2 en &lt;= 40m2</t>
  </si>
  <si>
    <t>PR1458</t>
  </si>
  <si>
    <t>Masten</t>
  </si>
  <si>
    <t>Prijslijst werkzaamheden borden en masten</t>
  </si>
  <si>
    <t>Prijslijst materialen borden en masten</t>
  </si>
  <si>
    <t>VERWIJD BORD OP MAST &lt;=40M2</t>
  </si>
  <si>
    <t>verwijderen bord, bordoppervlak &gt; 20m2 en &lt;= 40m2, eventueel ten behoeve van geheel of gedeeltelijk hergebruik</t>
  </si>
  <si>
    <t>PR1474</t>
  </si>
  <si>
    <t>PR1475</t>
  </si>
  <si>
    <t>PR1476</t>
  </si>
  <si>
    <t>PR1477</t>
  </si>
  <si>
    <t>HERPLAATSEN BORD OP MAST &lt;=25M2</t>
  </si>
  <si>
    <t>HERPLAATSEN BORD OP MAST &lt;=30M2</t>
  </si>
  <si>
    <t>HERPLAATSEN BORD OP MAST &lt;=35M2</t>
  </si>
  <si>
    <t>HERPLAATSEN BORD OP MAST &lt;=40M2</t>
  </si>
  <si>
    <t>herplaatsen bord op mast, bordoppervlak &gt; 20m2 en &lt;= 25m2</t>
  </si>
  <si>
    <t>herplaatsen bord op mast, bordoppervlak &gt; 25m2 en &lt;= 30m2</t>
  </si>
  <si>
    <t>herplaatsen bord op mast, bordoppervlak &gt; 30m2 en &lt;= 35m2</t>
  </si>
  <si>
    <t>herplaatsen bord op mast, bordoppervlak &gt; 35m2 en &lt;= 40m2</t>
  </si>
  <si>
    <t>Tarief vervangen is verwijderen mast + plaatsen mast</t>
  </si>
  <si>
    <t>Betreft ook herplaatsen, mast geschikt voor bord op onderkant 4,6 meter en fundatie, bordoppervlak &gt; 20m2 en &lt;= 30m2</t>
  </si>
  <si>
    <t>PR7404</t>
  </si>
  <si>
    <t>PR7405</t>
  </si>
  <si>
    <t>PR7406</t>
  </si>
  <si>
    <t>PR7407</t>
  </si>
  <si>
    <t>PR7404/PR7405</t>
  </si>
  <si>
    <t>Plaatsen mast OKB 4,6m &lt;=30m2</t>
  </si>
  <si>
    <t>Betreft ook herplaatsen, mast geschikt voor bord op onderkant 4,6 meter en fundatie, bordoppervlak &gt; 30m2 en &lt;= 40m2</t>
  </si>
  <si>
    <t>PR7406/PR7407</t>
  </si>
  <si>
    <t>Plaatsen mast OKB 4,6m &lt;=40m2</t>
  </si>
  <si>
    <t>PLAATSEN MAST OKB 4,6M &lt;=25M2</t>
  </si>
  <si>
    <t>PLAATSEN MAST OKB 4,6M &lt;=30M2</t>
  </si>
  <si>
    <t>PLAATSEN MAST OKB 4,6M &lt;=35M2</t>
  </si>
  <si>
    <t>PLAATSEN MAST OKB 4,6M &lt;=40M2</t>
  </si>
  <si>
    <t>PR7467</t>
  </si>
  <si>
    <t>Plaatsen mast geschikt voor bord op onderkant 4,6 meter en fundatie, bordoppervlak &gt; 20m2 en &lt;= 25m2</t>
  </si>
  <si>
    <t>Plaatsen mast geschikt voor bord op onderkant 4,6 meter en fundatie, bordoppervlak &gt; 25m2 en &lt;= 30m2</t>
  </si>
  <si>
    <t>Plaatsen mast geschikt voor bord op onderkant 4,6 meter en fundatie, bordoppervlak &gt; 30m2 en &lt;= 35m2</t>
  </si>
  <si>
    <t>Plaatsen mast geschikt voor bord op onderkant 4,6 meter en fundatie, bordoppervlak &gt; 35m2 en &lt;= 40m2</t>
  </si>
  <si>
    <t>verwijderen mast, bord en fundatie, bordoppervlak &lt;= 20m2, eventueel ten behoeve van geheel of gedeeltelijk hergebruik.</t>
  </si>
  <si>
    <t>verwijderen mast, bord en fundatie, bordoppervlak &gt; 20m2 en &lt;= 40m2, eventueel ten behoeve van geheel of gedeeltelijk hergebruik</t>
  </si>
  <si>
    <t>Verwijderen mast en bord &lt;=20m2</t>
  </si>
  <si>
    <t>Verwijderen mast en bord &lt;=40m2</t>
  </si>
  <si>
    <t>VERWIJDEREN MAST BRD 4,6M &lt;20M2</t>
  </si>
  <si>
    <t>VERWIJDEREN MAST BRD 4,6M &lt;40M2</t>
  </si>
  <si>
    <t>verwijderen mast geschikt voor bord op onderkant 4,6 meter, bord en fundatie tbv hergebruik, bordoppervlak &gt; 20m2 en &lt;= 40m2</t>
  </si>
  <si>
    <t>verwijderen mast geschikt voor bord op onderkant 4,6 meter, bord en fundatie tbv hergebruik, bordoppervlak &lt;= 20m2</t>
  </si>
  <si>
    <t>VERWIJDEREN MAST BRD 5,0M &lt;20M2</t>
  </si>
  <si>
    <t>verwijderen mast geschikt voor bord op onderkant 5,0 meter, bord en fundatie tbv hergebruik, bordoppervlak &lt;= 20m2</t>
  </si>
  <si>
    <t>VERWIJDEREN MAST BRD 5,0M &lt;40M2</t>
  </si>
  <si>
    <t>verwijderen mast geschikt voor bord op onderkant 5,0 meter, bord en fundatie tbv hergebruik, bordoppervlak &gt; 20m2 en &lt;= 40m2</t>
  </si>
  <si>
    <t>VERWIJDEREN MAST BRD 3,5M &lt;20M2</t>
  </si>
  <si>
    <t>verwijderen mast geschikt voor bord op onderkant 3,5 meter, bord en fundatie tbv hergebruik, bordoppervlak &lt;= 20m2</t>
  </si>
  <si>
    <t>VERWIJDEREN MAST BRD 3,5M &lt;40M2</t>
  </si>
  <si>
    <t>verwijderen mast geschikt voor bord op onderkant 3,5 meter, bord en fundatie tbv hergebruik, bordoppervlak &gt; 20m2 en &lt;= 40m2</t>
  </si>
  <si>
    <t>PR7267</t>
  </si>
  <si>
    <t>PR7667</t>
  </si>
  <si>
    <t>PR7444</t>
  </si>
  <si>
    <t>PR7445</t>
  </si>
  <si>
    <t>PR7446</t>
  </si>
  <si>
    <t>PR7447</t>
  </si>
  <si>
    <t>VERVANGEN MAST BORD 4,6M &lt;=25M2</t>
  </si>
  <si>
    <t>VERVANGEN MAST BORD 4,6M &lt;=30M2</t>
  </si>
  <si>
    <t>VERVANGEN MAST BORD 4,6M &lt;=35M2</t>
  </si>
  <si>
    <t>VERVANGEN MAST BORD 4,6M &lt;=40M2</t>
  </si>
  <si>
    <t>Vervangen mast geschikt voor bord op onderkant 4,6 meter en fundatie, nieuwe bordoppervlak &gt; 20m2 en &lt;= 25m2</t>
  </si>
  <si>
    <t>Vervangen mast geschikt voor bord op onderkant 4,6 meter en fundatie, nieuwe bordoppervlak &gt; 25m2 en &lt;= 30m2</t>
  </si>
  <si>
    <t>Vervangen mast geschikt voor bord op onderkant 4,6 meter en fundatie, nieuwe bordoppervlak &gt; 30m2 en &lt;= 35m2</t>
  </si>
  <si>
    <t>Vervangen mast geschikt voor bord op onderkant 4,6 meter en fundatie, nieuwe bordoppervlak &gt; 35m2 en &lt;= 40m2</t>
  </si>
  <si>
    <t>PR7484</t>
  </si>
  <si>
    <t>PR7485</t>
  </si>
  <si>
    <t>PR7486</t>
  </si>
  <si>
    <t>PR7487</t>
  </si>
  <si>
    <t>HERPLAATSEN MAST OKB 4,6M &lt;=25M2</t>
  </si>
  <si>
    <t>HERPLAATSEN MAST OKB 4,6M &lt;=30M2</t>
  </si>
  <si>
    <t>HERPLAATSEN MAST OKB 4,6M &lt;=35M2</t>
  </si>
  <si>
    <t>HERPLAATSEN MAST OKB 4,6M &lt;=40M2</t>
  </si>
  <si>
    <t>Herplaatsen mast geschikt voor bord op onderkant 4,6 meter en fundatie, bordoppervlak &gt; 20m2 en &lt;= 25m2</t>
  </si>
  <si>
    <t>Herplaatsen mast geschikt voor bord op onderkant 4,6 meter en fundatie, bordoppervlak &gt; 25m2 en &lt;= 30m2</t>
  </si>
  <si>
    <t>Herplaatsen mast geschikt voor bord op onderkant 4,6 meter en fundatie, bordoppervlak &gt; 30m2 en &lt;= 35m2</t>
  </si>
  <si>
    <t>Herplaatsen mast geschikt voor bord op onderkant 4,6 meter en fundatie, bordoppervlak &gt; 35m2 en &lt;= 40m2</t>
  </si>
  <si>
    <t>Combimast OVL, LHP &lt;=10m, 4 armhoogtes</t>
  </si>
  <si>
    <t>Combimast OVL, LHP &lt;=10m, 6 armhoogtes</t>
  </si>
  <si>
    <t>Mast OVL ongecoat, geschikt voor 4 armhoogtes, lichtpunthoogte &lt;=10 meter, inclusief verdeelinrichting voedingsspanning</t>
  </si>
  <si>
    <t>Mast OVL ongecoat, geschikt voor 6 armhoogtes, lichtpunthoogte &lt;=10 meter, inclusief verdeelinrichting voedingsspanning</t>
  </si>
  <si>
    <t>Betreft ook herplaatsen. Inclusief eventueel pla(a)t(en) vervangen en indien nodig kabel vervangen tarief geldt ook voor overzetten arm (PR2155) en richten arm (PR2170)</t>
  </si>
  <si>
    <t>Verwijderen bord en stelling &lt;=40M2</t>
  </si>
  <si>
    <t>Verwijderen bord, stelling en fundatie bordoppervlak &gt; 20m2 en &lt;= 40m2, eventueel ten behoeve van geheel of gedeeltelijk hergebruik</t>
  </si>
  <si>
    <t>Stelling tbv bord &lt;=30m2</t>
  </si>
  <si>
    <t>Stelling tbv bord &lt;=40m2</t>
  </si>
  <si>
    <t>Stelling en fundatie tbv bord met bordoppervlak &gt; 20m2 en &lt;= 30m2</t>
  </si>
  <si>
    <t>Stelling en fundatie tbv bord met bordoppervlak &gt; 30m2 en &lt;= 40m2</t>
  </si>
  <si>
    <t>MR4004</t>
  </si>
  <si>
    <t>MR4005</t>
  </si>
  <si>
    <t>MR4006</t>
  </si>
  <si>
    <t>MR4007</t>
  </si>
  <si>
    <t>MR4004/MR4005</t>
  </si>
  <si>
    <t>MR4006/MR4007</t>
  </si>
  <si>
    <t>Plaatsen bord en stelling &lt;=30M2</t>
  </si>
  <si>
    <t>Plaatsen bord en stelling &lt;=40M2</t>
  </si>
  <si>
    <t>Betreft ook herplaatsen, bord, stelling en fundatie, bordoppervlak &gt; 20m2 en &lt;= 30m2,</t>
  </si>
  <si>
    <t>Betreft ook herplaatsen, bord, stelling en fundatie, bordoppervlak &gt; 30m2 en &lt;= 40m2,</t>
  </si>
  <si>
    <t>PR1504</t>
  </si>
  <si>
    <t>PR1505</t>
  </si>
  <si>
    <t>PR1506</t>
  </si>
  <si>
    <t>PR1507</t>
  </si>
  <si>
    <t>STELLING + FUND BORD OPP &lt;=25M2</t>
  </si>
  <si>
    <t>STELLING + FUND BORD OPP &lt;=30M2</t>
  </si>
  <si>
    <t>STELLING + FUND BORD OPP &lt;=35M2</t>
  </si>
  <si>
    <t>STELLING + FUND BORD OPP &lt;=40M2</t>
  </si>
  <si>
    <t>stelling en fundatie tbv bord met bordoppervlak &gt; 20m2 en &lt;= 25m2</t>
  </si>
  <si>
    <t>stelling en fundatie tbv bord met bordoppervlak &gt; 25m2 en &lt;= 30m2</t>
  </si>
  <si>
    <t>stelling en fundatie tbv bord met bordoppervlak &gt; 30m2 en &lt;= 35m2</t>
  </si>
  <si>
    <t>stelling en fundatie tbv bord met bordoppervlak &gt; 35m2 en &lt;= 40m2</t>
  </si>
  <si>
    <t>PR1504/PR1505</t>
  </si>
  <si>
    <t>PR1506/PR1507</t>
  </si>
  <si>
    <t>PLAATSEN BORD EN STLG &lt;=25M2</t>
  </si>
  <si>
    <t>PLAATSEN BORD EN STLG &lt;=30M2</t>
  </si>
  <si>
    <t>PLAATSEN BORD EN STLG &lt;=35M2</t>
  </si>
  <si>
    <t>PLAATSEN BORD EN STLG &lt;=40M2</t>
  </si>
  <si>
    <t>Plaatsen bord, stelling en fundatie, bordoppervlak &gt; 20m2 en &lt;= 25m2,</t>
  </si>
  <si>
    <t>Plaatsen bord, stelling en fundatie, bordoppervlak &gt; 25m2 en &lt;= 30m2,</t>
  </si>
  <si>
    <t>Plaatsen bord, stelling en fundatie, bordoppervlak &gt; 30m2 en &lt;= 35m2,</t>
  </si>
  <si>
    <t>Plaatsen bord, stelling en fundatie, bordoppervlak &gt; 35m2 en &lt;= 40m2,</t>
  </si>
  <si>
    <t>PR1534</t>
  </si>
  <si>
    <t>PR1535</t>
  </si>
  <si>
    <t>PR1536</t>
  </si>
  <si>
    <t>PR1537</t>
  </si>
  <si>
    <t>PR1557</t>
  </si>
  <si>
    <t>PR1574</t>
  </si>
  <si>
    <t>PR1575</t>
  </si>
  <si>
    <t>PR1576</t>
  </si>
  <si>
    <t>PR1577</t>
  </si>
  <si>
    <t>HERPLAATSEN BORD EN STLG &lt;=25M2</t>
  </si>
  <si>
    <t>HERPLAATSEN BORD EN STLG &lt;=30M2</t>
  </si>
  <si>
    <t>HERPLAATSEN BORD EN STLG &lt;=35M2</t>
  </si>
  <si>
    <t>HERPLAATSEN BORD EN STLG &lt;=40M2</t>
  </si>
  <si>
    <t>Herplaatsen bord, stelling en fundatie, bordoppervlak &gt; 20m2 en &lt;= 25m2,</t>
  </si>
  <si>
    <t>Herplaatsen bord, stelling en fundatie, bordoppervlak &gt; 25m2 en &lt;= 30m2,</t>
  </si>
  <si>
    <t>Herplaatsen bord, stelling en fundatie, bordoppervlak &gt; 30m2 en &lt;= 35m2,</t>
  </si>
  <si>
    <t>Herplaatsen bord, stelling en fundatie, bordoppervlak &gt; 35m2 en &lt;= 40m2,</t>
  </si>
  <si>
    <t>VERVANGEN BORD EN STLG &lt;=25M2</t>
  </si>
  <si>
    <t>VERVANGEN BORD EN STLG &lt;=30M2</t>
  </si>
  <si>
    <t>VERVANGEN BORD EN STLG &lt;=35M2</t>
  </si>
  <si>
    <t>VERVANGEN BORD EN STLG &lt;=40M2</t>
  </si>
  <si>
    <t>Vervangen bord en stelling &lt;=30M2</t>
  </si>
  <si>
    <t>Vervangen bord en stelling &lt;=40M2</t>
  </si>
  <si>
    <t>PR1530/PR4050</t>
  </si>
  <si>
    <t>PR1531/PR4051</t>
  </si>
  <si>
    <t>PR1532/PR4052</t>
  </si>
  <si>
    <t>PR1533/PR4053</t>
  </si>
  <si>
    <t>PR1534/PR1535 / PR4054/PR4055</t>
  </si>
  <si>
    <t>Vervangen bord, stelling en fundatie, nieuwe bordoppervlak &gt; 20m2 en &lt;= 30m2, ook te gebruiken bij vervangen stelling, bord overzetten</t>
  </si>
  <si>
    <t>Vervangen bord, stelling en fundatie, nieuwe bordoppervlak &gt; 30m2 en &lt;= 40m2, ook te gebruiken bij vervangen stelling, bord overzetten</t>
  </si>
  <si>
    <t>PR1536/PR1537 / PR4056/PR4057</t>
  </si>
  <si>
    <t>PR4054</t>
  </si>
  <si>
    <t>PR4055</t>
  </si>
  <si>
    <t>PR4056</t>
  </si>
  <si>
    <t>PR4057</t>
  </si>
  <si>
    <t>VERVANGEN STELLING &lt;=25M2</t>
  </si>
  <si>
    <t>VERVANGEN STELLING &lt;=30M2</t>
  </si>
  <si>
    <t>VERVANGEN STELLING &lt;=35M2</t>
  </si>
  <si>
    <t>VERVANGEN STELLING &lt;=40M2</t>
  </si>
  <si>
    <t>Vervangen bord, stelling en fundatie, nieuwe bordoppervlak &lt;= 5m2</t>
  </si>
  <si>
    <t>Vervangen bord, stelling en fundatie, nieuwe bordoppervlak &gt; 5m2 en &lt;= 10m2</t>
  </si>
  <si>
    <t>Vervangen bord, stelling en fundatie, nieuwe bordoppervlak &gt; 10m2 en &lt;= 15m2</t>
  </si>
  <si>
    <t>Vervangen bord, stelling en fundatie, nieuwe bordoppervlak &gt; 15m2 en &lt;= 20m2</t>
  </si>
  <si>
    <t>Vervangen bord, stelling en fundatie, nieuwe bordoppervlak &gt; 20m2 en &lt;= 25m2</t>
  </si>
  <si>
    <t>Vervangen bord, stelling en fundatie, nieuwe bordoppervlak &gt; 25m2 en &lt;= 30m2</t>
  </si>
  <si>
    <t>Vervangen bord, stelling en fundatie, nieuwe bordoppervlak &gt; 30m2 en &lt;= 35m2</t>
  </si>
  <si>
    <t>Vervangen bord, stelling en fundatie, nieuwe bordoppervlak &gt; 35m2 en &lt;= 40m2</t>
  </si>
  <si>
    <t>Vervangen stelling en fundatie, bord overzetten, bordoppervlak &gt; 20m2 en &lt;= 25m2</t>
  </si>
  <si>
    <t>Vervangen stelling en fundatie, bord overzetten, bordoppervlak &gt; 25m2 en &lt;= 30m2</t>
  </si>
  <si>
    <t>Vervangen stelling en fundatie, bord overzetten, bordoppervlak &gt; 30m2 en &lt;= 35m2</t>
  </si>
  <si>
    <t>Vervangen stelling en fundatie, bord overzetten, bordoppervlak &gt; 35m2 en &lt;= 40m2</t>
  </si>
  <si>
    <t>VERWIJD BORD EN STLG &lt;=40M2</t>
  </si>
  <si>
    <t>Eenheidsprijs inzet (st)</t>
  </si>
  <si>
    <t>Figuur 96A-120</t>
  </si>
  <si>
    <t>Figuur 96A-141</t>
  </si>
  <si>
    <t>MRS per set van twee stuks</t>
  </si>
  <si>
    <t>Botsabsorber</t>
  </si>
  <si>
    <t>Tijdelijke verlichting</t>
  </si>
  <si>
    <t>Per dagdeel, aanvullend op verkeersmaatregel</t>
  </si>
  <si>
    <t>Per dagdeel, inclusief chauffeur, aanvullend op verkeersmaatregel</t>
  </si>
  <si>
    <t>Per kilometer per 24 uur</t>
  </si>
  <si>
    <t>PV8200</t>
  </si>
  <si>
    <t>PV8201</t>
  </si>
  <si>
    <t>PV8202</t>
  </si>
  <si>
    <t>PV8203</t>
  </si>
  <si>
    <t>PV8204</t>
  </si>
  <si>
    <t>PV8205</t>
  </si>
  <si>
    <t>PV8206</t>
  </si>
  <si>
    <t>PV8207</t>
  </si>
  <si>
    <t>PV8208</t>
  </si>
  <si>
    <t>PV8209</t>
  </si>
  <si>
    <t>PV8210</t>
  </si>
  <si>
    <t>PV8211</t>
  </si>
  <si>
    <t>PV8212</t>
  </si>
  <si>
    <t>PV8213</t>
  </si>
  <si>
    <t>PV8214</t>
  </si>
  <si>
    <t>PV8215</t>
  </si>
  <si>
    <t>PV8216</t>
  </si>
  <si>
    <t>PV8217</t>
  </si>
  <si>
    <t>PV8218</t>
  </si>
  <si>
    <t>PV8219</t>
  </si>
  <si>
    <t>PV8220</t>
  </si>
  <si>
    <t>PV8221</t>
  </si>
  <si>
    <t>PV8222</t>
  </si>
  <si>
    <t>PV7900</t>
  </si>
  <si>
    <t>PV7902</t>
  </si>
  <si>
    <t>PV7903</t>
  </si>
  <si>
    <t>PV8011</t>
  </si>
  <si>
    <t>Figuur 96B-1306 a</t>
  </si>
  <si>
    <t>PV8014</t>
  </si>
  <si>
    <t>Figuur 96B-1323 b</t>
  </si>
  <si>
    <t>PV8019</t>
  </si>
  <si>
    <t>Figuur 96B-1406 a</t>
  </si>
  <si>
    <t>PV8021</t>
  </si>
  <si>
    <t>Figuur 96B-1422 b</t>
  </si>
  <si>
    <t>PV8022</t>
  </si>
  <si>
    <t>Figuur 96B-1423 b</t>
  </si>
  <si>
    <t>PV8023</t>
  </si>
  <si>
    <t>Figuur 96B-1441</t>
  </si>
  <si>
    <t>PV8024</t>
  </si>
  <si>
    <t>Figuur 96B-1442</t>
  </si>
  <si>
    <t>PV7901</t>
  </si>
  <si>
    <t>Verkeersregelaar</t>
  </si>
  <si>
    <t>per persoon, per dagdeel, aanvullend op verkeersmaatregel</t>
  </si>
  <si>
    <t>Figuur 96A en 96B</t>
  </si>
  <si>
    <t>Invulinstructie</t>
  </si>
  <si>
    <t>De in te vullen eenheidsprijzen zijn exclusief BTW.</t>
  </si>
  <si>
    <t>De in te vullen eenheidsprijzen voor ondersteuningsconstucties zijn zonder eindkleur. Voor de eindkleur kan in het betreffende tabblad een toeslagpercentage worden opgegeven.</t>
  </si>
  <si>
    <t>Voor de in te vullen eenheidsprijzen voor werkzaamheden geldt als tijdvak maandag t/m vrijdag tussen 6:00 en 20:00. In het tabblad 'A. Algemeen' kan voor andere tijdvakken een toeslagpercentage worden opgegeven.</t>
  </si>
  <si>
    <t>Per tabblad  A tot en met F wordt op basis van de ingevulde prijzen en toeslagen een inschrijvingssom bepaald.</t>
  </si>
  <si>
    <t>Bepaling inschrijvingssom</t>
  </si>
  <si>
    <t>In het tabblad 'Inschrijvingssom' worden de afzonderlijke inschrijvingssommen per tabblad getotaliseerd</t>
  </si>
  <si>
    <t>Ten behoeve van de bepaling van de inschrijvingssom per perceel wordt onderstaande verdelingssleutel gehanteerd:</t>
  </si>
  <si>
    <t>Totaal inschrijvingssom</t>
  </si>
  <si>
    <t>Inschrijvingssom overgenomen uit het betreffende tabblad</t>
  </si>
  <si>
    <t>Inschrijvingssom Panelen HWN landelijk</t>
  </si>
  <si>
    <t>Inschrijvingssom Panelen HWN perceel</t>
  </si>
  <si>
    <t>Eenheidsprijzen voor materialen</t>
  </si>
  <si>
    <t>Eenheidsprijzen voor werkzaamheden / inzet verkeersmaatregelen</t>
  </si>
  <si>
    <t>Per tabblad  A tot en met F wordt op basis van de ingevulde eenheidsprijzen en toeslagen een prijslijst (decompositielijst) bepaald.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</si>
  <si>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</si>
  <si>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</si>
  <si>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</si>
  <si>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</si>
  <si>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</si>
  <si>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</si>
  <si>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</si>
  <si>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tekenwerk omleidingen moeten in de eenheidsprijzen zijn inbegrepen</t>
  </si>
  <si>
    <t>PV7905</t>
  </si>
  <si>
    <t>Omleiding klein</t>
  </si>
  <si>
    <t>PV7906</t>
  </si>
  <si>
    <t>Omleiding middel</t>
  </si>
  <si>
    <t>PV7907</t>
  </si>
  <si>
    <t>Omleiding groot</t>
  </si>
  <si>
    <t>Omleiding bestaande uit 16 tot en met 30 borden, aanvullend op verkeersmaatregel</t>
  </si>
  <si>
    <t>Omleiding bestaande uit 31 tot en met 75 borden, aanvullend op verkeersmaatregel</t>
  </si>
  <si>
    <t>Omleiding bestaande uit maximaal 15 borden, aanvullend op verkeersmaatregel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</si>
  <si>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</si>
  <si>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</si>
  <si>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</si>
  <si>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</si>
  <si>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</si>
  <si>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</si>
  <si>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</si>
  <si>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</si>
  <si>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</si>
  <si>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</si>
  <si>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Inzet is het aanbrengen, in stand houden en verwijderen van de maatregel en omleiding</t>
  </si>
  <si>
    <t>Kosten opstellen VKM ontwerp (intekenen maatregel op situatie ter plaatse en/of SPIN) moeten in de eenheidsprijzen zijn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</si>
</sst>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9" fontId="3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9" fontId="4" fillId="0" borderId="0" xfId="2" applyFont="1" applyFill="1" applyAlignment="1" applyProtection="1">
      <alignment horizontal="center" vertical="top"/>
    </xf>
    <xf numFmtId="167" fontId="0" fillId="0" borderId="0" xfId="0" applyNumberFormat="1" applyFont="1" applyFill="1" applyAlignment="1" applyProtection="1">
      <alignment horizontal="center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0" fillId="0" borderId="0" xfId="4" applyFont="1" applyAlignment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4" applyFont="1" applyFill="1" applyAlignment="1" applyProtection="1">
      <alignment horizontal="center" vertical="top"/>
    </xf>
    <xf numFmtId="0" fontId="4" fillId="0" borderId="0" xfId="4" applyFont="1" applyFill="1" applyAlignment="1" applyProtection="1">
      <alignment horizontal="left" vertical="top"/>
    </xf>
    <xf numFmtId="0" fontId="4" fillId="0" borderId="0" xfId="4" applyNumberFormat="1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0" fontId="0" fillId="0" borderId="0" xfId="0" applyFont="1" applyAlignment="1" applyProtection="1">
      <alignment horizontal="left" vertical="top"/>
    </xf>
    <xf numFmtId="0" fontId="0" fillId="0" borderId="0" xfId="4" applyFont="1" applyFill="1" applyAlignment="1" applyProtection="1">
      <alignment horizontal="center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0" fillId="0" borderId="0" xfId="0" applyFont="1" applyAlignment="1" applyProtection="1"/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26" fillId="0" borderId="0" xfId="0" applyFont="1" applyAlignment="1">
      <alignment horizontal="left" vertical="top" wrapText="1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7" fillId="0" borderId="0" xfId="0" applyFont="1" applyFill="1" applyAlignment="1">
      <alignment vertical="top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49.28515625" style="2" customWidth="1"/>
    <col min="2" max="2" width="9.7109375" style="1" bestFit="1" customWidth="1"/>
    <col min="3" max="3" width="87.28515625" style="1" bestFit="1" customWidth="1"/>
    <col min="4" max="16384" width="121.5703125" style="1"/>
  </cols>
  <sheetData>
    <row r="1" spans="1:3" ht="27" thickBot="1" x14ac:dyDescent="0.3">
      <c r="A1" s="132" t="s">
        <v>765</v>
      </c>
      <c r="B1" s="13">
        <v>6</v>
      </c>
      <c r="C1" s="12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</row>
    <row r="2" spans="1:3" ht="18.75" x14ac:dyDescent="0.25">
      <c r="A2" s="4" t="s">
        <v>17</v>
      </c>
    </row>
    <row r="3" spans="1:3" ht="18.75" x14ac:dyDescent="0.25">
      <c r="A3" s="76" t="s">
        <v>104</v>
      </c>
    </row>
    <row r="4" spans="1:3" ht="18.75" x14ac:dyDescent="0.25">
      <c r="A4" s="76" t="s">
        <v>24</v>
      </c>
    </row>
    <row r="5" spans="1:3" ht="18.75" x14ac:dyDescent="0.25">
      <c r="A5" s="76" t="s">
        <v>246</v>
      </c>
    </row>
    <row r="6" spans="1:3" ht="18.75" x14ac:dyDescent="0.25">
      <c r="A6" s="76" t="s">
        <v>785</v>
      </c>
    </row>
    <row r="7" spans="1:3" ht="18.75" x14ac:dyDescent="0.25">
      <c r="A7" s="76" t="s">
        <v>827</v>
      </c>
    </row>
    <row r="8" spans="1:3" ht="18.75" x14ac:dyDescent="0.25">
      <c r="A8" s="76" t="s">
        <v>247</v>
      </c>
    </row>
    <row r="9" spans="1:3" ht="18.75" x14ac:dyDescent="0.25">
      <c r="A9" s="76" t="s">
        <v>15</v>
      </c>
    </row>
    <row r="10" spans="1:3" ht="18.75" x14ac:dyDescent="0.25">
      <c r="A10" s="76" t="s">
        <v>828</v>
      </c>
    </row>
    <row r="12" spans="1:3" ht="18.75" x14ac:dyDescent="0.25">
      <c r="A12" s="169" t="s">
        <v>1145</v>
      </c>
    </row>
    <row r="13" spans="1:3" ht="18.75" x14ac:dyDescent="0.25">
      <c r="A13" s="4" t="s">
        <v>830</v>
      </c>
    </row>
    <row r="14" spans="1:3" ht="18.75" x14ac:dyDescent="0.25">
      <c r="A14" s="73" t="s">
        <v>19</v>
      </c>
      <c r="C14" s="10"/>
    </row>
    <row r="15" spans="1:3" ht="18.75" x14ac:dyDescent="0.25">
      <c r="A15" s="74" t="s">
        <v>1157</v>
      </c>
      <c r="C15" s="10"/>
    </row>
    <row r="16" spans="1:3" ht="18.75" x14ac:dyDescent="0.25">
      <c r="A16" s="75" t="s">
        <v>1158</v>
      </c>
    </row>
    <row r="17" spans="1:3" ht="18.75" x14ac:dyDescent="0.25">
      <c r="A17" s="167" t="s">
        <v>18</v>
      </c>
      <c r="B17" s="168"/>
      <c r="C17" s="168"/>
    </row>
    <row r="18" spans="1:3" ht="37.5" x14ac:dyDescent="0.25">
      <c r="A18" s="79" t="s">
        <v>307</v>
      </c>
    </row>
    <row r="19" spans="1:3" ht="18.75" x14ac:dyDescent="0.25">
      <c r="A19" s="77" t="s">
        <v>1146</v>
      </c>
    </row>
    <row r="20" spans="1:3" ht="37.5" x14ac:dyDescent="0.25">
      <c r="A20" s="77" t="s">
        <v>308</v>
      </c>
    </row>
    <row r="21" spans="1:3" ht="18.75" x14ac:dyDescent="0.25">
      <c r="A21" s="77" t="s">
        <v>756</v>
      </c>
    </row>
    <row r="22" spans="1:3" ht="18.75" x14ac:dyDescent="0.25">
      <c r="A22" s="77" t="s">
        <v>757</v>
      </c>
    </row>
    <row r="23" spans="1:3" ht="37.5" x14ac:dyDescent="0.25">
      <c r="A23" s="78" t="s">
        <v>1148</v>
      </c>
    </row>
    <row r="24" spans="1:3" ht="37.5" x14ac:dyDescent="0.25">
      <c r="A24" s="78" t="s">
        <v>1147</v>
      </c>
    </row>
    <row r="25" spans="1:3" x14ac:dyDescent="0.25">
      <c r="A25" s="1"/>
    </row>
    <row r="26" spans="1:3" ht="18.75" x14ac:dyDescent="0.25">
      <c r="A26" s="133" t="s">
        <v>1150</v>
      </c>
    </row>
    <row r="27" spans="1:3" ht="18.75" x14ac:dyDescent="0.25">
      <c r="A27" s="4" t="s">
        <v>829</v>
      </c>
    </row>
    <row r="28" spans="1:3" ht="18.75" x14ac:dyDescent="0.25">
      <c r="A28" s="4" t="s">
        <v>1149</v>
      </c>
    </row>
    <row r="29" spans="1:3" ht="18.75" x14ac:dyDescent="0.25">
      <c r="A29" s="4" t="s">
        <v>1151</v>
      </c>
    </row>
    <row r="30" spans="1:3" ht="18.75" x14ac:dyDescent="0.25">
      <c r="A30" s="4" t="s">
        <v>1152</v>
      </c>
      <c r="B30" s="9" t="s">
        <v>1</v>
      </c>
      <c r="C30" s="3" t="s">
        <v>139</v>
      </c>
    </row>
    <row r="31" spans="1:3" ht="18.75" x14ac:dyDescent="0.25">
      <c r="A31" s="73" t="s">
        <v>766</v>
      </c>
      <c r="B31" s="135">
        <v>0.377</v>
      </c>
      <c r="C31" s="195" t="s">
        <v>770</v>
      </c>
    </row>
    <row r="32" spans="1:3" ht="18.75" x14ac:dyDescent="0.25">
      <c r="A32" s="73" t="s">
        <v>767</v>
      </c>
      <c r="B32" s="136">
        <v>0.33600000000000002</v>
      </c>
      <c r="C32" s="195" t="s">
        <v>771</v>
      </c>
    </row>
    <row r="33" spans="1:9" ht="18.75" x14ac:dyDescent="0.25">
      <c r="A33" s="171" t="s">
        <v>768</v>
      </c>
      <c r="B33" s="136">
        <v>0.28699999999999998</v>
      </c>
      <c r="C33" s="170" t="s">
        <v>772</v>
      </c>
    </row>
    <row r="34" spans="1:9" ht="18.75" x14ac:dyDescent="0.25">
      <c r="A34" s="4" t="s">
        <v>769</v>
      </c>
      <c r="B34" s="135">
        <f>SUM(B31:B33)</f>
        <v>1</v>
      </c>
      <c r="C34" s="3"/>
    </row>
    <row r="35" spans="1:9" ht="18.75" x14ac:dyDescent="0.25">
      <c r="A35" s="4"/>
    </row>
    <row r="36" spans="1:9" ht="18.75" x14ac:dyDescent="0.25">
      <c r="A36" s="133" t="s">
        <v>758</v>
      </c>
    </row>
    <row r="37" spans="1:9" ht="18.75" x14ac:dyDescent="0.25">
      <c r="A37" s="4" t="s">
        <v>1159</v>
      </c>
    </row>
    <row r="38" spans="1:9" ht="18.75" x14ac:dyDescent="0.25">
      <c r="A38" s="4" t="s">
        <v>760</v>
      </c>
      <c r="D38" s="33"/>
      <c r="E38" s="33"/>
      <c r="F38" s="33"/>
      <c r="G38" s="33"/>
      <c r="H38" s="33"/>
      <c r="I38" s="33"/>
    </row>
    <row r="39" spans="1:9" ht="37.5" x14ac:dyDescent="0.25">
      <c r="A39" s="4" t="s">
        <v>759</v>
      </c>
    </row>
    <row r="40" spans="1:9" ht="18.75" x14ac:dyDescent="0.25">
      <c r="A40" s="78" t="s">
        <v>762</v>
      </c>
    </row>
    <row r="41" spans="1:9" ht="18.75" x14ac:dyDescent="0.25">
      <c r="A41" s="78" t="s">
        <v>761</v>
      </c>
    </row>
    <row r="42" spans="1:9" x14ac:dyDescent="0.25">
      <c r="A42" s="1"/>
      <c r="C42" s="33"/>
    </row>
  </sheetData>
  <sheetProtection algorithmName="SHA-512" hashValue="AB26JKKdfMDREABlkwVKKfv8t7eo2UHsKmOtBdghrWsfBOFy5pZ27s/OrXx/N1HuunTuQVgnMCmksHti/m4AIQ==" saltValue="5mLgUFbgCymwN9gKXo0V/A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pane ySplit="18" topLeftCell="A19" activePane="bottomLeft" state="frozen"/>
      <selection pane="bottomLeft" activeCell="A11" sqref="A11"/>
    </sheetView>
  </sheetViews>
  <sheetFormatPr defaultRowHeight="15" x14ac:dyDescent="0.25"/>
  <cols>
    <col min="1" max="1" width="45.28515625" style="89" customWidth="1"/>
    <col min="2" max="2" width="37.28515625" style="89" customWidth="1"/>
    <col min="3" max="3" width="43.140625" style="89" customWidth="1"/>
    <col min="4" max="16384" width="9.140625" style="89"/>
  </cols>
  <sheetData>
    <row r="1" spans="1:3" ht="27" thickBot="1" x14ac:dyDescent="0.3">
      <c r="A1" s="88" t="s">
        <v>24</v>
      </c>
      <c r="B1" s="174" t="s">
        <v>1154</v>
      </c>
      <c r="C1" s="174"/>
    </row>
    <row r="2" spans="1:3" ht="15.75" thickBot="1" x14ac:dyDescent="0.3">
      <c r="B2" s="90" t="s">
        <v>25</v>
      </c>
      <c r="C2" s="91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</row>
    <row r="3" spans="1:3" x14ac:dyDescent="0.25">
      <c r="A3" s="92" t="s">
        <v>246</v>
      </c>
      <c r="B3" s="28">
        <f>+'A. Algemeen'!I61</f>
        <v>0</v>
      </c>
      <c r="C3" s="36">
        <f>+'A. Algemeen'!I64</f>
        <v>0</v>
      </c>
    </row>
    <row r="4" spans="1:3" x14ac:dyDescent="0.25">
      <c r="A4" s="92" t="s">
        <v>785</v>
      </c>
      <c r="B4" s="28">
        <f>'B. Paneel'!H53</f>
        <v>0</v>
      </c>
      <c r="C4" s="31">
        <f>'B. Paneel'!H56</f>
        <v>0</v>
      </c>
    </row>
    <row r="5" spans="1:3" x14ac:dyDescent="0.25">
      <c r="A5" s="92" t="s">
        <v>827</v>
      </c>
      <c r="B5" s="28">
        <f>'C. Bord en mast'!H77</f>
        <v>0</v>
      </c>
      <c r="C5" s="36">
        <f>'C. Bord en mast'!H80</f>
        <v>0</v>
      </c>
    </row>
    <row r="6" spans="1:3" x14ac:dyDescent="0.25">
      <c r="A6" s="92" t="s">
        <v>247</v>
      </c>
      <c r="B6" s="28">
        <f>'D. Bord en stelling'!H51</f>
        <v>0</v>
      </c>
      <c r="C6" s="31">
        <f>'D. Bord en stelling'!H54</f>
        <v>0</v>
      </c>
    </row>
    <row r="7" spans="1:3" x14ac:dyDescent="0.25">
      <c r="A7" s="93" t="s">
        <v>15</v>
      </c>
      <c r="B7" s="28">
        <f>'E. Lichtwegwijzer'!H64</f>
        <v>0</v>
      </c>
      <c r="C7" s="31">
        <f>'E. Lichtwegwijzer'!H67</f>
        <v>0</v>
      </c>
    </row>
    <row r="8" spans="1:3" ht="17.25" x14ac:dyDescent="0.25">
      <c r="A8" s="92" t="s">
        <v>828</v>
      </c>
      <c r="B8" s="94">
        <f>'F. Verkeersmaatregelen'!H66</f>
        <v>0</v>
      </c>
      <c r="C8" s="95">
        <f>'F. Verkeersmaatregelen'!H68</f>
        <v>0</v>
      </c>
    </row>
    <row r="9" spans="1:3" ht="15.75" thickBot="1" x14ac:dyDescent="0.3">
      <c r="A9" s="92"/>
      <c r="B9" s="28"/>
    </row>
    <row r="10" spans="1:3" ht="15.75" thickTop="1" x14ac:dyDescent="0.25">
      <c r="C10" s="106"/>
    </row>
    <row r="11" spans="1:3" ht="27" thickBot="1" x14ac:dyDescent="0.3">
      <c r="A11" s="96" t="s">
        <v>1153</v>
      </c>
      <c r="B11" s="47">
        <f>SUM(B3:B8)</f>
        <v>0</v>
      </c>
      <c r="C11" s="108">
        <f>SUM(C3:C8)</f>
        <v>0</v>
      </c>
    </row>
    <row r="12" spans="1:3" ht="16.5" thickTop="1" thickBot="1" x14ac:dyDescent="0.3">
      <c r="C12" s="107"/>
    </row>
    <row r="13" spans="1:3" ht="15.75" thickTop="1" x14ac:dyDescent="0.25"/>
    <row r="15" spans="1:3" x14ac:dyDescent="0.25">
      <c r="A15" s="175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B15" s="175"/>
      <c r="C15" s="175"/>
    </row>
    <row r="16" spans="1:3" x14ac:dyDescent="0.25">
      <c r="A16" s="175"/>
      <c r="B16" s="175"/>
      <c r="C16" s="175"/>
    </row>
    <row r="17" spans="1:3" x14ac:dyDescent="0.25">
      <c r="A17" s="175"/>
      <c r="B17" s="175"/>
      <c r="C17" s="175"/>
    </row>
    <row r="18" spans="1:3" x14ac:dyDescent="0.25">
      <c r="A18" s="175"/>
      <c r="B18" s="175"/>
      <c r="C18" s="175"/>
    </row>
  </sheetData>
  <sheetProtection algorithmName="SHA-512" hashValue="Yksnoxtbsj7uJrFxIvRkw0MQXHxXwYYARlda5F+GkhjslmX1yJIXzZsugkW396sdrvl4p0P8hLNQdpoJascU4w==" saltValue="m7ROeEjVt3BOQrzJfRiyTg==" spinCount="100000" sheet="1" selectLockedCells="1" selectUnlockedCells="1"/>
  <mergeCells count="2">
    <mergeCell ref="B1:C1"/>
    <mergeCell ref="A15:C18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zoomScale="80" zoomScaleNormal="80" workbookViewId="0">
      <pane ySplit="1" topLeftCell="A5" activePane="bottomLeft" state="frozen"/>
      <selection pane="bottomLeft" sqref="A1:D1"/>
    </sheetView>
  </sheetViews>
  <sheetFormatPr defaultRowHeight="15" x14ac:dyDescent="0.25"/>
  <cols>
    <col min="1" max="1" width="6.5703125" style="89" customWidth="1"/>
    <col min="2" max="2" width="16.42578125" style="89" customWidth="1"/>
    <col min="3" max="3" width="14.28515625" style="89" customWidth="1"/>
    <col min="4" max="4" width="63.7109375" style="89" customWidth="1"/>
    <col min="5" max="5" width="19.140625" style="89" customWidth="1"/>
    <col min="6" max="6" width="14.28515625" style="89" bestFit="1" customWidth="1"/>
    <col min="7" max="7" width="25.7109375" style="89" customWidth="1"/>
    <col min="8" max="8" width="107.5703125" style="89" customWidth="1"/>
    <col min="9" max="9" width="22" style="89" bestFit="1" customWidth="1"/>
    <col min="10" max="10" width="13" style="89" bestFit="1" customWidth="1"/>
    <col min="11" max="11" width="9.85546875" style="89" bestFit="1" customWidth="1"/>
    <col min="12" max="16384" width="9.140625" style="89"/>
  </cols>
  <sheetData>
    <row r="1" spans="1:10" ht="46.5" x14ac:dyDescent="0.25">
      <c r="A1" s="181" t="s">
        <v>168</v>
      </c>
      <c r="B1" s="181"/>
      <c r="C1" s="181"/>
      <c r="D1" s="181"/>
    </row>
    <row r="2" spans="1:10" ht="31.5" x14ac:dyDescent="0.25">
      <c r="A2" s="182" t="s">
        <v>27</v>
      </c>
      <c r="B2" s="182"/>
      <c r="C2" s="182"/>
      <c r="D2" s="182"/>
    </row>
    <row r="3" spans="1:10" s="17" customFormat="1" ht="30" x14ac:dyDescent="0.25">
      <c r="A3" s="183" t="s">
        <v>728</v>
      </c>
      <c r="B3" s="183"/>
      <c r="C3" s="183"/>
      <c r="D3" s="183"/>
      <c r="E3" s="19" t="s">
        <v>157</v>
      </c>
      <c r="F3" s="26"/>
      <c r="G3" s="35"/>
      <c r="H3" s="27"/>
      <c r="I3" s="28"/>
      <c r="J3" s="28"/>
    </row>
    <row r="4" spans="1:10" s="17" customFormat="1" x14ac:dyDescent="0.25">
      <c r="A4" s="16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16</v>
      </c>
      <c r="J4" s="28"/>
    </row>
    <row r="5" spans="1:10" s="17" customFormat="1" x14ac:dyDescent="0.25">
      <c r="A5" s="23">
        <v>1</v>
      </c>
      <c r="B5" s="50" t="s">
        <v>76</v>
      </c>
      <c r="C5" s="17" t="s">
        <v>78</v>
      </c>
      <c r="D5" s="33" t="s">
        <v>65</v>
      </c>
      <c r="E5" s="26">
        <v>14</v>
      </c>
      <c r="F5" s="26"/>
      <c r="G5" s="5"/>
      <c r="H5" s="27" t="s">
        <v>105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77</v>
      </c>
      <c r="C6" s="17" t="s">
        <v>78</v>
      </c>
      <c r="D6" s="33" t="s">
        <v>66</v>
      </c>
      <c r="E6" s="26">
        <v>12</v>
      </c>
      <c r="F6" s="26"/>
      <c r="G6" s="5"/>
      <c r="H6" s="27" t="s">
        <v>105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148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3" t="s">
        <v>245</v>
      </c>
      <c r="B9" s="183"/>
      <c r="C9" s="183"/>
      <c r="D9" s="183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59</v>
      </c>
      <c r="B10" s="16" t="s">
        <v>63</v>
      </c>
      <c r="C10" s="16" t="s">
        <v>28</v>
      </c>
      <c r="D10" s="16" t="s">
        <v>0</v>
      </c>
      <c r="E10" s="125" t="s">
        <v>3</v>
      </c>
      <c r="F10" s="125" t="s">
        <v>682</v>
      </c>
      <c r="G10" s="16" t="s">
        <v>5</v>
      </c>
      <c r="H10" s="22" t="s">
        <v>4</v>
      </c>
      <c r="I10" s="21" t="s">
        <v>16</v>
      </c>
      <c r="J10" s="28"/>
    </row>
    <row r="11" spans="1:10" s="17" customFormat="1" x14ac:dyDescent="0.25">
      <c r="A11" s="23">
        <v>3</v>
      </c>
      <c r="B11" s="50" t="s">
        <v>707</v>
      </c>
      <c r="C11" s="17" t="s">
        <v>689</v>
      </c>
      <c r="D11" s="33" t="s">
        <v>723</v>
      </c>
      <c r="E11" s="26">
        <v>540</v>
      </c>
      <c r="F11" s="142">
        <v>1</v>
      </c>
      <c r="G11" s="5"/>
      <c r="H11" s="124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708</v>
      </c>
      <c r="C12" s="17" t="s">
        <v>689</v>
      </c>
      <c r="D12" s="33" t="s">
        <v>724</v>
      </c>
      <c r="E12" s="26">
        <v>90</v>
      </c>
      <c r="F12" s="26">
        <v>0.25</v>
      </c>
      <c r="G12" s="5"/>
      <c r="H12" s="124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705</v>
      </c>
      <c r="C13" s="17" t="s">
        <v>706</v>
      </c>
      <c r="D13" s="33" t="s">
        <v>725</v>
      </c>
      <c r="E13" s="26">
        <v>18</v>
      </c>
      <c r="F13" s="142">
        <v>1</v>
      </c>
      <c r="G13" s="5"/>
      <c r="H13" s="124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148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4" t="s">
        <v>677</v>
      </c>
      <c r="B16" s="184"/>
      <c r="C16" s="184"/>
      <c r="D16" s="184"/>
    </row>
    <row r="17" spans="1:11" s="17" customFormat="1" x14ac:dyDescent="0.25">
      <c r="A17" s="16" t="s">
        <v>59</v>
      </c>
      <c r="B17" s="16" t="s">
        <v>63</v>
      </c>
      <c r="C17" s="16" t="s">
        <v>28</v>
      </c>
      <c r="D17" s="16" t="s">
        <v>98</v>
      </c>
      <c r="E17" s="16" t="s">
        <v>146</v>
      </c>
      <c r="F17" s="16"/>
      <c r="G17" s="16" t="s">
        <v>5</v>
      </c>
      <c r="H17" s="22" t="s">
        <v>4</v>
      </c>
      <c r="I17" s="21" t="s">
        <v>16</v>
      </c>
      <c r="J17" s="28"/>
      <c r="K17" s="28"/>
    </row>
    <row r="18" spans="1:11" s="17" customFormat="1" x14ac:dyDescent="0.25">
      <c r="A18" s="23">
        <v>6</v>
      </c>
      <c r="B18" s="23" t="s">
        <v>678</v>
      </c>
      <c r="C18" s="17" t="s">
        <v>680</v>
      </c>
      <c r="D18" s="32" t="s">
        <v>726</v>
      </c>
      <c r="E18" s="126">
        <v>540</v>
      </c>
      <c r="F18" s="126"/>
      <c r="G18" s="5"/>
      <c r="H18" s="45" t="s">
        <v>249</v>
      </c>
      <c r="I18" s="28">
        <f>+G18*E18</f>
        <v>0</v>
      </c>
      <c r="J18" s="28"/>
      <c r="K18" s="28"/>
    </row>
    <row r="19" spans="1:11" x14ac:dyDescent="0.25">
      <c r="H19" s="30" t="s">
        <v>148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137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2" t="s">
        <v>30</v>
      </c>
      <c r="B23" s="182"/>
      <c r="C23" s="182"/>
      <c r="D23" s="182"/>
      <c r="E23" s="26"/>
      <c r="F23" s="26"/>
      <c r="G23" s="8"/>
      <c r="H23" s="52"/>
      <c r="I23" s="28"/>
      <c r="J23" s="32"/>
    </row>
    <row r="24" spans="1:11" ht="23.25" x14ac:dyDescent="0.25">
      <c r="A24" s="184" t="s">
        <v>245</v>
      </c>
      <c r="B24" s="184"/>
      <c r="C24" s="184"/>
      <c r="D24" s="184"/>
    </row>
    <row r="25" spans="1:11" s="17" customFormat="1" x14ac:dyDescent="0.25">
      <c r="A25" s="16" t="s">
        <v>59</v>
      </c>
      <c r="B25" s="16" t="s">
        <v>63</v>
      </c>
      <c r="C25" s="16" t="s">
        <v>28</v>
      </c>
      <c r="D25" s="16" t="s">
        <v>98</v>
      </c>
      <c r="E25" s="16" t="s">
        <v>146</v>
      </c>
      <c r="F25" s="16"/>
      <c r="G25" s="16" t="s">
        <v>5</v>
      </c>
      <c r="H25" s="22" t="s">
        <v>4</v>
      </c>
      <c r="I25" s="21" t="s">
        <v>16</v>
      </c>
      <c r="J25" s="28"/>
      <c r="K25" s="28"/>
    </row>
    <row r="26" spans="1:11" s="33" customFormat="1" x14ac:dyDescent="0.25">
      <c r="A26" s="114">
        <v>7</v>
      </c>
      <c r="B26" s="114" t="s">
        <v>715</v>
      </c>
      <c r="C26" s="33" t="s">
        <v>713</v>
      </c>
      <c r="D26" s="33" t="s">
        <v>685</v>
      </c>
      <c r="E26" s="26">
        <v>540</v>
      </c>
      <c r="F26" s="26"/>
      <c r="G26" s="11"/>
      <c r="H26" s="17" t="s">
        <v>752</v>
      </c>
      <c r="I26" s="28">
        <f>+G26*E26</f>
        <v>0</v>
      </c>
      <c r="K26" s="116"/>
    </row>
    <row r="27" spans="1:11" s="33" customFormat="1" x14ac:dyDescent="0.25">
      <c r="A27" s="114">
        <v>8</v>
      </c>
      <c r="B27" s="114" t="s">
        <v>716</v>
      </c>
      <c r="C27" s="33" t="s">
        <v>713</v>
      </c>
      <c r="D27" s="33" t="s">
        <v>687</v>
      </c>
      <c r="E27" s="26">
        <v>90</v>
      </c>
      <c r="F27" s="26"/>
      <c r="G27" s="11"/>
      <c r="I27" s="28">
        <f>+G27*E27</f>
        <v>0</v>
      </c>
    </row>
    <row r="28" spans="1:11" s="33" customFormat="1" x14ac:dyDescent="0.25">
      <c r="A28" s="114">
        <v>9</v>
      </c>
      <c r="B28" s="114" t="s">
        <v>711</v>
      </c>
      <c r="C28" s="33" t="s">
        <v>714</v>
      </c>
      <c r="D28" s="33" t="s">
        <v>686</v>
      </c>
      <c r="E28" s="26">
        <v>18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14">
        <v>10</v>
      </c>
      <c r="B29" s="114" t="s">
        <v>717</v>
      </c>
      <c r="C29" s="33" t="s">
        <v>713</v>
      </c>
      <c r="D29" s="81" t="s">
        <v>721</v>
      </c>
      <c r="E29" s="82">
        <v>45</v>
      </c>
      <c r="F29" s="82"/>
      <c r="G29" s="11"/>
      <c r="H29" s="17" t="s">
        <v>722</v>
      </c>
      <c r="I29" s="28">
        <f>+G29*E29</f>
        <v>0</v>
      </c>
    </row>
    <row r="30" spans="1:11" x14ac:dyDescent="0.25">
      <c r="H30" s="30" t="s">
        <v>148</v>
      </c>
      <c r="I30" s="36">
        <f>SUM(I26:I29)</f>
        <v>0</v>
      </c>
    </row>
    <row r="31" spans="1:11" s="33" customFormat="1" x14ac:dyDescent="0.25">
      <c r="D31" s="81"/>
      <c r="E31" s="114"/>
      <c r="F31" s="114"/>
      <c r="G31" s="115"/>
      <c r="H31" s="30"/>
      <c r="I31" s="36"/>
    </row>
    <row r="32" spans="1:11" ht="23.25" x14ac:dyDescent="0.25">
      <c r="A32" s="184" t="s">
        <v>677</v>
      </c>
      <c r="B32" s="184"/>
      <c r="C32" s="184"/>
      <c r="D32" s="184"/>
    </row>
    <row r="33" spans="1:11" s="17" customFormat="1" x14ac:dyDescent="0.25">
      <c r="A33" s="16" t="s">
        <v>59</v>
      </c>
      <c r="B33" s="16" t="s">
        <v>63</v>
      </c>
      <c r="C33" s="16" t="s">
        <v>28</v>
      </c>
      <c r="D33" s="16" t="s">
        <v>98</v>
      </c>
      <c r="E33" s="16" t="s">
        <v>146</v>
      </c>
      <c r="F33" s="16"/>
      <c r="G33" s="16" t="s">
        <v>5</v>
      </c>
      <c r="H33" s="22" t="s">
        <v>4</v>
      </c>
      <c r="I33" s="21" t="s">
        <v>16</v>
      </c>
      <c r="J33" s="28"/>
      <c r="K33" s="28"/>
    </row>
    <row r="34" spans="1:11" s="33" customFormat="1" x14ac:dyDescent="0.25">
      <c r="A34" s="114">
        <v>11</v>
      </c>
      <c r="B34" s="82" t="s">
        <v>701</v>
      </c>
      <c r="C34" s="33" t="s">
        <v>679</v>
      </c>
      <c r="D34" s="81" t="s">
        <v>718</v>
      </c>
      <c r="E34" s="26">
        <v>315</v>
      </c>
      <c r="F34" s="26"/>
      <c r="G34" s="11"/>
      <c r="H34" s="17" t="s">
        <v>727</v>
      </c>
      <c r="I34" s="28">
        <f>+G34*E34</f>
        <v>0</v>
      </c>
    </row>
    <row r="35" spans="1:11" s="33" customFormat="1" x14ac:dyDescent="0.25">
      <c r="A35" s="114">
        <v>12</v>
      </c>
      <c r="B35" s="82" t="s">
        <v>703</v>
      </c>
      <c r="C35" s="33" t="s">
        <v>679</v>
      </c>
      <c r="D35" s="33" t="s">
        <v>719</v>
      </c>
      <c r="E35" s="82">
        <v>36</v>
      </c>
      <c r="F35" s="82"/>
      <c r="G35" s="11"/>
      <c r="H35" s="17"/>
      <c r="I35" s="28">
        <f>+G35*E35</f>
        <v>0</v>
      </c>
    </row>
    <row r="36" spans="1:11" s="33" customFormat="1" x14ac:dyDescent="0.25">
      <c r="A36" s="114">
        <v>13</v>
      </c>
      <c r="B36" s="82" t="s">
        <v>702</v>
      </c>
      <c r="C36" s="33" t="s">
        <v>679</v>
      </c>
      <c r="D36" s="81" t="s">
        <v>720</v>
      </c>
      <c r="E36" s="82">
        <v>45</v>
      </c>
      <c r="F36" s="82"/>
      <c r="G36" s="11"/>
      <c r="H36" s="17"/>
      <c r="I36" s="28">
        <f>+G36*E36</f>
        <v>0</v>
      </c>
    </row>
    <row r="37" spans="1:11" x14ac:dyDescent="0.25">
      <c r="E37" s="87"/>
      <c r="H37" s="30" t="s">
        <v>148</v>
      </c>
      <c r="I37" s="36">
        <f>SUM(I34:I36)</f>
        <v>0</v>
      </c>
    </row>
    <row r="38" spans="1:11" s="33" customFormat="1" x14ac:dyDescent="0.25">
      <c r="D38" s="81"/>
      <c r="E38" s="114"/>
      <c r="F38" s="114"/>
      <c r="G38" s="115"/>
      <c r="H38" s="30"/>
      <c r="I38" s="36"/>
    </row>
    <row r="39" spans="1:11" ht="23.25" x14ac:dyDescent="0.25">
      <c r="A39" s="184" t="s">
        <v>692</v>
      </c>
      <c r="B39" s="184"/>
      <c r="C39" s="184"/>
      <c r="D39" s="184"/>
    </row>
    <row r="40" spans="1:11" s="17" customFormat="1" x14ac:dyDescent="0.25">
      <c r="A40" s="16" t="s">
        <v>59</v>
      </c>
      <c r="B40" s="16" t="s">
        <v>63</v>
      </c>
      <c r="C40" s="16" t="s">
        <v>28</v>
      </c>
      <c r="D40" s="16" t="s">
        <v>98</v>
      </c>
      <c r="E40" s="16" t="s">
        <v>146</v>
      </c>
      <c r="F40" s="16"/>
      <c r="G40" s="16" t="s">
        <v>5</v>
      </c>
      <c r="H40" s="22" t="s">
        <v>4</v>
      </c>
      <c r="I40" s="21" t="s">
        <v>16</v>
      </c>
      <c r="J40" s="28"/>
      <c r="K40" s="28"/>
    </row>
    <row r="41" spans="1:11" s="33" customFormat="1" ht="30" x14ac:dyDescent="0.25">
      <c r="A41" s="114">
        <v>14</v>
      </c>
      <c r="B41" s="114" t="s">
        <v>684</v>
      </c>
      <c r="C41" s="33" t="s">
        <v>135</v>
      </c>
      <c r="D41" s="81" t="s">
        <v>694</v>
      </c>
      <c r="E41" s="82">
        <v>36</v>
      </c>
      <c r="F41" s="114"/>
      <c r="G41" s="11"/>
      <c r="H41" s="127" t="s">
        <v>698</v>
      </c>
      <c r="I41" s="28">
        <f t="shared" ref="I41:I46" si="2">+G41*E41</f>
        <v>0</v>
      </c>
    </row>
    <row r="42" spans="1:11" s="33" customFormat="1" x14ac:dyDescent="0.25">
      <c r="A42" s="114">
        <v>15</v>
      </c>
      <c r="B42" s="114" t="s">
        <v>122</v>
      </c>
      <c r="C42" s="33" t="s">
        <v>135</v>
      </c>
      <c r="D42" s="81" t="s">
        <v>695</v>
      </c>
      <c r="E42" s="82">
        <v>90</v>
      </c>
      <c r="F42" s="114"/>
      <c r="G42" s="11"/>
      <c r="H42" s="33" t="s">
        <v>699</v>
      </c>
      <c r="I42" s="28">
        <f t="shared" si="2"/>
        <v>0</v>
      </c>
    </row>
    <row r="43" spans="1:11" s="33" customFormat="1" x14ac:dyDescent="0.25">
      <c r="A43" s="114">
        <v>16</v>
      </c>
      <c r="B43" s="114" t="s">
        <v>700</v>
      </c>
      <c r="C43" s="33" t="s">
        <v>135</v>
      </c>
      <c r="D43" s="81" t="s">
        <v>683</v>
      </c>
      <c r="E43" s="82">
        <v>90</v>
      </c>
      <c r="F43" s="114"/>
      <c r="G43" s="11"/>
      <c r="H43" s="33" t="s">
        <v>693</v>
      </c>
      <c r="I43" s="28">
        <f t="shared" si="2"/>
        <v>0</v>
      </c>
    </row>
    <row r="44" spans="1:11" s="33" customFormat="1" x14ac:dyDescent="0.25">
      <c r="A44" s="114">
        <v>17</v>
      </c>
      <c r="B44" s="114" t="s">
        <v>123</v>
      </c>
      <c r="C44" s="33" t="s">
        <v>135</v>
      </c>
      <c r="D44" s="81" t="s">
        <v>696</v>
      </c>
      <c r="E44" s="82">
        <v>18</v>
      </c>
      <c r="F44" s="114"/>
      <c r="G44" s="11"/>
      <c r="I44" s="28">
        <f t="shared" si="2"/>
        <v>0</v>
      </c>
    </row>
    <row r="45" spans="1:11" s="33" customFormat="1" x14ac:dyDescent="0.25">
      <c r="A45" s="114">
        <v>18</v>
      </c>
      <c r="B45" s="114" t="s">
        <v>1183</v>
      </c>
      <c r="C45" s="33" t="s">
        <v>135</v>
      </c>
      <c r="D45" s="81" t="s">
        <v>1184</v>
      </c>
      <c r="E45" s="82">
        <v>10</v>
      </c>
      <c r="F45" s="114"/>
      <c r="G45" s="11"/>
      <c r="H45" s="33" t="s">
        <v>1185</v>
      </c>
      <c r="I45" s="28">
        <f t="shared" si="2"/>
        <v>0</v>
      </c>
    </row>
    <row r="46" spans="1:11" s="33" customFormat="1" x14ac:dyDescent="0.25">
      <c r="A46" s="114">
        <v>19</v>
      </c>
      <c r="B46" s="114" t="s">
        <v>124</v>
      </c>
      <c r="C46" s="33" t="s">
        <v>135</v>
      </c>
      <c r="D46" s="81" t="s">
        <v>697</v>
      </c>
      <c r="E46" s="82">
        <v>630</v>
      </c>
      <c r="F46" s="26"/>
      <c r="G46" s="11"/>
      <c r="H46" s="33" t="s">
        <v>1160</v>
      </c>
      <c r="I46" s="28">
        <f t="shared" si="2"/>
        <v>0</v>
      </c>
    </row>
    <row r="47" spans="1:11" x14ac:dyDescent="0.25">
      <c r="H47" s="30" t="s">
        <v>148</v>
      </c>
      <c r="I47" s="36">
        <f>SUM(I41:I46)</f>
        <v>0</v>
      </c>
    </row>
    <row r="48" spans="1:11" s="33" customFormat="1" x14ac:dyDescent="0.25">
      <c r="D48" s="81"/>
      <c r="E48" s="114"/>
      <c r="F48" s="114"/>
      <c r="G48" s="115"/>
      <c r="H48" s="30"/>
      <c r="I48" s="36"/>
    </row>
    <row r="49" spans="1:13" ht="31.5" x14ac:dyDescent="0.25">
      <c r="A49" s="182" t="s">
        <v>14</v>
      </c>
      <c r="B49" s="182"/>
      <c r="C49" s="182"/>
      <c r="D49" s="182"/>
    </row>
    <row r="50" spans="1:13" x14ac:dyDescent="0.25">
      <c r="A50" s="120" t="s">
        <v>189</v>
      </c>
      <c r="B50" s="120"/>
      <c r="C50" s="120"/>
      <c r="D50" s="120"/>
      <c r="E50" s="120"/>
      <c r="F50" s="120"/>
      <c r="G50" s="120"/>
      <c r="H50" s="120"/>
    </row>
    <row r="51" spans="1:13" x14ac:dyDescent="0.25">
      <c r="A51" s="16" t="s">
        <v>59</v>
      </c>
      <c r="B51" s="16" t="s">
        <v>57</v>
      </c>
      <c r="C51" s="16" t="s">
        <v>28</v>
      </c>
      <c r="D51" s="16" t="s">
        <v>0</v>
      </c>
      <c r="E51" s="16" t="s">
        <v>9</v>
      </c>
      <c r="F51" s="16"/>
      <c r="G51" s="134" t="s">
        <v>26</v>
      </c>
      <c r="H51" s="22" t="s">
        <v>4</v>
      </c>
      <c r="I51" s="21" t="s">
        <v>16</v>
      </c>
    </row>
    <row r="52" spans="1:13" x14ac:dyDescent="0.25">
      <c r="A52" s="90">
        <v>20</v>
      </c>
      <c r="B52" s="90" t="s">
        <v>171</v>
      </c>
      <c r="C52" s="87"/>
      <c r="D52" s="87" t="s">
        <v>12</v>
      </c>
      <c r="E52" s="141">
        <v>0.8</v>
      </c>
      <c r="F52" s="37"/>
      <c r="G52" s="7"/>
      <c r="H52" s="33" t="s">
        <v>528</v>
      </c>
      <c r="I52" s="128">
        <f>($I$30+$I$37+$I$47)*E52*G52</f>
        <v>0</v>
      </c>
      <c r="M52" s="17"/>
    </row>
    <row r="53" spans="1:13" x14ac:dyDescent="0.25">
      <c r="A53" s="90">
        <v>21</v>
      </c>
      <c r="B53" s="90" t="s">
        <v>172</v>
      </c>
      <c r="C53" s="87"/>
      <c r="D53" s="87" t="s">
        <v>13</v>
      </c>
      <c r="E53" s="141">
        <v>0.15</v>
      </c>
      <c r="F53" s="55"/>
      <c r="G53" s="7"/>
      <c r="H53" s="33" t="s">
        <v>529</v>
      </c>
      <c r="I53" s="128">
        <f>($I$30+$I$37+$I$47)*E53*G53</f>
        <v>0</v>
      </c>
      <c r="M53" s="17"/>
    </row>
    <row r="54" spans="1:13" ht="45" x14ac:dyDescent="0.25">
      <c r="A54" s="90">
        <v>22</v>
      </c>
      <c r="B54" s="90" t="s">
        <v>173</v>
      </c>
      <c r="C54" s="87"/>
      <c r="D54" s="87" t="s">
        <v>10</v>
      </c>
      <c r="E54" s="141">
        <v>0.04</v>
      </c>
      <c r="F54" s="55"/>
      <c r="G54" s="7"/>
      <c r="H54" s="127" t="s">
        <v>190</v>
      </c>
      <c r="I54" s="128">
        <f>($I$30+$I$37+$I$47)*E54*G54</f>
        <v>0</v>
      </c>
      <c r="M54" s="17"/>
    </row>
    <row r="55" spans="1:13" ht="45" x14ac:dyDescent="0.25">
      <c r="A55" s="90">
        <v>23</v>
      </c>
      <c r="B55" s="90" t="s">
        <v>174</v>
      </c>
      <c r="C55" s="87"/>
      <c r="D55" s="87" t="s">
        <v>11</v>
      </c>
      <c r="E55" s="141">
        <v>0.01</v>
      </c>
      <c r="F55" s="55"/>
      <c r="G55" s="7"/>
      <c r="H55" s="127" t="s">
        <v>191</v>
      </c>
      <c r="I55" s="128">
        <f>($I$30+$I$37+$I$47)*E55*G55</f>
        <v>0</v>
      </c>
      <c r="M55" s="17"/>
    </row>
    <row r="56" spans="1:13" x14ac:dyDescent="0.25">
      <c r="B56" s="39"/>
      <c r="C56" s="43"/>
      <c r="H56" s="30" t="s">
        <v>148</v>
      </c>
      <c r="I56" s="36">
        <f>SUM(I52:I55)</f>
        <v>0</v>
      </c>
    </row>
    <row r="57" spans="1:13" s="17" customFormat="1" x14ac:dyDescent="0.25">
      <c r="D57" s="32"/>
      <c r="E57" s="26"/>
      <c r="F57" s="26"/>
      <c r="G57" s="35"/>
      <c r="H57" s="53"/>
      <c r="I57" s="8"/>
    </row>
    <row r="58" spans="1:13" s="17" customFormat="1" ht="18.75" x14ac:dyDescent="0.25">
      <c r="D58" s="32"/>
      <c r="E58" s="26"/>
      <c r="F58" s="26"/>
      <c r="G58" s="35"/>
      <c r="H58" s="48" t="s">
        <v>138</v>
      </c>
      <c r="I58" s="49">
        <f>I30+I37+I47+I56</f>
        <v>0</v>
      </c>
    </row>
    <row r="59" spans="1:13" s="17" customFormat="1" x14ac:dyDescent="0.25">
      <c r="D59" s="32"/>
      <c r="E59" s="26"/>
      <c r="F59" s="26"/>
      <c r="G59" s="35"/>
      <c r="H59" s="53"/>
      <c r="I59" s="8"/>
    </row>
    <row r="60" spans="1:13" s="17" customFormat="1" x14ac:dyDescent="0.25">
      <c r="D60" s="32"/>
      <c r="E60" s="26"/>
      <c r="F60" s="26"/>
      <c r="G60" s="35"/>
      <c r="H60" s="53"/>
      <c r="I60" s="8"/>
    </row>
    <row r="61" spans="1:13" s="17" customFormat="1" ht="18.75" x14ac:dyDescent="0.25">
      <c r="G61" s="57"/>
      <c r="H61" s="104" t="s">
        <v>831</v>
      </c>
      <c r="I61" s="58">
        <f>I21+I58</f>
        <v>0</v>
      </c>
    </row>
    <row r="62" spans="1:13" s="17" customFormat="1" ht="18.75" x14ac:dyDescent="0.25">
      <c r="G62" s="57"/>
      <c r="H62" s="104"/>
      <c r="I62" s="58"/>
    </row>
    <row r="63" spans="1:13" s="17" customFormat="1" ht="19.5" thickBot="1" x14ac:dyDescent="0.3">
      <c r="G63" s="57"/>
      <c r="H63" s="56"/>
      <c r="I63" s="58"/>
    </row>
    <row r="64" spans="1:13" s="17" customFormat="1" ht="28.5" thickBot="1" x14ac:dyDescent="0.3">
      <c r="E64" s="59"/>
      <c r="F64" s="59"/>
      <c r="G64" s="105" t="s">
        <v>873</v>
      </c>
      <c r="H64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I64" s="102">
        <f>IF('Informatie en uitleg'!$B$1=4,I61*'Informatie en uitleg'!$B$31,IF('Informatie en uitleg'!$B$1=5,I61*'Informatie en uitleg'!$B$32,IF('Informatie en uitleg'!$B$1=6,I61*'Informatie en uitleg'!$B$33,"onjuist perceelnummer")))</f>
        <v>0</v>
      </c>
      <c r="K64" s="53"/>
      <c r="L64" s="8"/>
    </row>
    <row r="65" spans="1:10" s="17" customFormat="1" x14ac:dyDescent="0.25">
      <c r="D65" s="32"/>
      <c r="E65" s="26"/>
      <c r="F65" s="26"/>
      <c r="G65" s="35"/>
      <c r="H65" s="53"/>
    </row>
    <row r="66" spans="1:10" x14ac:dyDescent="0.25">
      <c r="A66" s="123"/>
      <c r="J66" s="17"/>
    </row>
    <row r="67" spans="1:10" s="61" customFormat="1" ht="28.5" x14ac:dyDescent="0.25">
      <c r="A67" s="119" t="s">
        <v>175</v>
      </c>
      <c r="B67" s="119"/>
      <c r="C67" s="119"/>
      <c r="D67" s="119"/>
      <c r="E67" s="119"/>
      <c r="F67" s="119"/>
      <c r="G67" s="119"/>
      <c r="H67" s="119"/>
      <c r="J67" s="17"/>
    </row>
    <row r="68" spans="1:10" s="17" customFormat="1" ht="28.5" x14ac:dyDescent="0.25">
      <c r="A68" s="180" t="s">
        <v>552</v>
      </c>
      <c r="B68" s="180"/>
      <c r="C68" s="180"/>
      <c r="D68" s="180"/>
      <c r="G68" s="8"/>
      <c r="H68" s="27"/>
    </row>
    <row r="69" spans="1:10" s="17" customFormat="1" x14ac:dyDescent="0.25">
      <c r="B69" s="16" t="s">
        <v>63</v>
      </c>
      <c r="C69" s="16" t="s">
        <v>28</v>
      </c>
      <c r="D69" s="16" t="s">
        <v>61</v>
      </c>
      <c r="E69" s="122" t="s">
        <v>62</v>
      </c>
      <c r="F69" s="122"/>
      <c r="G69" s="122"/>
      <c r="H69" s="122"/>
      <c r="I69" s="62" t="s">
        <v>23</v>
      </c>
      <c r="J69" s="16" t="s">
        <v>162</v>
      </c>
    </row>
    <row r="70" spans="1:10" s="17" customFormat="1" x14ac:dyDescent="0.25">
      <c r="B70" s="50" t="s">
        <v>76</v>
      </c>
      <c r="C70" s="17" t="s">
        <v>78</v>
      </c>
      <c r="D70" s="25" t="s">
        <v>65</v>
      </c>
      <c r="E70" s="177" t="s">
        <v>67</v>
      </c>
      <c r="F70" s="177"/>
      <c r="G70" s="177"/>
      <c r="H70" s="177"/>
      <c r="I70" s="63">
        <f>G5</f>
        <v>0</v>
      </c>
      <c r="J70" s="32" t="str">
        <f ca="1">_xlfn.FORMULATEXT(I70)</f>
        <v>=G5</v>
      </c>
    </row>
    <row r="71" spans="1:10" s="17" customFormat="1" x14ac:dyDescent="0.25">
      <c r="B71" s="50" t="s">
        <v>77</v>
      </c>
      <c r="C71" s="17" t="s">
        <v>78</v>
      </c>
      <c r="D71" s="17" t="s">
        <v>66</v>
      </c>
      <c r="E71" s="177" t="s">
        <v>67</v>
      </c>
      <c r="F71" s="177"/>
      <c r="G71" s="177"/>
      <c r="H71" s="177"/>
      <c r="I71" s="63">
        <f>G6</f>
        <v>0</v>
      </c>
      <c r="J71" s="32" t="str">
        <f ca="1">_xlfn.FORMULATEXT(I71)</f>
        <v>=G6</v>
      </c>
    </row>
    <row r="72" spans="1:10" x14ac:dyDescent="0.25">
      <c r="E72" s="120"/>
      <c r="F72" s="120"/>
      <c r="G72" s="120"/>
      <c r="H72" s="120"/>
      <c r="J72" s="32"/>
    </row>
    <row r="73" spans="1:10" x14ac:dyDescent="0.25">
      <c r="B73" s="50" t="s">
        <v>704</v>
      </c>
      <c r="C73" s="17" t="s">
        <v>706</v>
      </c>
      <c r="D73" s="33" t="s">
        <v>723</v>
      </c>
      <c r="E73" s="121"/>
      <c r="F73" s="121"/>
      <c r="G73" s="121"/>
      <c r="H73" s="121"/>
      <c r="I73" s="128">
        <f>G11</f>
        <v>0</v>
      </c>
      <c r="J73" s="32" t="str">
        <f t="shared" ref="J73:J80" ca="1" si="3">_xlfn.FORMULATEXT(I73)</f>
        <v>=G11</v>
      </c>
    </row>
    <row r="74" spans="1:10" x14ac:dyDescent="0.25">
      <c r="B74" s="50" t="s">
        <v>729</v>
      </c>
      <c r="C74" s="17" t="s">
        <v>706</v>
      </c>
      <c r="D74" s="33" t="s">
        <v>724</v>
      </c>
      <c r="E74" s="121"/>
      <c r="F74" s="121"/>
      <c r="G74" s="121"/>
      <c r="H74" s="121"/>
      <c r="I74" s="128">
        <f>G12</f>
        <v>0</v>
      </c>
      <c r="J74" s="32" t="str">
        <f t="shared" ca="1" si="3"/>
        <v>=G12</v>
      </c>
    </row>
    <row r="75" spans="1:10" x14ac:dyDescent="0.25">
      <c r="B75" s="50" t="s">
        <v>705</v>
      </c>
      <c r="C75" s="17" t="s">
        <v>706</v>
      </c>
      <c r="D75" s="33" t="s">
        <v>725</v>
      </c>
      <c r="E75" s="121"/>
      <c r="F75" s="121"/>
      <c r="G75" s="121"/>
      <c r="H75" s="121"/>
      <c r="I75" s="128">
        <f>G13</f>
        <v>0</v>
      </c>
      <c r="J75" s="32" t="str">
        <f t="shared" ca="1" si="3"/>
        <v>=G13</v>
      </c>
    </row>
    <row r="76" spans="1:10" x14ac:dyDescent="0.25">
      <c r="E76" s="121"/>
      <c r="F76" s="121"/>
      <c r="G76" s="121"/>
      <c r="H76" s="121"/>
      <c r="J76" s="32"/>
    </row>
    <row r="77" spans="1:10" x14ac:dyDescent="0.25">
      <c r="B77" s="50" t="s">
        <v>731</v>
      </c>
      <c r="C77" s="17" t="s">
        <v>730</v>
      </c>
      <c r="D77" s="33" t="s">
        <v>723</v>
      </c>
      <c r="E77" s="121"/>
      <c r="F77" s="121"/>
      <c r="G77" s="121"/>
      <c r="H77" s="121"/>
      <c r="I77" s="128">
        <f>G11</f>
        <v>0</v>
      </c>
      <c r="J77" s="32" t="str">
        <f t="shared" ca="1" si="3"/>
        <v>=G11</v>
      </c>
    </row>
    <row r="78" spans="1:10" x14ac:dyDescent="0.25">
      <c r="B78" s="50" t="s">
        <v>681</v>
      </c>
      <c r="C78" s="17" t="s">
        <v>730</v>
      </c>
      <c r="D78" s="33" t="s">
        <v>724</v>
      </c>
      <c r="E78" s="121"/>
      <c r="F78" s="121"/>
      <c r="G78" s="121"/>
      <c r="H78" s="121"/>
      <c r="I78" s="128">
        <f>G12</f>
        <v>0</v>
      </c>
      <c r="J78" s="32" t="str">
        <f t="shared" ca="1" si="3"/>
        <v>=G12</v>
      </c>
    </row>
    <row r="79" spans="1:10" x14ac:dyDescent="0.25">
      <c r="E79" s="121"/>
      <c r="F79" s="121"/>
      <c r="G79" s="121"/>
      <c r="H79" s="121"/>
      <c r="J79" s="32"/>
    </row>
    <row r="80" spans="1:10" x14ac:dyDescent="0.25">
      <c r="B80" s="23" t="s">
        <v>678</v>
      </c>
      <c r="C80" s="17" t="s">
        <v>680</v>
      </c>
      <c r="D80" s="32" t="s">
        <v>726</v>
      </c>
      <c r="E80" s="179" t="s">
        <v>249</v>
      </c>
      <c r="F80" s="179"/>
      <c r="G80" s="179"/>
      <c r="H80" s="179"/>
      <c r="I80" s="128">
        <f>G18</f>
        <v>0</v>
      </c>
      <c r="J80" s="32" t="str">
        <f t="shared" ca="1" si="3"/>
        <v>=G18</v>
      </c>
    </row>
    <row r="81" spans="1:10" x14ac:dyDescent="0.25">
      <c r="E81" s="121"/>
      <c r="F81" s="121"/>
      <c r="G81" s="121"/>
      <c r="H81" s="121"/>
      <c r="J81" s="32"/>
    </row>
    <row r="82" spans="1:10" x14ac:dyDescent="0.25">
      <c r="E82" s="121"/>
      <c r="F82" s="121"/>
      <c r="G82" s="121"/>
      <c r="H82" s="121"/>
      <c r="J82" s="87"/>
    </row>
    <row r="83" spans="1:10" s="17" customFormat="1" ht="28.5" x14ac:dyDescent="0.25">
      <c r="A83" s="180" t="s">
        <v>553</v>
      </c>
      <c r="B83" s="180"/>
      <c r="C83" s="180"/>
      <c r="D83" s="180"/>
      <c r="G83" s="8"/>
      <c r="H83" s="27"/>
      <c r="J83" s="32"/>
    </row>
    <row r="84" spans="1:10" s="17" customFormat="1" x14ac:dyDescent="0.25">
      <c r="B84" s="16" t="s">
        <v>63</v>
      </c>
      <c r="C84" s="16" t="s">
        <v>28</v>
      </c>
      <c r="D84" s="16" t="s">
        <v>61</v>
      </c>
      <c r="E84" s="62" t="s">
        <v>62</v>
      </c>
      <c r="F84" s="62"/>
      <c r="G84" s="32"/>
      <c r="H84" s="29"/>
      <c r="I84" s="62" t="s">
        <v>23</v>
      </c>
      <c r="J84" s="32"/>
    </row>
    <row r="85" spans="1:10" s="17" customFormat="1" x14ac:dyDescent="0.25">
      <c r="B85" s="23" t="s">
        <v>709</v>
      </c>
      <c r="C85" s="17" t="s">
        <v>714</v>
      </c>
      <c r="D85" s="17" t="s">
        <v>732</v>
      </c>
      <c r="E85" s="177" t="s">
        <v>688</v>
      </c>
      <c r="F85" s="177"/>
      <c r="G85" s="177"/>
      <c r="H85" s="177"/>
      <c r="I85" s="129">
        <f>G26</f>
        <v>0</v>
      </c>
      <c r="J85" s="32" t="str">
        <f t="shared" ref="J85:J98" ca="1" si="4">_xlfn.FORMULATEXT(I85)</f>
        <v>=G26</v>
      </c>
    </row>
    <row r="86" spans="1:10" s="17" customFormat="1" x14ac:dyDescent="0.25">
      <c r="B86" s="23" t="s">
        <v>710</v>
      </c>
      <c r="C86" s="17" t="s">
        <v>714</v>
      </c>
      <c r="D86" s="17" t="s">
        <v>733</v>
      </c>
      <c r="E86" s="118"/>
      <c r="F86" s="118"/>
      <c r="G86" s="118"/>
      <c r="H86" s="130"/>
      <c r="I86" s="129">
        <f>G27</f>
        <v>0</v>
      </c>
      <c r="J86" s="32" t="str">
        <f t="shared" ca="1" si="4"/>
        <v>=G27</v>
      </c>
    </row>
    <row r="87" spans="1:10" s="17" customFormat="1" x14ac:dyDescent="0.25">
      <c r="B87" s="23" t="s">
        <v>711</v>
      </c>
      <c r="C87" s="17" t="s">
        <v>714</v>
      </c>
      <c r="D87" s="17" t="s">
        <v>734</v>
      </c>
      <c r="E87" s="118"/>
      <c r="F87" s="118"/>
      <c r="G87" s="118"/>
      <c r="H87" s="130"/>
      <c r="I87" s="129">
        <f>G28</f>
        <v>0</v>
      </c>
      <c r="J87" s="32" t="str">
        <f t="shared" ca="1" si="4"/>
        <v>=G28</v>
      </c>
    </row>
    <row r="88" spans="1:10" s="17" customFormat="1" x14ac:dyDescent="0.25">
      <c r="B88" s="23" t="s">
        <v>712</v>
      </c>
      <c r="C88" s="17" t="s">
        <v>714</v>
      </c>
      <c r="D88" s="17" t="s">
        <v>740</v>
      </c>
      <c r="E88" s="177" t="s">
        <v>735</v>
      </c>
      <c r="F88" s="177"/>
      <c r="G88" s="177"/>
      <c r="H88" s="177"/>
      <c r="I88" s="129">
        <f>G29</f>
        <v>0</v>
      </c>
      <c r="J88" s="32" t="str">
        <f t="shared" ca="1" si="4"/>
        <v>=G29</v>
      </c>
    </row>
    <row r="89" spans="1:10" s="17" customFormat="1" x14ac:dyDescent="0.25">
      <c r="B89" s="23"/>
      <c r="E89" s="118"/>
      <c r="F89" s="118"/>
      <c r="G89" s="118"/>
      <c r="H89" s="130"/>
      <c r="I89" s="32"/>
      <c r="J89" s="32"/>
    </row>
    <row r="90" spans="1:10" s="17" customFormat="1" x14ac:dyDescent="0.25">
      <c r="B90" s="23" t="s">
        <v>736</v>
      </c>
      <c r="C90" s="17" t="s">
        <v>739</v>
      </c>
      <c r="D90" s="17" t="s">
        <v>732</v>
      </c>
      <c r="E90" s="177" t="s">
        <v>688</v>
      </c>
      <c r="F90" s="177"/>
      <c r="G90" s="177"/>
      <c r="H90" s="177"/>
      <c r="I90" s="129">
        <f>G26</f>
        <v>0</v>
      </c>
      <c r="J90" s="32" t="str">
        <f t="shared" ca="1" si="4"/>
        <v>=G26</v>
      </c>
    </row>
    <row r="91" spans="1:10" s="17" customFormat="1" x14ac:dyDescent="0.25">
      <c r="B91" s="23" t="s">
        <v>737</v>
      </c>
      <c r="C91" s="17" t="s">
        <v>739</v>
      </c>
      <c r="D91" s="17" t="s">
        <v>733</v>
      </c>
      <c r="E91" s="118"/>
      <c r="F91" s="118"/>
      <c r="G91" s="118"/>
      <c r="H91" s="130"/>
      <c r="I91" s="129">
        <f>G27</f>
        <v>0</v>
      </c>
      <c r="J91" s="32" t="str">
        <f t="shared" ca="1" si="4"/>
        <v>=G27</v>
      </c>
    </row>
    <row r="92" spans="1:10" s="17" customFormat="1" x14ac:dyDescent="0.25">
      <c r="B92" s="23" t="s">
        <v>738</v>
      </c>
      <c r="C92" s="17" t="s">
        <v>739</v>
      </c>
      <c r="D92" s="17" t="s">
        <v>740</v>
      </c>
      <c r="E92" s="177" t="s">
        <v>735</v>
      </c>
      <c r="F92" s="177"/>
      <c r="G92" s="177"/>
      <c r="H92" s="177"/>
      <c r="I92" s="129">
        <f>G29</f>
        <v>0</v>
      </c>
      <c r="J92" s="32" t="str">
        <f t="shared" ca="1" si="4"/>
        <v>=G29</v>
      </c>
    </row>
    <row r="93" spans="1:10" s="17" customFormat="1" x14ac:dyDescent="0.25">
      <c r="B93" s="23"/>
      <c r="E93" s="32"/>
      <c r="F93" s="32"/>
      <c r="G93" s="32"/>
      <c r="H93" s="29"/>
      <c r="I93" s="32"/>
      <c r="J93" s="32"/>
    </row>
    <row r="94" spans="1:10" s="17" customFormat="1" x14ac:dyDescent="0.25">
      <c r="B94" s="23" t="s">
        <v>701</v>
      </c>
      <c r="C94" s="17" t="s">
        <v>679</v>
      </c>
      <c r="D94" s="17" t="s">
        <v>741</v>
      </c>
      <c r="E94" s="32"/>
      <c r="F94" s="32"/>
      <c r="G94" s="32"/>
      <c r="H94" s="29"/>
      <c r="I94" s="129">
        <f>G34</f>
        <v>0</v>
      </c>
      <c r="J94" s="32" t="str">
        <f t="shared" ca="1" si="4"/>
        <v>=G34</v>
      </c>
    </row>
    <row r="95" spans="1:10" s="17" customFormat="1" x14ac:dyDescent="0.25">
      <c r="B95" s="23" t="s">
        <v>703</v>
      </c>
      <c r="C95" s="17" t="s">
        <v>679</v>
      </c>
      <c r="D95" s="17" t="s">
        <v>742</v>
      </c>
      <c r="E95" s="32"/>
      <c r="F95" s="32"/>
      <c r="G95" s="32"/>
      <c r="H95" s="29"/>
      <c r="I95" s="129">
        <f>G35</f>
        <v>0</v>
      </c>
      <c r="J95" s="32" t="str">
        <f t="shared" ca="1" si="4"/>
        <v>=G35</v>
      </c>
    </row>
    <row r="96" spans="1:10" s="17" customFormat="1" x14ac:dyDescent="0.25">
      <c r="B96" s="23" t="s">
        <v>746</v>
      </c>
      <c r="C96" s="17" t="s">
        <v>679</v>
      </c>
      <c r="D96" s="17" t="s">
        <v>743</v>
      </c>
      <c r="E96" s="32"/>
      <c r="F96" s="32"/>
      <c r="G96" s="32"/>
      <c r="H96" s="29"/>
      <c r="I96" s="129">
        <f>G35</f>
        <v>0</v>
      </c>
      <c r="J96" s="32" t="str">
        <f t="shared" ca="1" si="4"/>
        <v>=G35</v>
      </c>
    </row>
    <row r="97" spans="1:10" s="17" customFormat="1" x14ac:dyDescent="0.25">
      <c r="B97" s="23" t="s">
        <v>702</v>
      </c>
      <c r="C97" s="17" t="s">
        <v>679</v>
      </c>
      <c r="D97" s="17" t="s">
        <v>744</v>
      </c>
      <c r="E97" s="177" t="s">
        <v>624</v>
      </c>
      <c r="F97" s="177"/>
      <c r="G97" s="177"/>
      <c r="H97" s="177"/>
      <c r="I97" s="129">
        <f>G36</f>
        <v>0</v>
      </c>
      <c r="J97" s="32" t="str">
        <f t="shared" ca="1" si="4"/>
        <v>=G36</v>
      </c>
    </row>
    <row r="98" spans="1:10" s="17" customFormat="1" x14ac:dyDescent="0.25">
      <c r="B98" s="23" t="s">
        <v>747</v>
      </c>
      <c r="C98" s="17" t="s">
        <v>679</v>
      </c>
      <c r="D98" s="17" t="s">
        <v>745</v>
      </c>
      <c r="E98" s="32"/>
      <c r="F98" s="32"/>
      <c r="G98" s="32"/>
      <c r="H98" s="29"/>
      <c r="I98" s="129">
        <f>G34</f>
        <v>0</v>
      </c>
      <c r="J98" s="32" t="str">
        <f t="shared" ca="1" si="4"/>
        <v>=G34</v>
      </c>
    </row>
    <row r="99" spans="1:10" s="17" customFormat="1" x14ac:dyDescent="0.25">
      <c r="B99" s="23"/>
      <c r="E99" s="32"/>
      <c r="F99" s="32"/>
      <c r="G99" s="32"/>
      <c r="H99" s="29"/>
      <c r="I99" s="32"/>
      <c r="J99" s="32"/>
    </row>
    <row r="100" spans="1:10" x14ac:dyDescent="0.25">
      <c r="B100" s="114" t="s">
        <v>684</v>
      </c>
      <c r="C100" s="33" t="s">
        <v>135</v>
      </c>
      <c r="D100" s="81" t="s">
        <v>750</v>
      </c>
      <c r="E100" s="178" t="s">
        <v>698</v>
      </c>
      <c r="F100" s="178"/>
      <c r="G100" s="178"/>
      <c r="H100" s="178"/>
      <c r="I100" s="28">
        <f t="shared" ref="I100:I105" si="5">G41</f>
        <v>0</v>
      </c>
      <c r="J100" s="32" t="str">
        <f t="shared" ref="J100:J105" ca="1" si="6">_xlfn.FORMULATEXT(I100)</f>
        <v>=G41</v>
      </c>
    </row>
    <row r="101" spans="1:10" x14ac:dyDescent="0.25">
      <c r="B101" s="114" t="s">
        <v>122</v>
      </c>
      <c r="C101" s="33" t="s">
        <v>135</v>
      </c>
      <c r="D101" s="81" t="s">
        <v>748</v>
      </c>
      <c r="E101" s="176" t="s">
        <v>699</v>
      </c>
      <c r="F101" s="176"/>
      <c r="G101" s="176"/>
      <c r="H101" s="176"/>
      <c r="I101" s="28">
        <f t="shared" si="5"/>
        <v>0</v>
      </c>
      <c r="J101" s="32" t="str">
        <f t="shared" ca="1" si="6"/>
        <v>=G42</v>
      </c>
    </row>
    <row r="102" spans="1:10" x14ac:dyDescent="0.25">
      <c r="B102" s="114" t="s">
        <v>700</v>
      </c>
      <c r="C102" s="33" t="s">
        <v>135</v>
      </c>
      <c r="D102" s="81" t="s">
        <v>749</v>
      </c>
      <c r="E102" s="176" t="s">
        <v>722</v>
      </c>
      <c r="F102" s="176"/>
      <c r="G102" s="176"/>
      <c r="H102" s="176"/>
      <c r="I102" s="28">
        <f t="shared" si="5"/>
        <v>0</v>
      </c>
      <c r="J102" s="32" t="str">
        <f t="shared" ca="1" si="6"/>
        <v>=G43</v>
      </c>
    </row>
    <row r="103" spans="1:10" x14ac:dyDescent="0.25">
      <c r="B103" s="114" t="s">
        <v>123</v>
      </c>
      <c r="C103" s="33" t="s">
        <v>135</v>
      </c>
      <c r="D103" s="81" t="s">
        <v>751</v>
      </c>
      <c r="E103" s="131"/>
      <c r="F103" s="131"/>
      <c r="G103" s="131"/>
      <c r="H103" s="131"/>
      <c r="I103" s="28">
        <f t="shared" si="5"/>
        <v>0</v>
      </c>
      <c r="J103" s="32" t="str">
        <f t="shared" ca="1" si="6"/>
        <v>=G44</v>
      </c>
    </row>
    <row r="104" spans="1:10" x14ac:dyDescent="0.25">
      <c r="B104" s="114" t="s">
        <v>1183</v>
      </c>
      <c r="C104" s="33" t="s">
        <v>135</v>
      </c>
      <c r="D104" s="81" t="s">
        <v>1186</v>
      </c>
      <c r="E104" s="33" t="s">
        <v>1185</v>
      </c>
      <c r="F104" s="172"/>
      <c r="G104" s="172"/>
      <c r="H104" s="172"/>
      <c r="I104" s="28">
        <f t="shared" si="5"/>
        <v>0</v>
      </c>
      <c r="J104" s="32" t="str">
        <f t="shared" ca="1" si="6"/>
        <v>=G45</v>
      </c>
    </row>
    <row r="105" spans="1:10" x14ac:dyDescent="0.25">
      <c r="B105" s="114" t="s">
        <v>124</v>
      </c>
      <c r="C105" s="33" t="s">
        <v>135</v>
      </c>
      <c r="D105" s="81" t="s">
        <v>125</v>
      </c>
      <c r="E105" s="176" t="s">
        <v>722</v>
      </c>
      <c r="F105" s="176"/>
      <c r="G105" s="176"/>
      <c r="H105" s="176"/>
      <c r="I105" s="28">
        <f t="shared" si="5"/>
        <v>0</v>
      </c>
      <c r="J105" s="32" t="str">
        <f t="shared" ca="1" si="6"/>
        <v>=G46</v>
      </c>
    </row>
    <row r="106" spans="1:10" x14ac:dyDescent="0.25">
      <c r="B106" s="114"/>
      <c r="C106" s="33"/>
      <c r="D106" s="81"/>
      <c r="E106" s="131"/>
      <c r="F106" s="131"/>
      <c r="G106" s="131"/>
      <c r="H106" s="131"/>
      <c r="I106" s="28"/>
      <c r="J106" s="32"/>
    </row>
    <row r="108" spans="1:10" s="17" customFormat="1" x14ac:dyDescent="0.25">
      <c r="A108" s="64" t="s">
        <v>136</v>
      </c>
      <c r="B108" s="65"/>
      <c r="C108" s="65"/>
      <c r="D108" s="65"/>
      <c r="E108" s="65"/>
      <c r="F108" s="65"/>
      <c r="G108" s="65"/>
      <c r="H108" s="66"/>
      <c r="I108" s="65"/>
      <c r="J108" s="65"/>
    </row>
  </sheetData>
  <sheetProtection algorithmName="SHA-512" hashValue="nMzoq9tgP5ApQnrSectkoScNUEmaWSaJzHK3fo8uu2zgoqya9VVYvV3x/CmiafPgn+ZsBGZ84q98ej2LDWqslw==" saltValue="8pDEQWXyoYgwnI7TZNkfzQ==" spinCount="100000" sheet="1" objects="1" scenarios="1"/>
  <mergeCells count="24">
    <mergeCell ref="A83:D83"/>
    <mergeCell ref="A68:D68"/>
    <mergeCell ref="A1:D1"/>
    <mergeCell ref="A49:D49"/>
    <mergeCell ref="A2:D2"/>
    <mergeCell ref="A3:D3"/>
    <mergeCell ref="A23:D23"/>
    <mergeCell ref="A16:D16"/>
    <mergeCell ref="A9:D9"/>
    <mergeCell ref="A32:D32"/>
    <mergeCell ref="A24:D24"/>
    <mergeCell ref="A39:D39"/>
    <mergeCell ref="E80:H80"/>
    <mergeCell ref="E70:H70"/>
    <mergeCell ref="E71:H71"/>
    <mergeCell ref="E85:H85"/>
    <mergeCell ref="E88:H88"/>
    <mergeCell ref="E102:H102"/>
    <mergeCell ref="E105:H105"/>
    <mergeCell ref="E92:H92"/>
    <mergeCell ref="E90:H90"/>
    <mergeCell ref="E97:H97"/>
    <mergeCell ref="E100:H100"/>
    <mergeCell ref="E101:H101"/>
  </mergeCells>
  <dataValidations count="1">
    <dataValidation type="whole" allowBlank="1" showInputMessage="1" showErrorMessage="1" errorTitle="Foutieve ingave" error="U kunt alleen bedragen invullen die zijn afgerond op hele Euro's" sqref="G5:G6 G18 G34:G36 G11:G13 G26:G29 G41:G4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4.85546875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81" t="s">
        <v>204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H2" s="16"/>
      <c r="I2" s="16"/>
    </row>
    <row r="3" spans="1:9" ht="30" x14ac:dyDescent="0.25">
      <c r="A3" s="184" t="s">
        <v>204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140</v>
      </c>
      <c r="C5" s="17" t="s">
        <v>145</v>
      </c>
      <c r="D5" s="25" t="s">
        <v>347</v>
      </c>
      <c r="E5" s="26">
        <v>5400</v>
      </c>
      <c r="F5" s="5"/>
      <c r="G5" s="27" t="s">
        <v>333</v>
      </c>
      <c r="H5" s="28">
        <f t="shared" ref="H5" si="0">+F5*E5</f>
        <v>0</v>
      </c>
      <c r="I5" s="32"/>
    </row>
    <row r="6" spans="1:9" x14ac:dyDescent="0.25">
      <c r="G6" s="30" t="s">
        <v>148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4" t="s">
        <v>205</v>
      </c>
      <c r="B8" s="184"/>
      <c r="C8" s="184"/>
      <c r="D8" s="184"/>
      <c r="E8" s="19"/>
      <c r="F8" s="20"/>
      <c r="H8" s="16"/>
      <c r="I8" s="16"/>
    </row>
    <row r="9" spans="1:9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276</v>
      </c>
      <c r="F9" s="16" t="s">
        <v>277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85" t="s">
        <v>373</v>
      </c>
      <c r="C10" s="17" t="s">
        <v>145</v>
      </c>
      <c r="D10" s="25" t="s">
        <v>348</v>
      </c>
      <c r="E10" s="26">
        <v>1080</v>
      </c>
      <c r="F10" s="5"/>
      <c r="G10" s="27" t="s">
        <v>456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148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18.75" x14ac:dyDescent="0.25">
      <c r="D13" s="32"/>
      <c r="E13" s="32"/>
      <c r="F13" s="35"/>
      <c r="G13" s="48" t="s">
        <v>137</v>
      </c>
      <c r="H13" s="49">
        <f>H6+H11</f>
        <v>0</v>
      </c>
      <c r="I13" s="32"/>
    </row>
    <row r="14" spans="1:9" x14ac:dyDescent="0.25">
      <c r="D14" s="32"/>
      <c r="E14" s="32"/>
      <c r="F14" s="35"/>
      <c r="G14" s="27"/>
      <c r="H14" s="8"/>
    </row>
    <row r="15" spans="1:9" ht="31.5" x14ac:dyDescent="0.25">
      <c r="A15" s="182" t="s">
        <v>30</v>
      </c>
      <c r="B15" s="182"/>
      <c r="C15" s="182"/>
      <c r="D15" s="182"/>
      <c r="E15" s="32"/>
      <c r="F15" s="35"/>
      <c r="G15" s="27"/>
      <c r="H15" s="8"/>
    </row>
    <row r="16" spans="1:9" ht="23.25" x14ac:dyDescent="0.25">
      <c r="A16" s="184" t="s">
        <v>204</v>
      </c>
      <c r="B16" s="184"/>
      <c r="C16" s="184"/>
      <c r="D16" s="184"/>
      <c r="E16" s="70"/>
      <c r="F16" s="70"/>
      <c r="G16" s="70"/>
      <c r="H16" s="8"/>
    </row>
    <row r="17" spans="1:9" x14ac:dyDescent="0.25">
      <c r="A17" s="16" t="s">
        <v>59</v>
      </c>
      <c r="B17" s="16" t="s">
        <v>63</v>
      </c>
      <c r="C17" s="16" t="s">
        <v>28</v>
      </c>
      <c r="D17" s="16" t="s">
        <v>0</v>
      </c>
      <c r="E17" s="16" t="s">
        <v>3</v>
      </c>
      <c r="F17" s="16" t="s">
        <v>6</v>
      </c>
      <c r="G17" s="22" t="s">
        <v>4</v>
      </c>
      <c r="H17" s="21" t="s">
        <v>16</v>
      </c>
    </row>
    <row r="18" spans="1:9" x14ac:dyDescent="0.25">
      <c r="A18" s="23">
        <v>3</v>
      </c>
      <c r="B18" s="50" t="s">
        <v>274</v>
      </c>
      <c r="C18" s="69" t="s">
        <v>209</v>
      </c>
      <c r="D18" s="17" t="s">
        <v>272</v>
      </c>
      <c r="E18" s="26">
        <v>72</v>
      </c>
      <c r="F18" s="6"/>
      <c r="G18" s="27" t="s">
        <v>457</v>
      </c>
      <c r="H18" s="28">
        <f t="shared" ref="H18:H26" si="2">+F18*E18</f>
        <v>0</v>
      </c>
      <c r="I18" s="32"/>
    </row>
    <row r="19" spans="1:9" x14ac:dyDescent="0.25">
      <c r="A19" s="23">
        <v>4</v>
      </c>
      <c r="B19" s="50" t="s">
        <v>275</v>
      </c>
      <c r="C19" s="69" t="s">
        <v>209</v>
      </c>
      <c r="D19" s="17" t="s">
        <v>273</v>
      </c>
      <c r="E19" s="26">
        <v>72</v>
      </c>
      <c r="F19" s="6"/>
      <c r="G19" s="27" t="s">
        <v>458</v>
      </c>
      <c r="H19" s="28">
        <f t="shared" si="2"/>
        <v>0</v>
      </c>
      <c r="I19" s="32"/>
    </row>
    <row r="20" spans="1:9" x14ac:dyDescent="0.25">
      <c r="A20" s="23">
        <v>5</v>
      </c>
      <c r="B20" s="50" t="s">
        <v>309</v>
      </c>
      <c r="C20" s="69" t="s">
        <v>209</v>
      </c>
      <c r="D20" s="33" t="s">
        <v>278</v>
      </c>
      <c r="E20" s="26">
        <v>54</v>
      </c>
      <c r="F20" s="6"/>
      <c r="G20" s="45" t="s">
        <v>459</v>
      </c>
      <c r="H20" s="28">
        <f t="shared" si="2"/>
        <v>0</v>
      </c>
      <c r="I20" s="32"/>
    </row>
    <row r="21" spans="1:9" x14ac:dyDescent="0.25">
      <c r="A21" s="23">
        <v>6</v>
      </c>
      <c r="B21" s="50" t="s">
        <v>310</v>
      </c>
      <c r="C21" s="69" t="s">
        <v>209</v>
      </c>
      <c r="D21" s="17" t="s">
        <v>281</v>
      </c>
      <c r="E21" s="26">
        <v>54</v>
      </c>
      <c r="F21" s="6"/>
      <c r="G21" s="27" t="s">
        <v>460</v>
      </c>
      <c r="H21" s="28">
        <f t="shared" si="2"/>
        <v>0</v>
      </c>
      <c r="I21" s="32"/>
    </row>
    <row r="22" spans="1:9" x14ac:dyDescent="0.25">
      <c r="A22" s="23">
        <v>7</v>
      </c>
      <c r="B22" s="50" t="s">
        <v>311</v>
      </c>
      <c r="C22" s="69" t="s">
        <v>209</v>
      </c>
      <c r="D22" s="17" t="s">
        <v>279</v>
      </c>
      <c r="E22" s="26">
        <v>54</v>
      </c>
      <c r="F22" s="6"/>
      <c r="G22" s="27" t="s">
        <v>461</v>
      </c>
      <c r="H22" s="28">
        <f t="shared" si="2"/>
        <v>0</v>
      </c>
      <c r="I22" s="32"/>
    </row>
    <row r="23" spans="1:9" x14ac:dyDescent="0.25">
      <c r="A23" s="23">
        <v>8</v>
      </c>
      <c r="B23" s="50" t="s">
        <v>312</v>
      </c>
      <c r="C23" s="69" t="s">
        <v>209</v>
      </c>
      <c r="D23" s="33" t="s">
        <v>280</v>
      </c>
      <c r="E23" s="26">
        <v>54</v>
      </c>
      <c r="F23" s="6"/>
      <c r="G23" s="27" t="s">
        <v>462</v>
      </c>
      <c r="H23" s="28">
        <f t="shared" si="2"/>
        <v>0</v>
      </c>
      <c r="I23" s="32"/>
    </row>
    <row r="24" spans="1:9" x14ac:dyDescent="0.25">
      <c r="A24" s="23">
        <v>9</v>
      </c>
      <c r="B24" s="50" t="s">
        <v>783</v>
      </c>
      <c r="C24" s="69" t="s">
        <v>209</v>
      </c>
      <c r="D24" s="80" t="s">
        <v>780</v>
      </c>
      <c r="E24" s="26">
        <v>54</v>
      </c>
      <c r="F24" s="6"/>
      <c r="G24" s="45" t="s">
        <v>851</v>
      </c>
      <c r="H24" s="28">
        <f t="shared" si="2"/>
        <v>0</v>
      </c>
      <c r="I24" s="32"/>
    </row>
    <row r="25" spans="1:9" ht="30" x14ac:dyDescent="0.25">
      <c r="A25" s="23">
        <v>10</v>
      </c>
      <c r="B25" s="50" t="s">
        <v>784</v>
      </c>
      <c r="C25" s="69" t="s">
        <v>209</v>
      </c>
      <c r="D25" s="80" t="s">
        <v>779</v>
      </c>
      <c r="E25" s="26">
        <v>54</v>
      </c>
      <c r="F25" s="6"/>
      <c r="G25" s="68" t="s">
        <v>1161</v>
      </c>
      <c r="H25" s="28">
        <f t="shared" si="2"/>
        <v>0</v>
      </c>
      <c r="I25" s="32"/>
    </row>
    <row r="26" spans="1:9" ht="30" x14ac:dyDescent="0.25">
      <c r="A26" s="23">
        <v>11</v>
      </c>
      <c r="B26" s="50" t="s">
        <v>313</v>
      </c>
      <c r="C26" s="69" t="s">
        <v>209</v>
      </c>
      <c r="D26" s="80" t="s">
        <v>319</v>
      </c>
      <c r="E26" s="26">
        <v>18</v>
      </c>
      <c r="F26" s="6"/>
      <c r="G26" s="68" t="s">
        <v>1162</v>
      </c>
      <c r="H26" s="28">
        <f t="shared" si="2"/>
        <v>0</v>
      </c>
      <c r="I26" s="32"/>
    </row>
    <row r="27" spans="1:9" x14ac:dyDescent="0.25">
      <c r="A27" s="23"/>
      <c r="B27" s="50"/>
      <c r="C27" s="69"/>
      <c r="D27" s="25"/>
      <c r="E27" s="26"/>
      <c r="F27" s="8"/>
      <c r="G27" s="30" t="s">
        <v>148</v>
      </c>
      <c r="H27" s="44">
        <f>SUM(H18:H26)</f>
        <v>0</v>
      </c>
      <c r="I27" s="32"/>
    </row>
    <row r="28" spans="1:9" x14ac:dyDescent="0.25">
      <c r="A28" s="23"/>
      <c r="B28" s="50"/>
      <c r="C28" s="69"/>
      <c r="D28" s="25"/>
      <c r="E28" s="26"/>
      <c r="F28" s="8"/>
      <c r="G28" s="27"/>
      <c r="H28" s="28"/>
    </row>
    <row r="29" spans="1:9" ht="23.25" x14ac:dyDescent="0.25">
      <c r="A29" s="184" t="s">
        <v>205</v>
      </c>
      <c r="B29" s="184"/>
      <c r="C29" s="184"/>
      <c r="D29" s="184"/>
      <c r="E29" s="26"/>
      <c r="F29" s="8"/>
      <c r="G29" s="34"/>
      <c r="H29" s="28"/>
      <c r="I29" s="28"/>
    </row>
    <row r="30" spans="1:9" x14ac:dyDescent="0.25">
      <c r="A30" s="16" t="s">
        <v>59</v>
      </c>
      <c r="B30" s="16" t="s">
        <v>57</v>
      </c>
      <c r="C30" s="16" t="s">
        <v>28</v>
      </c>
      <c r="D30" s="16" t="s">
        <v>0</v>
      </c>
      <c r="E30" s="16" t="s">
        <v>9</v>
      </c>
      <c r="F30" s="134" t="s">
        <v>26</v>
      </c>
      <c r="G30" s="22" t="s">
        <v>4</v>
      </c>
      <c r="H30" s="21" t="s">
        <v>16</v>
      </c>
      <c r="I30" s="28"/>
    </row>
    <row r="31" spans="1:9" x14ac:dyDescent="0.25">
      <c r="A31" s="23">
        <v>12</v>
      </c>
      <c r="B31" s="23" t="s">
        <v>332</v>
      </c>
      <c r="C31" s="17" t="s">
        <v>209</v>
      </c>
      <c r="D31" s="33" t="s">
        <v>287</v>
      </c>
      <c r="E31" s="72">
        <v>0.55000000000000004</v>
      </c>
      <c r="F31" s="117"/>
      <c r="G31" s="27" t="s">
        <v>463</v>
      </c>
      <c r="H31" s="46">
        <f>SUM(H18:H23)*E31*F31</f>
        <v>0</v>
      </c>
      <c r="I31" s="32"/>
    </row>
    <row r="32" spans="1:9" x14ac:dyDescent="0.25">
      <c r="D32" s="32"/>
      <c r="E32" s="26"/>
      <c r="F32" s="8"/>
      <c r="G32" s="30" t="s">
        <v>148</v>
      </c>
      <c r="H32" s="44">
        <f>SUM(H31:H31)</f>
        <v>0</v>
      </c>
      <c r="I32" s="32"/>
    </row>
    <row r="33" spans="1:9" x14ac:dyDescent="0.25">
      <c r="D33" s="32"/>
      <c r="E33" s="26"/>
      <c r="F33" s="8"/>
      <c r="G33" s="30"/>
      <c r="H33" s="44"/>
      <c r="I33" s="32"/>
    </row>
    <row r="34" spans="1:9" ht="23.25" x14ac:dyDescent="0.25">
      <c r="A34" s="184" t="s">
        <v>845</v>
      </c>
      <c r="B34" s="184"/>
      <c r="C34" s="184"/>
      <c r="D34" s="184"/>
      <c r="E34" s="26"/>
      <c r="F34" s="8"/>
      <c r="G34" s="34"/>
      <c r="H34" s="28"/>
      <c r="I34" s="28"/>
    </row>
    <row r="35" spans="1:9" x14ac:dyDescent="0.25">
      <c r="A35" s="16" t="s">
        <v>59</v>
      </c>
      <c r="B35" s="16" t="s">
        <v>63</v>
      </c>
      <c r="C35" s="16" t="s">
        <v>28</v>
      </c>
      <c r="D35" s="16" t="s">
        <v>0</v>
      </c>
      <c r="E35" s="16" t="s">
        <v>3</v>
      </c>
      <c r="F35" s="16" t="s">
        <v>6</v>
      </c>
      <c r="G35" s="22" t="s">
        <v>4</v>
      </c>
      <c r="H35" s="21" t="s">
        <v>16</v>
      </c>
      <c r="I35" s="28"/>
    </row>
    <row r="36" spans="1:9" x14ac:dyDescent="0.25">
      <c r="A36" s="23">
        <v>13</v>
      </c>
      <c r="B36" s="23" t="s">
        <v>781</v>
      </c>
      <c r="C36" s="17" t="s">
        <v>209</v>
      </c>
      <c r="D36" s="33" t="s">
        <v>782</v>
      </c>
      <c r="E36" s="26">
        <v>180</v>
      </c>
      <c r="F36" s="6"/>
      <c r="G36" s="27" t="s">
        <v>842</v>
      </c>
      <c r="H36" s="28">
        <f t="shared" ref="H36:H38" si="3">+F36*E36</f>
        <v>0</v>
      </c>
      <c r="I36" s="32"/>
    </row>
    <row r="37" spans="1:9" ht="30" x14ac:dyDescent="0.25">
      <c r="A37" s="23">
        <v>14</v>
      </c>
      <c r="B37" s="23" t="s">
        <v>837</v>
      </c>
      <c r="C37" s="17" t="s">
        <v>209</v>
      </c>
      <c r="D37" s="33" t="s">
        <v>840</v>
      </c>
      <c r="E37" s="26">
        <v>54</v>
      </c>
      <c r="F37" s="6"/>
      <c r="G37" s="52" t="s">
        <v>843</v>
      </c>
      <c r="H37" s="28">
        <f t="shared" si="3"/>
        <v>0</v>
      </c>
      <c r="I37" s="52"/>
    </row>
    <row r="38" spans="1:9" ht="30" x14ac:dyDescent="0.25">
      <c r="A38" s="23">
        <v>15</v>
      </c>
      <c r="B38" s="23" t="s">
        <v>838</v>
      </c>
      <c r="C38" s="17" t="s">
        <v>209</v>
      </c>
      <c r="D38" s="33" t="s">
        <v>841</v>
      </c>
      <c r="E38" s="26">
        <v>27</v>
      </c>
      <c r="F38" s="6"/>
      <c r="G38" s="52" t="s">
        <v>844</v>
      </c>
      <c r="H38" s="28">
        <f t="shared" si="3"/>
        <v>0</v>
      </c>
      <c r="I38" s="32"/>
    </row>
    <row r="39" spans="1:9" x14ac:dyDescent="0.25">
      <c r="D39" s="32"/>
      <c r="E39" s="26"/>
      <c r="F39" s="8"/>
      <c r="G39" s="30" t="s">
        <v>148</v>
      </c>
      <c r="H39" s="44">
        <f>SUM(H36:H38)</f>
        <v>0</v>
      </c>
      <c r="I39" s="32"/>
    </row>
    <row r="40" spans="1:9" x14ac:dyDescent="0.25">
      <c r="D40" s="32"/>
      <c r="E40" s="26"/>
      <c r="F40" s="8"/>
      <c r="G40" s="30"/>
      <c r="H40" s="44"/>
      <c r="I40" s="32"/>
    </row>
    <row r="41" spans="1:9" ht="31.5" x14ac:dyDescent="0.25">
      <c r="A41" s="182" t="s">
        <v>282</v>
      </c>
      <c r="B41" s="182"/>
      <c r="C41" s="182"/>
      <c r="D41" s="182"/>
      <c r="E41" s="26"/>
      <c r="F41" s="35"/>
      <c r="G41" s="53"/>
      <c r="H41" s="8"/>
    </row>
    <row r="42" spans="1:9" x14ac:dyDescent="0.25">
      <c r="A42" s="188" t="s">
        <v>180</v>
      </c>
      <c r="B42" s="188"/>
      <c r="C42" s="188"/>
      <c r="D42" s="188"/>
      <c r="E42" s="26"/>
      <c r="F42" s="35"/>
      <c r="G42" s="53"/>
      <c r="H42" s="8"/>
    </row>
    <row r="43" spans="1:9" x14ac:dyDescent="0.25">
      <c r="A43" s="16" t="s">
        <v>59</v>
      </c>
      <c r="B43" s="16" t="s">
        <v>57</v>
      </c>
      <c r="C43" s="16" t="s">
        <v>28</v>
      </c>
      <c r="D43" s="16" t="s">
        <v>0</v>
      </c>
      <c r="E43" s="16" t="s">
        <v>9</v>
      </c>
      <c r="F43" s="16" t="s">
        <v>56</v>
      </c>
      <c r="G43" s="27"/>
      <c r="H43" s="21" t="s">
        <v>16</v>
      </c>
      <c r="I43" s="28"/>
    </row>
    <row r="44" spans="1:9" x14ac:dyDescent="0.25">
      <c r="B44" s="54" t="s">
        <v>171</v>
      </c>
      <c r="D44" s="32" t="s">
        <v>12</v>
      </c>
      <c r="E44" s="141">
        <v>0.8</v>
      </c>
      <c r="F44" s="39">
        <f>'A. Algemeen'!G52</f>
        <v>0</v>
      </c>
      <c r="G44" s="40"/>
      <c r="H44" s="8">
        <f>($H$27+$H$32+$H$39)*E44*F44</f>
        <v>0</v>
      </c>
      <c r="I44" s="32"/>
    </row>
    <row r="45" spans="1:9" x14ac:dyDescent="0.25">
      <c r="B45" s="54" t="s">
        <v>172</v>
      </c>
      <c r="D45" s="32" t="s">
        <v>13</v>
      </c>
      <c r="E45" s="141">
        <v>0.15</v>
      </c>
      <c r="F45" s="39">
        <f>'A. Algemeen'!G53</f>
        <v>0</v>
      </c>
      <c r="G45" s="27"/>
      <c r="H45" s="8">
        <f>($H$27+$H$32+$H$39)*E45*F45</f>
        <v>0</v>
      </c>
      <c r="I45" s="32"/>
    </row>
    <row r="46" spans="1:9" x14ac:dyDescent="0.25">
      <c r="B46" s="54" t="s">
        <v>173</v>
      </c>
      <c r="D46" s="32" t="s">
        <v>10</v>
      </c>
      <c r="E46" s="141">
        <v>0.04</v>
      </c>
      <c r="F46" s="39">
        <f>'A. Algemeen'!G54</f>
        <v>0</v>
      </c>
      <c r="G46" s="42"/>
      <c r="H46" s="8">
        <f>($H$27+$H$32+$H$39)*E46*F46</f>
        <v>0</v>
      </c>
      <c r="I46" s="32"/>
    </row>
    <row r="47" spans="1:9" x14ac:dyDescent="0.25">
      <c r="B47" s="54" t="s">
        <v>174</v>
      </c>
      <c r="D47" s="32" t="s">
        <v>11</v>
      </c>
      <c r="E47" s="141">
        <v>0.01</v>
      </c>
      <c r="F47" s="39">
        <f>'A. Algemeen'!G55</f>
        <v>0</v>
      </c>
      <c r="G47" s="27"/>
      <c r="H47" s="8">
        <f>($H$27+$H$32+$H$39)*E47*F47</f>
        <v>0</v>
      </c>
      <c r="I47" s="32"/>
    </row>
    <row r="48" spans="1:9" x14ac:dyDescent="0.25">
      <c r="D48" s="32"/>
      <c r="E48" s="26"/>
      <c r="F48" s="35"/>
      <c r="G48" s="30" t="s">
        <v>148</v>
      </c>
      <c r="H48" s="44">
        <f>SUM(H44:H47)</f>
        <v>0</v>
      </c>
      <c r="I48" s="32"/>
    </row>
    <row r="49" spans="1:9" x14ac:dyDescent="0.25">
      <c r="D49" s="32"/>
      <c r="E49" s="26"/>
      <c r="F49" s="35"/>
      <c r="G49" s="53"/>
      <c r="H49" s="8"/>
    </row>
    <row r="50" spans="1:9" ht="18.75" x14ac:dyDescent="0.25">
      <c r="D50" s="32"/>
      <c r="E50" s="26"/>
      <c r="F50" s="35"/>
      <c r="G50" s="48" t="s">
        <v>138</v>
      </c>
      <c r="H50" s="49">
        <f>H27+H32+H39+H48</f>
        <v>0</v>
      </c>
      <c r="I50" s="32"/>
    </row>
    <row r="51" spans="1:9" x14ac:dyDescent="0.25">
      <c r="D51" s="32"/>
      <c r="E51" s="26"/>
      <c r="F51" s="35"/>
      <c r="G51" s="53"/>
      <c r="H51" s="8"/>
    </row>
    <row r="52" spans="1:9" x14ac:dyDescent="0.25">
      <c r="D52" s="32"/>
      <c r="E52" s="26"/>
      <c r="F52" s="35"/>
      <c r="G52" s="53"/>
      <c r="H52" s="8"/>
    </row>
    <row r="53" spans="1:9" ht="18.75" x14ac:dyDescent="0.25">
      <c r="F53" s="57"/>
      <c r="G53" s="104" t="s">
        <v>1155</v>
      </c>
      <c r="H53" s="58">
        <f>$H$13+$H$50</f>
        <v>0</v>
      </c>
      <c r="I53" s="32"/>
    </row>
    <row r="54" spans="1:9" ht="18.75" x14ac:dyDescent="0.25">
      <c r="F54" s="57"/>
      <c r="G54" s="56"/>
      <c r="H54" s="58"/>
      <c r="I54" s="32"/>
    </row>
    <row r="55" spans="1:9" ht="19.5" thickBot="1" x14ac:dyDescent="0.3">
      <c r="F55" s="57"/>
      <c r="H55" s="58"/>
    </row>
    <row r="56" spans="1:9" ht="28.5" thickBot="1" x14ac:dyDescent="0.3">
      <c r="E56" s="59"/>
      <c r="F56" s="105" t="s">
        <v>1156</v>
      </c>
      <c r="G56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56" s="102">
        <f>IF('Informatie en uitleg'!$B$1=4,H53*'Informatie en uitleg'!$B$31,IF('Informatie en uitleg'!$B$1=5,H53*'Informatie en uitleg'!$B$32,IF('Informatie en uitleg'!$B$1=6,H53*'Informatie en uitleg'!$B$33,"onjuist perceelnummer")))</f>
        <v>0</v>
      </c>
    </row>
    <row r="57" spans="1:9" x14ac:dyDescent="0.25">
      <c r="D57" s="32"/>
      <c r="E57" s="26"/>
      <c r="F57" s="35"/>
      <c r="G57" s="53"/>
    </row>
    <row r="58" spans="1:9" x14ac:dyDescent="0.25">
      <c r="D58" s="32"/>
      <c r="E58" s="26"/>
      <c r="F58" s="35"/>
      <c r="G58" s="53"/>
      <c r="H58" s="8"/>
    </row>
    <row r="59" spans="1:9" s="61" customFormat="1" ht="28.5" x14ac:dyDescent="0.25">
      <c r="A59" s="186" t="s">
        <v>175</v>
      </c>
      <c r="B59" s="186"/>
      <c r="C59" s="186"/>
      <c r="D59" s="186"/>
      <c r="E59" s="186"/>
      <c r="F59" s="186"/>
      <c r="G59" s="186"/>
      <c r="H59" s="60"/>
      <c r="I59" s="17"/>
    </row>
    <row r="60" spans="1:9" ht="28.5" x14ac:dyDescent="0.25">
      <c r="A60" s="180" t="s">
        <v>788</v>
      </c>
      <c r="B60" s="180"/>
      <c r="C60" s="180"/>
      <c r="D60" s="180"/>
      <c r="F60" s="8"/>
      <c r="G60" s="27"/>
    </row>
    <row r="61" spans="1:9" x14ac:dyDescent="0.25">
      <c r="B61" s="16" t="s">
        <v>63</v>
      </c>
      <c r="C61" s="16" t="s">
        <v>28</v>
      </c>
      <c r="D61" s="16" t="s">
        <v>61</v>
      </c>
      <c r="E61" s="187" t="s">
        <v>62</v>
      </c>
      <c r="F61" s="187"/>
      <c r="G61" s="187"/>
      <c r="H61" s="62" t="s">
        <v>23</v>
      </c>
      <c r="I61" s="16" t="s">
        <v>162</v>
      </c>
    </row>
    <row r="62" spans="1:9" x14ac:dyDescent="0.25">
      <c r="B62" s="50" t="s">
        <v>140</v>
      </c>
      <c r="C62" s="17" t="s">
        <v>145</v>
      </c>
      <c r="D62" s="25" t="s">
        <v>141</v>
      </c>
      <c r="E62" s="177" t="s">
        <v>333</v>
      </c>
      <c r="F62" s="177"/>
      <c r="G62" s="177"/>
      <c r="H62" s="28">
        <f>F5</f>
        <v>0</v>
      </c>
      <c r="I62" s="32" t="str">
        <f t="shared" ref="I62:I76" ca="1" si="4">_xlfn.FORMULATEXT(H62)</f>
        <v>=F5</v>
      </c>
    </row>
    <row r="63" spans="1:9" x14ac:dyDescent="0.25">
      <c r="B63" s="50"/>
      <c r="D63" s="25"/>
      <c r="E63" s="98"/>
      <c r="F63" s="98"/>
      <c r="G63" s="98"/>
      <c r="H63" s="28"/>
      <c r="I63" s="32"/>
    </row>
    <row r="64" spans="1:9" x14ac:dyDescent="0.25">
      <c r="B64" s="50" t="s">
        <v>142</v>
      </c>
      <c r="C64" s="17" t="s">
        <v>145</v>
      </c>
      <c r="D64" s="25" t="s">
        <v>207</v>
      </c>
      <c r="E64" s="177" t="s">
        <v>468</v>
      </c>
      <c r="F64" s="177"/>
      <c r="G64" s="177"/>
      <c r="H64" s="28">
        <f>3*$F$10</f>
        <v>0</v>
      </c>
      <c r="I64" s="32" t="str">
        <f t="shared" ca="1" si="4"/>
        <v>=3*$F$10</v>
      </c>
    </row>
    <row r="65" spans="1:9" x14ac:dyDescent="0.25">
      <c r="B65" s="50" t="s">
        <v>143</v>
      </c>
      <c r="C65" s="17" t="s">
        <v>145</v>
      </c>
      <c r="D65" s="25" t="s">
        <v>208</v>
      </c>
      <c r="E65" s="177" t="s">
        <v>469</v>
      </c>
      <c r="F65" s="177"/>
      <c r="G65" s="177"/>
      <c r="H65" s="28">
        <f>4*$F$10</f>
        <v>0</v>
      </c>
      <c r="I65" s="32" t="str">
        <f t="shared" ca="1" si="4"/>
        <v>=4*$F$10</v>
      </c>
    </row>
    <row r="66" spans="1:9" x14ac:dyDescent="0.25">
      <c r="B66" s="50" t="s">
        <v>144</v>
      </c>
      <c r="C66" s="17" t="s">
        <v>145</v>
      </c>
      <c r="D66" s="25" t="s">
        <v>206</v>
      </c>
      <c r="E66" s="177" t="s">
        <v>470</v>
      </c>
      <c r="F66" s="177"/>
      <c r="G66" s="177"/>
      <c r="H66" s="28">
        <f>5*$F$10</f>
        <v>0</v>
      </c>
      <c r="I66" s="32" t="str">
        <f t="shared" ca="1" si="4"/>
        <v>=5*$F$10</v>
      </c>
    </row>
    <row r="67" spans="1:9" x14ac:dyDescent="0.25">
      <c r="B67" s="50" t="s">
        <v>252</v>
      </c>
      <c r="C67" s="17" t="s">
        <v>145</v>
      </c>
      <c r="D67" s="25" t="s">
        <v>262</v>
      </c>
      <c r="E67" s="177" t="s">
        <v>471</v>
      </c>
      <c r="F67" s="177"/>
      <c r="G67" s="177"/>
      <c r="H67" s="28">
        <f>6*$F$10</f>
        <v>0</v>
      </c>
      <c r="I67" s="32" t="str">
        <f t="shared" ca="1" si="4"/>
        <v>=6*$F$10</v>
      </c>
    </row>
    <row r="68" spans="1:9" x14ac:dyDescent="0.25">
      <c r="B68" s="50" t="s">
        <v>253</v>
      </c>
      <c r="C68" s="17" t="s">
        <v>145</v>
      </c>
      <c r="D68" s="25" t="s">
        <v>263</v>
      </c>
      <c r="E68" s="177" t="s">
        <v>472</v>
      </c>
      <c r="F68" s="177"/>
      <c r="G68" s="177"/>
      <c r="H68" s="28">
        <f>7*$F$10</f>
        <v>0</v>
      </c>
      <c r="I68" s="32" t="str">
        <f t="shared" ca="1" si="4"/>
        <v>=7*$F$10</v>
      </c>
    </row>
    <row r="69" spans="1:9" x14ac:dyDescent="0.25">
      <c r="B69" s="50" t="s">
        <v>254</v>
      </c>
      <c r="C69" s="17" t="s">
        <v>145</v>
      </c>
      <c r="D69" s="25" t="s">
        <v>264</v>
      </c>
      <c r="E69" s="177" t="s">
        <v>473</v>
      </c>
      <c r="F69" s="177"/>
      <c r="G69" s="177"/>
      <c r="H69" s="28">
        <f>8*$F$10</f>
        <v>0</v>
      </c>
      <c r="I69" s="32" t="str">
        <f t="shared" ca="1" si="4"/>
        <v>=8*$F$10</v>
      </c>
    </row>
    <row r="70" spans="1:9" x14ac:dyDescent="0.25">
      <c r="B70" s="50" t="s">
        <v>255</v>
      </c>
      <c r="C70" s="17" t="s">
        <v>145</v>
      </c>
      <c r="D70" s="25" t="s">
        <v>265</v>
      </c>
      <c r="E70" s="177" t="s">
        <v>474</v>
      </c>
      <c r="F70" s="177"/>
      <c r="G70" s="177"/>
      <c r="H70" s="28">
        <f>9*$F$10</f>
        <v>0</v>
      </c>
      <c r="I70" s="32" t="str">
        <f t="shared" ca="1" si="4"/>
        <v>=9*$F$10</v>
      </c>
    </row>
    <row r="71" spans="1:9" x14ac:dyDescent="0.25">
      <c r="B71" s="50" t="s">
        <v>256</v>
      </c>
      <c r="C71" s="17" t="s">
        <v>145</v>
      </c>
      <c r="D71" s="25" t="s">
        <v>266</v>
      </c>
      <c r="E71" s="177" t="s">
        <v>475</v>
      </c>
      <c r="F71" s="177"/>
      <c r="G71" s="177"/>
      <c r="H71" s="28">
        <f>10*$F$10</f>
        <v>0</v>
      </c>
      <c r="I71" s="32" t="str">
        <f t="shared" ca="1" si="4"/>
        <v>=10*$F$10</v>
      </c>
    </row>
    <row r="72" spans="1:9" x14ac:dyDescent="0.25">
      <c r="B72" s="50" t="s">
        <v>257</v>
      </c>
      <c r="C72" s="17" t="s">
        <v>145</v>
      </c>
      <c r="D72" s="25" t="s">
        <v>267</v>
      </c>
      <c r="E72" s="177" t="s">
        <v>476</v>
      </c>
      <c r="F72" s="177"/>
      <c r="G72" s="177"/>
      <c r="H72" s="28">
        <f>11*$F$10</f>
        <v>0</v>
      </c>
      <c r="I72" s="32" t="str">
        <f t="shared" ca="1" si="4"/>
        <v>=11*$F$10</v>
      </c>
    </row>
    <row r="73" spans="1:9" x14ac:dyDescent="0.25">
      <c r="B73" s="50" t="s">
        <v>258</v>
      </c>
      <c r="C73" s="17" t="s">
        <v>145</v>
      </c>
      <c r="D73" s="25" t="s">
        <v>268</v>
      </c>
      <c r="E73" s="177" t="s">
        <v>477</v>
      </c>
      <c r="F73" s="177"/>
      <c r="G73" s="177"/>
      <c r="H73" s="28">
        <f>12*$F$10</f>
        <v>0</v>
      </c>
      <c r="I73" s="32" t="str">
        <f t="shared" ca="1" si="4"/>
        <v>=12*$F$10</v>
      </c>
    </row>
    <row r="74" spans="1:9" x14ac:dyDescent="0.25">
      <c r="B74" s="50" t="s">
        <v>259</v>
      </c>
      <c r="C74" s="17" t="s">
        <v>145</v>
      </c>
      <c r="D74" s="25" t="s">
        <v>269</v>
      </c>
      <c r="E74" s="177" t="s">
        <v>478</v>
      </c>
      <c r="F74" s="177"/>
      <c r="G74" s="177"/>
      <c r="H74" s="28">
        <f>13*$F$10</f>
        <v>0</v>
      </c>
      <c r="I74" s="32" t="str">
        <f t="shared" ca="1" si="4"/>
        <v>=13*$F$10</v>
      </c>
    </row>
    <row r="75" spans="1:9" x14ac:dyDescent="0.25">
      <c r="B75" s="50" t="s">
        <v>260</v>
      </c>
      <c r="C75" s="17" t="s">
        <v>145</v>
      </c>
      <c r="D75" s="25" t="s">
        <v>270</v>
      </c>
      <c r="E75" s="177" t="s">
        <v>479</v>
      </c>
      <c r="F75" s="177"/>
      <c r="G75" s="177"/>
      <c r="H75" s="28">
        <f>14*$F$10</f>
        <v>0</v>
      </c>
      <c r="I75" s="32" t="str">
        <f t="shared" ca="1" si="4"/>
        <v>=14*$F$10</v>
      </c>
    </row>
    <row r="76" spans="1:9" x14ac:dyDescent="0.25">
      <c r="B76" s="50" t="s">
        <v>261</v>
      </c>
      <c r="C76" s="17" t="s">
        <v>145</v>
      </c>
      <c r="D76" s="25" t="s">
        <v>271</v>
      </c>
      <c r="E76" s="177" t="s">
        <v>480</v>
      </c>
      <c r="F76" s="177"/>
      <c r="G76" s="177"/>
      <c r="H76" s="28">
        <f>15*$F$10</f>
        <v>0</v>
      </c>
      <c r="I76" s="32" t="str">
        <f t="shared" ca="1" si="4"/>
        <v>=15*$F$10</v>
      </c>
    </row>
    <row r="77" spans="1:9" x14ac:dyDescent="0.25">
      <c r="B77" s="50"/>
      <c r="D77" s="25"/>
      <c r="E77" s="84"/>
      <c r="F77" s="84"/>
      <c r="G77" s="84"/>
      <c r="H77" s="28"/>
      <c r="I77" s="32"/>
    </row>
    <row r="78" spans="1:9" x14ac:dyDescent="0.25">
      <c r="B78" s="23"/>
      <c r="D78" s="32"/>
      <c r="F78" s="8"/>
      <c r="G78" s="27"/>
      <c r="I78" s="32"/>
    </row>
    <row r="79" spans="1:9" ht="28.5" x14ac:dyDescent="0.25">
      <c r="A79" s="180" t="s">
        <v>789</v>
      </c>
      <c r="B79" s="180"/>
      <c r="C79" s="180"/>
      <c r="D79" s="180"/>
      <c r="F79" s="8"/>
      <c r="G79" s="27"/>
      <c r="I79" s="32"/>
    </row>
    <row r="80" spans="1:9" x14ac:dyDescent="0.25">
      <c r="B80" s="16" t="s">
        <v>63</v>
      </c>
      <c r="C80" s="16" t="s">
        <v>28</v>
      </c>
      <c r="D80" s="16" t="s">
        <v>61</v>
      </c>
      <c r="E80" s="62" t="s">
        <v>62</v>
      </c>
      <c r="F80" s="32"/>
      <c r="G80" s="29"/>
      <c r="H80" s="62" t="s">
        <v>23</v>
      </c>
      <c r="I80" s="16" t="s">
        <v>162</v>
      </c>
    </row>
    <row r="81" spans="2:9" x14ac:dyDescent="0.25">
      <c r="B81" s="50" t="s">
        <v>274</v>
      </c>
      <c r="C81" s="69" t="s">
        <v>209</v>
      </c>
      <c r="D81" s="25" t="s">
        <v>320</v>
      </c>
      <c r="E81" s="179" t="s">
        <v>481</v>
      </c>
      <c r="F81" s="179"/>
      <c r="G81" s="179"/>
      <c r="H81" s="63">
        <f t="shared" ref="H81:H86" si="5">F18</f>
        <v>0</v>
      </c>
      <c r="I81" s="32" t="str">
        <f t="shared" ref="I81:I107" ca="1" si="6">_xlfn.FORMULATEXT(H81)</f>
        <v>=F18</v>
      </c>
    </row>
    <row r="82" spans="2:9" x14ac:dyDescent="0.25">
      <c r="B82" s="50" t="s">
        <v>275</v>
      </c>
      <c r="C82" s="69" t="s">
        <v>209</v>
      </c>
      <c r="D82" s="25" t="s">
        <v>321</v>
      </c>
      <c r="E82" s="179" t="s">
        <v>482</v>
      </c>
      <c r="F82" s="179"/>
      <c r="G82" s="179"/>
      <c r="H82" s="63">
        <f t="shared" si="5"/>
        <v>0</v>
      </c>
      <c r="I82" s="32" t="str">
        <f t="shared" ca="1" si="6"/>
        <v>=F19</v>
      </c>
    </row>
    <row r="83" spans="2:9" x14ac:dyDescent="0.25">
      <c r="B83" s="50" t="s">
        <v>309</v>
      </c>
      <c r="C83" s="69" t="s">
        <v>209</v>
      </c>
      <c r="D83" s="25" t="s">
        <v>322</v>
      </c>
      <c r="E83" s="179" t="s">
        <v>483</v>
      </c>
      <c r="F83" s="179"/>
      <c r="G83" s="179"/>
      <c r="H83" s="63">
        <f t="shared" si="5"/>
        <v>0</v>
      </c>
      <c r="I83" s="32" t="str">
        <f t="shared" ca="1" si="6"/>
        <v>=F20</v>
      </c>
    </row>
    <row r="84" spans="2:9" x14ac:dyDescent="0.25">
      <c r="B84" s="50" t="s">
        <v>310</v>
      </c>
      <c r="C84" s="69" t="s">
        <v>209</v>
      </c>
      <c r="D84" s="17" t="s">
        <v>323</v>
      </c>
      <c r="E84" s="179" t="s">
        <v>460</v>
      </c>
      <c r="F84" s="179"/>
      <c r="G84" s="179"/>
      <c r="H84" s="63">
        <f t="shared" si="5"/>
        <v>0</v>
      </c>
      <c r="I84" s="32" t="str">
        <f t="shared" ca="1" si="6"/>
        <v>=F21</v>
      </c>
    </row>
    <row r="85" spans="2:9" x14ac:dyDescent="0.25">
      <c r="B85" s="50" t="s">
        <v>311</v>
      </c>
      <c r="C85" s="69" t="s">
        <v>209</v>
      </c>
      <c r="D85" s="17" t="s">
        <v>324</v>
      </c>
      <c r="E85" s="179" t="s">
        <v>461</v>
      </c>
      <c r="F85" s="179"/>
      <c r="G85" s="179"/>
      <c r="H85" s="63">
        <f t="shared" si="5"/>
        <v>0</v>
      </c>
      <c r="I85" s="32" t="str">
        <f t="shared" ca="1" si="6"/>
        <v>=F22</v>
      </c>
    </row>
    <row r="86" spans="2:9" x14ac:dyDescent="0.25">
      <c r="B86" s="50" t="s">
        <v>312</v>
      </c>
      <c r="C86" s="69" t="s">
        <v>209</v>
      </c>
      <c r="D86" s="33" t="s">
        <v>325</v>
      </c>
      <c r="E86" s="179" t="s">
        <v>462</v>
      </c>
      <c r="F86" s="179"/>
      <c r="G86" s="179"/>
      <c r="H86" s="63">
        <f t="shared" si="5"/>
        <v>0</v>
      </c>
      <c r="I86" s="32" t="str">
        <f t="shared" ca="1" si="6"/>
        <v>=F23</v>
      </c>
    </row>
    <row r="87" spans="2:9" x14ac:dyDescent="0.25">
      <c r="B87" s="50" t="s">
        <v>783</v>
      </c>
      <c r="C87" s="69" t="s">
        <v>209</v>
      </c>
      <c r="D87" s="33" t="s">
        <v>786</v>
      </c>
      <c r="E87" s="179" t="s">
        <v>850</v>
      </c>
      <c r="F87" s="179"/>
      <c r="G87" s="179"/>
      <c r="H87" s="63">
        <f t="shared" ref="H87:H88" si="7">F24</f>
        <v>0</v>
      </c>
      <c r="I87" s="32" t="str">
        <f t="shared" ca="1" si="6"/>
        <v>=F24</v>
      </c>
    </row>
    <row r="88" spans="2:9" x14ac:dyDescent="0.25">
      <c r="B88" s="50" t="s">
        <v>784</v>
      </c>
      <c r="C88" s="69" t="s">
        <v>209</v>
      </c>
      <c r="D88" s="33" t="s">
        <v>787</v>
      </c>
      <c r="E88" s="179" t="s">
        <v>1163</v>
      </c>
      <c r="F88" s="179"/>
      <c r="G88" s="179"/>
      <c r="H88" s="63">
        <f t="shared" si="7"/>
        <v>0</v>
      </c>
      <c r="I88" s="32" t="str">
        <f t="shared" ca="1" si="6"/>
        <v>=F25</v>
      </c>
    </row>
    <row r="89" spans="2:9" x14ac:dyDescent="0.25">
      <c r="B89" s="50" t="s">
        <v>313</v>
      </c>
      <c r="C89" s="69" t="s">
        <v>209</v>
      </c>
      <c r="D89" s="33" t="s">
        <v>337</v>
      </c>
      <c r="E89" s="179" t="s">
        <v>1164</v>
      </c>
      <c r="F89" s="179"/>
      <c r="G89" s="179"/>
      <c r="H89" s="63">
        <f>F26</f>
        <v>0</v>
      </c>
      <c r="I89" s="32" t="str">
        <f t="shared" ca="1" si="6"/>
        <v>=F26</v>
      </c>
    </row>
    <row r="90" spans="2:9" x14ac:dyDescent="0.25">
      <c r="B90" s="50" t="s">
        <v>338</v>
      </c>
      <c r="C90" s="69" t="s">
        <v>209</v>
      </c>
      <c r="D90" s="33" t="s">
        <v>1177</v>
      </c>
      <c r="E90" s="179" t="s">
        <v>490</v>
      </c>
      <c r="F90" s="179"/>
      <c r="G90" s="179"/>
      <c r="H90" s="63">
        <f>F18</f>
        <v>0</v>
      </c>
      <c r="I90" s="32" t="str">
        <f t="shared" ca="1" si="6"/>
        <v>=F18</v>
      </c>
    </row>
    <row r="91" spans="2:9" x14ac:dyDescent="0.25">
      <c r="B91" s="50" t="s">
        <v>339</v>
      </c>
      <c r="C91" s="69" t="s">
        <v>209</v>
      </c>
      <c r="D91" s="33" t="s">
        <v>1178</v>
      </c>
      <c r="E91" s="179" t="s">
        <v>491</v>
      </c>
      <c r="F91" s="179"/>
      <c r="G91" s="179"/>
      <c r="H91" s="63">
        <f>F19</f>
        <v>0</v>
      </c>
      <c r="I91" s="32" t="str">
        <f t="shared" ca="1" si="6"/>
        <v>=F19</v>
      </c>
    </row>
    <row r="92" spans="2:9" x14ac:dyDescent="0.25">
      <c r="B92" s="50" t="s">
        <v>340</v>
      </c>
      <c r="C92" s="69" t="s">
        <v>209</v>
      </c>
      <c r="D92" s="33" t="s">
        <v>1179</v>
      </c>
      <c r="E92" s="179" t="s">
        <v>492</v>
      </c>
      <c r="F92" s="179"/>
      <c r="G92" s="179"/>
      <c r="H92" s="63">
        <f>F20</f>
        <v>0</v>
      </c>
      <c r="I92" s="32" t="str">
        <f t="shared" ca="1" si="6"/>
        <v>=F20</v>
      </c>
    </row>
    <row r="93" spans="2:9" x14ac:dyDescent="0.25">
      <c r="B93" s="50"/>
      <c r="C93" s="69"/>
      <c r="D93" s="33"/>
      <c r="E93" s="97"/>
      <c r="F93" s="97"/>
      <c r="G93" s="97"/>
      <c r="H93" s="63"/>
      <c r="I93" s="32"/>
    </row>
    <row r="94" spans="2:9" x14ac:dyDescent="0.25">
      <c r="B94" s="50" t="s">
        <v>314</v>
      </c>
      <c r="C94" s="69" t="s">
        <v>209</v>
      </c>
      <c r="D94" s="17" t="s">
        <v>326</v>
      </c>
      <c r="E94" s="185" t="s">
        <v>484</v>
      </c>
      <c r="F94" s="185"/>
      <c r="G94" s="185"/>
      <c r="H94" s="63">
        <f t="shared" ref="H94:H99" si="8">F18*(1+$F$31)</f>
        <v>0</v>
      </c>
      <c r="I94" s="32" t="str">
        <f t="shared" ca="1" si="6"/>
        <v>=F18*(1+$F$31)</v>
      </c>
    </row>
    <row r="95" spans="2:9" x14ac:dyDescent="0.25">
      <c r="B95" s="50" t="s">
        <v>315</v>
      </c>
      <c r="C95" s="69" t="s">
        <v>209</v>
      </c>
      <c r="D95" s="17" t="s">
        <v>327</v>
      </c>
      <c r="E95" s="185" t="s">
        <v>485</v>
      </c>
      <c r="F95" s="185"/>
      <c r="G95" s="185"/>
      <c r="H95" s="63">
        <f t="shared" si="8"/>
        <v>0</v>
      </c>
      <c r="I95" s="32" t="str">
        <f t="shared" ca="1" si="6"/>
        <v>=F19*(1+$F$31)</v>
      </c>
    </row>
    <row r="96" spans="2:9" x14ac:dyDescent="0.25">
      <c r="B96" s="50" t="s">
        <v>316</v>
      </c>
      <c r="C96" s="69" t="s">
        <v>209</v>
      </c>
      <c r="D96" s="17" t="s">
        <v>328</v>
      </c>
      <c r="E96" s="185" t="s">
        <v>486</v>
      </c>
      <c r="F96" s="185"/>
      <c r="G96" s="185"/>
      <c r="H96" s="63">
        <f t="shared" si="8"/>
        <v>0</v>
      </c>
      <c r="I96" s="32" t="str">
        <f t="shared" ca="1" si="6"/>
        <v>=F20*(1+$F$31)</v>
      </c>
    </row>
    <row r="97" spans="1:9" x14ac:dyDescent="0.25">
      <c r="B97" s="50" t="s">
        <v>317</v>
      </c>
      <c r="C97" s="69" t="s">
        <v>209</v>
      </c>
      <c r="D97" s="17" t="s">
        <v>329</v>
      </c>
      <c r="E97" s="185" t="s">
        <v>487</v>
      </c>
      <c r="F97" s="185"/>
      <c r="G97" s="185"/>
      <c r="H97" s="63">
        <f t="shared" si="8"/>
        <v>0</v>
      </c>
      <c r="I97" s="32" t="str">
        <f t="shared" ca="1" si="6"/>
        <v>=F21*(1+$F$31)</v>
      </c>
    </row>
    <row r="98" spans="1:9" x14ac:dyDescent="0.25">
      <c r="B98" s="50" t="s">
        <v>318</v>
      </c>
      <c r="C98" s="69" t="s">
        <v>209</v>
      </c>
      <c r="D98" s="17" t="s">
        <v>330</v>
      </c>
      <c r="E98" s="185" t="s">
        <v>488</v>
      </c>
      <c r="F98" s="185"/>
      <c r="G98" s="185"/>
      <c r="H98" s="63">
        <f t="shared" si="8"/>
        <v>0</v>
      </c>
      <c r="I98" s="32" t="str">
        <f t="shared" ca="1" si="6"/>
        <v>=F22*(1+$F$31)</v>
      </c>
    </row>
    <row r="99" spans="1:9" x14ac:dyDescent="0.25">
      <c r="B99" s="50" t="s">
        <v>374</v>
      </c>
      <c r="C99" s="69" t="s">
        <v>209</v>
      </c>
      <c r="D99" s="33" t="s">
        <v>331</v>
      </c>
      <c r="E99" s="185" t="s">
        <v>489</v>
      </c>
      <c r="F99" s="185"/>
      <c r="G99" s="185"/>
      <c r="H99" s="63">
        <f t="shared" si="8"/>
        <v>0</v>
      </c>
      <c r="I99" s="32" t="str">
        <f t="shared" ca="1" si="6"/>
        <v>=F23*(1+$F$31)</v>
      </c>
    </row>
    <row r="100" spans="1:9" x14ac:dyDescent="0.25">
      <c r="B100" s="50" t="s">
        <v>846</v>
      </c>
      <c r="C100" s="69" t="s">
        <v>209</v>
      </c>
      <c r="D100" s="33" t="s">
        <v>1180</v>
      </c>
      <c r="E100" s="179" t="s">
        <v>849</v>
      </c>
      <c r="F100" s="179"/>
      <c r="G100" s="179"/>
      <c r="H100" s="63">
        <f>F24</f>
        <v>0</v>
      </c>
      <c r="I100" s="32" t="str">
        <f t="shared" ca="1" si="6"/>
        <v>=F24</v>
      </c>
    </row>
    <row r="101" spans="1:9" x14ac:dyDescent="0.25">
      <c r="B101" s="50" t="s">
        <v>847</v>
      </c>
      <c r="C101" s="69" t="s">
        <v>209</v>
      </c>
      <c r="D101" s="33" t="s">
        <v>1181</v>
      </c>
      <c r="E101" s="185" t="s">
        <v>1165</v>
      </c>
      <c r="F101" s="185"/>
      <c r="G101" s="185"/>
      <c r="H101" s="63">
        <f t="shared" ref="H101:H102" si="9">F25</f>
        <v>0</v>
      </c>
      <c r="I101" s="32" t="str">
        <f t="shared" ca="1" si="6"/>
        <v>=F25</v>
      </c>
    </row>
    <row r="102" spans="1:9" x14ac:dyDescent="0.25">
      <c r="B102" s="50" t="s">
        <v>848</v>
      </c>
      <c r="C102" s="69" t="s">
        <v>209</v>
      </c>
      <c r="D102" s="33" t="s">
        <v>1182</v>
      </c>
      <c r="E102" s="185" t="s">
        <v>1166</v>
      </c>
      <c r="F102" s="185"/>
      <c r="G102" s="185"/>
      <c r="H102" s="63">
        <f t="shared" si="9"/>
        <v>0</v>
      </c>
      <c r="I102" s="32" t="str">
        <f t="shared" ca="1" si="6"/>
        <v>=F26</v>
      </c>
    </row>
    <row r="103" spans="1:9" x14ac:dyDescent="0.25">
      <c r="B103" s="50" t="s">
        <v>344</v>
      </c>
      <c r="C103" s="69" t="s">
        <v>209</v>
      </c>
      <c r="D103" s="33" t="s">
        <v>341</v>
      </c>
      <c r="E103" s="185" t="s">
        <v>493</v>
      </c>
      <c r="F103" s="185"/>
      <c r="G103" s="185"/>
      <c r="H103" s="63">
        <f>F18*(1+$F$31)</f>
        <v>0</v>
      </c>
      <c r="I103" s="32" t="str">
        <f t="shared" ca="1" si="6"/>
        <v>=F18*(1+$F$31)</v>
      </c>
    </row>
    <row r="104" spans="1:9" x14ac:dyDescent="0.25">
      <c r="B104" s="50" t="s">
        <v>345</v>
      </c>
      <c r="C104" s="69" t="s">
        <v>209</v>
      </c>
      <c r="D104" s="17" t="s">
        <v>342</v>
      </c>
      <c r="E104" s="185" t="s">
        <v>494</v>
      </c>
      <c r="F104" s="185"/>
      <c r="G104" s="185"/>
      <c r="H104" s="63">
        <f>F19*(1+$F$31)</f>
        <v>0</v>
      </c>
      <c r="I104" s="32" t="str">
        <f t="shared" ca="1" si="6"/>
        <v>=F19*(1+$F$31)</v>
      </c>
    </row>
    <row r="105" spans="1:9" x14ac:dyDescent="0.25">
      <c r="B105" s="50" t="s">
        <v>346</v>
      </c>
      <c r="C105" s="69" t="s">
        <v>209</v>
      </c>
      <c r="D105" s="17" t="s">
        <v>343</v>
      </c>
      <c r="E105" s="185" t="s">
        <v>495</v>
      </c>
      <c r="F105" s="185"/>
      <c r="G105" s="185"/>
      <c r="H105" s="63">
        <f>F20*(1+$F$31)</f>
        <v>0</v>
      </c>
      <c r="I105" s="32" t="str">
        <f t="shared" ca="1" si="6"/>
        <v>=F20*(1+$F$31)</v>
      </c>
    </row>
    <row r="106" spans="1:9" x14ac:dyDescent="0.25">
      <c r="B106" s="50"/>
      <c r="C106" s="69"/>
      <c r="E106" s="137"/>
      <c r="F106" s="137"/>
      <c r="G106" s="137"/>
      <c r="H106" s="63"/>
      <c r="I106" s="32"/>
    </row>
    <row r="107" spans="1:9" x14ac:dyDescent="0.25">
      <c r="B107" s="50" t="s">
        <v>781</v>
      </c>
      <c r="C107" s="69" t="s">
        <v>209</v>
      </c>
      <c r="D107" s="17" t="s">
        <v>790</v>
      </c>
      <c r="E107" s="185" t="s">
        <v>842</v>
      </c>
      <c r="F107" s="185"/>
      <c r="G107" s="185"/>
      <c r="H107" s="63">
        <f>F36</f>
        <v>0</v>
      </c>
      <c r="I107" s="32" t="str">
        <f t="shared" ca="1" si="6"/>
        <v>=F36</v>
      </c>
    </row>
    <row r="108" spans="1:9" x14ac:dyDescent="0.25">
      <c r="B108" s="50" t="s">
        <v>837</v>
      </c>
      <c r="C108" s="69" t="s">
        <v>209</v>
      </c>
      <c r="D108" s="17" t="s">
        <v>836</v>
      </c>
      <c r="E108" s="185" t="s">
        <v>843</v>
      </c>
      <c r="F108" s="185"/>
      <c r="G108" s="185"/>
      <c r="H108" s="63">
        <f t="shared" ref="H108:H109" si="10">F37</f>
        <v>0</v>
      </c>
      <c r="I108" s="32" t="str">
        <f t="shared" ref="I108:I109" ca="1" si="11">_xlfn.FORMULATEXT(H108)</f>
        <v>=F37</v>
      </c>
    </row>
    <row r="109" spans="1:9" x14ac:dyDescent="0.25">
      <c r="B109" s="50" t="s">
        <v>838</v>
      </c>
      <c r="C109" s="69" t="s">
        <v>209</v>
      </c>
      <c r="D109" s="17" t="s">
        <v>839</v>
      </c>
      <c r="E109" s="185" t="s">
        <v>844</v>
      </c>
      <c r="F109" s="185"/>
      <c r="G109" s="185"/>
      <c r="H109" s="63">
        <f t="shared" si="10"/>
        <v>0</v>
      </c>
      <c r="I109" s="32" t="str">
        <f t="shared" ca="1" si="11"/>
        <v>=F38</v>
      </c>
    </row>
    <row r="110" spans="1:9" x14ac:dyDescent="0.25">
      <c r="B110" s="50"/>
      <c r="C110" s="69"/>
      <c r="E110" s="140"/>
      <c r="F110" s="140"/>
      <c r="G110" s="140"/>
      <c r="H110" s="63"/>
      <c r="I110" s="32"/>
    </row>
    <row r="111" spans="1:9" x14ac:dyDescent="0.25">
      <c r="G111" s="27"/>
    </row>
    <row r="112" spans="1:9" x14ac:dyDescent="0.25">
      <c r="A112" s="64" t="s">
        <v>136</v>
      </c>
      <c r="B112" s="65"/>
      <c r="C112" s="65"/>
      <c r="D112" s="65"/>
      <c r="E112" s="65"/>
      <c r="F112" s="65"/>
      <c r="G112" s="66"/>
      <c r="H112" s="65"/>
      <c r="I112" s="65"/>
    </row>
  </sheetData>
  <sheetProtection algorithmName="SHA-512" hashValue="JbmuBRAdODIbq6e+34JzbKy8gxrcRT6SYCTX1KW15XkFymfrB6UF8NbG1vhNEQ1gh3dONDbogSpOU8x8J96oTA==" saltValue="7MC3dPOpDhwLLdAn1oxRpg==" spinCount="100000" sheet="1" objects="1" scenarios="1"/>
  <mergeCells count="55">
    <mergeCell ref="E108:G108"/>
    <mergeCell ref="E109:G109"/>
    <mergeCell ref="E100:G100"/>
    <mergeCell ref="E101:G101"/>
    <mergeCell ref="E102:G102"/>
    <mergeCell ref="E107:G107"/>
    <mergeCell ref="E105:G105"/>
    <mergeCell ref="E85:G85"/>
    <mergeCell ref="E87:G87"/>
    <mergeCell ref="E88:G88"/>
    <mergeCell ref="E86:G86"/>
    <mergeCell ref="E89:G89"/>
    <mergeCell ref="E64:G64"/>
    <mergeCell ref="E65:G65"/>
    <mergeCell ref="E66:G66"/>
    <mergeCell ref="E71:G71"/>
    <mergeCell ref="E72:G72"/>
    <mergeCell ref="E67:G67"/>
    <mergeCell ref="E68:G68"/>
    <mergeCell ref="E70:G70"/>
    <mergeCell ref="A59:G59"/>
    <mergeCell ref="A60:D60"/>
    <mergeCell ref="E61:G61"/>
    <mergeCell ref="E62:G62"/>
    <mergeCell ref="A1:D1"/>
    <mergeCell ref="A2:D2"/>
    <mergeCell ref="A3:D3"/>
    <mergeCell ref="A15:D15"/>
    <mergeCell ref="A41:D41"/>
    <mergeCell ref="A42:D42"/>
    <mergeCell ref="A8:D8"/>
    <mergeCell ref="A16:D16"/>
    <mergeCell ref="A29:D29"/>
    <mergeCell ref="A34:D34"/>
    <mergeCell ref="E81:G81"/>
    <mergeCell ref="E73:G73"/>
    <mergeCell ref="E74:G74"/>
    <mergeCell ref="E75:G75"/>
    <mergeCell ref="E76:G76"/>
    <mergeCell ref="E94:G94"/>
    <mergeCell ref="E95:G95"/>
    <mergeCell ref="E104:G104"/>
    <mergeCell ref="A79:D79"/>
    <mergeCell ref="E69:G69"/>
    <mergeCell ref="E82:G82"/>
    <mergeCell ref="E90:G90"/>
    <mergeCell ref="E91:G91"/>
    <mergeCell ref="E92:G92"/>
    <mergeCell ref="E103:G103"/>
    <mergeCell ref="E96:G96"/>
    <mergeCell ref="E97:G97"/>
    <mergeCell ref="E98:G98"/>
    <mergeCell ref="E99:G99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 F18:F26 F36:F3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zoomScale="80" zoomScaleNormal="80" workbookViewId="0">
      <selection sqref="A1:D1"/>
    </sheetView>
  </sheetViews>
  <sheetFormatPr defaultRowHeight="15" x14ac:dyDescent="0.25"/>
  <cols>
    <col min="1" max="1" width="5.140625" style="17" customWidth="1"/>
    <col min="2" max="2" width="17.285156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4.85546875" style="17" bestFit="1" customWidth="1"/>
    <col min="9" max="9" width="17.85546875" style="17" bestFit="1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81" t="s">
        <v>852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E2" s="71"/>
      <c r="H2" s="16"/>
      <c r="I2" s="16"/>
    </row>
    <row r="3" spans="1:9" ht="30" x14ac:dyDescent="0.25">
      <c r="A3" s="184" t="s">
        <v>211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210</v>
      </c>
      <c r="C5" s="17" t="s">
        <v>212</v>
      </c>
      <c r="D5" s="25" t="s">
        <v>375</v>
      </c>
      <c r="E5" s="145">
        <v>2700</v>
      </c>
      <c r="F5" s="5"/>
      <c r="G5" s="27" t="s">
        <v>376</v>
      </c>
      <c r="H5" s="28">
        <f>+F5*E5</f>
        <v>0</v>
      </c>
      <c r="I5" s="28"/>
    </row>
    <row r="6" spans="1:9" x14ac:dyDescent="0.25">
      <c r="E6" s="32"/>
      <c r="G6" s="30" t="s">
        <v>148</v>
      </c>
      <c r="H6" s="31">
        <f>SUM(H5:H5)</f>
        <v>0</v>
      </c>
    </row>
    <row r="7" spans="1:9" x14ac:dyDescent="0.25">
      <c r="A7" s="23"/>
      <c r="B7" s="24"/>
      <c r="D7" s="25"/>
      <c r="E7" s="26"/>
      <c r="F7" s="35"/>
      <c r="G7" s="30"/>
      <c r="H7" s="36"/>
      <c r="I7" s="28"/>
    </row>
    <row r="8" spans="1:9" ht="23.25" x14ac:dyDescent="0.25">
      <c r="A8" s="184" t="s">
        <v>213</v>
      </c>
      <c r="B8" s="184"/>
      <c r="C8" s="184"/>
      <c r="D8" s="184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23" t="s">
        <v>394</v>
      </c>
      <c r="C10" s="17" t="s">
        <v>214</v>
      </c>
      <c r="D10" s="17" t="s">
        <v>377</v>
      </c>
      <c r="E10" s="26">
        <v>27</v>
      </c>
      <c r="F10" s="5"/>
      <c r="G10" s="17" t="s">
        <v>464</v>
      </c>
      <c r="H10" s="28">
        <f t="shared" ref="H10:H15" si="0">+F10*E10</f>
        <v>0</v>
      </c>
      <c r="I10" s="28"/>
    </row>
    <row r="11" spans="1:9" x14ac:dyDescent="0.25">
      <c r="A11" s="23">
        <v>3</v>
      </c>
      <c r="B11" s="23" t="s">
        <v>395</v>
      </c>
      <c r="C11" s="17" t="s">
        <v>214</v>
      </c>
      <c r="D11" s="17" t="s">
        <v>378</v>
      </c>
      <c r="E11" s="26">
        <v>54</v>
      </c>
      <c r="F11" s="5"/>
      <c r="G11" s="17" t="s">
        <v>465</v>
      </c>
      <c r="H11" s="28">
        <f t="shared" si="0"/>
        <v>0</v>
      </c>
      <c r="I11" s="28"/>
    </row>
    <row r="12" spans="1:9" x14ac:dyDescent="0.25">
      <c r="A12" s="23">
        <v>4</v>
      </c>
      <c r="B12" s="23" t="s">
        <v>396</v>
      </c>
      <c r="C12" s="17" t="s">
        <v>214</v>
      </c>
      <c r="D12" s="17" t="s">
        <v>379</v>
      </c>
      <c r="E12" s="26">
        <v>45</v>
      </c>
      <c r="F12" s="5"/>
      <c r="G12" s="17" t="s">
        <v>466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397</v>
      </c>
      <c r="C13" s="17" t="s">
        <v>214</v>
      </c>
      <c r="D13" s="17" t="s">
        <v>380</v>
      </c>
      <c r="E13" s="26">
        <v>36</v>
      </c>
      <c r="F13" s="5"/>
      <c r="G13" s="17" t="s">
        <v>467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899</v>
      </c>
      <c r="C14" s="17" t="s">
        <v>214</v>
      </c>
      <c r="D14" s="17" t="s">
        <v>773</v>
      </c>
      <c r="E14" s="26">
        <v>36</v>
      </c>
      <c r="F14" s="5"/>
      <c r="G14" s="17" t="s">
        <v>853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900</v>
      </c>
      <c r="C15" s="17" t="s">
        <v>214</v>
      </c>
      <c r="D15" s="17" t="s">
        <v>774</v>
      </c>
      <c r="E15" s="26">
        <v>18</v>
      </c>
      <c r="F15" s="5"/>
      <c r="G15" s="17" t="s">
        <v>854</v>
      </c>
      <c r="H15" s="28">
        <f t="shared" si="0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23.25" x14ac:dyDescent="0.25">
      <c r="A18" s="184" t="s">
        <v>777</v>
      </c>
      <c r="B18" s="184"/>
      <c r="C18" s="184"/>
      <c r="D18" s="184"/>
      <c r="E18" s="26"/>
      <c r="F18" s="8"/>
      <c r="G18" s="34"/>
      <c r="H18" s="28"/>
      <c r="I18" s="28"/>
    </row>
    <row r="19" spans="1:9" x14ac:dyDescent="0.25">
      <c r="A19" s="16" t="s">
        <v>59</v>
      </c>
      <c r="B19" s="16" t="s">
        <v>57</v>
      </c>
      <c r="C19" s="16" t="s">
        <v>28</v>
      </c>
      <c r="D19" s="16" t="s">
        <v>0</v>
      </c>
      <c r="E19" s="62" t="s">
        <v>9</v>
      </c>
      <c r="F19" s="134" t="s">
        <v>26</v>
      </c>
      <c r="G19" s="22" t="s">
        <v>4</v>
      </c>
      <c r="H19" s="21" t="s">
        <v>16</v>
      </c>
      <c r="I19" s="28"/>
    </row>
    <row r="20" spans="1:9" x14ac:dyDescent="0.25">
      <c r="A20" s="23">
        <v>8</v>
      </c>
      <c r="B20" s="23" t="s">
        <v>55</v>
      </c>
      <c r="C20" s="17" t="s">
        <v>214</v>
      </c>
      <c r="D20" s="32" t="s">
        <v>778</v>
      </c>
      <c r="E20" s="37">
        <v>0.1</v>
      </c>
      <c r="F20" s="67"/>
      <c r="G20" s="38"/>
      <c r="H20" s="8">
        <f>(H16)*E20*F20</f>
        <v>0</v>
      </c>
      <c r="I20" s="28"/>
    </row>
    <row r="21" spans="1:9" x14ac:dyDescent="0.25">
      <c r="E21" s="32"/>
      <c r="F21" s="43"/>
      <c r="G21" s="30" t="s">
        <v>148</v>
      </c>
      <c r="H21" s="44">
        <f>SUM(H20:H20)</f>
        <v>0</v>
      </c>
      <c r="I21" s="28"/>
    </row>
    <row r="22" spans="1:9" x14ac:dyDescent="0.25">
      <c r="E22" s="32"/>
      <c r="F22" s="43"/>
      <c r="G22" s="27"/>
      <c r="H22" s="8"/>
      <c r="I22" s="28"/>
    </row>
    <row r="23" spans="1:9" ht="23.25" x14ac:dyDescent="0.25">
      <c r="A23" s="184" t="s">
        <v>865</v>
      </c>
      <c r="B23" s="184"/>
      <c r="C23" s="184"/>
      <c r="D23" s="184"/>
      <c r="E23" s="32"/>
      <c r="F23" s="8"/>
      <c r="G23" s="27"/>
      <c r="H23" s="16"/>
      <c r="I23" s="16"/>
    </row>
    <row r="24" spans="1:9" x14ac:dyDescent="0.25">
      <c r="A24" s="16" t="s">
        <v>59</v>
      </c>
      <c r="B24" s="16" t="s">
        <v>63</v>
      </c>
      <c r="C24" s="16" t="s">
        <v>28</v>
      </c>
      <c r="D24" s="16" t="s">
        <v>0</v>
      </c>
      <c r="E24" s="62" t="s">
        <v>3</v>
      </c>
      <c r="F24" s="16" t="s">
        <v>7</v>
      </c>
      <c r="G24" s="22" t="s">
        <v>4</v>
      </c>
      <c r="H24" s="21" t="s">
        <v>16</v>
      </c>
      <c r="I24" s="16"/>
    </row>
    <row r="25" spans="1:9" x14ac:dyDescent="0.25">
      <c r="A25" s="23">
        <v>9</v>
      </c>
      <c r="B25" s="50" t="s">
        <v>428</v>
      </c>
      <c r="C25" s="17" t="s">
        <v>214</v>
      </c>
      <c r="D25" s="32" t="s">
        <v>418</v>
      </c>
      <c r="E25" s="26">
        <f t="shared" ref="E25:E30" si="1">E10</f>
        <v>27</v>
      </c>
      <c r="F25" s="5"/>
      <c r="G25" s="45" t="s">
        <v>422</v>
      </c>
      <c r="H25" s="28">
        <f t="shared" ref="H25:H30" si="2">+F25*E25</f>
        <v>0</v>
      </c>
    </row>
    <row r="26" spans="1:9" x14ac:dyDescent="0.25">
      <c r="A26" s="23">
        <v>10</v>
      </c>
      <c r="B26" s="50" t="s">
        <v>429</v>
      </c>
      <c r="C26" s="17" t="s">
        <v>214</v>
      </c>
      <c r="D26" s="32" t="s">
        <v>419</v>
      </c>
      <c r="E26" s="26">
        <f t="shared" si="1"/>
        <v>54</v>
      </c>
      <c r="F26" s="5"/>
      <c r="G26" s="45" t="s">
        <v>423</v>
      </c>
      <c r="H26" s="28">
        <f t="shared" si="2"/>
        <v>0</v>
      </c>
    </row>
    <row r="27" spans="1:9" x14ac:dyDescent="0.25">
      <c r="A27" s="23">
        <v>11</v>
      </c>
      <c r="B27" s="50" t="s">
        <v>430</v>
      </c>
      <c r="C27" s="17" t="s">
        <v>214</v>
      </c>
      <c r="D27" s="32" t="s">
        <v>420</v>
      </c>
      <c r="E27" s="26">
        <f t="shared" si="1"/>
        <v>45</v>
      </c>
      <c r="F27" s="5"/>
      <c r="G27" s="45" t="s">
        <v>424</v>
      </c>
      <c r="H27" s="28">
        <f t="shared" si="2"/>
        <v>0</v>
      </c>
    </row>
    <row r="28" spans="1:9" x14ac:dyDescent="0.25">
      <c r="A28" s="23">
        <v>12</v>
      </c>
      <c r="B28" s="50" t="s">
        <v>431</v>
      </c>
      <c r="C28" s="17" t="s">
        <v>214</v>
      </c>
      <c r="D28" s="32" t="s">
        <v>421</v>
      </c>
      <c r="E28" s="26">
        <f t="shared" si="1"/>
        <v>36</v>
      </c>
      <c r="F28" s="5"/>
      <c r="G28" s="45" t="s">
        <v>425</v>
      </c>
      <c r="H28" s="28">
        <f t="shared" si="2"/>
        <v>0</v>
      </c>
    </row>
    <row r="29" spans="1:9" x14ac:dyDescent="0.25">
      <c r="A29" s="23">
        <v>13</v>
      </c>
      <c r="B29" s="50" t="s">
        <v>897</v>
      </c>
      <c r="C29" s="17" t="s">
        <v>214</v>
      </c>
      <c r="D29" s="32" t="s">
        <v>775</v>
      </c>
      <c r="E29" s="26">
        <f t="shared" si="1"/>
        <v>36</v>
      </c>
      <c r="F29" s="5"/>
      <c r="G29" s="45" t="s">
        <v>870</v>
      </c>
      <c r="H29" s="28">
        <f t="shared" si="2"/>
        <v>0</v>
      </c>
    </row>
    <row r="30" spans="1:9" x14ac:dyDescent="0.25">
      <c r="A30" s="23">
        <v>14</v>
      </c>
      <c r="B30" s="50" t="s">
        <v>898</v>
      </c>
      <c r="C30" s="17" t="s">
        <v>214</v>
      </c>
      <c r="D30" s="32" t="s">
        <v>776</v>
      </c>
      <c r="E30" s="26">
        <f t="shared" si="1"/>
        <v>18</v>
      </c>
      <c r="F30" s="5"/>
      <c r="G30" s="45" t="s">
        <v>871</v>
      </c>
      <c r="H30" s="28">
        <f t="shared" si="2"/>
        <v>0</v>
      </c>
    </row>
    <row r="31" spans="1:9" x14ac:dyDescent="0.25">
      <c r="E31" s="32"/>
      <c r="F31" s="35"/>
      <c r="G31" s="30" t="s">
        <v>148</v>
      </c>
      <c r="H31" s="44">
        <f>SUM(H25:H30)</f>
        <v>0</v>
      </c>
    </row>
    <row r="32" spans="1:9" x14ac:dyDescent="0.25">
      <c r="D32" s="32"/>
      <c r="E32" s="32"/>
      <c r="F32" s="35"/>
      <c r="G32" s="27"/>
      <c r="H32" s="8"/>
    </row>
    <row r="33" spans="1:8" ht="18.75" x14ac:dyDescent="0.25">
      <c r="D33" s="32"/>
      <c r="E33" s="32"/>
      <c r="F33" s="35"/>
      <c r="G33" s="48" t="s">
        <v>137</v>
      </c>
      <c r="H33" s="49">
        <f>H6+H16+H21+H31</f>
        <v>0</v>
      </c>
    </row>
    <row r="34" spans="1:8" x14ac:dyDescent="0.25">
      <c r="D34" s="32"/>
      <c r="E34" s="32"/>
      <c r="F34" s="35"/>
      <c r="G34" s="27"/>
      <c r="H34" s="8"/>
    </row>
    <row r="35" spans="1:8" ht="31.5" x14ac:dyDescent="0.25">
      <c r="A35" s="182" t="s">
        <v>30</v>
      </c>
      <c r="B35" s="182"/>
      <c r="C35" s="182"/>
      <c r="D35" s="182"/>
      <c r="E35" s="32"/>
      <c r="F35" s="35"/>
      <c r="G35" s="27"/>
      <c r="H35" s="8"/>
    </row>
    <row r="36" spans="1:8" ht="23.25" x14ac:dyDescent="0.25">
      <c r="A36" s="184" t="s">
        <v>211</v>
      </c>
      <c r="B36" s="184"/>
      <c r="C36" s="184"/>
      <c r="D36" s="184"/>
      <c r="E36" s="83"/>
      <c r="F36" s="70"/>
      <c r="G36" s="70"/>
      <c r="H36" s="8"/>
    </row>
    <row r="37" spans="1:8" x14ac:dyDescent="0.25">
      <c r="A37" s="16" t="s">
        <v>59</v>
      </c>
      <c r="B37" s="16" t="s">
        <v>63</v>
      </c>
      <c r="C37" s="16" t="s">
        <v>28</v>
      </c>
      <c r="D37" s="16" t="s">
        <v>0</v>
      </c>
      <c r="E37" s="62" t="s">
        <v>3</v>
      </c>
      <c r="F37" s="16" t="s">
        <v>6</v>
      </c>
      <c r="G37" s="22" t="s">
        <v>4</v>
      </c>
      <c r="H37" s="21" t="s">
        <v>16</v>
      </c>
    </row>
    <row r="38" spans="1:8" x14ac:dyDescent="0.25">
      <c r="A38" s="23">
        <v>15</v>
      </c>
      <c r="B38" s="50" t="s">
        <v>349</v>
      </c>
      <c r="C38" s="69" t="s">
        <v>336</v>
      </c>
      <c r="D38" s="17" t="s">
        <v>532</v>
      </c>
      <c r="E38" s="26">
        <v>27</v>
      </c>
      <c r="F38" s="6"/>
      <c r="G38" s="27" t="s">
        <v>496</v>
      </c>
      <c r="H38" s="28">
        <f t="shared" ref="H38:H49" si="3">+F38*E38</f>
        <v>0</v>
      </c>
    </row>
    <row r="39" spans="1:8" x14ac:dyDescent="0.25">
      <c r="A39" s="23">
        <v>16</v>
      </c>
      <c r="B39" s="50" t="s">
        <v>350</v>
      </c>
      <c r="C39" s="69" t="s">
        <v>336</v>
      </c>
      <c r="D39" s="25" t="s">
        <v>533</v>
      </c>
      <c r="E39" s="26">
        <v>54</v>
      </c>
      <c r="F39" s="6"/>
      <c r="G39" s="27" t="s">
        <v>497</v>
      </c>
      <c r="H39" s="28">
        <f t="shared" si="3"/>
        <v>0</v>
      </c>
    </row>
    <row r="40" spans="1:8" x14ac:dyDescent="0.25">
      <c r="A40" s="23">
        <v>17</v>
      </c>
      <c r="B40" s="50" t="s">
        <v>351</v>
      </c>
      <c r="C40" s="69" t="s">
        <v>336</v>
      </c>
      <c r="D40" s="25" t="s">
        <v>534</v>
      </c>
      <c r="E40" s="26">
        <v>45</v>
      </c>
      <c r="F40" s="6"/>
      <c r="G40" s="27" t="s">
        <v>498</v>
      </c>
      <c r="H40" s="28">
        <f t="shared" si="3"/>
        <v>0</v>
      </c>
    </row>
    <row r="41" spans="1:8" x14ac:dyDescent="0.25">
      <c r="A41" s="23">
        <v>18</v>
      </c>
      <c r="B41" s="50" t="s">
        <v>352</v>
      </c>
      <c r="C41" s="69" t="s">
        <v>336</v>
      </c>
      <c r="D41" s="25" t="s">
        <v>535</v>
      </c>
      <c r="E41" s="26">
        <v>27</v>
      </c>
      <c r="F41" s="6"/>
      <c r="G41" s="27" t="s">
        <v>499</v>
      </c>
      <c r="H41" s="28">
        <f t="shared" si="3"/>
        <v>0</v>
      </c>
    </row>
    <row r="42" spans="1:8" x14ac:dyDescent="0.25">
      <c r="A42" s="23">
        <v>19</v>
      </c>
      <c r="B42" s="50" t="s">
        <v>895</v>
      </c>
      <c r="C42" s="69" t="s">
        <v>336</v>
      </c>
      <c r="D42" s="25" t="s">
        <v>879</v>
      </c>
      <c r="E42" s="26">
        <v>36</v>
      </c>
      <c r="F42" s="6"/>
      <c r="G42" s="27" t="s">
        <v>877</v>
      </c>
      <c r="H42" s="28">
        <f t="shared" si="3"/>
        <v>0</v>
      </c>
    </row>
    <row r="43" spans="1:8" x14ac:dyDescent="0.25">
      <c r="A43" s="23">
        <v>20</v>
      </c>
      <c r="B43" s="50" t="s">
        <v>896</v>
      </c>
      <c r="C43" s="69" t="s">
        <v>336</v>
      </c>
      <c r="D43" s="25" t="s">
        <v>880</v>
      </c>
      <c r="E43" s="26">
        <v>18</v>
      </c>
      <c r="F43" s="6"/>
      <c r="G43" s="27" t="s">
        <v>878</v>
      </c>
      <c r="H43" s="28">
        <f t="shared" si="3"/>
        <v>0</v>
      </c>
    </row>
    <row r="44" spans="1:8" x14ac:dyDescent="0.25">
      <c r="A44" s="23">
        <v>21</v>
      </c>
      <c r="B44" s="50" t="s">
        <v>353</v>
      </c>
      <c r="C44" s="69" t="s">
        <v>336</v>
      </c>
      <c r="D44" s="17" t="s">
        <v>536</v>
      </c>
      <c r="E44" s="26">
        <v>18</v>
      </c>
      <c r="F44" s="6"/>
      <c r="G44" s="27" t="s">
        <v>500</v>
      </c>
      <c r="H44" s="28">
        <f t="shared" si="3"/>
        <v>0</v>
      </c>
    </row>
    <row r="45" spans="1:8" x14ac:dyDescent="0.25">
      <c r="A45" s="23">
        <v>22</v>
      </c>
      <c r="B45" s="50" t="s">
        <v>354</v>
      </c>
      <c r="C45" s="69" t="s">
        <v>336</v>
      </c>
      <c r="D45" s="17" t="s">
        <v>537</v>
      </c>
      <c r="E45" s="26">
        <v>27</v>
      </c>
      <c r="F45" s="6"/>
      <c r="G45" s="27" t="s">
        <v>501</v>
      </c>
      <c r="H45" s="28">
        <f t="shared" si="3"/>
        <v>0</v>
      </c>
    </row>
    <row r="46" spans="1:8" x14ac:dyDescent="0.25">
      <c r="A46" s="23">
        <v>23</v>
      </c>
      <c r="B46" s="50" t="s">
        <v>356</v>
      </c>
      <c r="C46" s="69" t="s">
        <v>336</v>
      </c>
      <c r="D46" s="17" t="s">
        <v>538</v>
      </c>
      <c r="E46" s="26">
        <v>18</v>
      </c>
      <c r="F46" s="6"/>
      <c r="G46" s="27" t="s">
        <v>902</v>
      </c>
      <c r="H46" s="28">
        <f t="shared" si="3"/>
        <v>0</v>
      </c>
    </row>
    <row r="47" spans="1:8" x14ac:dyDescent="0.25">
      <c r="A47" s="23">
        <v>24</v>
      </c>
      <c r="B47" s="50" t="s">
        <v>904</v>
      </c>
      <c r="C47" s="69" t="s">
        <v>336</v>
      </c>
      <c r="D47" s="17" t="s">
        <v>903</v>
      </c>
      <c r="E47" s="26">
        <v>9</v>
      </c>
      <c r="F47" s="6"/>
      <c r="G47" s="27" t="s">
        <v>901</v>
      </c>
      <c r="H47" s="28">
        <f t="shared" si="3"/>
        <v>0</v>
      </c>
    </row>
    <row r="48" spans="1:8" x14ac:dyDescent="0.25">
      <c r="A48" s="23">
        <v>25</v>
      </c>
      <c r="B48" s="50" t="s">
        <v>357</v>
      </c>
      <c r="C48" s="69" t="s">
        <v>336</v>
      </c>
      <c r="D48" s="17" t="s">
        <v>539</v>
      </c>
      <c r="E48" s="26">
        <v>54</v>
      </c>
      <c r="F48" s="6"/>
      <c r="G48" s="27" t="s">
        <v>502</v>
      </c>
      <c r="H48" s="28">
        <f t="shared" si="3"/>
        <v>0</v>
      </c>
    </row>
    <row r="49" spans="1:9" x14ac:dyDescent="0.25">
      <c r="A49" s="23">
        <v>26</v>
      </c>
      <c r="B49" s="50" t="s">
        <v>917</v>
      </c>
      <c r="C49" s="69" t="s">
        <v>336</v>
      </c>
      <c r="D49" s="17" t="s">
        <v>882</v>
      </c>
      <c r="E49" s="26">
        <v>9</v>
      </c>
      <c r="F49" s="6"/>
      <c r="G49" s="27" t="s">
        <v>881</v>
      </c>
      <c r="H49" s="28">
        <f t="shared" si="3"/>
        <v>0</v>
      </c>
    </row>
    <row r="50" spans="1:9" x14ac:dyDescent="0.25">
      <c r="A50" s="23"/>
      <c r="B50" s="50"/>
      <c r="C50" s="69"/>
      <c r="D50" s="25"/>
      <c r="E50" s="26"/>
      <c r="F50" s="8"/>
      <c r="G50" s="30" t="s">
        <v>148</v>
      </c>
      <c r="H50" s="44">
        <f>SUM(H38:H49)</f>
        <v>0</v>
      </c>
    </row>
    <row r="51" spans="1:9" x14ac:dyDescent="0.25">
      <c r="A51" s="23"/>
      <c r="B51" s="50"/>
      <c r="C51" s="69"/>
      <c r="D51" s="25"/>
      <c r="E51" s="26"/>
      <c r="F51" s="8"/>
      <c r="G51" s="27"/>
      <c r="H51" s="28"/>
    </row>
    <row r="52" spans="1:9" ht="23.25" x14ac:dyDescent="0.25">
      <c r="A52" s="184" t="s">
        <v>918</v>
      </c>
      <c r="B52" s="184"/>
      <c r="C52" s="184"/>
      <c r="D52" s="184"/>
      <c r="E52" s="26"/>
      <c r="F52" s="8"/>
      <c r="G52" s="27"/>
      <c r="H52" s="28"/>
    </row>
    <row r="53" spans="1:9" x14ac:dyDescent="0.25">
      <c r="A53" s="176" t="s">
        <v>935</v>
      </c>
      <c r="B53" s="176"/>
      <c r="C53" s="176"/>
      <c r="D53" s="176"/>
      <c r="E53" s="26"/>
      <c r="F53" s="35"/>
      <c r="G53" s="53"/>
      <c r="H53" s="8"/>
    </row>
    <row r="54" spans="1:9" x14ac:dyDescent="0.25">
      <c r="A54" s="16" t="s">
        <v>59</v>
      </c>
      <c r="B54" s="16" t="s">
        <v>63</v>
      </c>
      <c r="C54" s="16" t="s">
        <v>28</v>
      </c>
      <c r="D54" s="16" t="s">
        <v>0</v>
      </c>
      <c r="E54" s="62" t="s">
        <v>3</v>
      </c>
      <c r="F54" s="16" t="s">
        <v>6</v>
      </c>
      <c r="G54" s="22" t="s">
        <v>4</v>
      </c>
      <c r="H54" s="21" t="s">
        <v>16</v>
      </c>
    </row>
    <row r="55" spans="1:9" x14ac:dyDescent="0.25">
      <c r="A55" s="23">
        <v>27</v>
      </c>
      <c r="B55" s="50" t="s">
        <v>452</v>
      </c>
      <c r="C55" s="69" t="s">
        <v>372</v>
      </c>
      <c r="D55" s="17" t="s">
        <v>540</v>
      </c>
      <c r="E55" s="26">
        <v>30</v>
      </c>
      <c r="F55" s="6"/>
      <c r="G55" s="100" t="s">
        <v>503</v>
      </c>
      <c r="H55" s="28">
        <f t="shared" ref="H55:H60" si="4">+F55*E55</f>
        <v>0</v>
      </c>
    </row>
    <row r="56" spans="1:9" x14ac:dyDescent="0.25">
      <c r="A56" s="23">
        <v>28</v>
      </c>
      <c r="B56" s="50" t="s">
        <v>453</v>
      </c>
      <c r="C56" s="69" t="s">
        <v>372</v>
      </c>
      <c r="D56" s="17" t="s">
        <v>541</v>
      </c>
      <c r="E56" s="26">
        <v>58</v>
      </c>
      <c r="F56" s="6"/>
      <c r="G56" s="100" t="s">
        <v>504</v>
      </c>
      <c r="H56" s="28">
        <f t="shared" si="4"/>
        <v>0</v>
      </c>
    </row>
    <row r="57" spans="1:9" x14ac:dyDescent="0.25">
      <c r="A57" s="23">
        <v>29</v>
      </c>
      <c r="B57" s="50" t="s">
        <v>454</v>
      </c>
      <c r="C57" s="69" t="s">
        <v>372</v>
      </c>
      <c r="D57" s="17" t="s">
        <v>542</v>
      </c>
      <c r="E57" s="26">
        <v>45</v>
      </c>
      <c r="F57" s="6"/>
      <c r="G57" s="100" t="s">
        <v>505</v>
      </c>
      <c r="H57" s="28">
        <f t="shared" si="4"/>
        <v>0</v>
      </c>
    </row>
    <row r="58" spans="1:9" x14ac:dyDescent="0.25">
      <c r="A58" s="23">
        <v>30</v>
      </c>
      <c r="B58" s="50" t="s">
        <v>455</v>
      </c>
      <c r="C58" s="69" t="s">
        <v>372</v>
      </c>
      <c r="D58" s="17" t="s">
        <v>543</v>
      </c>
      <c r="E58" s="26">
        <v>36</v>
      </c>
      <c r="F58" s="6"/>
      <c r="G58" s="100" t="s">
        <v>506</v>
      </c>
      <c r="H58" s="28">
        <f t="shared" si="4"/>
        <v>0</v>
      </c>
    </row>
    <row r="59" spans="1:9" x14ac:dyDescent="0.25">
      <c r="A59" s="23">
        <v>31</v>
      </c>
      <c r="B59" s="50" t="s">
        <v>941</v>
      </c>
      <c r="C59" s="69" t="s">
        <v>372</v>
      </c>
      <c r="D59" s="17" t="s">
        <v>942</v>
      </c>
      <c r="E59" s="26">
        <v>36</v>
      </c>
      <c r="F59" s="6"/>
      <c r="G59" s="146" t="s">
        <v>936</v>
      </c>
      <c r="H59" s="28">
        <f t="shared" si="4"/>
        <v>0</v>
      </c>
    </row>
    <row r="60" spans="1:9" x14ac:dyDescent="0.25">
      <c r="A60" s="23">
        <v>32</v>
      </c>
      <c r="B60" s="50" t="s">
        <v>944</v>
      </c>
      <c r="C60" s="69" t="s">
        <v>372</v>
      </c>
      <c r="D60" s="17" t="s">
        <v>945</v>
      </c>
      <c r="E60" s="26">
        <v>18</v>
      </c>
      <c r="F60" s="6"/>
      <c r="G60" s="146" t="s">
        <v>943</v>
      </c>
      <c r="H60" s="28">
        <f t="shared" si="4"/>
        <v>0</v>
      </c>
    </row>
    <row r="61" spans="1:9" x14ac:dyDescent="0.25">
      <c r="A61" s="23">
        <v>33</v>
      </c>
      <c r="B61" s="50" t="s">
        <v>530</v>
      </c>
      <c r="C61" s="69" t="s">
        <v>372</v>
      </c>
      <c r="D61" s="17" t="s">
        <v>957</v>
      </c>
      <c r="E61" s="26">
        <v>54</v>
      </c>
      <c r="F61" s="6"/>
      <c r="G61" s="42" t="s">
        <v>955</v>
      </c>
      <c r="H61" s="28">
        <f t="shared" ref="H61" si="5">+F61*E61</f>
        <v>0</v>
      </c>
    </row>
    <row r="62" spans="1:9" x14ac:dyDescent="0.25">
      <c r="A62" s="23">
        <v>34</v>
      </c>
      <c r="B62" s="50" t="s">
        <v>950</v>
      </c>
      <c r="C62" s="69" t="s">
        <v>372</v>
      </c>
      <c r="D62" s="17" t="s">
        <v>958</v>
      </c>
      <c r="E62" s="26">
        <v>18</v>
      </c>
      <c r="F62" s="6"/>
      <c r="G62" s="42" t="s">
        <v>956</v>
      </c>
      <c r="H62" s="28">
        <f t="shared" ref="H62" si="6">+F62*E62</f>
        <v>0</v>
      </c>
    </row>
    <row r="63" spans="1:9" x14ac:dyDescent="0.25">
      <c r="E63" s="26"/>
      <c r="F63" s="8"/>
      <c r="G63" s="30" t="s">
        <v>148</v>
      </c>
      <c r="H63" s="44">
        <f>SUM(H55:H62)</f>
        <v>0</v>
      </c>
      <c r="I63" s="32"/>
    </row>
    <row r="64" spans="1:9" x14ac:dyDescent="0.25">
      <c r="A64" s="23"/>
      <c r="B64" s="50"/>
      <c r="C64" s="69"/>
      <c r="D64" s="25"/>
      <c r="E64" s="26"/>
      <c r="F64" s="8"/>
      <c r="G64" s="51"/>
      <c r="H64" s="28"/>
      <c r="I64" s="32"/>
    </row>
    <row r="65" spans="1:9" ht="31.5" x14ac:dyDescent="0.25">
      <c r="A65" s="182" t="s">
        <v>282</v>
      </c>
      <c r="B65" s="182"/>
      <c r="C65" s="182"/>
      <c r="D65" s="182"/>
      <c r="E65" s="26"/>
      <c r="F65" s="35"/>
      <c r="G65" s="53"/>
      <c r="H65" s="8"/>
    </row>
    <row r="66" spans="1:9" x14ac:dyDescent="0.25">
      <c r="A66" s="188" t="s">
        <v>180</v>
      </c>
      <c r="B66" s="188"/>
      <c r="C66" s="188"/>
      <c r="D66" s="188"/>
      <c r="E66" s="26"/>
      <c r="F66" s="35"/>
      <c r="G66" s="53"/>
      <c r="H66" s="8"/>
    </row>
    <row r="67" spans="1:9" x14ac:dyDescent="0.25">
      <c r="A67" s="16" t="s">
        <v>59</v>
      </c>
      <c r="B67" s="16" t="s">
        <v>57</v>
      </c>
      <c r="C67" s="16" t="s">
        <v>28</v>
      </c>
      <c r="D67" s="16" t="s">
        <v>0</v>
      </c>
      <c r="E67" s="16" t="s">
        <v>9</v>
      </c>
      <c r="F67" s="16" t="s">
        <v>56</v>
      </c>
      <c r="G67" s="27"/>
      <c r="H67" s="21" t="s">
        <v>16</v>
      </c>
      <c r="I67" s="28"/>
    </row>
    <row r="68" spans="1:9" x14ac:dyDescent="0.25">
      <c r="B68" s="54" t="s">
        <v>171</v>
      </c>
      <c r="D68" s="32" t="s">
        <v>12</v>
      </c>
      <c r="E68" s="141">
        <v>0.8</v>
      </c>
      <c r="F68" s="39">
        <f>'A. Algemeen'!G52</f>
        <v>0</v>
      </c>
      <c r="G68" s="40"/>
      <c r="H68" s="8">
        <f>($H$50+$H$63)*E68*F68</f>
        <v>0</v>
      </c>
      <c r="I68" s="28"/>
    </row>
    <row r="69" spans="1:9" x14ac:dyDescent="0.25">
      <c r="B69" s="54" t="s">
        <v>172</v>
      </c>
      <c r="D69" s="32" t="s">
        <v>13</v>
      </c>
      <c r="E69" s="141">
        <v>0.15</v>
      </c>
      <c r="F69" s="39">
        <f>'A. Algemeen'!G53</f>
        <v>0</v>
      </c>
      <c r="G69" s="27"/>
      <c r="H69" s="8">
        <f>($H$50+$H$63)*E69*F69</f>
        <v>0</v>
      </c>
      <c r="I69" s="28"/>
    </row>
    <row r="70" spans="1:9" x14ac:dyDescent="0.25">
      <c r="B70" s="54" t="s">
        <v>173</v>
      </c>
      <c r="D70" s="32" t="s">
        <v>10</v>
      </c>
      <c r="E70" s="141">
        <v>0.04</v>
      </c>
      <c r="F70" s="39">
        <f>'A. Algemeen'!G54</f>
        <v>0</v>
      </c>
      <c r="G70" s="42"/>
      <c r="H70" s="8">
        <f>($H$50+$H$63)*E70*F70</f>
        <v>0</v>
      </c>
      <c r="I70" s="28"/>
    </row>
    <row r="71" spans="1:9" x14ac:dyDescent="0.25">
      <c r="B71" s="54" t="s">
        <v>174</v>
      </c>
      <c r="D71" s="32" t="s">
        <v>11</v>
      </c>
      <c r="E71" s="141">
        <v>0.01</v>
      </c>
      <c r="F71" s="39">
        <f>'A. Algemeen'!G55</f>
        <v>0</v>
      </c>
      <c r="G71" s="27"/>
      <c r="H71" s="8">
        <f>($H$50+$H$63)*E71*F71</f>
        <v>0</v>
      </c>
      <c r="I71" s="28"/>
    </row>
    <row r="72" spans="1:9" x14ac:dyDescent="0.25">
      <c r="D72" s="32"/>
      <c r="E72" s="26"/>
      <c r="F72" s="35"/>
      <c r="G72" s="30" t="s">
        <v>148</v>
      </c>
      <c r="H72" s="44">
        <f>SUM(H68:H71)</f>
        <v>0</v>
      </c>
    </row>
    <row r="73" spans="1:9" x14ac:dyDescent="0.25">
      <c r="D73" s="32"/>
      <c r="E73" s="26"/>
      <c r="F73" s="35"/>
      <c r="G73" s="53"/>
      <c r="H73" s="8"/>
    </row>
    <row r="74" spans="1:9" ht="18.75" x14ac:dyDescent="0.25">
      <c r="D74" s="32"/>
      <c r="E74" s="26"/>
      <c r="F74" s="35"/>
      <c r="G74" s="48" t="s">
        <v>138</v>
      </c>
      <c r="H74" s="49">
        <f>H50+H63+H72</f>
        <v>0</v>
      </c>
    </row>
    <row r="75" spans="1:9" x14ac:dyDescent="0.25">
      <c r="D75" s="32"/>
      <c r="E75" s="26"/>
      <c r="F75" s="35"/>
      <c r="G75" s="53"/>
      <c r="H75" s="8"/>
    </row>
    <row r="76" spans="1:9" x14ac:dyDescent="0.25">
      <c r="D76" s="32"/>
      <c r="E76" s="26"/>
      <c r="F76" s="35"/>
      <c r="G76" s="53"/>
      <c r="H76" s="8"/>
    </row>
    <row r="77" spans="1:9" ht="18.75" x14ac:dyDescent="0.25">
      <c r="F77" s="57"/>
      <c r="G77" s="104" t="s">
        <v>832</v>
      </c>
      <c r="H77" s="58">
        <f>$H$33+$H$74</f>
        <v>0</v>
      </c>
    </row>
    <row r="78" spans="1:9" ht="18.75" x14ac:dyDescent="0.25">
      <c r="D78" s="56"/>
      <c r="F78" s="57"/>
      <c r="H78" s="58"/>
    </row>
    <row r="79" spans="1:9" ht="19.5" thickBot="1" x14ac:dyDescent="0.3">
      <c r="F79" s="57"/>
      <c r="G79" s="17"/>
      <c r="H79" s="58"/>
    </row>
    <row r="80" spans="1:9" ht="28.5" thickBot="1" x14ac:dyDescent="0.3">
      <c r="E80" s="59"/>
      <c r="F80" s="105" t="s">
        <v>872</v>
      </c>
      <c r="G80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80" s="102">
        <f>IF('Informatie en uitleg'!$B$1=4,H77*'Informatie en uitleg'!$B$31,IF('Informatie en uitleg'!$B$1=5,H77*'Informatie en uitleg'!$B$32,IF('Informatie en uitleg'!$B$1=6,H77*'Informatie en uitleg'!$B$33,"onjuist perceelnummer")))</f>
        <v>0</v>
      </c>
    </row>
    <row r="81" spans="1:9" x14ac:dyDescent="0.25">
      <c r="D81" s="32"/>
      <c r="E81" s="26"/>
      <c r="F81" s="35"/>
      <c r="G81" s="53"/>
    </row>
    <row r="82" spans="1:9" x14ac:dyDescent="0.25">
      <c r="D82" s="32"/>
      <c r="E82" s="32"/>
      <c r="F82" s="35"/>
      <c r="G82" s="27"/>
      <c r="H82" s="8"/>
    </row>
    <row r="83" spans="1:9" s="61" customFormat="1" ht="28.5" x14ac:dyDescent="0.25">
      <c r="A83" s="186" t="s">
        <v>175</v>
      </c>
      <c r="B83" s="186"/>
      <c r="C83" s="186"/>
      <c r="D83" s="186"/>
      <c r="E83" s="186"/>
      <c r="F83" s="186"/>
      <c r="G83" s="186"/>
      <c r="H83" s="60"/>
      <c r="I83" s="17"/>
    </row>
    <row r="84" spans="1:9" ht="28.5" x14ac:dyDescent="0.25">
      <c r="A84" s="180" t="s">
        <v>920</v>
      </c>
      <c r="B84" s="180"/>
      <c r="C84" s="180"/>
      <c r="D84" s="180"/>
      <c r="F84" s="8"/>
      <c r="G84" s="27"/>
    </row>
    <row r="85" spans="1:9" x14ac:dyDescent="0.25">
      <c r="B85" s="16" t="s">
        <v>63</v>
      </c>
      <c r="C85" s="16" t="s">
        <v>28</v>
      </c>
      <c r="D85" s="16" t="s">
        <v>61</v>
      </c>
      <c r="E85" s="187" t="s">
        <v>62</v>
      </c>
      <c r="F85" s="187"/>
      <c r="G85" s="187"/>
      <c r="H85" s="62" t="s">
        <v>23</v>
      </c>
      <c r="I85" s="16" t="s">
        <v>162</v>
      </c>
    </row>
    <row r="86" spans="1:9" x14ac:dyDescent="0.25">
      <c r="B86" s="50" t="s">
        <v>210</v>
      </c>
      <c r="C86" s="17" t="s">
        <v>212</v>
      </c>
      <c r="D86" s="25" t="s">
        <v>381</v>
      </c>
      <c r="E86" s="177" t="s">
        <v>376</v>
      </c>
      <c r="F86" s="177"/>
      <c r="G86" s="177"/>
      <c r="H86" s="28">
        <f>F5</f>
        <v>0</v>
      </c>
      <c r="I86" s="32" t="str">
        <f t="shared" ref="I86:I113" ca="1" si="7">_xlfn.FORMULATEXT(H86)</f>
        <v>=F5</v>
      </c>
    </row>
    <row r="87" spans="1:9" x14ac:dyDescent="0.25">
      <c r="B87" s="50"/>
      <c r="D87" s="25"/>
      <c r="E87" s="100"/>
      <c r="F87" s="100"/>
      <c r="G87" s="100"/>
      <c r="H87" s="28"/>
      <c r="I87" s="32"/>
    </row>
    <row r="88" spans="1:9" ht="15" customHeight="1" x14ac:dyDescent="0.25">
      <c r="B88" s="50" t="s">
        <v>394</v>
      </c>
      <c r="C88" s="17" t="s">
        <v>214</v>
      </c>
      <c r="D88" s="25" t="s">
        <v>382</v>
      </c>
      <c r="E88" s="190" t="s">
        <v>406</v>
      </c>
      <c r="F88" s="190"/>
      <c r="G88" s="190"/>
      <c r="H88" s="63">
        <f>$F$10</f>
        <v>0</v>
      </c>
      <c r="I88" s="32" t="str">
        <f t="shared" ca="1" si="7"/>
        <v>=$F$10</v>
      </c>
    </row>
    <row r="89" spans="1:9" ht="15" customHeight="1" x14ac:dyDescent="0.25">
      <c r="B89" s="50" t="s">
        <v>395</v>
      </c>
      <c r="C89" s="17" t="s">
        <v>214</v>
      </c>
      <c r="D89" s="25" t="s">
        <v>383</v>
      </c>
      <c r="E89" s="190" t="s">
        <v>409</v>
      </c>
      <c r="F89" s="190"/>
      <c r="G89" s="190"/>
      <c r="H89" s="63">
        <f>$F$11</f>
        <v>0</v>
      </c>
      <c r="I89" s="32" t="str">
        <f t="shared" ca="1" si="7"/>
        <v>=$F$11</v>
      </c>
    </row>
    <row r="90" spans="1:9" ht="15" customHeight="1" x14ac:dyDescent="0.25">
      <c r="B90" s="50" t="s">
        <v>396</v>
      </c>
      <c r="C90" s="17" t="s">
        <v>214</v>
      </c>
      <c r="D90" s="25" t="s">
        <v>384</v>
      </c>
      <c r="E90" s="190" t="s">
        <v>410</v>
      </c>
      <c r="F90" s="190"/>
      <c r="G90" s="190"/>
      <c r="H90" s="63">
        <f>$F$12</f>
        <v>0</v>
      </c>
      <c r="I90" s="32" t="str">
        <f t="shared" ca="1" si="7"/>
        <v>=$F$12</v>
      </c>
    </row>
    <row r="91" spans="1:9" ht="15" customHeight="1" x14ac:dyDescent="0.25">
      <c r="B91" s="50" t="s">
        <v>397</v>
      </c>
      <c r="C91" s="17" t="s">
        <v>214</v>
      </c>
      <c r="D91" s="25" t="s">
        <v>385</v>
      </c>
      <c r="E91" s="190" t="s">
        <v>411</v>
      </c>
      <c r="F91" s="190"/>
      <c r="G91" s="190"/>
      <c r="H91" s="63">
        <f>$F$13</f>
        <v>0</v>
      </c>
      <c r="I91" s="32" t="str">
        <f t="shared" ca="1" si="7"/>
        <v>=$F$13</v>
      </c>
    </row>
    <row r="92" spans="1:9" ht="15" customHeight="1" x14ac:dyDescent="0.25">
      <c r="B92" s="50" t="s">
        <v>791</v>
      </c>
      <c r="C92" s="17" t="s">
        <v>214</v>
      </c>
      <c r="D92" s="25" t="s">
        <v>792</v>
      </c>
      <c r="E92" s="190" t="s">
        <v>799</v>
      </c>
      <c r="F92" s="190"/>
      <c r="G92" s="190"/>
      <c r="H92" s="63">
        <f>$F$14</f>
        <v>0</v>
      </c>
      <c r="I92" s="32" t="str">
        <f t="shared" ca="1" si="7"/>
        <v>=$F$14</v>
      </c>
    </row>
    <row r="93" spans="1:9" ht="15" customHeight="1" x14ac:dyDescent="0.25">
      <c r="B93" s="50" t="s">
        <v>793</v>
      </c>
      <c r="C93" s="17" t="s">
        <v>214</v>
      </c>
      <c r="D93" s="25" t="s">
        <v>794</v>
      </c>
      <c r="E93" s="190" t="s">
        <v>800</v>
      </c>
      <c r="F93" s="190"/>
      <c r="G93" s="190"/>
      <c r="H93" s="63">
        <f>$F$14</f>
        <v>0</v>
      </c>
      <c r="I93" s="32" t="str">
        <f t="shared" ca="1" si="7"/>
        <v>=$F$14</v>
      </c>
    </row>
    <row r="94" spans="1:9" ht="15" customHeight="1" x14ac:dyDescent="0.25">
      <c r="B94" s="50" t="s">
        <v>795</v>
      </c>
      <c r="C94" s="17" t="s">
        <v>214</v>
      </c>
      <c r="D94" s="25" t="s">
        <v>796</v>
      </c>
      <c r="E94" s="190" t="s">
        <v>801</v>
      </c>
      <c r="F94" s="190"/>
      <c r="G94" s="190"/>
      <c r="H94" s="63">
        <f>$F$15</f>
        <v>0</v>
      </c>
      <c r="I94" s="32" t="str">
        <f t="shared" ca="1" si="7"/>
        <v>=$F$15</v>
      </c>
    </row>
    <row r="95" spans="1:9" ht="15" customHeight="1" x14ac:dyDescent="0.25">
      <c r="B95" s="50" t="s">
        <v>797</v>
      </c>
      <c r="C95" s="17" t="s">
        <v>214</v>
      </c>
      <c r="D95" s="25" t="s">
        <v>798</v>
      </c>
      <c r="E95" s="190" t="s">
        <v>802</v>
      </c>
      <c r="F95" s="190"/>
      <c r="G95" s="190"/>
      <c r="H95" s="63">
        <f>$F$15</f>
        <v>0</v>
      </c>
      <c r="I95" s="32" t="str">
        <f t="shared" ca="1" si="7"/>
        <v>=$F$15</v>
      </c>
    </row>
    <row r="96" spans="1:9" ht="15" customHeight="1" x14ac:dyDescent="0.25">
      <c r="B96" s="50"/>
      <c r="D96" s="25"/>
      <c r="E96" s="138"/>
      <c r="F96" s="138"/>
      <c r="G96" s="138"/>
      <c r="H96" s="63"/>
      <c r="I96" s="32"/>
    </row>
    <row r="97" spans="2:9" ht="15" customHeight="1" x14ac:dyDescent="0.25">
      <c r="B97" s="50" t="s">
        <v>398</v>
      </c>
      <c r="C97" s="17" t="s">
        <v>214</v>
      </c>
      <c r="D97" s="17" t="s">
        <v>386</v>
      </c>
      <c r="E97" s="190" t="s">
        <v>407</v>
      </c>
      <c r="F97" s="190"/>
      <c r="G97" s="190"/>
      <c r="H97" s="63">
        <f>$F$10*(1+$F$20)</f>
        <v>0</v>
      </c>
      <c r="I97" s="32" t="str">
        <f t="shared" ca="1" si="7"/>
        <v>=$F$10*(1+$F$20)</v>
      </c>
    </row>
    <row r="98" spans="2:9" ht="15" customHeight="1" x14ac:dyDescent="0.25">
      <c r="B98" s="50" t="s">
        <v>399</v>
      </c>
      <c r="C98" s="17" t="s">
        <v>214</v>
      </c>
      <c r="D98" s="17" t="s">
        <v>387</v>
      </c>
      <c r="E98" s="190" t="s">
        <v>412</v>
      </c>
      <c r="F98" s="190"/>
      <c r="G98" s="190"/>
      <c r="H98" s="63">
        <f>$F$11*(1+$F$20)</f>
        <v>0</v>
      </c>
      <c r="I98" s="32" t="str">
        <f t="shared" ca="1" si="7"/>
        <v>=$F$11*(1+$F$20)</v>
      </c>
    </row>
    <row r="99" spans="2:9" ht="15" customHeight="1" x14ac:dyDescent="0.25">
      <c r="B99" s="50" t="s">
        <v>400</v>
      </c>
      <c r="C99" s="17" t="s">
        <v>214</v>
      </c>
      <c r="D99" s="17" t="s">
        <v>388</v>
      </c>
      <c r="E99" s="190" t="s">
        <v>413</v>
      </c>
      <c r="F99" s="190"/>
      <c r="G99" s="190"/>
      <c r="H99" s="63">
        <f>$F$12*(1+$F$20)</f>
        <v>0</v>
      </c>
      <c r="I99" s="32" t="str">
        <f t="shared" ca="1" si="7"/>
        <v>=$F$12*(1+$F$20)</v>
      </c>
    </row>
    <row r="100" spans="2:9" ht="15" customHeight="1" x14ac:dyDescent="0.25">
      <c r="B100" s="50" t="s">
        <v>401</v>
      </c>
      <c r="C100" s="17" t="s">
        <v>214</v>
      </c>
      <c r="D100" s="17" t="s">
        <v>389</v>
      </c>
      <c r="E100" s="190" t="s">
        <v>414</v>
      </c>
      <c r="F100" s="190"/>
      <c r="G100" s="190"/>
      <c r="H100" s="63">
        <f>$F$13*(1+$F$20)</f>
        <v>0</v>
      </c>
      <c r="I100" s="32" t="str">
        <f t="shared" ca="1" si="7"/>
        <v>=$F$13*(1+$F$20)</v>
      </c>
    </row>
    <row r="101" spans="2:9" ht="15" customHeight="1" x14ac:dyDescent="0.25">
      <c r="B101" s="50" t="s">
        <v>803</v>
      </c>
      <c r="C101" s="17" t="s">
        <v>214</v>
      </c>
      <c r="D101" s="17" t="s">
        <v>804</v>
      </c>
      <c r="E101" s="190" t="s">
        <v>805</v>
      </c>
      <c r="F101" s="190"/>
      <c r="G101" s="190"/>
      <c r="H101" s="63">
        <f>$F$14*(1+$F$20)</f>
        <v>0</v>
      </c>
      <c r="I101" s="32" t="str">
        <f t="shared" ca="1" si="7"/>
        <v>=$F$14*(1+$F$20)</v>
      </c>
    </row>
    <row r="102" spans="2:9" ht="15" customHeight="1" x14ac:dyDescent="0.25">
      <c r="B102" s="50" t="s">
        <v>806</v>
      </c>
      <c r="C102" s="17" t="s">
        <v>214</v>
      </c>
      <c r="D102" s="17" t="s">
        <v>807</v>
      </c>
      <c r="E102" s="190" t="s">
        <v>808</v>
      </c>
      <c r="F102" s="190"/>
      <c r="G102" s="190"/>
      <c r="H102" s="63">
        <f>$F$14*(1+$F$20)</f>
        <v>0</v>
      </c>
      <c r="I102" s="32" t="str">
        <f t="shared" ca="1" si="7"/>
        <v>=$F$14*(1+$F$20)</v>
      </c>
    </row>
    <row r="103" spans="2:9" ht="15" customHeight="1" x14ac:dyDescent="0.25">
      <c r="B103" s="50" t="s">
        <v>809</v>
      </c>
      <c r="C103" s="17" t="s">
        <v>214</v>
      </c>
      <c r="D103" s="17" t="s">
        <v>810</v>
      </c>
      <c r="E103" s="190" t="s">
        <v>811</v>
      </c>
      <c r="F103" s="190"/>
      <c r="G103" s="190"/>
      <c r="H103" s="63">
        <f>$F$15*(1+$F$20)</f>
        <v>0</v>
      </c>
      <c r="I103" s="32" t="str">
        <f t="shared" ca="1" si="7"/>
        <v>=$F$15*(1+$F$20)</v>
      </c>
    </row>
    <row r="104" spans="2:9" ht="15" customHeight="1" x14ac:dyDescent="0.25">
      <c r="B104" s="50" t="s">
        <v>812</v>
      </c>
      <c r="C104" s="17" t="s">
        <v>214</v>
      </c>
      <c r="D104" s="17" t="s">
        <v>813</v>
      </c>
      <c r="E104" s="190" t="s">
        <v>814</v>
      </c>
      <c r="F104" s="190"/>
      <c r="G104" s="190"/>
      <c r="H104" s="63">
        <f>$F$15*(1+$F$20)</f>
        <v>0</v>
      </c>
      <c r="I104" s="32" t="str">
        <f t="shared" ca="1" si="7"/>
        <v>=$F$15*(1+$F$20)</v>
      </c>
    </row>
    <row r="105" spans="2:9" ht="15" customHeight="1" x14ac:dyDescent="0.25">
      <c r="B105" s="50"/>
      <c r="E105" s="138"/>
      <c r="F105" s="138"/>
      <c r="G105" s="138"/>
      <c r="H105" s="63"/>
      <c r="I105" s="32"/>
    </row>
    <row r="106" spans="2:9" ht="15" customHeight="1" x14ac:dyDescent="0.25">
      <c r="B106" s="50" t="s">
        <v>402</v>
      </c>
      <c r="C106" s="17" t="s">
        <v>214</v>
      </c>
      <c r="D106" s="25" t="s">
        <v>390</v>
      </c>
      <c r="E106" s="190" t="s">
        <v>408</v>
      </c>
      <c r="F106" s="190"/>
      <c r="G106" s="190"/>
      <c r="H106" s="63">
        <f>$F$10*(1+$F$20)</f>
        <v>0</v>
      </c>
      <c r="I106" s="32" t="str">
        <f t="shared" ca="1" si="7"/>
        <v>=$F$10*(1+$F$20)</v>
      </c>
    </row>
    <row r="107" spans="2:9" ht="15" customHeight="1" x14ac:dyDescent="0.25">
      <c r="B107" s="50" t="s">
        <v>403</v>
      </c>
      <c r="C107" s="17" t="s">
        <v>214</v>
      </c>
      <c r="D107" s="25" t="s">
        <v>391</v>
      </c>
      <c r="E107" s="190" t="s">
        <v>415</v>
      </c>
      <c r="F107" s="190"/>
      <c r="G107" s="190"/>
      <c r="H107" s="63">
        <f>$F$11*(1+$F$20)</f>
        <v>0</v>
      </c>
      <c r="I107" s="32" t="str">
        <f t="shared" ca="1" si="7"/>
        <v>=$F$11*(1+$F$20)</v>
      </c>
    </row>
    <row r="108" spans="2:9" ht="15" customHeight="1" x14ac:dyDescent="0.25">
      <c r="B108" s="50" t="s">
        <v>404</v>
      </c>
      <c r="C108" s="17" t="s">
        <v>214</v>
      </c>
      <c r="D108" s="33" t="s">
        <v>392</v>
      </c>
      <c r="E108" s="190" t="s">
        <v>416</v>
      </c>
      <c r="F108" s="190"/>
      <c r="G108" s="190"/>
      <c r="H108" s="63">
        <f>$F$12*(1+$F$20)</f>
        <v>0</v>
      </c>
      <c r="I108" s="32" t="str">
        <f t="shared" ca="1" si="7"/>
        <v>=$F$12*(1+$F$20)</v>
      </c>
    </row>
    <row r="109" spans="2:9" ht="15" customHeight="1" x14ac:dyDescent="0.25">
      <c r="B109" s="50" t="s">
        <v>405</v>
      </c>
      <c r="C109" s="17" t="s">
        <v>214</v>
      </c>
      <c r="D109" s="33" t="s">
        <v>393</v>
      </c>
      <c r="E109" s="190" t="s">
        <v>417</v>
      </c>
      <c r="F109" s="190"/>
      <c r="G109" s="190"/>
      <c r="H109" s="63">
        <f>$F$13*(1+$F$20)</f>
        <v>0</v>
      </c>
      <c r="I109" s="32" t="str">
        <f t="shared" ca="1" si="7"/>
        <v>=$F$13*(1+$F$20)</v>
      </c>
    </row>
    <row r="110" spans="2:9" ht="15" customHeight="1" x14ac:dyDescent="0.25">
      <c r="B110" s="50" t="s">
        <v>815</v>
      </c>
      <c r="C110" s="17" t="s">
        <v>214</v>
      </c>
      <c r="D110" s="33" t="s">
        <v>816</v>
      </c>
      <c r="E110" s="190" t="s">
        <v>817</v>
      </c>
      <c r="F110" s="190"/>
      <c r="G110" s="190"/>
      <c r="H110" s="63">
        <f>$F$14*(1+$F$20)</f>
        <v>0</v>
      </c>
      <c r="I110" s="32" t="str">
        <f t="shared" ca="1" si="7"/>
        <v>=$F$14*(1+$F$20)</v>
      </c>
    </row>
    <row r="111" spans="2:9" ht="15" customHeight="1" x14ac:dyDescent="0.25">
      <c r="B111" s="50" t="s">
        <v>818</v>
      </c>
      <c r="C111" s="17" t="s">
        <v>214</v>
      </c>
      <c r="D111" s="33" t="s">
        <v>819</v>
      </c>
      <c r="E111" s="190" t="s">
        <v>820</v>
      </c>
      <c r="F111" s="190"/>
      <c r="G111" s="190"/>
      <c r="H111" s="63">
        <f>$F$14*(1+$F$20)</f>
        <v>0</v>
      </c>
      <c r="I111" s="32" t="str">
        <f t="shared" ca="1" si="7"/>
        <v>=$F$14*(1+$F$20)</v>
      </c>
    </row>
    <row r="112" spans="2:9" ht="15" customHeight="1" x14ac:dyDescent="0.25">
      <c r="B112" s="50" t="s">
        <v>821</v>
      </c>
      <c r="C112" s="17" t="s">
        <v>214</v>
      </c>
      <c r="D112" s="33" t="s">
        <v>822</v>
      </c>
      <c r="E112" s="190" t="s">
        <v>823</v>
      </c>
      <c r="F112" s="190"/>
      <c r="G112" s="190"/>
      <c r="H112" s="63">
        <f>$F$15*(1+$F$20)</f>
        <v>0</v>
      </c>
      <c r="I112" s="32" t="str">
        <f t="shared" ca="1" si="7"/>
        <v>=$F$15*(1+$F$20)</v>
      </c>
    </row>
    <row r="113" spans="1:9" ht="15" customHeight="1" x14ac:dyDescent="0.25">
      <c r="B113" s="50" t="s">
        <v>824</v>
      </c>
      <c r="C113" s="17" t="s">
        <v>214</v>
      </c>
      <c r="D113" s="33" t="s">
        <v>825</v>
      </c>
      <c r="E113" s="190" t="s">
        <v>826</v>
      </c>
      <c r="F113" s="190"/>
      <c r="G113" s="190"/>
      <c r="H113" s="63">
        <f>$F$15*(1+$F$20)</f>
        <v>0</v>
      </c>
      <c r="I113" s="32" t="str">
        <f t="shared" ca="1" si="7"/>
        <v>=$F$15*(1+$F$20)</v>
      </c>
    </row>
    <row r="114" spans="1:9" ht="15" customHeight="1" x14ac:dyDescent="0.25">
      <c r="B114" s="50"/>
      <c r="D114" s="33"/>
      <c r="E114" s="138"/>
      <c r="F114" s="138"/>
      <c r="G114" s="138"/>
      <c r="H114" s="63"/>
      <c r="I114" s="32"/>
    </row>
    <row r="115" spans="1:9" ht="15" customHeight="1" x14ac:dyDescent="0.25">
      <c r="B115" s="50" t="s">
        <v>428</v>
      </c>
      <c r="C115" s="17" t="s">
        <v>214</v>
      </c>
      <c r="D115" s="25" t="s">
        <v>426</v>
      </c>
      <c r="E115" s="179" t="s">
        <v>422</v>
      </c>
      <c r="F115" s="179"/>
      <c r="G115" s="179"/>
      <c r="H115" s="63">
        <f>$F$25</f>
        <v>0</v>
      </c>
      <c r="I115" s="32" t="str">
        <f t="shared" ref="I115:I118" ca="1" si="8">_xlfn.FORMULATEXT(H115)</f>
        <v>=$F$25</v>
      </c>
    </row>
    <row r="116" spans="1:9" ht="15" customHeight="1" x14ac:dyDescent="0.25">
      <c r="B116" s="50" t="s">
        <v>429</v>
      </c>
      <c r="C116" s="17" t="s">
        <v>214</v>
      </c>
      <c r="D116" s="25" t="s">
        <v>427</v>
      </c>
      <c r="E116" s="179" t="s">
        <v>423</v>
      </c>
      <c r="F116" s="179"/>
      <c r="G116" s="179"/>
      <c r="H116" s="63">
        <f>$F$26</f>
        <v>0</v>
      </c>
      <c r="I116" s="32" t="str">
        <f t="shared" ca="1" si="8"/>
        <v>=$F$26</v>
      </c>
    </row>
    <row r="117" spans="1:9" ht="15" customHeight="1" x14ac:dyDescent="0.25">
      <c r="B117" s="50" t="s">
        <v>430</v>
      </c>
      <c r="C117" s="17" t="s">
        <v>214</v>
      </c>
      <c r="D117" s="144" t="s">
        <v>855</v>
      </c>
      <c r="E117" s="179" t="s">
        <v>424</v>
      </c>
      <c r="F117" s="179"/>
      <c r="G117" s="179"/>
      <c r="H117" s="63">
        <f>$F$27</f>
        <v>0</v>
      </c>
      <c r="I117" s="32" t="str">
        <f t="shared" ca="1" si="8"/>
        <v>=$F$27</v>
      </c>
    </row>
    <row r="118" spans="1:9" ht="15" customHeight="1" x14ac:dyDescent="0.25">
      <c r="B118" s="50" t="s">
        <v>431</v>
      </c>
      <c r="C118" s="17" t="s">
        <v>214</v>
      </c>
      <c r="D118" s="144" t="s">
        <v>856</v>
      </c>
      <c r="E118" s="179" t="s">
        <v>425</v>
      </c>
      <c r="F118" s="179"/>
      <c r="G118" s="179"/>
      <c r="H118" s="63">
        <f>$F$28</f>
        <v>0</v>
      </c>
      <c r="I118" s="32" t="str">
        <f t="shared" ca="1" si="8"/>
        <v>=$F$28</v>
      </c>
    </row>
    <row r="119" spans="1:9" ht="15" customHeight="1" x14ac:dyDescent="0.25">
      <c r="B119" s="50" t="s">
        <v>861</v>
      </c>
      <c r="C119" s="17" t="s">
        <v>214</v>
      </c>
      <c r="D119" s="144" t="s">
        <v>857</v>
      </c>
      <c r="E119" s="179" t="s">
        <v>866</v>
      </c>
      <c r="F119" s="179"/>
      <c r="G119" s="179"/>
      <c r="H119" s="63">
        <f>$F$29</f>
        <v>0</v>
      </c>
      <c r="I119" s="32" t="str">
        <f t="shared" ref="I119:I122" ca="1" si="9">_xlfn.FORMULATEXT(H119)</f>
        <v>=$F$29</v>
      </c>
    </row>
    <row r="120" spans="1:9" ht="15" customHeight="1" x14ac:dyDescent="0.25">
      <c r="B120" s="50" t="s">
        <v>862</v>
      </c>
      <c r="C120" s="17" t="s">
        <v>214</v>
      </c>
      <c r="D120" s="144" t="s">
        <v>858</v>
      </c>
      <c r="E120" s="179" t="s">
        <v>867</v>
      </c>
      <c r="F120" s="179"/>
      <c r="G120" s="179"/>
      <c r="H120" s="63">
        <f>$F$29</f>
        <v>0</v>
      </c>
      <c r="I120" s="32" t="str">
        <f t="shared" ca="1" si="9"/>
        <v>=$F$29</v>
      </c>
    </row>
    <row r="121" spans="1:9" ht="15" customHeight="1" x14ac:dyDescent="0.25">
      <c r="B121" s="50" t="s">
        <v>863</v>
      </c>
      <c r="C121" s="17" t="s">
        <v>214</v>
      </c>
      <c r="D121" s="144" t="s">
        <v>859</v>
      </c>
      <c r="E121" s="179" t="s">
        <v>868</v>
      </c>
      <c r="F121" s="179"/>
      <c r="G121" s="179"/>
      <c r="H121" s="63">
        <f>$F$30</f>
        <v>0</v>
      </c>
      <c r="I121" s="32" t="str">
        <f t="shared" ca="1" si="9"/>
        <v>=$F$30</v>
      </c>
    </row>
    <row r="122" spans="1:9" ht="15" customHeight="1" x14ac:dyDescent="0.25">
      <c r="B122" s="50" t="s">
        <v>864</v>
      </c>
      <c r="C122" s="17" t="s">
        <v>214</v>
      </c>
      <c r="D122" s="144" t="s">
        <v>860</v>
      </c>
      <c r="E122" s="179" t="s">
        <v>869</v>
      </c>
      <c r="F122" s="179"/>
      <c r="G122" s="179"/>
      <c r="H122" s="63">
        <f>$F$30</f>
        <v>0</v>
      </c>
      <c r="I122" s="32" t="str">
        <f t="shared" ca="1" si="9"/>
        <v>=$F$30</v>
      </c>
    </row>
    <row r="123" spans="1:9" ht="15" customHeight="1" x14ac:dyDescent="0.25">
      <c r="B123" s="50"/>
      <c r="D123" s="25"/>
      <c r="E123" s="139"/>
      <c r="F123" s="139"/>
      <c r="G123" s="139"/>
      <c r="H123" s="63"/>
      <c r="I123" s="32"/>
    </row>
    <row r="124" spans="1:9" x14ac:dyDescent="0.25">
      <c r="D124" s="32"/>
      <c r="F124" s="8"/>
      <c r="G124" s="27"/>
      <c r="I124" s="32"/>
    </row>
    <row r="125" spans="1:9" ht="28.5" x14ac:dyDescent="0.25">
      <c r="A125" s="180" t="s">
        <v>919</v>
      </c>
      <c r="B125" s="180"/>
      <c r="C125" s="180"/>
      <c r="D125" s="180"/>
      <c r="F125" s="8"/>
      <c r="G125" s="27"/>
      <c r="I125" s="32"/>
    </row>
    <row r="126" spans="1:9" x14ac:dyDescent="0.25">
      <c r="B126" s="16" t="s">
        <v>63</v>
      </c>
      <c r="C126" s="16" t="s">
        <v>28</v>
      </c>
      <c r="D126" s="16" t="s">
        <v>61</v>
      </c>
      <c r="E126" s="62" t="s">
        <v>62</v>
      </c>
      <c r="F126" s="32"/>
      <c r="G126" s="29"/>
      <c r="H126" s="62" t="s">
        <v>23</v>
      </c>
      <c r="I126" s="16" t="s">
        <v>162</v>
      </c>
    </row>
    <row r="127" spans="1:9" x14ac:dyDescent="0.25">
      <c r="B127" s="50" t="s">
        <v>349</v>
      </c>
      <c r="C127" s="69" t="s">
        <v>336</v>
      </c>
      <c r="D127" s="25" t="s">
        <v>359</v>
      </c>
      <c r="E127" s="189" t="s">
        <v>432</v>
      </c>
      <c r="F127" s="189"/>
      <c r="G127" s="189"/>
      <c r="H127" s="63">
        <f>F38</f>
        <v>0</v>
      </c>
      <c r="I127" s="32" t="str">
        <f t="shared" ref="I127:I155" ca="1" si="10">_xlfn.FORMULATEXT(H127)</f>
        <v>=F38</v>
      </c>
    </row>
    <row r="128" spans="1:9" x14ac:dyDescent="0.25">
      <c r="B128" s="50" t="s">
        <v>350</v>
      </c>
      <c r="C128" s="69" t="s">
        <v>336</v>
      </c>
      <c r="D128" s="25" t="s">
        <v>360</v>
      </c>
      <c r="E128" s="189" t="s">
        <v>433</v>
      </c>
      <c r="F128" s="189"/>
      <c r="G128" s="189"/>
      <c r="H128" s="63">
        <f>F39</f>
        <v>0</v>
      </c>
      <c r="I128" s="32" t="str">
        <f t="shared" ca="1" si="10"/>
        <v>=F39</v>
      </c>
    </row>
    <row r="129" spans="2:9" x14ac:dyDescent="0.25">
      <c r="B129" s="50" t="s">
        <v>351</v>
      </c>
      <c r="C129" s="69" t="s">
        <v>336</v>
      </c>
      <c r="D129" s="32" t="s">
        <v>361</v>
      </c>
      <c r="E129" s="189" t="s">
        <v>434</v>
      </c>
      <c r="F129" s="189"/>
      <c r="G129" s="189"/>
      <c r="H129" s="63">
        <f>F40</f>
        <v>0</v>
      </c>
      <c r="I129" s="32" t="str">
        <f t="shared" ca="1" si="10"/>
        <v>=F40</v>
      </c>
    </row>
    <row r="130" spans="2:9" x14ac:dyDescent="0.25">
      <c r="B130" s="50" t="s">
        <v>352</v>
      </c>
      <c r="C130" s="69" t="s">
        <v>336</v>
      </c>
      <c r="D130" s="25" t="s">
        <v>362</v>
      </c>
      <c r="E130" s="189" t="s">
        <v>435</v>
      </c>
      <c r="F130" s="189"/>
      <c r="G130" s="189"/>
      <c r="H130" s="63">
        <f>F41</f>
        <v>0</v>
      </c>
      <c r="I130" s="32" t="str">
        <f t="shared" ca="1" si="10"/>
        <v>=F41</v>
      </c>
    </row>
    <row r="131" spans="2:9" x14ac:dyDescent="0.25">
      <c r="B131" s="50" t="s">
        <v>891</v>
      </c>
      <c r="C131" s="69" t="s">
        <v>336</v>
      </c>
      <c r="D131" s="25" t="s">
        <v>883</v>
      </c>
      <c r="E131" s="189" t="s">
        <v>887</v>
      </c>
      <c r="F131" s="189"/>
      <c r="G131" s="189"/>
      <c r="H131" s="63">
        <f>F42</f>
        <v>0</v>
      </c>
      <c r="I131" s="32" t="str">
        <f t="shared" ca="1" si="10"/>
        <v>=F42</v>
      </c>
    </row>
    <row r="132" spans="2:9" x14ac:dyDescent="0.25">
      <c r="B132" s="50" t="s">
        <v>892</v>
      </c>
      <c r="C132" s="69" t="s">
        <v>336</v>
      </c>
      <c r="D132" s="25" t="s">
        <v>884</v>
      </c>
      <c r="E132" s="189" t="s">
        <v>888</v>
      </c>
      <c r="F132" s="189"/>
      <c r="G132" s="189"/>
      <c r="H132" s="63">
        <f>F42</f>
        <v>0</v>
      </c>
      <c r="I132" s="32" t="str">
        <f t="shared" ca="1" si="10"/>
        <v>=F42</v>
      </c>
    </row>
    <row r="133" spans="2:9" x14ac:dyDescent="0.25">
      <c r="B133" s="50" t="s">
        <v>893</v>
      </c>
      <c r="C133" s="69" t="s">
        <v>336</v>
      </c>
      <c r="D133" s="25" t="s">
        <v>885</v>
      </c>
      <c r="E133" s="189" t="s">
        <v>889</v>
      </c>
      <c r="F133" s="189"/>
      <c r="G133" s="189"/>
      <c r="H133" s="63">
        <f>F43</f>
        <v>0</v>
      </c>
      <c r="I133" s="32" t="str">
        <f t="shared" ca="1" si="10"/>
        <v>=F43</v>
      </c>
    </row>
    <row r="134" spans="2:9" x14ac:dyDescent="0.25">
      <c r="B134" s="50" t="s">
        <v>894</v>
      </c>
      <c r="C134" s="69" t="s">
        <v>336</v>
      </c>
      <c r="D134" s="25" t="s">
        <v>886</v>
      </c>
      <c r="E134" s="189" t="s">
        <v>890</v>
      </c>
      <c r="F134" s="189"/>
      <c r="G134" s="189"/>
      <c r="H134" s="63">
        <f>F43</f>
        <v>0</v>
      </c>
      <c r="I134" s="32" t="str">
        <f t="shared" ca="1" si="10"/>
        <v>=F43</v>
      </c>
    </row>
    <row r="135" spans="2:9" x14ac:dyDescent="0.25">
      <c r="B135" s="50"/>
      <c r="C135" s="69"/>
      <c r="D135" s="25"/>
      <c r="E135" s="148"/>
      <c r="F135" s="148"/>
      <c r="G135" s="148"/>
      <c r="H135" s="63"/>
      <c r="I135" s="32"/>
    </row>
    <row r="136" spans="2:9" x14ac:dyDescent="0.25">
      <c r="B136" s="50" t="s">
        <v>353</v>
      </c>
      <c r="C136" s="69" t="s">
        <v>336</v>
      </c>
      <c r="D136" s="17" t="s">
        <v>363</v>
      </c>
      <c r="E136" s="189" t="s">
        <v>436</v>
      </c>
      <c r="F136" s="189"/>
      <c r="G136" s="189"/>
      <c r="H136" s="63">
        <f>F44</f>
        <v>0</v>
      </c>
      <c r="I136" s="32" t="str">
        <f t="shared" ca="1" si="10"/>
        <v>=F44</v>
      </c>
    </row>
    <row r="137" spans="2:9" x14ac:dyDescent="0.25">
      <c r="B137" s="50" t="s">
        <v>354</v>
      </c>
      <c r="C137" s="69" t="s">
        <v>336</v>
      </c>
      <c r="D137" s="17" t="s">
        <v>364</v>
      </c>
      <c r="E137" s="189" t="s">
        <v>437</v>
      </c>
      <c r="F137" s="189"/>
      <c r="G137" s="189"/>
      <c r="H137" s="63">
        <f>F45</f>
        <v>0</v>
      </c>
      <c r="I137" s="32" t="str">
        <f t="shared" ca="1" si="10"/>
        <v>=F45</v>
      </c>
    </row>
    <row r="138" spans="2:9" x14ac:dyDescent="0.25">
      <c r="B138" s="50" t="s">
        <v>355</v>
      </c>
      <c r="C138" s="69" t="s">
        <v>336</v>
      </c>
      <c r="D138" s="17" t="s">
        <v>365</v>
      </c>
      <c r="E138" s="189" t="s">
        <v>438</v>
      </c>
      <c r="F138" s="189"/>
      <c r="G138" s="189"/>
      <c r="H138" s="63">
        <f>F46</f>
        <v>0</v>
      </c>
      <c r="I138" s="32" t="str">
        <f t="shared" ca="1" si="10"/>
        <v>=F46</v>
      </c>
    </row>
    <row r="139" spans="2:9" ht="15" customHeight="1" x14ac:dyDescent="0.25">
      <c r="B139" s="50" t="s">
        <v>356</v>
      </c>
      <c r="C139" s="69" t="s">
        <v>336</v>
      </c>
      <c r="D139" s="17" t="s">
        <v>366</v>
      </c>
      <c r="E139" s="189" t="s">
        <v>439</v>
      </c>
      <c r="F139" s="189"/>
      <c r="G139" s="189"/>
      <c r="H139" s="63">
        <f>F46</f>
        <v>0</v>
      </c>
      <c r="I139" s="32" t="str">
        <f t="shared" ca="1" si="10"/>
        <v>=F46</v>
      </c>
    </row>
    <row r="140" spans="2:9" ht="15" customHeight="1" x14ac:dyDescent="0.25">
      <c r="B140" s="50" t="s">
        <v>909</v>
      </c>
      <c r="C140" s="69" t="s">
        <v>336</v>
      </c>
      <c r="D140" s="17" t="s">
        <v>905</v>
      </c>
      <c r="E140" s="189" t="s">
        <v>913</v>
      </c>
      <c r="F140" s="189"/>
      <c r="G140" s="189"/>
      <c r="H140" s="63">
        <f>F47</f>
        <v>0</v>
      </c>
      <c r="I140" s="32" t="str">
        <f t="shared" ca="1" si="10"/>
        <v>=F47</v>
      </c>
    </row>
    <row r="141" spans="2:9" ht="15" customHeight="1" x14ac:dyDescent="0.25">
      <c r="B141" s="50" t="s">
        <v>910</v>
      </c>
      <c r="C141" s="69" t="s">
        <v>336</v>
      </c>
      <c r="D141" s="17" t="s">
        <v>906</v>
      </c>
      <c r="E141" s="189" t="s">
        <v>914</v>
      </c>
      <c r="F141" s="189"/>
      <c r="G141" s="189"/>
      <c r="H141" s="63">
        <f>F47</f>
        <v>0</v>
      </c>
      <c r="I141" s="32" t="str">
        <f t="shared" ca="1" si="10"/>
        <v>=F47</v>
      </c>
    </row>
    <row r="142" spans="2:9" ht="15" customHeight="1" x14ac:dyDescent="0.25">
      <c r="B142" s="50" t="s">
        <v>911</v>
      </c>
      <c r="C142" s="69" t="s">
        <v>336</v>
      </c>
      <c r="D142" s="17" t="s">
        <v>907</v>
      </c>
      <c r="E142" s="189" t="s">
        <v>915</v>
      </c>
      <c r="F142" s="189"/>
      <c r="G142" s="189"/>
      <c r="H142" s="63">
        <f>F47</f>
        <v>0</v>
      </c>
      <c r="I142" s="32" t="str">
        <f t="shared" ca="1" si="10"/>
        <v>=F47</v>
      </c>
    </row>
    <row r="143" spans="2:9" ht="15" customHeight="1" x14ac:dyDescent="0.25">
      <c r="B143" s="50" t="s">
        <v>912</v>
      </c>
      <c r="C143" s="69" t="s">
        <v>336</v>
      </c>
      <c r="D143" s="17" t="s">
        <v>908</v>
      </c>
      <c r="E143" s="189" t="s">
        <v>916</v>
      </c>
      <c r="F143" s="189"/>
      <c r="G143" s="189"/>
      <c r="H143" s="63">
        <f>F47</f>
        <v>0</v>
      </c>
      <c r="I143" s="32" t="str">
        <f t="shared" ca="1" si="10"/>
        <v>=F47</v>
      </c>
    </row>
    <row r="144" spans="2:9" ht="15" customHeight="1" x14ac:dyDescent="0.25">
      <c r="B144" s="50"/>
      <c r="C144" s="69"/>
      <c r="E144" s="148"/>
      <c r="F144" s="148"/>
      <c r="G144" s="148"/>
      <c r="H144" s="63"/>
      <c r="I144" s="32"/>
    </row>
    <row r="145" spans="2:9" x14ac:dyDescent="0.25">
      <c r="B145" s="50" t="s">
        <v>357</v>
      </c>
      <c r="C145" s="69" t="s">
        <v>336</v>
      </c>
      <c r="D145" s="17" t="s">
        <v>367</v>
      </c>
      <c r="E145" s="185" t="s">
        <v>358</v>
      </c>
      <c r="F145" s="185"/>
      <c r="G145" s="185"/>
      <c r="H145" s="63">
        <f>F48</f>
        <v>0</v>
      </c>
      <c r="I145" s="32" t="str">
        <f t="shared" ca="1" si="10"/>
        <v>=F48</v>
      </c>
    </row>
    <row r="146" spans="2:9" x14ac:dyDescent="0.25">
      <c r="B146" s="50" t="s">
        <v>917</v>
      </c>
      <c r="C146" s="69" t="s">
        <v>336</v>
      </c>
      <c r="D146" s="17" t="s">
        <v>921</v>
      </c>
      <c r="E146" s="185" t="s">
        <v>922</v>
      </c>
      <c r="F146" s="185"/>
      <c r="G146" s="185"/>
      <c r="H146" s="63">
        <f>F49</f>
        <v>0</v>
      </c>
      <c r="I146" s="32" t="str">
        <f t="shared" ca="1" si="10"/>
        <v>=F49</v>
      </c>
    </row>
    <row r="147" spans="2:9" x14ac:dyDescent="0.25">
      <c r="B147" s="50"/>
      <c r="C147" s="69"/>
      <c r="E147" s="147"/>
      <c r="F147" s="147"/>
      <c r="G147" s="147"/>
      <c r="H147" s="63"/>
      <c r="I147" s="32"/>
    </row>
    <row r="148" spans="2:9" x14ac:dyDescent="0.25">
      <c r="B148" s="23" t="s">
        <v>448</v>
      </c>
      <c r="C148" s="69" t="s">
        <v>336</v>
      </c>
      <c r="D148" s="25" t="s">
        <v>444</v>
      </c>
      <c r="E148" s="189" t="s">
        <v>440</v>
      </c>
      <c r="F148" s="189"/>
      <c r="G148" s="189"/>
      <c r="H148" s="63">
        <f>F38</f>
        <v>0</v>
      </c>
      <c r="I148" s="32" t="str">
        <f t="shared" ca="1" si="10"/>
        <v>=F38</v>
      </c>
    </row>
    <row r="149" spans="2:9" x14ac:dyDescent="0.25">
      <c r="B149" s="23" t="s">
        <v>449</v>
      </c>
      <c r="C149" s="69" t="s">
        <v>336</v>
      </c>
      <c r="D149" s="25" t="s">
        <v>445</v>
      </c>
      <c r="E149" s="189" t="s">
        <v>441</v>
      </c>
      <c r="F149" s="189"/>
      <c r="G149" s="189"/>
      <c r="H149" s="63">
        <f>F39</f>
        <v>0</v>
      </c>
      <c r="I149" s="32" t="str">
        <f t="shared" ca="1" si="10"/>
        <v>=F39</v>
      </c>
    </row>
    <row r="150" spans="2:9" x14ac:dyDescent="0.25">
      <c r="B150" s="23" t="s">
        <v>450</v>
      </c>
      <c r="C150" s="69" t="s">
        <v>336</v>
      </c>
      <c r="D150" s="32" t="s">
        <v>446</v>
      </c>
      <c r="E150" s="189" t="s">
        <v>442</v>
      </c>
      <c r="F150" s="189"/>
      <c r="G150" s="189"/>
      <c r="H150" s="63">
        <f>F40</f>
        <v>0</v>
      </c>
      <c r="I150" s="32" t="str">
        <f t="shared" ca="1" si="10"/>
        <v>=F40</v>
      </c>
    </row>
    <row r="151" spans="2:9" x14ac:dyDescent="0.25">
      <c r="B151" s="23" t="s">
        <v>451</v>
      </c>
      <c r="C151" s="69" t="s">
        <v>336</v>
      </c>
      <c r="D151" s="25" t="s">
        <v>447</v>
      </c>
      <c r="E151" s="189" t="s">
        <v>443</v>
      </c>
      <c r="F151" s="189"/>
      <c r="G151" s="189"/>
      <c r="H151" s="63">
        <f>F41</f>
        <v>0</v>
      </c>
      <c r="I151" s="32" t="str">
        <f t="shared" ca="1" si="10"/>
        <v>=F41</v>
      </c>
    </row>
    <row r="152" spans="2:9" x14ac:dyDescent="0.25">
      <c r="B152" s="23" t="s">
        <v>923</v>
      </c>
      <c r="C152" s="69" t="s">
        <v>336</v>
      </c>
      <c r="D152" s="32" t="s">
        <v>927</v>
      </c>
      <c r="E152" s="189" t="s">
        <v>931</v>
      </c>
      <c r="F152" s="189"/>
      <c r="G152" s="189"/>
      <c r="H152" s="63">
        <f>F42</f>
        <v>0</v>
      </c>
      <c r="I152" s="32" t="str">
        <f t="shared" ca="1" si="10"/>
        <v>=F42</v>
      </c>
    </row>
    <row r="153" spans="2:9" x14ac:dyDescent="0.25">
      <c r="B153" s="23" t="s">
        <v>924</v>
      </c>
      <c r="C153" s="69" t="s">
        <v>336</v>
      </c>
      <c r="D153" s="25" t="s">
        <v>928</v>
      </c>
      <c r="E153" s="189" t="s">
        <v>932</v>
      </c>
      <c r="F153" s="189"/>
      <c r="G153" s="189"/>
      <c r="H153" s="63">
        <f>F42</f>
        <v>0</v>
      </c>
      <c r="I153" s="32" t="str">
        <f t="shared" ca="1" si="10"/>
        <v>=F42</v>
      </c>
    </row>
    <row r="154" spans="2:9" x14ac:dyDescent="0.25">
      <c r="B154" s="23" t="s">
        <v>925</v>
      </c>
      <c r="C154" s="69" t="s">
        <v>336</v>
      </c>
      <c r="D154" s="32" t="s">
        <v>929</v>
      </c>
      <c r="E154" s="189" t="s">
        <v>933</v>
      </c>
      <c r="F154" s="189"/>
      <c r="G154" s="189"/>
      <c r="H154" s="63">
        <f>F43</f>
        <v>0</v>
      </c>
      <c r="I154" s="32" t="str">
        <f t="shared" ca="1" si="10"/>
        <v>=F43</v>
      </c>
    </row>
    <row r="155" spans="2:9" x14ac:dyDescent="0.25">
      <c r="B155" s="23" t="s">
        <v>926</v>
      </c>
      <c r="C155" s="69" t="s">
        <v>336</v>
      </c>
      <c r="D155" s="25" t="s">
        <v>930</v>
      </c>
      <c r="E155" s="189" t="s">
        <v>934</v>
      </c>
      <c r="F155" s="189"/>
      <c r="G155" s="189"/>
      <c r="H155" s="63">
        <f>F43</f>
        <v>0</v>
      </c>
      <c r="I155" s="32" t="str">
        <f t="shared" ca="1" si="10"/>
        <v>=F43</v>
      </c>
    </row>
    <row r="156" spans="2:9" x14ac:dyDescent="0.25">
      <c r="B156" s="23"/>
      <c r="C156" s="101"/>
      <c r="D156" s="32"/>
      <c r="E156" s="185"/>
      <c r="F156" s="185"/>
      <c r="G156" s="185"/>
      <c r="H156" s="63"/>
      <c r="I156" s="32"/>
    </row>
    <row r="157" spans="2:9" x14ac:dyDescent="0.25">
      <c r="B157" s="23" t="s">
        <v>452</v>
      </c>
      <c r="C157" s="101" t="s">
        <v>372</v>
      </c>
      <c r="D157" s="17" t="s">
        <v>368</v>
      </c>
      <c r="E157" s="185" t="s">
        <v>508</v>
      </c>
      <c r="F157" s="185"/>
      <c r="G157" s="185"/>
      <c r="H157" s="63">
        <f>$F$55</f>
        <v>0</v>
      </c>
      <c r="I157" s="32" t="str">
        <f t="shared" ref="I157:I189" ca="1" si="11">_xlfn.FORMULATEXT(H157)</f>
        <v>=$F$55</v>
      </c>
    </row>
    <row r="158" spans="2:9" x14ac:dyDescent="0.25">
      <c r="B158" s="23" t="s">
        <v>453</v>
      </c>
      <c r="C158" s="101" t="s">
        <v>372</v>
      </c>
      <c r="D158" s="17" t="s">
        <v>369</v>
      </c>
      <c r="E158" s="177" t="s">
        <v>509</v>
      </c>
      <c r="F158" s="177"/>
      <c r="G158" s="177"/>
      <c r="H158" s="63">
        <f>$F$56</f>
        <v>0</v>
      </c>
      <c r="I158" s="32" t="str">
        <f t="shared" ca="1" si="11"/>
        <v>=$F$56</v>
      </c>
    </row>
    <row r="159" spans="2:9" x14ac:dyDescent="0.25">
      <c r="B159" s="23" t="s">
        <v>454</v>
      </c>
      <c r="C159" s="101" t="s">
        <v>372</v>
      </c>
      <c r="D159" s="17" t="s">
        <v>370</v>
      </c>
      <c r="E159" s="177" t="s">
        <v>510</v>
      </c>
      <c r="F159" s="177"/>
      <c r="G159" s="177"/>
      <c r="H159" s="63">
        <f>$F$57</f>
        <v>0</v>
      </c>
      <c r="I159" s="32" t="str">
        <f t="shared" ca="1" si="11"/>
        <v>=$F$57</v>
      </c>
    </row>
    <row r="160" spans="2:9" x14ac:dyDescent="0.25">
      <c r="B160" s="23" t="s">
        <v>455</v>
      </c>
      <c r="C160" s="101" t="s">
        <v>372</v>
      </c>
      <c r="D160" s="17" t="s">
        <v>371</v>
      </c>
      <c r="E160" s="177" t="s">
        <v>511</v>
      </c>
      <c r="F160" s="177"/>
      <c r="G160" s="177"/>
      <c r="H160" s="63">
        <f>$F$58</f>
        <v>0</v>
      </c>
      <c r="I160" s="32" t="str">
        <f t="shared" ca="1" si="11"/>
        <v>=$F$58</v>
      </c>
    </row>
    <row r="161" spans="2:9" x14ac:dyDescent="0.25">
      <c r="B161" s="23" t="s">
        <v>937</v>
      </c>
      <c r="C161" s="149" t="s">
        <v>372</v>
      </c>
      <c r="D161" s="17" t="s">
        <v>946</v>
      </c>
      <c r="E161" s="177" t="s">
        <v>951</v>
      </c>
      <c r="F161" s="177"/>
      <c r="G161" s="177"/>
      <c r="H161" s="63">
        <f>F59</f>
        <v>0</v>
      </c>
      <c r="I161" s="32" t="str">
        <f t="shared" ca="1" si="11"/>
        <v>=F59</v>
      </c>
    </row>
    <row r="162" spans="2:9" x14ac:dyDescent="0.25">
      <c r="B162" s="23" t="s">
        <v>938</v>
      </c>
      <c r="C162" s="149" t="s">
        <v>372</v>
      </c>
      <c r="D162" s="17" t="s">
        <v>947</v>
      </c>
      <c r="E162" s="177" t="s">
        <v>952</v>
      </c>
      <c r="F162" s="177"/>
      <c r="G162" s="177"/>
      <c r="H162" s="63">
        <f>F59</f>
        <v>0</v>
      </c>
      <c r="I162" s="32" t="str">
        <f t="shared" ca="1" si="11"/>
        <v>=F59</v>
      </c>
    </row>
    <row r="163" spans="2:9" x14ac:dyDescent="0.25">
      <c r="B163" s="23" t="s">
        <v>939</v>
      </c>
      <c r="C163" s="149" t="s">
        <v>372</v>
      </c>
      <c r="D163" s="17" t="s">
        <v>948</v>
      </c>
      <c r="E163" s="177" t="s">
        <v>953</v>
      </c>
      <c r="F163" s="177"/>
      <c r="G163" s="177"/>
      <c r="H163" s="63">
        <f>F60</f>
        <v>0</v>
      </c>
      <c r="I163" s="32" t="str">
        <f t="shared" ca="1" si="11"/>
        <v>=F60</v>
      </c>
    </row>
    <row r="164" spans="2:9" x14ac:dyDescent="0.25">
      <c r="B164" s="23" t="s">
        <v>940</v>
      </c>
      <c r="C164" s="149" t="s">
        <v>372</v>
      </c>
      <c r="D164" s="17" t="s">
        <v>949</v>
      </c>
      <c r="E164" s="177" t="s">
        <v>954</v>
      </c>
      <c r="F164" s="177"/>
      <c r="G164" s="177"/>
      <c r="H164" s="63">
        <f>F60</f>
        <v>0</v>
      </c>
      <c r="I164" s="32" t="str">
        <f t="shared" ca="1" si="11"/>
        <v>=F60</v>
      </c>
    </row>
    <row r="165" spans="2:9" x14ac:dyDescent="0.25">
      <c r="B165" s="23"/>
      <c r="C165" s="149"/>
      <c r="E165" s="146"/>
      <c r="F165" s="146"/>
      <c r="G165" s="146"/>
      <c r="H165" s="63"/>
      <c r="I165" s="32"/>
    </row>
    <row r="166" spans="2:9" x14ac:dyDescent="0.25">
      <c r="B166" s="23" t="s">
        <v>544</v>
      </c>
      <c r="C166" s="101" t="s">
        <v>372</v>
      </c>
      <c r="D166" s="32" t="s">
        <v>512</v>
      </c>
      <c r="E166" s="185" t="s">
        <v>513</v>
      </c>
      <c r="F166" s="185"/>
      <c r="G166" s="185"/>
      <c r="H166" s="63">
        <f>F61+F55</f>
        <v>0</v>
      </c>
      <c r="I166" s="32" t="str">
        <f t="shared" ca="1" si="11"/>
        <v>=F61+F55</v>
      </c>
    </row>
    <row r="167" spans="2:9" x14ac:dyDescent="0.25">
      <c r="B167" s="23" t="s">
        <v>545</v>
      </c>
      <c r="C167" s="101" t="s">
        <v>372</v>
      </c>
      <c r="D167" s="32" t="s">
        <v>514</v>
      </c>
      <c r="E167" s="185" t="s">
        <v>515</v>
      </c>
      <c r="F167" s="185"/>
      <c r="G167" s="185"/>
      <c r="H167" s="63">
        <f>F61+F56</f>
        <v>0</v>
      </c>
      <c r="I167" s="32" t="str">
        <f t="shared" ca="1" si="11"/>
        <v>=F61+F56</v>
      </c>
    </row>
    <row r="168" spans="2:9" x14ac:dyDescent="0.25">
      <c r="B168" s="23" t="s">
        <v>546</v>
      </c>
      <c r="C168" s="101" t="s">
        <v>372</v>
      </c>
      <c r="D168" s="32" t="s">
        <v>516</v>
      </c>
      <c r="E168" s="185" t="s">
        <v>517</v>
      </c>
      <c r="F168" s="185"/>
      <c r="G168" s="185"/>
      <c r="H168" s="63">
        <f>F61+F57</f>
        <v>0</v>
      </c>
      <c r="I168" s="32" t="str">
        <f t="shared" ca="1" si="11"/>
        <v>=F61+F57</v>
      </c>
    </row>
    <row r="169" spans="2:9" x14ac:dyDescent="0.25">
      <c r="B169" s="23" t="s">
        <v>547</v>
      </c>
      <c r="C169" s="101" t="s">
        <v>372</v>
      </c>
      <c r="D169" s="32" t="s">
        <v>518</v>
      </c>
      <c r="E169" s="185" t="s">
        <v>519</v>
      </c>
      <c r="F169" s="185"/>
      <c r="G169" s="185"/>
      <c r="H169" s="63">
        <f>F61+F58</f>
        <v>0</v>
      </c>
      <c r="I169" s="32" t="str">
        <f t="shared" ca="1" si="11"/>
        <v>=F61+F58</v>
      </c>
    </row>
    <row r="170" spans="2:9" x14ac:dyDescent="0.25">
      <c r="B170" s="23" t="s">
        <v>973</v>
      </c>
      <c r="C170" s="149" t="s">
        <v>372</v>
      </c>
      <c r="D170" s="32" t="s">
        <v>977</v>
      </c>
      <c r="E170" s="185" t="s">
        <v>981</v>
      </c>
      <c r="F170" s="185"/>
      <c r="G170" s="185"/>
      <c r="H170" s="63">
        <f>F62+F59</f>
        <v>0</v>
      </c>
      <c r="I170" s="32" t="str">
        <f t="shared" ca="1" si="11"/>
        <v>=F62+F59</v>
      </c>
    </row>
    <row r="171" spans="2:9" x14ac:dyDescent="0.25">
      <c r="B171" s="23" t="s">
        <v>974</v>
      </c>
      <c r="C171" s="149" t="s">
        <v>372</v>
      </c>
      <c r="D171" s="32" t="s">
        <v>978</v>
      </c>
      <c r="E171" s="185" t="s">
        <v>982</v>
      </c>
      <c r="F171" s="185"/>
      <c r="G171" s="185"/>
      <c r="H171" s="63">
        <f>F62+F59</f>
        <v>0</v>
      </c>
      <c r="I171" s="32" t="str">
        <f t="shared" ca="1" si="11"/>
        <v>=F62+F59</v>
      </c>
    </row>
    <row r="172" spans="2:9" x14ac:dyDescent="0.25">
      <c r="B172" s="23" t="s">
        <v>975</v>
      </c>
      <c r="C172" s="149" t="s">
        <v>372</v>
      </c>
      <c r="D172" s="32" t="s">
        <v>979</v>
      </c>
      <c r="E172" s="185" t="s">
        <v>983</v>
      </c>
      <c r="F172" s="185"/>
      <c r="G172" s="185"/>
      <c r="H172" s="63">
        <f>F62+F60</f>
        <v>0</v>
      </c>
      <c r="I172" s="32" t="str">
        <f t="shared" ca="1" si="11"/>
        <v>=F62+F60</v>
      </c>
    </row>
    <row r="173" spans="2:9" x14ac:dyDescent="0.25">
      <c r="B173" s="23" t="s">
        <v>976</v>
      </c>
      <c r="C173" s="149" t="s">
        <v>372</v>
      </c>
      <c r="D173" s="32" t="s">
        <v>980</v>
      </c>
      <c r="E173" s="185" t="s">
        <v>984</v>
      </c>
      <c r="F173" s="185"/>
      <c r="G173" s="185"/>
      <c r="H173" s="63">
        <f>F62+F60</f>
        <v>0</v>
      </c>
      <c r="I173" s="32" t="str">
        <f t="shared" ca="1" si="11"/>
        <v>=F62+F60</v>
      </c>
    </row>
    <row r="174" spans="2:9" x14ac:dyDescent="0.25">
      <c r="B174" s="23"/>
      <c r="C174" s="149"/>
      <c r="D174" s="32"/>
      <c r="E174" s="147"/>
      <c r="F174" s="147"/>
      <c r="G174" s="147"/>
      <c r="H174" s="63"/>
      <c r="I174" s="32"/>
    </row>
    <row r="175" spans="2:9" x14ac:dyDescent="0.25">
      <c r="B175" s="23" t="s">
        <v>507</v>
      </c>
      <c r="C175" s="149" t="s">
        <v>372</v>
      </c>
      <c r="D175" s="32" t="s">
        <v>967</v>
      </c>
      <c r="E175" s="189" t="s">
        <v>968</v>
      </c>
      <c r="F175" s="189"/>
      <c r="G175" s="189"/>
      <c r="H175" s="63">
        <f>F61</f>
        <v>0</v>
      </c>
      <c r="I175" s="32" t="str">
        <f t="shared" ref="I175:I176" ca="1" si="12">_xlfn.FORMULATEXT(H175)</f>
        <v>=F61</v>
      </c>
    </row>
    <row r="176" spans="2:9" x14ac:dyDescent="0.25">
      <c r="B176" s="23" t="s">
        <v>971</v>
      </c>
      <c r="C176" s="149" t="s">
        <v>372</v>
      </c>
      <c r="D176" s="32" t="s">
        <v>969</v>
      </c>
      <c r="E176" s="189" t="s">
        <v>970</v>
      </c>
      <c r="F176" s="189"/>
      <c r="G176" s="189"/>
      <c r="H176" s="63">
        <f>F62</f>
        <v>0</v>
      </c>
      <c r="I176" s="32" t="str">
        <f t="shared" ca="1" si="12"/>
        <v>=F62</v>
      </c>
    </row>
    <row r="177" spans="1:9" x14ac:dyDescent="0.25">
      <c r="B177" s="23" t="s">
        <v>530</v>
      </c>
      <c r="C177" s="101" t="s">
        <v>372</v>
      </c>
      <c r="D177" s="32" t="s">
        <v>959</v>
      </c>
      <c r="E177" s="189" t="s">
        <v>962</v>
      </c>
      <c r="F177" s="189"/>
      <c r="G177" s="189"/>
      <c r="H177" s="63">
        <f>F61</f>
        <v>0</v>
      </c>
      <c r="I177" s="32" t="str">
        <f t="shared" ca="1" si="11"/>
        <v>=F61</v>
      </c>
    </row>
    <row r="178" spans="1:9" x14ac:dyDescent="0.25">
      <c r="B178" s="23" t="s">
        <v>950</v>
      </c>
      <c r="C178" s="149" t="s">
        <v>372</v>
      </c>
      <c r="D178" s="32" t="s">
        <v>960</v>
      </c>
      <c r="E178" s="189" t="s">
        <v>961</v>
      </c>
      <c r="F178" s="189"/>
      <c r="G178" s="189"/>
      <c r="H178" s="63">
        <f>F62</f>
        <v>0</v>
      </c>
      <c r="I178" s="32" t="str">
        <f t="shared" ca="1" si="11"/>
        <v>=F62</v>
      </c>
    </row>
    <row r="179" spans="1:9" x14ac:dyDescent="0.25">
      <c r="B179" s="23" t="s">
        <v>531</v>
      </c>
      <c r="C179" s="149" t="s">
        <v>372</v>
      </c>
      <c r="D179" s="32" t="s">
        <v>963</v>
      </c>
      <c r="E179" s="189" t="s">
        <v>964</v>
      </c>
      <c r="F179" s="189"/>
      <c r="G179" s="189"/>
      <c r="H179" s="63">
        <f>F61</f>
        <v>0</v>
      </c>
      <c r="I179" s="32" t="str">
        <f t="shared" ref="I179:I180" ca="1" si="13">_xlfn.FORMULATEXT(H179)</f>
        <v>=F61</v>
      </c>
    </row>
    <row r="180" spans="1:9" x14ac:dyDescent="0.25">
      <c r="B180" s="23" t="s">
        <v>972</v>
      </c>
      <c r="C180" s="149" t="s">
        <v>372</v>
      </c>
      <c r="D180" s="32" t="s">
        <v>965</v>
      </c>
      <c r="E180" s="189" t="s">
        <v>966</v>
      </c>
      <c r="F180" s="189"/>
      <c r="G180" s="189"/>
      <c r="H180" s="63">
        <f>F62</f>
        <v>0</v>
      </c>
      <c r="I180" s="32" t="str">
        <f t="shared" ca="1" si="13"/>
        <v>=F62</v>
      </c>
    </row>
    <row r="181" spans="1:9" x14ac:dyDescent="0.25">
      <c r="B181" s="23"/>
      <c r="C181" s="149"/>
      <c r="D181" s="32"/>
      <c r="E181" s="148"/>
      <c r="F181" s="148"/>
      <c r="G181" s="148"/>
      <c r="H181" s="63"/>
      <c r="I181" s="32"/>
    </row>
    <row r="182" spans="1:9" x14ac:dyDescent="0.25">
      <c r="B182" s="23" t="s">
        <v>548</v>
      </c>
      <c r="C182" s="101" t="s">
        <v>372</v>
      </c>
      <c r="D182" s="17" t="s">
        <v>520</v>
      </c>
      <c r="E182" s="185" t="s">
        <v>521</v>
      </c>
      <c r="F182" s="185"/>
      <c r="G182" s="185"/>
      <c r="H182" s="63">
        <f>$F$55</f>
        <v>0</v>
      </c>
      <c r="I182" s="32" t="str">
        <f t="shared" ca="1" si="11"/>
        <v>=$F$55</v>
      </c>
    </row>
    <row r="183" spans="1:9" x14ac:dyDescent="0.25">
      <c r="B183" s="23" t="s">
        <v>549</v>
      </c>
      <c r="C183" s="101" t="s">
        <v>372</v>
      </c>
      <c r="D183" s="17" t="s">
        <v>522</v>
      </c>
      <c r="E183" s="177" t="s">
        <v>523</v>
      </c>
      <c r="F183" s="177"/>
      <c r="G183" s="177"/>
      <c r="H183" s="63">
        <f>$F$56</f>
        <v>0</v>
      </c>
      <c r="I183" s="32" t="str">
        <f t="shared" ca="1" si="11"/>
        <v>=$F$56</v>
      </c>
    </row>
    <row r="184" spans="1:9" x14ac:dyDescent="0.25">
      <c r="B184" s="23" t="s">
        <v>550</v>
      </c>
      <c r="C184" s="101" t="s">
        <v>372</v>
      </c>
      <c r="D184" s="17" t="s">
        <v>524</v>
      </c>
      <c r="E184" s="177" t="s">
        <v>525</v>
      </c>
      <c r="F184" s="177"/>
      <c r="G184" s="177"/>
      <c r="H184" s="63">
        <f>$F$57</f>
        <v>0</v>
      </c>
      <c r="I184" s="32" t="str">
        <f t="shared" ca="1" si="11"/>
        <v>=$F$57</v>
      </c>
    </row>
    <row r="185" spans="1:9" x14ac:dyDescent="0.25">
      <c r="B185" s="23" t="s">
        <v>551</v>
      </c>
      <c r="C185" s="101" t="s">
        <v>372</v>
      </c>
      <c r="D185" s="17" t="s">
        <v>526</v>
      </c>
      <c r="E185" s="177" t="s">
        <v>527</v>
      </c>
      <c r="F185" s="177"/>
      <c r="G185" s="177"/>
      <c r="H185" s="63">
        <f>$F$58</f>
        <v>0</v>
      </c>
      <c r="I185" s="32" t="str">
        <f t="shared" ca="1" si="11"/>
        <v>=$F$58</v>
      </c>
    </row>
    <row r="186" spans="1:9" x14ac:dyDescent="0.25">
      <c r="B186" s="23" t="s">
        <v>985</v>
      </c>
      <c r="C186" s="151" t="s">
        <v>372</v>
      </c>
      <c r="D186" s="17" t="s">
        <v>989</v>
      </c>
      <c r="E186" s="177" t="s">
        <v>993</v>
      </c>
      <c r="F186" s="177"/>
      <c r="G186" s="177"/>
      <c r="H186" s="63">
        <f>F59</f>
        <v>0</v>
      </c>
      <c r="I186" s="32" t="str">
        <f t="shared" ca="1" si="11"/>
        <v>=F59</v>
      </c>
    </row>
    <row r="187" spans="1:9" x14ac:dyDescent="0.25">
      <c r="B187" s="23" t="s">
        <v>986</v>
      </c>
      <c r="C187" s="151" t="s">
        <v>372</v>
      </c>
      <c r="D187" s="17" t="s">
        <v>990</v>
      </c>
      <c r="E187" s="177" t="s">
        <v>994</v>
      </c>
      <c r="F187" s="177"/>
      <c r="G187" s="177"/>
      <c r="H187" s="63">
        <f>F59</f>
        <v>0</v>
      </c>
      <c r="I187" s="32" t="str">
        <f t="shared" ca="1" si="11"/>
        <v>=F59</v>
      </c>
    </row>
    <row r="188" spans="1:9" x14ac:dyDescent="0.25">
      <c r="B188" s="23" t="s">
        <v>987</v>
      </c>
      <c r="C188" s="151" t="s">
        <v>372</v>
      </c>
      <c r="D188" s="17" t="s">
        <v>991</v>
      </c>
      <c r="E188" s="177" t="s">
        <v>995</v>
      </c>
      <c r="F188" s="177"/>
      <c r="G188" s="177"/>
      <c r="H188" s="63">
        <f>F60</f>
        <v>0</v>
      </c>
      <c r="I188" s="32" t="str">
        <f t="shared" ca="1" si="11"/>
        <v>=F60</v>
      </c>
    </row>
    <row r="189" spans="1:9" x14ac:dyDescent="0.25">
      <c r="B189" s="23" t="s">
        <v>988</v>
      </c>
      <c r="C189" s="151" t="s">
        <v>372</v>
      </c>
      <c r="D189" s="17" t="s">
        <v>992</v>
      </c>
      <c r="E189" s="177" t="s">
        <v>996</v>
      </c>
      <c r="F189" s="177"/>
      <c r="G189" s="177"/>
      <c r="H189" s="63">
        <f>F60</f>
        <v>0</v>
      </c>
      <c r="I189" s="32" t="str">
        <f t="shared" ca="1" si="11"/>
        <v>=F60</v>
      </c>
    </row>
    <row r="190" spans="1:9" x14ac:dyDescent="0.25">
      <c r="B190" s="23"/>
      <c r="C190" s="151"/>
      <c r="E190" s="150"/>
      <c r="F190" s="150"/>
      <c r="G190" s="150"/>
      <c r="H190" s="63"/>
      <c r="I190" s="32"/>
    </row>
    <row r="191" spans="1:9" x14ac:dyDescent="0.25">
      <c r="G191" s="27"/>
    </row>
    <row r="192" spans="1:9" x14ac:dyDescent="0.25">
      <c r="A192" s="64" t="s">
        <v>136</v>
      </c>
      <c r="B192" s="65"/>
      <c r="C192" s="65"/>
      <c r="D192" s="65"/>
      <c r="E192" s="65"/>
      <c r="F192" s="65"/>
      <c r="G192" s="66"/>
      <c r="H192" s="65"/>
      <c r="I192" s="65"/>
    </row>
  </sheetData>
  <sheetProtection algorithmName="SHA-512" hashValue="WISpw5/J/csbMno3re0mI+7ZeuayrHS38hqNB/jHmZwJQDtVyCKwlK3uD5NG/cPz5ncTicXJQ32xzZYTjivmIQ==" saltValue="hlkxIE9NqEOehBI5rnOycg==" spinCount="100000" sheet="1" objects="1" scenarios="1"/>
  <mergeCells count="106">
    <mergeCell ref="E149:G149"/>
    <mergeCell ref="E127:G127"/>
    <mergeCell ref="E128:G128"/>
    <mergeCell ref="E166:G166"/>
    <mergeCell ref="A1:D1"/>
    <mergeCell ref="A2:D2"/>
    <mergeCell ref="A3:D3"/>
    <mergeCell ref="A18:D18"/>
    <mergeCell ref="A23:D23"/>
    <mergeCell ref="E154:G154"/>
    <mergeCell ref="E155:G155"/>
    <mergeCell ref="E157:G157"/>
    <mergeCell ref="E158:G158"/>
    <mergeCell ref="E156:G156"/>
    <mergeCell ref="A35:D35"/>
    <mergeCell ref="A36:D36"/>
    <mergeCell ref="A8:D8"/>
    <mergeCell ref="E85:G85"/>
    <mergeCell ref="E86:G86"/>
    <mergeCell ref="A52:D52"/>
    <mergeCell ref="E102:G102"/>
    <mergeCell ref="E103:G103"/>
    <mergeCell ref="E104:G104"/>
    <mergeCell ref="E109:G109"/>
    <mergeCell ref="A53:D53"/>
    <mergeCell ref="E92:G92"/>
    <mergeCell ref="E93:G93"/>
    <mergeCell ref="E94:G94"/>
    <mergeCell ref="E95:G95"/>
    <mergeCell ref="E88:G88"/>
    <mergeCell ref="E89:G89"/>
    <mergeCell ref="E90:G90"/>
    <mergeCell ref="E91:G91"/>
    <mergeCell ref="A65:D65"/>
    <mergeCell ref="A66:D66"/>
    <mergeCell ref="A83:G83"/>
    <mergeCell ref="A84:D84"/>
    <mergeCell ref="E97:G97"/>
    <mergeCell ref="E115:G115"/>
    <mergeCell ref="E116:G116"/>
    <mergeCell ref="E117:G117"/>
    <mergeCell ref="E118:G118"/>
    <mergeCell ref="E111:G111"/>
    <mergeCell ref="E112:G112"/>
    <mergeCell ref="E113:G113"/>
    <mergeCell ref="A125:D125"/>
    <mergeCell ref="E106:G106"/>
    <mergeCell ref="E119:G119"/>
    <mergeCell ref="E120:G120"/>
    <mergeCell ref="E121:G121"/>
    <mergeCell ref="E122:G122"/>
    <mergeCell ref="E110:G110"/>
    <mergeCell ref="E107:G107"/>
    <mergeCell ref="E108:G108"/>
    <mergeCell ref="E98:G98"/>
    <mergeCell ref="E99:G99"/>
    <mergeCell ref="E100:G100"/>
    <mergeCell ref="E101:G101"/>
    <mergeCell ref="E187:G187"/>
    <mergeCell ref="E188:G188"/>
    <mergeCell ref="E189:G189"/>
    <mergeCell ref="E152:G152"/>
    <mergeCell ref="E153:G153"/>
    <mergeCell ref="E138:G138"/>
    <mergeCell ref="E139:G139"/>
    <mergeCell ref="E145:G145"/>
    <mergeCell ref="E151:G151"/>
    <mergeCell ref="E150:G150"/>
    <mergeCell ref="E159:G159"/>
    <mergeCell ref="E182:G182"/>
    <mergeCell ref="E183:G183"/>
    <mergeCell ref="E178:G178"/>
    <mergeCell ref="E184:G184"/>
    <mergeCell ref="E185:G185"/>
    <mergeCell ref="E179:G179"/>
    <mergeCell ref="E180:G180"/>
    <mergeCell ref="E167:G167"/>
    <mergeCell ref="E168:G168"/>
    <mergeCell ref="E169:G169"/>
    <mergeCell ref="E177:G177"/>
    <mergeCell ref="E160:G160"/>
    <mergeCell ref="E162:G162"/>
    <mergeCell ref="E161:G161"/>
    <mergeCell ref="E129:G129"/>
    <mergeCell ref="E130:G130"/>
    <mergeCell ref="E136:G136"/>
    <mergeCell ref="E137:G137"/>
    <mergeCell ref="E173:G173"/>
    <mergeCell ref="E131:G131"/>
    <mergeCell ref="E132:G132"/>
    <mergeCell ref="E186:G186"/>
    <mergeCell ref="E163:G163"/>
    <mergeCell ref="E164:G164"/>
    <mergeCell ref="E175:G175"/>
    <mergeCell ref="E176:G176"/>
    <mergeCell ref="E170:G170"/>
    <mergeCell ref="E171:G171"/>
    <mergeCell ref="E172:G172"/>
    <mergeCell ref="E133:G133"/>
    <mergeCell ref="E134:G134"/>
    <mergeCell ref="E140:G140"/>
    <mergeCell ref="E141:G141"/>
    <mergeCell ref="E142:G142"/>
    <mergeCell ref="E143:G143"/>
    <mergeCell ref="E146:G146"/>
    <mergeCell ref="E148:G148"/>
  </mergeCells>
  <dataValidations count="1">
    <dataValidation type="whole" allowBlank="1" showInputMessage="1" showErrorMessage="1" errorTitle="Foutieve ingave" error="U kunt alleen bedragen invullen die zijn afgerond op hele Euro's" sqref="F5 F10:F15 F25:F30 F38:F49 F55:F62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1" t="s">
        <v>251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E2" s="71"/>
      <c r="H2" s="16"/>
      <c r="I2" s="16"/>
    </row>
    <row r="3" spans="1:9" ht="30" x14ac:dyDescent="0.25">
      <c r="A3" s="184" t="s">
        <v>211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248</v>
      </c>
      <c r="C5" s="17" t="s">
        <v>212</v>
      </c>
      <c r="D5" s="80" t="s">
        <v>755</v>
      </c>
      <c r="E5" s="145">
        <v>5400</v>
      </c>
      <c r="F5" s="5"/>
      <c r="G5" s="45" t="s">
        <v>754</v>
      </c>
      <c r="H5" s="28">
        <f t="shared" ref="H5" si="0">+F5*E5</f>
        <v>0</v>
      </c>
      <c r="I5" s="28"/>
    </row>
    <row r="6" spans="1:9" x14ac:dyDescent="0.25">
      <c r="G6" s="30" t="s">
        <v>148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4" t="s">
        <v>250</v>
      </c>
      <c r="B8" s="184"/>
      <c r="C8" s="184"/>
      <c r="D8" s="184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50" t="s">
        <v>283</v>
      </c>
      <c r="C10" s="17" t="s">
        <v>215</v>
      </c>
      <c r="D10" s="17" t="s">
        <v>241</v>
      </c>
      <c r="E10" s="26">
        <v>144</v>
      </c>
      <c r="F10" s="5"/>
      <c r="G10" s="34" t="s">
        <v>618</v>
      </c>
      <c r="H10" s="28">
        <f t="shared" ref="H10:H15" si="1">+F10*E10</f>
        <v>0</v>
      </c>
      <c r="I10" s="28"/>
    </row>
    <row r="11" spans="1:9" x14ac:dyDescent="0.25">
      <c r="A11" s="23">
        <v>3</v>
      </c>
      <c r="B11" s="50" t="s">
        <v>284</v>
      </c>
      <c r="C11" s="17" t="s">
        <v>215</v>
      </c>
      <c r="D11" s="17" t="s">
        <v>242</v>
      </c>
      <c r="E11" s="26">
        <v>216</v>
      </c>
      <c r="F11" s="5"/>
      <c r="G11" s="52" t="s">
        <v>619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285</v>
      </c>
      <c r="C12" s="17" t="s">
        <v>215</v>
      </c>
      <c r="D12" s="17" t="s">
        <v>243</v>
      </c>
      <c r="E12" s="26">
        <v>72</v>
      </c>
      <c r="F12" s="5"/>
      <c r="G12" s="52" t="s">
        <v>620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286</v>
      </c>
      <c r="C13" s="17" t="s">
        <v>215</v>
      </c>
      <c r="D13" s="17" t="s">
        <v>244</v>
      </c>
      <c r="E13" s="26">
        <v>36</v>
      </c>
      <c r="F13" s="5"/>
      <c r="G13" s="52" t="s">
        <v>621</v>
      </c>
      <c r="H13" s="28">
        <f t="shared" si="1"/>
        <v>0</v>
      </c>
      <c r="I13" s="28"/>
    </row>
    <row r="14" spans="1:9" x14ac:dyDescent="0.25">
      <c r="A14" s="23">
        <v>6</v>
      </c>
      <c r="B14" s="50" t="s">
        <v>1012</v>
      </c>
      <c r="C14" s="17" t="s">
        <v>215</v>
      </c>
      <c r="D14" s="17" t="s">
        <v>1004</v>
      </c>
      <c r="E14" s="26">
        <v>36</v>
      </c>
      <c r="F14" s="5"/>
      <c r="G14" s="52" t="s">
        <v>1006</v>
      </c>
      <c r="H14" s="28">
        <f t="shared" si="1"/>
        <v>0</v>
      </c>
      <c r="I14" s="28"/>
    </row>
    <row r="15" spans="1:9" x14ac:dyDescent="0.25">
      <c r="A15" s="23">
        <v>7</v>
      </c>
      <c r="B15" s="50" t="s">
        <v>1013</v>
      </c>
      <c r="C15" s="17" t="s">
        <v>215</v>
      </c>
      <c r="D15" s="17" t="s">
        <v>1005</v>
      </c>
      <c r="E15" s="26">
        <v>18</v>
      </c>
      <c r="F15" s="5"/>
      <c r="G15" s="52" t="s">
        <v>1007</v>
      </c>
      <c r="H15" s="28">
        <f t="shared" si="1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18.75" x14ac:dyDescent="0.25">
      <c r="D18" s="32"/>
      <c r="E18" s="26"/>
      <c r="F18" s="35"/>
      <c r="G18" s="48" t="s">
        <v>137</v>
      </c>
      <c r="H18" s="49">
        <f>H6+H16</f>
        <v>0</v>
      </c>
    </row>
    <row r="19" spans="1:9" x14ac:dyDescent="0.25">
      <c r="D19" s="32"/>
      <c r="E19" s="32"/>
      <c r="F19" s="35"/>
      <c r="G19" s="27"/>
      <c r="H19" s="8"/>
    </row>
    <row r="20" spans="1:9" ht="31.5" x14ac:dyDescent="0.25">
      <c r="A20" s="182" t="s">
        <v>30</v>
      </c>
      <c r="B20" s="182"/>
      <c r="C20" s="182"/>
      <c r="D20" s="182"/>
      <c r="E20" s="32"/>
      <c r="F20" s="35"/>
      <c r="G20" s="27"/>
      <c r="H20" s="8"/>
    </row>
    <row r="21" spans="1:9" ht="23.25" x14ac:dyDescent="0.25">
      <c r="A21" s="184" t="s">
        <v>251</v>
      </c>
      <c r="B21" s="184"/>
      <c r="C21" s="184"/>
      <c r="D21" s="184"/>
      <c r="E21" s="70"/>
      <c r="F21" s="70"/>
      <c r="G21" s="70"/>
      <c r="H21" s="8"/>
    </row>
    <row r="22" spans="1:9" x14ac:dyDescent="0.25">
      <c r="A22" s="16" t="s">
        <v>59</v>
      </c>
      <c r="B22" s="16" t="s">
        <v>63</v>
      </c>
      <c r="C22" s="16" t="s">
        <v>28</v>
      </c>
      <c r="D22" s="16" t="s">
        <v>0</v>
      </c>
      <c r="E22" s="16" t="s">
        <v>3</v>
      </c>
      <c r="F22" s="16" t="s">
        <v>6</v>
      </c>
      <c r="G22" s="22" t="s">
        <v>4</v>
      </c>
      <c r="H22" s="21" t="s">
        <v>16</v>
      </c>
    </row>
    <row r="23" spans="1:9" x14ac:dyDescent="0.25">
      <c r="A23" s="23">
        <v>8</v>
      </c>
      <c r="B23" s="50" t="s">
        <v>288</v>
      </c>
      <c r="C23" s="69" t="s">
        <v>336</v>
      </c>
      <c r="D23" s="17" t="s">
        <v>596</v>
      </c>
      <c r="E23" s="26">
        <v>72</v>
      </c>
      <c r="F23" s="6"/>
      <c r="G23" s="27" t="s">
        <v>614</v>
      </c>
      <c r="H23" s="28">
        <f t="shared" ref="H23:H36" si="2">+F23*E23</f>
        <v>0</v>
      </c>
    </row>
    <row r="24" spans="1:9" x14ac:dyDescent="0.25">
      <c r="A24" s="23">
        <v>9</v>
      </c>
      <c r="B24" s="50" t="s">
        <v>289</v>
      </c>
      <c r="C24" s="69" t="s">
        <v>336</v>
      </c>
      <c r="D24" s="25" t="s">
        <v>597</v>
      </c>
      <c r="E24" s="26">
        <v>90</v>
      </c>
      <c r="F24" s="6"/>
      <c r="G24" s="27" t="s">
        <v>615</v>
      </c>
      <c r="H24" s="28">
        <f t="shared" si="2"/>
        <v>0</v>
      </c>
    </row>
    <row r="25" spans="1:9" x14ac:dyDescent="0.25">
      <c r="A25" s="23">
        <v>10</v>
      </c>
      <c r="B25" s="50" t="s">
        <v>290</v>
      </c>
      <c r="C25" s="69" t="s">
        <v>336</v>
      </c>
      <c r="D25" s="25" t="s">
        <v>598</v>
      </c>
      <c r="E25" s="26">
        <v>36</v>
      </c>
      <c r="F25" s="6"/>
      <c r="G25" s="27" t="s">
        <v>616</v>
      </c>
      <c r="H25" s="28">
        <f t="shared" si="2"/>
        <v>0</v>
      </c>
    </row>
    <row r="26" spans="1:9" x14ac:dyDescent="0.25">
      <c r="A26" s="23">
        <v>11</v>
      </c>
      <c r="B26" s="50" t="s">
        <v>291</v>
      </c>
      <c r="C26" s="69" t="s">
        <v>336</v>
      </c>
      <c r="D26" s="25" t="s">
        <v>599</v>
      </c>
      <c r="E26" s="26">
        <v>18</v>
      </c>
      <c r="F26" s="6"/>
      <c r="G26" s="27" t="s">
        <v>617</v>
      </c>
      <c r="H26" s="28">
        <f t="shared" si="2"/>
        <v>0</v>
      </c>
    </row>
    <row r="27" spans="1:9" x14ac:dyDescent="0.25">
      <c r="A27" s="23">
        <v>12</v>
      </c>
      <c r="B27" s="50" t="s">
        <v>1030</v>
      </c>
      <c r="C27" s="69" t="s">
        <v>336</v>
      </c>
      <c r="D27" s="25" t="s">
        <v>1014</v>
      </c>
      <c r="E27" s="26">
        <v>18</v>
      </c>
      <c r="F27" s="6"/>
      <c r="G27" s="27" t="s">
        <v>1016</v>
      </c>
      <c r="H27" s="28">
        <f t="shared" si="2"/>
        <v>0</v>
      </c>
    </row>
    <row r="28" spans="1:9" x14ac:dyDescent="0.25">
      <c r="A28" s="23">
        <v>13</v>
      </c>
      <c r="B28" s="50" t="s">
        <v>1031</v>
      </c>
      <c r="C28" s="69" t="s">
        <v>336</v>
      </c>
      <c r="D28" s="25" t="s">
        <v>1015</v>
      </c>
      <c r="E28" s="26">
        <v>9</v>
      </c>
      <c r="F28" s="6"/>
      <c r="G28" s="27" t="s">
        <v>1017</v>
      </c>
      <c r="H28" s="28">
        <f t="shared" si="2"/>
        <v>0</v>
      </c>
    </row>
    <row r="29" spans="1:9" x14ac:dyDescent="0.25">
      <c r="A29" s="23">
        <v>14</v>
      </c>
      <c r="B29" s="50" t="s">
        <v>1063</v>
      </c>
      <c r="C29" s="69" t="s">
        <v>579</v>
      </c>
      <c r="D29" s="17" t="s">
        <v>600</v>
      </c>
      <c r="E29" s="26">
        <v>72</v>
      </c>
      <c r="F29" s="6"/>
      <c r="G29" s="27" t="s">
        <v>570</v>
      </c>
      <c r="H29" s="28">
        <f t="shared" si="2"/>
        <v>0</v>
      </c>
    </row>
    <row r="30" spans="1:9" x14ac:dyDescent="0.25">
      <c r="A30" s="23">
        <v>15</v>
      </c>
      <c r="B30" s="50" t="s">
        <v>1064</v>
      </c>
      <c r="C30" s="69" t="s">
        <v>579</v>
      </c>
      <c r="D30" s="17" t="s">
        <v>601</v>
      </c>
      <c r="E30" s="26">
        <v>126</v>
      </c>
      <c r="F30" s="6"/>
      <c r="G30" s="27" t="s">
        <v>571</v>
      </c>
      <c r="H30" s="28">
        <f t="shared" si="2"/>
        <v>0</v>
      </c>
    </row>
    <row r="31" spans="1:9" x14ac:dyDescent="0.25">
      <c r="A31" s="23">
        <v>16</v>
      </c>
      <c r="B31" s="50" t="s">
        <v>1065</v>
      </c>
      <c r="C31" s="69" t="s">
        <v>579</v>
      </c>
      <c r="D31" s="17" t="s">
        <v>602</v>
      </c>
      <c r="E31" s="26">
        <v>36</v>
      </c>
      <c r="F31" s="6"/>
      <c r="G31" s="27" t="s">
        <v>572</v>
      </c>
      <c r="H31" s="28">
        <f t="shared" si="2"/>
        <v>0</v>
      </c>
    </row>
    <row r="32" spans="1:9" x14ac:dyDescent="0.25">
      <c r="A32" s="23">
        <v>17</v>
      </c>
      <c r="B32" s="50" t="s">
        <v>1066</v>
      </c>
      <c r="C32" s="69" t="s">
        <v>579</v>
      </c>
      <c r="D32" s="17" t="s">
        <v>603</v>
      </c>
      <c r="E32" s="26">
        <v>18</v>
      </c>
      <c r="F32" s="6"/>
      <c r="G32" s="27" t="s">
        <v>573</v>
      </c>
      <c r="H32" s="28">
        <f t="shared" si="2"/>
        <v>0</v>
      </c>
    </row>
    <row r="33" spans="1:10" ht="30" x14ac:dyDescent="0.25">
      <c r="A33" s="23">
        <v>18</v>
      </c>
      <c r="B33" s="158" t="s">
        <v>1067</v>
      </c>
      <c r="C33" s="69" t="s">
        <v>579</v>
      </c>
      <c r="D33" s="17" t="s">
        <v>1061</v>
      </c>
      <c r="E33" s="26">
        <v>18</v>
      </c>
      <c r="F33" s="6"/>
      <c r="G33" s="27" t="s">
        <v>1068</v>
      </c>
      <c r="H33" s="28">
        <f t="shared" si="2"/>
        <v>0</v>
      </c>
    </row>
    <row r="34" spans="1:10" ht="30" x14ac:dyDescent="0.25">
      <c r="A34" s="23">
        <v>19</v>
      </c>
      <c r="B34" s="158" t="s">
        <v>1070</v>
      </c>
      <c r="C34" s="69" t="s">
        <v>579</v>
      </c>
      <c r="D34" s="17" t="s">
        <v>1062</v>
      </c>
      <c r="E34" s="26">
        <v>9</v>
      </c>
      <c r="F34" s="6"/>
      <c r="G34" s="27" t="s">
        <v>1069</v>
      </c>
      <c r="H34" s="28">
        <f t="shared" si="2"/>
        <v>0</v>
      </c>
    </row>
    <row r="35" spans="1:10" x14ac:dyDescent="0.25">
      <c r="A35" s="23">
        <v>20</v>
      </c>
      <c r="B35" s="50" t="s">
        <v>305</v>
      </c>
      <c r="C35" s="69" t="s">
        <v>336</v>
      </c>
      <c r="D35" s="25" t="s">
        <v>604</v>
      </c>
      <c r="E35" s="26">
        <v>252</v>
      </c>
      <c r="F35" s="6"/>
      <c r="G35" s="27" t="s">
        <v>574</v>
      </c>
      <c r="H35" s="28">
        <f t="shared" si="2"/>
        <v>0</v>
      </c>
    </row>
    <row r="36" spans="1:10" x14ac:dyDescent="0.25">
      <c r="A36" s="23">
        <v>21</v>
      </c>
      <c r="B36" s="50" t="s">
        <v>1044</v>
      </c>
      <c r="C36" s="69" t="s">
        <v>336</v>
      </c>
      <c r="D36" s="25" t="s">
        <v>1002</v>
      </c>
      <c r="E36" s="26">
        <v>18</v>
      </c>
      <c r="F36" s="6"/>
      <c r="G36" s="27" t="s">
        <v>1003</v>
      </c>
      <c r="H36" s="28">
        <f t="shared" si="2"/>
        <v>0</v>
      </c>
    </row>
    <row r="37" spans="1:10" x14ac:dyDescent="0.25">
      <c r="A37" s="23"/>
      <c r="B37" s="50"/>
      <c r="C37" s="69"/>
      <c r="D37" s="25"/>
      <c r="E37" s="26"/>
      <c r="F37" s="8"/>
      <c r="G37" s="30" t="s">
        <v>148</v>
      </c>
      <c r="H37" s="44">
        <f>SUM(H23:H36)</f>
        <v>0</v>
      </c>
    </row>
    <row r="38" spans="1:10" x14ac:dyDescent="0.25">
      <c r="D38" s="32"/>
      <c r="E38" s="26"/>
      <c r="F38" s="8"/>
      <c r="G38" s="30"/>
      <c r="H38" s="44"/>
      <c r="I38" s="32"/>
    </row>
    <row r="39" spans="1:10" ht="31.5" x14ac:dyDescent="0.25">
      <c r="A39" s="182" t="s">
        <v>282</v>
      </c>
      <c r="B39" s="182"/>
      <c r="C39" s="182"/>
      <c r="D39" s="182"/>
      <c r="E39" s="26"/>
      <c r="F39" s="35"/>
      <c r="G39" s="53"/>
      <c r="H39" s="8"/>
    </row>
    <row r="40" spans="1:10" x14ac:dyDescent="0.25">
      <c r="A40" s="188" t="s">
        <v>180</v>
      </c>
      <c r="B40" s="188"/>
      <c r="C40" s="188"/>
      <c r="D40" s="188"/>
      <c r="E40" s="26"/>
      <c r="F40" s="35"/>
      <c r="G40" s="53"/>
      <c r="H40" s="8"/>
    </row>
    <row r="41" spans="1:10" x14ac:dyDescent="0.25">
      <c r="A41" s="16" t="s">
        <v>59</v>
      </c>
      <c r="B41" s="16" t="s">
        <v>57</v>
      </c>
      <c r="C41" s="16" t="s">
        <v>28</v>
      </c>
      <c r="D41" s="16" t="s">
        <v>0</v>
      </c>
      <c r="E41" s="16" t="s">
        <v>9</v>
      </c>
      <c r="F41" s="16" t="s">
        <v>56</v>
      </c>
      <c r="G41" s="27"/>
      <c r="H41" s="21" t="s">
        <v>16</v>
      </c>
      <c r="I41" s="28"/>
      <c r="J41" s="28"/>
    </row>
    <row r="42" spans="1:10" x14ac:dyDescent="0.25">
      <c r="B42" s="54" t="s">
        <v>171</v>
      </c>
      <c r="D42" s="32" t="s">
        <v>12</v>
      </c>
      <c r="E42" s="141">
        <v>0.8</v>
      </c>
      <c r="F42" s="39">
        <f>'A. Algemeen'!G52</f>
        <v>0</v>
      </c>
      <c r="G42" s="40"/>
      <c r="H42" s="8">
        <f>$H$37*E42*F42</f>
        <v>0</v>
      </c>
      <c r="I42" s="28"/>
      <c r="J42" s="28"/>
    </row>
    <row r="43" spans="1:10" x14ac:dyDescent="0.25">
      <c r="B43" s="54" t="s">
        <v>172</v>
      </c>
      <c r="D43" s="32" t="s">
        <v>13</v>
      </c>
      <c r="E43" s="141">
        <v>0.15</v>
      </c>
      <c r="F43" s="39">
        <f>'A. Algemeen'!G53</f>
        <v>0</v>
      </c>
      <c r="G43" s="27"/>
      <c r="H43" s="8">
        <f t="shared" ref="H43:H45" si="3">$H$37*E43*F43</f>
        <v>0</v>
      </c>
      <c r="I43" s="28"/>
      <c r="J43" s="28"/>
    </row>
    <row r="44" spans="1:10" x14ac:dyDescent="0.25">
      <c r="B44" s="54" t="s">
        <v>173</v>
      </c>
      <c r="D44" s="32" t="s">
        <v>10</v>
      </c>
      <c r="E44" s="141">
        <v>0.04</v>
      </c>
      <c r="F44" s="39">
        <f>'A. Algemeen'!G54</f>
        <v>0</v>
      </c>
      <c r="G44" s="42"/>
      <c r="H44" s="8">
        <f t="shared" si="3"/>
        <v>0</v>
      </c>
      <c r="I44" s="28"/>
      <c r="J44" s="28"/>
    </row>
    <row r="45" spans="1:10" x14ac:dyDescent="0.25">
      <c r="B45" s="54" t="s">
        <v>174</v>
      </c>
      <c r="D45" s="32" t="s">
        <v>11</v>
      </c>
      <c r="E45" s="141">
        <v>0.01</v>
      </c>
      <c r="F45" s="39">
        <f>'A. Algemeen'!G55</f>
        <v>0</v>
      </c>
      <c r="G45" s="27"/>
      <c r="H45" s="8">
        <f t="shared" si="3"/>
        <v>0</v>
      </c>
      <c r="I45" s="28"/>
      <c r="J45" s="28"/>
    </row>
    <row r="46" spans="1:10" x14ac:dyDescent="0.25">
      <c r="D46" s="32"/>
      <c r="E46" s="26"/>
      <c r="F46" s="35"/>
      <c r="G46" s="30" t="s">
        <v>148</v>
      </c>
      <c r="H46" s="44">
        <f>SUM(H42:H45)</f>
        <v>0</v>
      </c>
    </row>
    <row r="47" spans="1:10" x14ac:dyDescent="0.25">
      <c r="D47" s="32"/>
      <c r="E47" s="26"/>
      <c r="F47" s="35"/>
      <c r="G47" s="53"/>
      <c r="H47" s="8"/>
    </row>
    <row r="48" spans="1:10" ht="18.75" x14ac:dyDescent="0.25">
      <c r="D48" s="32"/>
      <c r="E48" s="26"/>
      <c r="F48" s="35"/>
      <c r="G48" s="48" t="s">
        <v>138</v>
      </c>
      <c r="H48" s="49">
        <f>H37+H46</f>
        <v>0</v>
      </c>
    </row>
    <row r="49" spans="1:11" x14ac:dyDescent="0.25">
      <c r="D49" s="32"/>
      <c r="E49" s="26"/>
      <c r="F49" s="35"/>
      <c r="G49" s="53"/>
      <c r="H49" s="8"/>
    </row>
    <row r="50" spans="1:11" x14ac:dyDescent="0.25">
      <c r="D50" s="32"/>
      <c r="E50" s="26"/>
      <c r="F50" s="35"/>
      <c r="G50" s="53"/>
      <c r="H50" s="8"/>
    </row>
    <row r="51" spans="1:11" ht="18.75" x14ac:dyDescent="0.25">
      <c r="F51" s="57"/>
      <c r="G51" s="104" t="s">
        <v>833</v>
      </c>
      <c r="H51" s="58">
        <f>H18+H48</f>
        <v>0</v>
      </c>
    </row>
    <row r="52" spans="1:11" ht="18.75" x14ac:dyDescent="0.25">
      <c r="F52" s="57"/>
      <c r="G52" s="104"/>
      <c r="H52" s="58"/>
    </row>
    <row r="53" spans="1:11" ht="19.5" thickBot="1" x14ac:dyDescent="0.3">
      <c r="F53" s="57"/>
      <c r="G53" s="56"/>
      <c r="H53" s="58"/>
    </row>
    <row r="54" spans="1:11" ht="28.5" thickBot="1" x14ac:dyDescent="0.3">
      <c r="E54" s="59"/>
      <c r="F54" s="105" t="s">
        <v>874</v>
      </c>
      <c r="G54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54" s="102">
        <f>IF('Informatie en uitleg'!$B$1=4,H51*'Informatie en uitleg'!$B$31,IF('Informatie en uitleg'!$B$1=5,H51*'Informatie en uitleg'!$B$32,IF('Informatie en uitleg'!$B$1=6,H51*'Informatie en uitleg'!$B$33,"onjuist perceelnummer")))</f>
        <v>0</v>
      </c>
      <c r="J54" s="53"/>
      <c r="K54" s="8"/>
    </row>
    <row r="55" spans="1:11" x14ac:dyDescent="0.25">
      <c r="D55" s="32"/>
      <c r="E55" s="26"/>
      <c r="F55" s="35"/>
      <c r="G55" s="53"/>
    </row>
    <row r="56" spans="1:11" x14ac:dyDescent="0.25">
      <c r="D56" s="32"/>
      <c r="E56" s="32"/>
      <c r="F56" s="35"/>
      <c r="G56" s="27"/>
      <c r="H56" s="8"/>
    </row>
    <row r="57" spans="1:11" s="61" customFormat="1" ht="28.5" x14ac:dyDescent="0.25">
      <c r="A57" s="186" t="s">
        <v>175</v>
      </c>
      <c r="B57" s="186"/>
      <c r="C57" s="186"/>
      <c r="D57" s="186"/>
      <c r="E57" s="186"/>
      <c r="F57" s="186"/>
      <c r="G57" s="186"/>
      <c r="H57" s="60"/>
      <c r="I57" s="17"/>
    </row>
    <row r="58" spans="1:11" ht="28.5" x14ac:dyDescent="0.25">
      <c r="A58" s="180" t="s">
        <v>334</v>
      </c>
      <c r="B58" s="180"/>
      <c r="C58" s="180"/>
      <c r="D58" s="180"/>
      <c r="F58" s="8"/>
      <c r="G58" s="27"/>
    </row>
    <row r="59" spans="1:11" x14ac:dyDescent="0.25">
      <c r="B59" s="16" t="s">
        <v>63</v>
      </c>
      <c r="C59" s="16" t="s">
        <v>28</v>
      </c>
      <c r="D59" s="16" t="s">
        <v>61</v>
      </c>
      <c r="E59" s="187" t="s">
        <v>62</v>
      </c>
      <c r="F59" s="187"/>
      <c r="G59" s="187"/>
      <c r="H59" s="62" t="s">
        <v>23</v>
      </c>
      <c r="I59" s="16" t="s">
        <v>162</v>
      </c>
    </row>
    <row r="60" spans="1:11" x14ac:dyDescent="0.25">
      <c r="B60" s="50" t="s">
        <v>248</v>
      </c>
      <c r="C60" s="17" t="s">
        <v>212</v>
      </c>
      <c r="D60" s="80" t="s">
        <v>753</v>
      </c>
      <c r="E60" s="177" t="s">
        <v>249</v>
      </c>
      <c r="F60" s="177"/>
      <c r="G60" s="177"/>
      <c r="H60" s="28">
        <f>F5</f>
        <v>0</v>
      </c>
      <c r="I60" s="32" t="str">
        <f t="shared" ref="I60:I69" ca="1" si="4">_xlfn.FORMULATEXT(H60)</f>
        <v>=F5</v>
      </c>
    </row>
    <row r="61" spans="1:11" x14ac:dyDescent="0.25">
      <c r="B61" s="50"/>
      <c r="D61" s="25"/>
      <c r="E61" s="100"/>
      <c r="F61" s="100"/>
      <c r="G61" s="100"/>
      <c r="H61" s="28"/>
      <c r="I61" s="32"/>
    </row>
    <row r="62" spans="1:11" ht="15" customHeight="1" x14ac:dyDescent="0.25">
      <c r="B62" s="50" t="s">
        <v>283</v>
      </c>
      <c r="C62" s="17" t="s">
        <v>215</v>
      </c>
      <c r="D62" s="33" t="s">
        <v>592</v>
      </c>
      <c r="E62" s="191" t="s">
        <v>554</v>
      </c>
      <c r="F62" s="191"/>
      <c r="G62" s="191"/>
      <c r="H62" s="63">
        <f>F10</f>
        <v>0</v>
      </c>
      <c r="I62" s="32" t="str">
        <f t="shared" ca="1" si="4"/>
        <v>=F10</v>
      </c>
    </row>
    <row r="63" spans="1:11" ht="15" customHeight="1" x14ac:dyDescent="0.25">
      <c r="B63" s="50" t="s">
        <v>284</v>
      </c>
      <c r="C63" s="17" t="s">
        <v>215</v>
      </c>
      <c r="D63" s="25" t="s">
        <v>593</v>
      </c>
      <c r="E63" s="185" t="s">
        <v>555</v>
      </c>
      <c r="F63" s="185"/>
      <c r="G63" s="185"/>
      <c r="H63" s="63">
        <f>F11</f>
        <v>0</v>
      </c>
      <c r="I63" s="32" t="str">
        <f t="shared" ca="1" si="4"/>
        <v>=F11</v>
      </c>
    </row>
    <row r="64" spans="1:11" ht="15" customHeight="1" x14ac:dyDescent="0.25">
      <c r="B64" s="50" t="s">
        <v>285</v>
      </c>
      <c r="C64" s="17" t="s">
        <v>215</v>
      </c>
      <c r="D64" s="25" t="s">
        <v>594</v>
      </c>
      <c r="E64" s="185" t="s">
        <v>556</v>
      </c>
      <c r="F64" s="185"/>
      <c r="G64" s="185"/>
      <c r="H64" s="63">
        <f>F12</f>
        <v>0</v>
      </c>
      <c r="I64" s="32" t="str">
        <f t="shared" ca="1" si="4"/>
        <v>=F12</v>
      </c>
    </row>
    <row r="65" spans="1:9" ht="15" customHeight="1" x14ac:dyDescent="0.25">
      <c r="B65" s="50" t="s">
        <v>286</v>
      </c>
      <c r="C65" s="17" t="s">
        <v>215</v>
      </c>
      <c r="D65" s="25" t="s">
        <v>595</v>
      </c>
      <c r="E65" s="185" t="s">
        <v>557</v>
      </c>
      <c r="F65" s="185"/>
      <c r="G65" s="185"/>
      <c r="H65" s="63">
        <f>F13</f>
        <v>0</v>
      </c>
      <c r="I65" s="32" t="str">
        <f t="shared" ca="1" si="4"/>
        <v>=F13</v>
      </c>
    </row>
    <row r="66" spans="1:9" ht="15" customHeight="1" x14ac:dyDescent="0.25">
      <c r="B66" s="50" t="s">
        <v>1008</v>
      </c>
      <c r="C66" s="17" t="s">
        <v>215</v>
      </c>
      <c r="D66" s="25" t="s">
        <v>1022</v>
      </c>
      <c r="E66" s="185" t="s">
        <v>1026</v>
      </c>
      <c r="F66" s="185"/>
      <c r="G66" s="185"/>
      <c r="H66" s="63">
        <f>F14</f>
        <v>0</v>
      </c>
      <c r="I66" s="32" t="str">
        <f t="shared" ca="1" si="4"/>
        <v>=F14</v>
      </c>
    </row>
    <row r="67" spans="1:9" ht="15" customHeight="1" x14ac:dyDescent="0.25">
      <c r="B67" s="50" t="s">
        <v>1009</v>
      </c>
      <c r="C67" s="17" t="s">
        <v>215</v>
      </c>
      <c r="D67" s="25" t="s">
        <v>1023</v>
      </c>
      <c r="E67" s="185" t="s">
        <v>1027</v>
      </c>
      <c r="F67" s="185"/>
      <c r="G67" s="185"/>
      <c r="H67" s="63">
        <f>F14</f>
        <v>0</v>
      </c>
      <c r="I67" s="32" t="str">
        <f t="shared" ca="1" si="4"/>
        <v>=F14</v>
      </c>
    </row>
    <row r="68" spans="1:9" ht="15" customHeight="1" x14ac:dyDescent="0.25">
      <c r="B68" s="50" t="s">
        <v>1010</v>
      </c>
      <c r="C68" s="17" t="s">
        <v>215</v>
      </c>
      <c r="D68" s="25" t="s">
        <v>1024</v>
      </c>
      <c r="E68" s="185" t="s">
        <v>1028</v>
      </c>
      <c r="F68" s="185"/>
      <c r="G68" s="185"/>
      <c r="H68" s="63">
        <f>F15</f>
        <v>0</v>
      </c>
      <c r="I68" s="32" t="str">
        <f t="shared" ca="1" si="4"/>
        <v>=F15</v>
      </c>
    </row>
    <row r="69" spans="1:9" ht="15" customHeight="1" x14ac:dyDescent="0.25">
      <c r="B69" s="50" t="s">
        <v>1011</v>
      </c>
      <c r="C69" s="17" t="s">
        <v>215</v>
      </c>
      <c r="D69" s="25" t="s">
        <v>1025</v>
      </c>
      <c r="E69" s="185" t="s">
        <v>1029</v>
      </c>
      <c r="F69" s="185"/>
      <c r="G69" s="185"/>
      <c r="H69" s="63">
        <f>F15</f>
        <v>0</v>
      </c>
      <c r="I69" s="32" t="str">
        <f t="shared" ca="1" si="4"/>
        <v>=F15</v>
      </c>
    </row>
    <row r="70" spans="1:9" ht="15" customHeight="1" x14ac:dyDescent="0.25">
      <c r="B70" s="50"/>
      <c r="D70" s="25"/>
      <c r="E70" s="185"/>
      <c r="F70" s="185"/>
      <c r="G70" s="185"/>
      <c r="H70" s="63"/>
      <c r="I70" s="32"/>
    </row>
    <row r="71" spans="1:9" x14ac:dyDescent="0.25">
      <c r="D71" s="32"/>
      <c r="F71" s="8"/>
      <c r="G71" s="27"/>
      <c r="I71" s="32"/>
    </row>
    <row r="72" spans="1:9" ht="28.5" x14ac:dyDescent="0.25">
      <c r="A72" s="180" t="s">
        <v>335</v>
      </c>
      <c r="B72" s="180"/>
      <c r="C72" s="180"/>
      <c r="D72" s="180"/>
      <c r="F72" s="8"/>
      <c r="G72" s="27"/>
      <c r="I72" s="32"/>
    </row>
    <row r="73" spans="1:9" x14ac:dyDescent="0.25">
      <c r="B73" s="16" t="s">
        <v>63</v>
      </c>
      <c r="C73" s="16" t="s">
        <v>28</v>
      </c>
      <c r="D73" s="16" t="s">
        <v>61</v>
      </c>
      <c r="E73" s="62" t="s">
        <v>62</v>
      </c>
      <c r="F73" s="32"/>
      <c r="G73" s="29"/>
      <c r="H73" s="62" t="s">
        <v>23</v>
      </c>
      <c r="I73" s="32"/>
    </row>
    <row r="74" spans="1:9" x14ac:dyDescent="0.25">
      <c r="B74" s="50" t="s">
        <v>288</v>
      </c>
      <c r="C74" s="69" t="s">
        <v>336</v>
      </c>
      <c r="D74" s="25" t="s">
        <v>297</v>
      </c>
      <c r="E74" s="185" t="s">
        <v>566</v>
      </c>
      <c r="F74" s="185"/>
      <c r="G74" s="185"/>
      <c r="H74" s="63">
        <f>F23</f>
        <v>0</v>
      </c>
      <c r="I74" s="32" t="str">
        <f t="shared" ref="I74:I111" ca="1" si="5">_xlfn.FORMULATEXT(H74)</f>
        <v>=F23</v>
      </c>
    </row>
    <row r="75" spans="1:9" x14ac:dyDescent="0.25">
      <c r="B75" s="50" t="s">
        <v>289</v>
      </c>
      <c r="C75" s="69" t="s">
        <v>336</v>
      </c>
      <c r="D75" s="25" t="s">
        <v>298</v>
      </c>
      <c r="E75" s="185" t="s">
        <v>567</v>
      </c>
      <c r="F75" s="185"/>
      <c r="G75" s="185"/>
      <c r="H75" s="63">
        <f>F24</f>
        <v>0</v>
      </c>
      <c r="I75" s="32" t="str">
        <f t="shared" ca="1" si="5"/>
        <v>=F24</v>
      </c>
    </row>
    <row r="76" spans="1:9" x14ac:dyDescent="0.25">
      <c r="B76" s="50" t="s">
        <v>290</v>
      </c>
      <c r="C76" s="69" t="s">
        <v>336</v>
      </c>
      <c r="D76" s="32" t="s">
        <v>299</v>
      </c>
      <c r="E76" s="185" t="s">
        <v>568</v>
      </c>
      <c r="F76" s="185"/>
      <c r="G76" s="185"/>
      <c r="H76" s="63">
        <f>F25</f>
        <v>0</v>
      </c>
      <c r="I76" s="32" t="str">
        <f t="shared" ca="1" si="5"/>
        <v>=F25</v>
      </c>
    </row>
    <row r="77" spans="1:9" x14ac:dyDescent="0.25">
      <c r="B77" s="50" t="s">
        <v>291</v>
      </c>
      <c r="C77" s="69" t="s">
        <v>336</v>
      </c>
      <c r="D77" s="25" t="s">
        <v>300</v>
      </c>
      <c r="E77" s="185" t="s">
        <v>569</v>
      </c>
      <c r="F77" s="185"/>
      <c r="G77" s="185"/>
      <c r="H77" s="63">
        <f>F26</f>
        <v>0</v>
      </c>
      <c r="I77" s="32" t="str">
        <f t="shared" ca="1" si="5"/>
        <v>=F26</v>
      </c>
    </row>
    <row r="78" spans="1:9" x14ac:dyDescent="0.25">
      <c r="B78" s="50" t="s">
        <v>1018</v>
      </c>
      <c r="C78" s="69" t="s">
        <v>336</v>
      </c>
      <c r="D78" s="32" t="s">
        <v>1032</v>
      </c>
      <c r="E78" s="185" t="s">
        <v>1036</v>
      </c>
      <c r="F78" s="185"/>
      <c r="G78" s="185"/>
      <c r="H78" s="63">
        <f>F27</f>
        <v>0</v>
      </c>
      <c r="I78" s="32" t="str">
        <f t="shared" ca="1" si="5"/>
        <v>=F27</v>
      </c>
    </row>
    <row r="79" spans="1:9" x14ac:dyDescent="0.25">
      <c r="B79" s="50" t="s">
        <v>1019</v>
      </c>
      <c r="C79" s="69" t="s">
        <v>336</v>
      </c>
      <c r="D79" s="25" t="s">
        <v>1033</v>
      </c>
      <c r="E79" s="185" t="s">
        <v>1037</v>
      </c>
      <c r="F79" s="185"/>
      <c r="G79" s="185"/>
      <c r="H79" s="63">
        <f>F27</f>
        <v>0</v>
      </c>
      <c r="I79" s="32" t="str">
        <f t="shared" ca="1" si="5"/>
        <v>=F27</v>
      </c>
    </row>
    <row r="80" spans="1:9" x14ac:dyDescent="0.25">
      <c r="B80" s="50" t="s">
        <v>1020</v>
      </c>
      <c r="C80" s="69" t="s">
        <v>336</v>
      </c>
      <c r="D80" s="32" t="s">
        <v>1034</v>
      </c>
      <c r="E80" s="185" t="s">
        <v>1038</v>
      </c>
      <c r="F80" s="185"/>
      <c r="G80" s="185"/>
      <c r="H80" s="63">
        <f>F28</f>
        <v>0</v>
      </c>
      <c r="I80" s="32" t="str">
        <f t="shared" ca="1" si="5"/>
        <v>=F28</v>
      </c>
    </row>
    <row r="81" spans="2:9" x14ac:dyDescent="0.25">
      <c r="B81" s="50" t="s">
        <v>1021</v>
      </c>
      <c r="C81" s="69" t="s">
        <v>336</v>
      </c>
      <c r="D81" s="25" t="s">
        <v>1035</v>
      </c>
      <c r="E81" s="185" t="s">
        <v>1039</v>
      </c>
      <c r="F81" s="185"/>
      <c r="G81" s="185"/>
      <c r="H81" s="63">
        <f>F28</f>
        <v>0</v>
      </c>
      <c r="I81" s="32" t="str">
        <f t="shared" ca="1" si="5"/>
        <v>=F28</v>
      </c>
    </row>
    <row r="82" spans="2:9" x14ac:dyDescent="0.25">
      <c r="B82" s="50"/>
      <c r="C82" s="69"/>
      <c r="D82" s="25"/>
      <c r="E82" s="152"/>
      <c r="F82" s="152"/>
      <c r="G82" s="152"/>
      <c r="H82" s="63"/>
      <c r="I82" s="32"/>
    </row>
    <row r="83" spans="2:9" x14ac:dyDescent="0.25">
      <c r="B83" s="50" t="s">
        <v>292</v>
      </c>
      <c r="C83" s="69" t="s">
        <v>336</v>
      </c>
      <c r="D83" s="25" t="s">
        <v>301</v>
      </c>
      <c r="E83" s="185" t="s">
        <v>1079</v>
      </c>
      <c r="F83" s="185"/>
      <c r="G83" s="185"/>
      <c r="H83" s="63">
        <f t="shared" ref="H83:H86" si="6">F29</f>
        <v>0</v>
      </c>
      <c r="I83" s="32" t="str">
        <f t="shared" ca="1" si="5"/>
        <v>=F29</v>
      </c>
    </row>
    <row r="84" spans="2:9" x14ac:dyDescent="0.25">
      <c r="B84" s="50" t="s">
        <v>293</v>
      </c>
      <c r="C84" s="69" t="s">
        <v>336</v>
      </c>
      <c r="D84" s="32" t="s">
        <v>302</v>
      </c>
      <c r="E84" s="185" t="s">
        <v>1080</v>
      </c>
      <c r="F84" s="185"/>
      <c r="G84" s="185"/>
      <c r="H84" s="63">
        <f t="shared" si="6"/>
        <v>0</v>
      </c>
      <c r="I84" s="32" t="str">
        <f t="shared" ca="1" si="5"/>
        <v>=F30</v>
      </c>
    </row>
    <row r="85" spans="2:9" x14ac:dyDescent="0.25">
      <c r="B85" s="50" t="s">
        <v>294</v>
      </c>
      <c r="C85" s="69" t="s">
        <v>336</v>
      </c>
      <c r="D85" s="25" t="s">
        <v>303</v>
      </c>
      <c r="E85" s="185" t="s">
        <v>1081</v>
      </c>
      <c r="F85" s="185"/>
      <c r="G85" s="185"/>
      <c r="H85" s="63">
        <f t="shared" si="6"/>
        <v>0</v>
      </c>
      <c r="I85" s="32" t="str">
        <f t="shared" ca="1" si="5"/>
        <v>=F31</v>
      </c>
    </row>
    <row r="86" spans="2:9" ht="15" customHeight="1" x14ac:dyDescent="0.25">
      <c r="B86" s="50" t="s">
        <v>295</v>
      </c>
      <c r="C86" s="69" t="s">
        <v>336</v>
      </c>
      <c r="D86" s="25" t="s">
        <v>304</v>
      </c>
      <c r="E86" s="185" t="s">
        <v>1082</v>
      </c>
      <c r="F86" s="185"/>
      <c r="G86" s="185"/>
      <c r="H86" s="63">
        <f t="shared" si="6"/>
        <v>0</v>
      </c>
      <c r="I86" s="32" t="str">
        <f t="shared" ca="1" si="5"/>
        <v>=F32</v>
      </c>
    </row>
    <row r="87" spans="2:9" ht="15" customHeight="1" x14ac:dyDescent="0.25">
      <c r="B87" s="50" t="s">
        <v>1040</v>
      </c>
      <c r="C87" s="69" t="s">
        <v>336</v>
      </c>
      <c r="D87" s="25" t="s">
        <v>1057</v>
      </c>
      <c r="E87" s="185" t="s">
        <v>1083</v>
      </c>
      <c r="F87" s="185"/>
      <c r="G87" s="185"/>
      <c r="H87" s="63">
        <f>F33</f>
        <v>0</v>
      </c>
      <c r="I87" s="32" t="str">
        <f t="shared" ca="1" si="5"/>
        <v>=F33</v>
      </c>
    </row>
    <row r="88" spans="2:9" ht="15" customHeight="1" x14ac:dyDescent="0.25">
      <c r="B88" s="50" t="s">
        <v>1041</v>
      </c>
      <c r="C88" s="69" t="s">
        <v>336</v>
      </c>
      <c r="D88" s="25" t="s">
        <v>1058</v>
      </c>
      <c r="E88" s="185" t="s">
        <v>1084</v>
      </c>
      <c r="F88" s="185"/>
      <c r="G88" s="185"/>
      <c r="H88" s="63">
        <f>F33</f>
        <v>0</v>
      </c>
      <c r="I88" s="32" t="str">
        <f t="shared" ca="1" si="5"/>
        <v>=F33</v>
      </c>
    </row>
    <row r="89" spans="2:9" ht="15" customHeight="1" x14ac:dyDescent="0.25">
      <c r="B89" s="50" t="s">
        <v>1042</v>
      </c>
      <c r="C89" s="69" t="s">
        <v>336</v>
      </c>
      <c r="D89" s="25" t="s">
        <v>1059</v>
      </c>
      <c r="E89" s="185" t="s">
        <v>1085</v>
      </c>
      <c r="F89" s="185"/>
      <c r="G89" s="185"/>
      <c r="H89" s="63">
        <f>F34</f>
        <v>0</v>
      </c>
      <c r="I89" s="32" t="str">
        <f t="shared" ca="1" si="5"/>
        <v>=F34</v>
      </c>
    </row>
    <row r="90" spans="2:9" ht="15" customHeight="1" x14ac:dyDescent="0.25">
      <c r="B90" s="50" t="s">
        <v>1043</v>
      </c>
      <c r="C90" s="69" t="s">
        <v>336</v>
      </c>
      <c r="D90" s="25" t="s">
        <v>1060</v>
      </c>
      <c r="E90" s="185" t="s">
        <v>1086</v>
      </c>
      <c r="F90" s="185"/>
      <c r="G90" s="185"/>
      <c r="H90" s="63">
        <f>F34</f>
        <v>0</v>
      </c>
      <c r="I90" s="32" t="str">
        <f t="shared" ca="1" si="5"/>
        <v>=F34</v>
      </c>
    </row>
    <row r="91" spans="2:9" ht="15" customHeight="1" x14ac:dyDescent="0.25">
      <c r="B91" s="50"/>
      <c r="C91" s="69"/>
      <c r="D91" s="25"/>
      <c r="E91" s="152"/>
      <c r="F91" s="152"/>
      <c r="G91" s="152"/>
      <c r="H91" s="63"/>
      <c r="I91" s="32"/>
    </row>
    <row r="92" spans="2:9" x14ac:dyDescent="0.25">
      <c r="B92" s="50" t="s">
        <v>305</v>
      </c>
      <c r="C92" s="69" t="s">
        <v>336</v>
      </c>
      <c r="D92" s="25" t="s">
        <v>306</v>
      </c>
      <c r="E92" s="185" t="s">
        <v>574</v>
      </c>
      <c r="F92" s="185"/>
      <c r="G92" s="185"/>
      <c r="H92" s="63">
        <f>F35</f>
        <v>0</v>
      </c>
      <c r="I92" s="32" t="str">
        <f t="shared" ca="1" si="5"/>
        <v>=F35</v>
      </c>
    </row>
    <row r="93" spans="2:9" x14ac:dyDescent="0.25">
      <c r="B93" s="50" t="s">
        <v>1044</v>
      </c>
      <c r="C93" s="69" t="s">
        <v>336</v>
      </c>
      <c r="D93" s="25" t="s">
        <v>1091</v>
      </c>
      <c r="E93" s="185" t="s">
        <v>1003</v>
      </c>
      <c r="F93" s="185"/>
      <c r="G93" s="185"/>
      <c r="H93" s="63">
        <f>F36</f>
        <v>0</v>
      </c>
      <c r="I93" s="32" t="str">
        <f t="shared" ca="1" si="5"/>
        <v>=F36</v>
      </c>
    </row>
    <row r="94" spans="2:9" x14ac:dyDescent="0.25">
      <c r="B94" s="50"/>
      <c r="C94" s="69"/>
      <c r="D94" s="25"/>
      <c r="E94" s="152"/>
      <c r="F94" s="152"/>
      <c r="G94" s="152"/>
      <c r="H94" s="63"/>
      <c r="I94" s="32"/>
    </row>
    <row r="95" spans="2:9" x14ac:dyDescent="0.25">
      <c r="B95" s="23" t="s">
        <v>562</v>
      </c>
      <c r="C95" s="69" t="s">
        <v>336</v>
      </c>
      <c r="D95" s="25" t="s">
        <v>558</v>
      </c>
      <c r="E95" s="185" t="s">
        <v>575</v>
      </c>
      <c r="F95" s="185"/>
      <c r="G95" s="185"/>
      <c r="H95" s="63">
        <f>F23</f>
        <v>0</v>
      </c>
      <c r="I95" s="32" t="str">
        <f t="shared" ca="1" si="5"/>
        <v>=F23</v>
      </c>
    </row>
    <row r="96" spans="2:9" x14ac:dyDescent="0.25">
      <c r="B96" s="23" t="s">
        <v>563</v>
      </c>
      <c r="C96" s="69" t="s">
        <v>336</v>
      </c>
      <c r="D96" s="25" t="s">
        <v>559</v>
      </c>
      <c r="E96" s="185" t="s">
        <v>576</v>
      </c>
      <c r="F96" s="185"/>
      <c r="G96" s="185"/>
      <c r="H96" s="63">
        <f>F24</f>
        <v>0</v>
      </c>
      <c r="I96" s="32" t="str">
        <f t="shared" ca="1" si="5"/>
        <v>=F24</v>
      </c>
    </row>
    <row r="97" spans="2:9" x14ac:dyDescent="0.25">
      <c r="B97" s="23" t="s">
        <v>564</v>
      </c>
      <c r="C97" s="69" t="s">
        <v>336</v>
      </c>
      <c r="D97" s="32" t="s">
        <v>560</v>
      </c>
      <c r="E97" s="185" t="s">
        <v>577</v>
      </c>
      <c r="F97" s="185"/>
      <c r="G97" s="185"/>
      <c r="H97" s="63">
        <f>F25</f>
        <v>0</v>
      </c>
      <c r="I97" s="32" t="str">
        <f t="shared" ca="1" si="5"/>
        <v>=F25</v>
      </c>
    </row>
    <row r="98" spans="2:9" x14ac:dyDescent="0.25">
      <c r="B98" s="23" t="s">
        <v>565</v>
      </c>
      <c r="C98" s="69" t="s">
        <v>336</v>
      </c>
      <c r="D98" s="25" t="s">
        <v>561</v>
      </c>
      <c r="E98" s="185" t="s">
        <v>578</v>
      </c>
      <c r="F98" s="185"/>
      <c r="G98" s="185"/>
      <c r="H98" s="63">
        <f>F26</f>
        <v>0</v>
      </c>
      <c r="I98" s="32" t="str">
        <f t="shared" ca="1" si="5"/>
        <v>=F26</v>
      </c>
    </row>
    <row r="99" spans="2:9" x14ac:dyDescent="0.25">
      <c r="B99" s="23" t="s">
        <v>1045</v>
      </c>
      <c r="C99" s="69" t="s">
        <v>336</v>
      </c>
      <c r="D99" s="32" t="s">
        <v>1049</v>
      </c>
      <c r="E99" s="185" t="s">
        <v>1053</v>
      </c>
      <c r="F99" s="185"/>
      <c r="G99" s="185"/>
      <c r="H99" s="63">
        <f>F27</f>
        <v>0</v>
      </c>
      <c r="I99" s="32" t="str">
        <f t="shared" ca="1" si="5"/>
        <v>=F27</v>
      </c>
    </row>
    <row r="100" spans="2:9" x14ac:dyDescent="0.25">
      <c r="B100" s="23" t="s">
        <v>1046</v>
      </c>
      <c r="C100" s="69" t="s">
        <v>336</v>
      </c>
      <c r="D100" s="25" t="s">
        <v>1050</v>
      </c>
      <c r="E100" s="185" t="s">
        <v>1054</v>
      </c>
      <c r="F100" s="185"/>
      <c r="G100" s="185"/>
      <c r="H100" s="63">
        <f>F27</f>
        <v>0</v>
      </c>
      <c r="I100" s="32" t="str">
        <f t="shared" ca="1" si="5"/>
        <v>=F27</v>
      </c>
    </row>
    <row r="101" spans="2:9" x14ac:dyDescent="0.25">
      <c r="B101" s="23" t="s">
        <v>1047</v>
      </c>
      <c r="C101" s="69" t="s">
        <v>336</v>
      </c>
      <c r="D101" s="32" t="s">
        <v>1051</v>
      </c>
      <c r="E101" s="185" t="s">
        <v>1055</v>
      </c>
      <c r="F101" s="185"/>
      <c r="G101" s="185"/>
      <c r="H101" s="63">
        <f>F28</f>
        <v>0</v>
      </c>
      <c r="I101" s="32" t="str">
        <f t="shared" ca="1" si="5"/>
        <v>=F28</v>
      </c>
    </row>
    <row r="102" spans="2:9" x14ac:dyDescent="0.25">
      <c r="B102" s="23" t="s">
        <v>1048</v>
      </c>
      <c r="C102" s="69" t="s">
        <v>336</v>
      </c>
      <c r="D102" s="25" t="s">
        <v>1052</v>
      </c>
      <c r="E102" s="185" t="s">
        <v>1056</v>
      </c>
      <c r="F102" s="185"/>
      <c r="G102" s="185"/>
      <c r="H102" s="63">
        <f>F28</f>
        <v>0</v>
      </c>
      <c r="I102" s="32" t="str">
        <f t="shared" ca="1" si="5"/>
        <v>=F28</v>
      </c>
    </row>
    <row r="103" spans="2:9" x14ac:dyDescent="0.25">
      <c r="B103" s="23"/>
      <c r="C103" s="69"/>
      <c r="D103" s="25"/>
      <c r="E103" s="99"/>
      <c r="F103" s="99"/>
      <c r="G103" s="99"/>
      <c r="H103" s="63"/>
      <c r="I103" s="32"/>
    </row>
    <row r="104" spans="2:9" x14ac:dyDescent="0.25">
      <c r="B104" s="23" t="s">
        <v>580</v>
      </c>
      <c r="C104" s="101" t="s">
        <v>296</v>
      </c>
      <c r="D104" s="32" t="s">
        <v>584</v>
      </c>
      <c r="E104" s="177" t="s">
        <v>588</v>
      </c>
      <c r="F104" s="177"/>
      <c r="G104" s="177"/>
      <c r="H104" s="63">
        <f>F29</f>
        <v>0</v>
      </c>
      <c r="I104" s="32" t="str">
        <f t="shared" ca="1" si="5"/>
        <v>=F29</v>
      </c>
    </row>
    <row r="105" spans="2:9" x14ac:dyDescent="0.25">
      <c r="B105" s="23" t="s">
        <v>581</v>
      </c>
      <c r="C105" s="101" t="s">
        <v>296</v>
      </c>
      <c r="D105" s="32" t="s">
        <v>585</v>
      </c>
      <c r="E105" s="177" t="s">
        <v>589</v>
      </c>
      <c r="F105" s="177"/>
      <c r="G105" s="177"/>
      <c r="H105" s="63">
        <f t="shared" ref="H105:H107" si="7">F30</f>
        <v>0</v>
      </c>
      <c r="I105" s="32" t="str">
        <f t="shared" ca="1" si="5"/>
        <v>=F30</v>
      </c>
    </row>
    <row r="106" spans="2:9" x14ac:dyDescent="0.25">
      <c r="B106" s="23" t="s">
        <v>582</v>
      </c>
      <c r="C106" s="101" t="s">
        <v>296</v>
      </c>
      <c r="D106" s="32" t="s">
        <v>586</v>
      </c>
      <c r="E106" s="177" t="s">
        <v>590</v>
      </c>
      <c r="F106" s="177"/>
      <c r="G106" s="177"/>
      <c r="H106" s="63">
        <f t="shared" si="7"/>
        <v>0</v>
      </c>
      <c r="I106" s="32" t="str">
        <f t="shared" ca="1" si="5"/>
        <v>=F31</v>
      </c>
    </row>
    <row r="107" spans="2:9" x14ac:dyDescent="0.25">
      <c r="B107" s="23" t="s">
        <v>583</v>
      </c>
      <c r="C107" s="101" t="s">
        <v>296</v>
      </c>
      <c r="D107" s="32" t="s">
        <v>587</v>
      </c>
      <c r="E107" s="177" t="s">
        <v>591</v>
      </c>
      <c r="F107" s="177"/>
      <c r="G107" s="177"/>
      <c r="H107" s="63">
        <f t="shared" si="7"/>
        <v>0</v>
      </c>
      <c r="I107" s="32" t="str">
        <f t="shared" ca="1" si="5"/>
        <v>=F32</v>
      </c>
    </row>
    <row r="108" spans="2:9" x14ac:dyDescent="0.25">
      <c r="B108" s="23" t="s">
        <v>1071</v>
      </c>
      <c r="C108" s="157" t="s">
        <v>296</v>
      </c>
      <c r="D108" s="32" t="s">
        <v>1075</v>
      </c>
      <c r="E108" s="177" t="s">
        <v>1087</v>
      </c>
      <c r="F108" s="177"/>
      <c r="G108" s="177"/>
      <c r="H108" s="63">
        <f>F33</f>
        <v>0</v>
      </c>
      <c r="I108" s="32" t="str">
        <f t="shared" ca="1" si="5"/>
        <v>=F33</v>
      </c>
    </row>
    <row r="109" spans="2:9" x14ac:dyDescent="0.25">
      <c r="B109" s="23" t="s">
        <v>1072</v>
      </c>
      <c r="C109" s="157" t="s">
        <v>296</v>
      </c>
      <c r="D109" s="32" t="s">
        <v>1076</v>
      </c>
      <c r="E109" s="177" t="s">
        <v>1088</v>
      </c>
      <c r="F109" s="177"/>
      <c r="G109" s="177"/>
      <c r="H109" s="63">
        <f>F33</f>
        <v>0</v>
      </c>
      <c r="I109" s="32" t="str">
        <f t="shared" ca="1" si="5"/>
        <v>=F33</v>
      </c>
    </row>
    <row r="110" spans="2:9" x14ac:dyDescent="0.25">
      <c r="B110" s="23" t="s">
        <v>1073</v>
      </c>
      <c r="C110" s="157" t="s">
        <v>296</v>
      </c>
      <c r="D110" s="32" t="s">
        <v>1077</v>
      </c>
      <c r="E110" s="177" t="s">
        <v>1089</v>
      </c>
      <c r="F110" s="177"/>
      <c r="G110" s="177"/>
      <c r="H110" s="63">
        <f>F34</f>
        <v>0</v>
      </c>
      <c r="I110" s="32" t="str">
        <f t="shared" ca="1" si="5"/>
        <v>=F34</v>
      </c>
    </row>
    <row r="111" spans="2:9" x14ac:dyDescent="0.25">
      <c r="B111" s="23" t="s">
        <v>1074</v>
      </c>
      <c r="C111" s="157" t="s">
        <v>296</v>
      </c>
      <c r="D111" s="32" t="s">
        <v>1078</v>
      </c>
      <c r="E111" s="177" t="s">
        <v>1090</v>
      </c>
      <c r="F111" s="177"/>
      <c r="G111" s="177"/>
      <c r="H111" s="63">
        <f>F34</f>
        <v>0</v>
      </c>
      <c r="I111" s="32" t="str">
        <f t="shared" ca="1" si="5"/>
        <v>=F34</v>
      </c>
    </row>
    <row r="112" spans="2:9" x14ac:dyDescent="0.25">
      <c r="E112" s="185"/>
      <c r="F112" s="185"/>
      <c r="G112" s="185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</row>
    <row r="129" spans="4:9" x14ac:dyDescent="0.25">
      <c r="D129" s="32"/>
      <c r="E129" s="32"/>
      <c r="F129" s="32"/>
      <c r="G129" s="29"/>
      <c r="H129" s="32"/>
      <c r="I129" s="8"/>
    </row>
    <row r="130" spans="4:9" x14ac:dyDescent="0.25">
      <c r="D130" s="32"/>
      <c r="H130" s="32"/>
    </row>
    <row r="131" spans="4:9" x14ac:dyDescent="0.25">
      <c r="H131" s="32"/>
    </row>
    <row r="132" spans="4:9" x14ac:dyDescent="0.25">
      <c r="D132" s="16"/>
    </row>
    <row r="133" spans="4:9" x14ac:dyDescent="0.25">
      <c r="D133" s="16"/>
      <c r="E133" s="32"/>
      <c r="F133" s="32"/>
    </row>
  </sheetData>
  <sheetProtection algorithmName="SHA-512" hashValue="4qi1Yt7nnFziv0gBd6hjOUA3zNC9DpV3+DeIoiDyKWgtEhH2/qk3hfFLfCbKJc44Vl7nH1QggwDzHFsn+DeOxw==" saltValue="BPnBmAndmLa7LH9KfNdxQw==" spinCount="100000" sheet="1" objects="1" scenarios="1"/>
  <mergeCells count="57">
    <mergeCell ref="E88:G88"/>
    <mergeCell ref="E89:G89"/>
    <mergeCell ref="E90:G90"/>
    <mergeCell ref="E102:G102"/>
    <mergeCell ref="E92:G92"/>
    <mergeCell ref="E95:G95"/>
    <mergeCell ref="E96:G96"/>
    <mergeCell ref="E108:G108"/>
    <mergeCell ref="E109:G109"/>
    <mergeCell ref="E110:G110"/>
    <mergeCell ref="E111:G111"/>
    <mergeCell ref="E93:G93"/>
    <mergeCell ref="A72:D72"/>
    <mergeCell ref="E74:G74"/>
    <mergeCell ref="E75:G75"/>
    <mergeCell ref="E112:G112"/>
    <mergeCell ref="E98:G98"/>
    <mergeCell ref="E104:G104"/>
    <mergeCell ref="E105:G105"/>
    <mergeCell ref="E106:G106"/>
    <mergeCell ref="E107:G107"/>
    <mergeCell ref="E97:G97"/>
    <mergeCell ref="E76:G76"/>
    <mergeCell ref="E77:G77"/>
    <mergeCell ref="E83:G83"/>
    <mergeCell ref="E99:G99"/>
    <mergeCell ref="E100:G100"/>
    <mergeCell ref="E101:G101"/>
    <mergeCell ref="E70:G70"/>
    <mergeCell ref="E62:G62"/>
    <mergeCell ref="E63:G63"/>
    <mergeCell ref="E64:G64"/>
    <mergeCell ref="E65:G65"/>
    <mergeCell ref="E66:G66"/>
    <mergeCell ref="E67:G67"/>
    <mergeCell ref="E68:G68"/>
    <mergeCell ref="E69:G69"/>
    <mergeCell ref="A1:D1"/>
    <mergeCell ref="A2:D2"/>
    <mergeCell ref="A3:D3"/>
    <mergeCell ref="A8:D8"/>
    <mergeCell ref="E60:G60"/>
    <mergeCell ref="A20:D20"/>
    <mergeCell ref="A21:D21"/>
    <mergeCell ref="A39:D39"/>
    <mergeCell ref="A40:D40"/>
    <mergeCell ref="A57:G57"/>
    <mergeCell ref="A58:D58"/>
    <mergeCell ref="E59:G59"/>
    <mergeCell ref="E78:G78"/>
    <mergeCell ref="E79:G79"/>
    <mergeCell ref="E80:G80"/>
    <mergeCell ref="E81:G81"/>
    <mergeCell ref="E87:G87"/>
    <mergeCell ref="E85:G85"/>
    <mergeCell ref="E86:G86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:F15 F23:F3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"/>
  <sheetViews>
    <sheetView zoomScale="80" zoomScaleNormal="80" workbookViewId="0">
      <pane ySplit="1" topLeftCell="A35" activePane="bottomLeft" state="frozen"/>
      <selection pane="bottomLeft" activeCell="E46" sqref="E46:E47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4.85546875" style="17" bestFit="1" customWidth="1"/>
    <col min="9" max="9" width="24.5703125" style="17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1" t="s">
        <v>60</v>
      </c>
      <c r="B1" s="181"/>
      <c r="C1" s="181"/>
      <c r="D1" s="181"/>
      <c r="E1" s="14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H2" s="16"/>
      <c r="I2" s="16"/>
    </row>
    <row r="3" spans="1:9" ht="30" x14ac:dyDescent="0.25">
      <c r="A3" s="184" t="s">
        <v>166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35</v>
      </c>
      <c r="C5" s="17" t="s">
        <v>29</v>
      </c>
      <c r="D5" s="25" t="s">
        <v>151</v>
      </c>
      <c r="E5" s="26">
        <v>270</v>
      </c>
      <c r="F5" s="5"/>
      <c r="G5" s="27"/>
      <c r="H5" s="28">
        <f t="shared" ref="H5:H9" si="0">+F5*E5</f>
        <v>0</v>
      </c>
      <c r="I5" s="28"/>
    </row>
    <row r="6" spans="1:9" x14ac:dyDescent="0.25">
      <c r="A6" s="23">
        <v>2</v>
      </c>
      <c r="B6" s="50" t="s">
        <v>41</v>
      </c>
      <c r="C6" s="17" t="s">
        <v>29</v>
      </c>
      <c r="D6" s="25" t="s">
        <v>152</v>
      </c>
      <c r="E6" s="26">
        <v>360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33</v>
      </c>
      <c r="C7" s="17" t="s">
        <v>29</v>
      </c>
      <c r="D7" s="25" t="s">
        <v>153</v>
      </c>
      <c r="E7" s="26">
        <v>200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34</v>
      </c>
      <c r="C8" s="17" t="s">
        <v>29</v>
      </c>
      <c r="D8" s="25" t="s">
        <v>154</v>
      </c>
      <c r="E8" s="26">
        <v>252</v>
      </c>
      <c r="F8" s="5"/>
      <c r="G8" s="29" t="s">
        <v>147</v>
      </c>
      <c r="H8" s="28">
        <f t="shared" si="0"/>
        <v>0</v>
      </c>
      <c r="I8" s="28"/>
    </row>
    <row r="9" spans="1:9" x14ac:dyDescent="0.25">
      <c r="A9" s="23">
        <v>5</v>
      </c>
      <c r="B9" s="50" t="s">
        <v>32</v>
      </c>
      <c r="C9" s="17" t="s">
        <v>29</v>
      </c>
      <c r="D9" s="25" t="s">
        <v>155</v>
      </c>
      <c r="E9" s="26">
        <v>54</v>
      </c>
      <c r="F9" s="5"/>
      <c r="G9" s="27" t="s">
        <v>657</v>
      </c>
      <c r="H9" s="28">
        <f t="shared" si="0"/>
        <v>0</v>
      </c>
      <c r="I9" s="28"/>
    </row>
    <row r="10" spans="1:9" x14ac:dyDescent="0.25">
      <c r="G10" s="30" t="s">
        <v>148</v>
      </c>
      <c r="H10" s="31">
        <f>SUM(H5:H9)</f>
        <v>0</v>
      </c>
    </row>
    <row r="11" spans="1:9" x14ac:dyDescent="0.25">
      <c r="B11" s="24"/>
      <c r="D11" s="25"/>
      <c r="E11" s="32"/>
      <c r="F11" s="8"/>
      <c r="G11" s="27"/>
      <c r="H11" s="28"/>
      <c r="I11" s="28"/>
    </row>
    <row r="12" spans="1:9" ht="23.25" x14ac:dyDescent="0.25">
      <c r="A12" s="184" t="s">
        <v>68</v>
      </c>
      <c r="B12" s="184"/>
      <c r="C12" s="184"/>
      <c r="D12" s="184"/>
      <c r="E12" s="32"/>
      <c r="F12" s="8"/>
      <c r="G12" s="27"/>
      <c r="H12" s="16"/>
      <c r="I12" s="16"/>
    </row>
    <row r="13" spans="1:9" x14ac:dyDescent="0.25">
      <c r="A13" s="16" t="s">
        <v>59</v>
      </c>
      <c r="B13" s="16" t="s">
        <v>63</v>
      </c>
      <c r="C13" s="16" t="s">
        <v>28</v>
      </c>
      <c r="D13" s="16" t="s">
        <v>0</v>
      </c>
      <c r="E13" s="16" t="s">
        <v>3</v>
      </c>
      <c r="F13" s="16" t="s">
        <v>7</v>
      </c>
      <c r="G13" s="22" t="s">
        <v>4</v>
      </c>
      <c r="H13" s="21" t="s">
        <v>16</v>
      </c>
      <c r="I13" s="16"/>
    </row>
    <row r="14" spans="1:9" x14ac:dyDescent="0.25">
      <c r="A14" s="23">
        <v>6</v>
      </c>
      <c r="B14" s="23" t="s">
        <v>42</v>
      </c>
      <c r="C14" s="17" t="s">
        <v>44</v>
      </c>
      <c r="D14" s="17" t="s">
        <v>21</v>
      </c>
      <c r="E14" s="26">
        <v>27</v>
      </c>
      <c r="F14" s="5"/>
      <c r="G14" s="27" t="s">
        <v>658</v>
      </c>
      <c r="H14" s="28">
        <f t="shared" ref="H14:H17" si="1">+F14*E14</f>
        <v>0</v>
      </c>
      <c r="I14" s="28"/>
    </row>
    <row r="15" spans="1:9" x14ac:dyDescent="0.25">
      <c r="A15" s="23">
        <v>7</v>
      </c>
      <c r="B15" s="23" t="s">
        <v>43</v>
      </c>
      <c r="C15" s="17" t="s">
        <v>44</v>
      </c>
      <c r="D15" s="17" t="s">
        <v>22</v>
      </c>
      <c r="E15" s="26">
        <v>9</v>
      </c>
      <c r="F15" s="5"/>
      <c r="G15" s="27" t="s">
        <v>659</v>
      </c>
      <c r="H15" s="28">
        <f t="shared" si="1"/>
        <v>0</v>
      </c>
      <c r="I15" s="28"/>
    </row>
    <row r="16" spans="1:9" x14ac:dyDescent="0.25">
      <c r="A16" s="23">
        <v>8</v>
      </c>
      <c r="B16" s="23" t="s">
        <v>181</v>
      </c>
      <c r="C16" s="17" t="s">
        <v>44</v>
      </c>
      <c r="D16" s="17" t="s">
        <v>997</v>
      </c>
      <c r="E16" s="26">
        <v>9</v>
      </c>
      <c r="F16" s="5"/>
      <c r="G16" s="27" t="s">
        <v>999</v>
      </c>
      <c r="H16" s="28">
        <f t="shared" si="1"/>
        <v>0</v>
      </c>
      <c r="I16" s="28"/>
    </row>
    <row r="17" spans="1:10" x14ac:dyDescent="0.25">
      <c r="A17" s="23">
        <v>9</v>
      </c>
      <c r="B17" s="50" t="s">
        <v>71</v>
      </c>
      <c r="C17" s="17" t="s">
        <v>44</v>
      </c>
      <c r="D17" s="17" t="s">
        <v>998</v>
      </c>
      <c r="E17" s="26">
        <v>18</v>
      </c>
      <c r="F17" s="5"/>
      <c r="G17" s="45" t="s">
        <v>1000</v>
      </c>
      <c r="H17" s="28">
        <f t="shared" si="1"/>
        <v>0</v>
      </c>
      <c r="I17" s="28"/>
    </row>
    <row r="18" spans="1:10" x14ac:dyDescent="0.25">
      <c r="A18" s="23"/>
      <c r="B18" s="24"/>
      <c r="D18" s="25"/>
      <c r="E18" s="26"/>
      <c r="F18" s="35"/>
      <c r="G18" s="30" t="s">
        <v>148</v>
      </c>
      <c r="H18" s="36">
        <f>SUM(H14:H17)</f>
        <v>0</v>
      </c>
      <c r="I18" s="28"/>
    </row>
    <row r="19" spans="1:10" x14ac:dyDescent="0.25">
      <c r="A19" s="23"/>
      <c r="B19" s="24"/>
      <c r="D19" s="25"/>
      <c r="E19" s="26"/>
      <c r="F19" s="35"/>
      <c r="G19" s="27"/>
      <c r="H19" s="28"/>
      <c r="I19" s="28"/>
    </row>
    <row r="20" spans="1:10" ht="23.25" x14ac:dyDescent="0.25">
      <c r="A20" s="184" t="s">
        <v>149</v>
      </c>
      <c r="B20" s="184"/>
      <c r="C20" s="184"/>
      <c r="D20" s="184"/>
      <c r="E20" s="26"/>
      <c r="F20" s="8"/>
      <c r="G20" s="34"/>
      <c r="H20" s="28"/>
      <c r="I20" s="28"/>
    </row>
    <row r="21" spans="1:10" x14ac:dyDescent="0.25">
      <c r="A21" s="16" t="s">
        <v>59</v>
      </c>
      <c r="B21" s="16" t="s">
        <v>57</v>
      </c>
      <c r="C21" s="16" t="s">
        <v>28</v>
      </c>
      <c r="D21" s="16" t="s">
        <v>0</v>
      </c>
      <c r="E21" s="16" t="s">
        <v>9</v>
      </c>
      <c r="F21" s="134" t="s">
        <v>26</v>
      </c>
      <c r="G21" s="22" t="s">
        <v>4</v>
      </c>
      <c r="H21" s="21" t="s">
        <v>16</v>
      </c>
      <c r="I21" s="28"/>
      <c r="J21" s="28"/>
    </row>
    <row r="22" spans="1:10" x14ac:dyDescent="0.25">
      <c r="A22" s="23">
        <v>10</v>
      </c>
      <c r="B22" s="23" t="s">
        <v>55</v>
      </c>
      <c r="C22" s="17" t="s">
        <v>44</v>
      </c>
      <c r="D22" s="32" t="s">
        <v>158</v>
      </c>
      <c r="E22" s="37">
        <v>0.75</v>
      </c>
      <c r="F22" s="67"/>
      <c r="G22" s="38"/>
      <c r="H22" s="8">
        <f>SUM(H14:H17)*E22*F22</f>
        <v>0</v>
      </c>
      <c r="I22" s="28"/>
      <c r="J22" s="28"/>
    </row>
    <row r="23" spans="1:10" x14ac:dyDescent="0.25">
      <c r="D23" s="32"/>
      <c r="E23" s="37"/>
      <c r="F23" s="39"/>
      <c r="G23" s="40"/>
      <c r="H23" s="8"/>
      <c r="I23" s="28"/>
      <c r="J23" s="28"/>
    </row>
    <row r="24" spans="1:10" x14ac:dyDescent="0.25">
      <c r="A24" s="16" t="s">
        <v>59</v>
      </c>
      <c r="B24" s="16" t="s">
        <v>58</v>
      </c>
      <c r="C24" s="16" t="s">
        <v>28</v>
      </c>
      <c r="D24" s="16" t="s">
        <v>0</v>
      </c>
      <c r="E24" s="16" t="s">
        <v>9</v>
      </c>
      <c r="F24" s="41" t="s">
        <v>764</v>
      </c>
      <c r="G24" s="22" t="s">
        <v>4</v>
      </c>
      <c r="H24" s="8"/>
      <c r="I24" s="28"/>
      <c r="J24" s="28"/>
    </row>
    <row r="25" spans="1:10" x14ac:dyDescent="0.25">
      <c r="A25" s="23">
        <v>11</v>
      </c>
      <c r="B25" s="23" t="s">
        <v>169</v>
      </c>
      <c r="C25" s="17" t="s">
        <v>44</v>
      </c>
      <c r="D25" s="17" t="s">
        <v>159</v>
      </c>
      <c r="E25" s="37">
        <v>0.75</v>
      </c>
      <c r="F25" s="5"/>
      <c r="G25" s="27" t="s">
        <v>150</v>
      </c>
      <c r="H25" s="8">
        <f>(SUM($E$14:$E$17)*$E$25)*$F$25</f>
        <v>0</v>
      </c>
      <c r="I25" s="28"/>
      <c r="J25" s="28"/>
    </row>
    <row r="26" spans="1:10" x14ac:dyDescent="0.25">
      <c r="A26" s="23">
        <v>12</v>
      </c>
      <c r="B26" s="23" t="s">
        <v>170</v>
      </c>
      <c r="C26" s="17" t="s">
        <v>44</v>
      </c>
      <c r="D26" s="17" t="s">
        <v>160</v>
      </c>
      <c r="E26" s="37">
        <v>0.05</v>
      </c>
      <c r="F26" s="5"/>
      <c r="G26" s="42" t="s">
        <v>666</v>
      </c>
      <c r="H26" s="8">
        <f>(SUM($E$14:$E$17)*E26)*F26</f>
        <v>0</v>
      </c>
      <c r="I26" s="28"/>
      <c r="J26" s="28"/>
    </row>
    <row r="27" spans="1:10" x14ac:dyDescent="0.25">
      <c r="E27" s="32"/>
      <c r="F27" s="43"/>
      <c r="G27" s="30" t="s">
        <v>148</v>
      </c>
      <c r="H27" s="44">
        <f>SUM(H22:H26)</f>
        <v>0</v>
      </c>
      <c r="I27" s="28"/>
      <c r="J27" s="28"/>
    </row>
    <row r="28" spans="1:10" x14ac:dyDescent="0.25">
      <c r="F28" s="43"/>
      <c r="G28" s="27"/>
      <c r="H28" s="8"/>
      <c r="I28" s="28"/>
      <c r="J28" s="28"/>
    </row>
    <row r="29" spans="1:10" ht="23.25" x14ac:dyDescent="0.25">
      <c r="A29" s="184" t="s">
        <v>64</v>
      </c>
      <c r="B29" s="184"/>
      <c r="C29" s="184"/>
      <c r="D29" s="184"/>
      <c r="E29" s="32"/>
      <c r="F29" s="8"/>
      <c r="G29" s="27"/>
      <c r="H29" s="16"/>
      <c r="I29" s="16"/>
    </row>
    <row r="30" spans="1:10" x14ac:dyDescent="0.25">
      <c r="A30" s="16" t="s">
        <v>59</v>
      </c>
      <c r="B30" s="16" t="s">
        <v>63</v>
      </c>
      <c r="C30" s="16" t="s">
        <v>28</v>
      </c>
      <c r="D30" s="16" t="s">
        <v>0</v>
      </c>
      <c r="E30" s="16" t="s">
        <v>3</v>
      </c>
      <c r="F30" s="16" t="s">
        <v>7</v>
      </c>
      <c r="G30" s="22" t="s">
        <v>4</v>
      </c>
      <c r="H30" s="21" t="s">
        <v>16</v>
      </c>
      <c r="I30" s="16"/>
    </row>
    <row r="31" spans="1:10" x14ac:dyDescent="0.25">
      <c r="A31" s="23">
        <v>13</v>
      </c>
      <c r="B31" s="23" t="s">
        <v>101</v>
      </c>
      <c r="C31" s="17" t="s">
        <v>44</v>
      </c>
      <c r="D31" s="32" t="s">
        <v>156</v>
      </c>
      <c r="E31" s="26">
        <f>SUM(E14:E17)</f>
        <v>63</v>
      </c>
      <c r="F31" s="5"/>
      <c r="G31" s="45" t="s">
        <v>187</v>
      </c>
      <c r="H31" s="28">
        <f>+F31*E31</f>
        <v>0</v>
      </c>
    </row>
    <row r="32" spans="1:10" x14ac:dyDescent="0.25">
      <c r="D32" s="113"/>
      <c r="E32" s="32"/>
      <c r="F32" s="35"/>
      <c r="G32" s="30" t="s">
        <v>148</v>
      </c>
      <c r="H32" s="44">
        <f>SUM(H31:H31)</f>
        <v>0</v>
      </c>
    </row>
    <row r="33" spans="1:9" x14ac:dyDescent="0.25">
      <c r="D33" s="32"/>
      <c r="E33" s="32"/>
      <c r="F33" s="35"/>
      <c r="G33" s="27"/>
      <c r="H33" s="8"/>
    </row>
    <row r="34" spans="1:9" ht="18.75" x14ac:dyDescent="0.25">
      <c r="D34" s="32"/>
      <c r="E34" s="32"/>
      <c r="F34" s="35"/>
      <c r="G34" s="48" t="s">
        <v>137</v>
      </c>
      <c r="H34" s="49">
        <f>H10+H18+H27+H32</f>
        <v>0</v>
      </c>
    </row>
    <row r="35" spans="1:9" x14ac:dyDescent="0.25">
      <c r="D35" s="32"/>
      <c r="E35" s="32"/>
      <c r="F35" s="35"/>
      <c r="G35" s="27"/>
      <c r="H35" s="8"/>
    </row>
    <row r="36" spans="1:9" ht="31.5" x14ac:dyDescent="0.25">
      <c r="A36" s="182" t="s">
        <v>30</v>
      </c>
      <c r="B36" s="182"/>
      <c r="C36" s="182"/>
      <c r="D36" s="182"/>
      <c r="E36" s="32"/>
      <c r="F36" s="35"/>
      <c r="G36" s="27"/>
      <c r="H36" s="8"/>
    </row>
    <row r="37" spans="1:9" x14ac:dyDescent="0.25">
      <c r="A37" s="192" t="s">
        <v>119</v>
      </c>
      <c r="B37" s="192"/>
      <c r="C37" s="192"/>
      <c r="D37" s="192"/>
      <c r="E37" s="192"/>
      <c r="F37" s="192"/>
      <c r="G37" s="192"/>
      <c r="H37" s="8"/>
    </row>
    <row r="38" spans="1:9" x14ac:dyDescent="0.25">
      <c r="A38" s="16" t="s">
        <v>59</v>
      </c>
      <c r="B38" s="16" t="s">
        <v>63</v>
      </c>
      <c r="C38" s="16" t="s">
        <v>28</v>
      </c>
      <c r="D38" s="16" t="s">
        <v>0</v>
      </c>
      <c r="E38" s="16" t="s">
        <v>3</v>
      </c>
      <c r="F38" s="16" t="s">
        <v>6</v>
      </c>
      <c r="G38" s="22" t="s">
        <v>4</v>
      </c>
      <c r="H38" s="21" t="s">
        <v>16</v>
      </c>
    </row>
    <row r="39" spans="1:9" ht="30" x14ac:dyDescent="0.25">
      <c r="A39" s="23">
        <v>13</v>
      </c>
      <c r="B39" s="50" t="s">
        <v>106</v>
      </c>
      <c r="C39" s="69" t="s">
        <v>31</v>
      </c>
      <c r="D39" s="25" t="s">
        <v>605</v>
      </c>
      <c r="E39" s="26">
        <v>120</v>
      </c>
      <c r="F39" s="6"/>
      <c r="G39" s="68" t="s">
        <v>1001</v>
      </c>
      <c r="H39" s="28">
        <f t="shared" ref="H39:H49" si="2">+F39*E39</f>
        <v>0</v>
      </c>
    </row>
    <row r="40" spans="1:9" ht="30" customHeight="1" x14ac:dyDescent="0.25">
      <c r="A40" s="23">
        <v>14</v>
      </c>
      <c r="B40" s="50" t="s">
        <v>107</v>
      </c>
      <c r="C40" s="69" t="s">
        <v>31</v>
      </c>
      <c r="D40" s="25" t="s">
        <v>606</v>
      </c>
      <c r="E40" s="26">
        <v>50</v>
      </c>
      <c r="F40" s="6"/>
      <c r="G40" s="34" t="s">
        <v>622</v>
      </c>
      <c r="H40" s="28">
        <f t="shared" si="2"/>
        <v>0</v>
      </c>
    </row>
    <row r="41" spans="1:9" s="33" customFormat="1" x14ac:dyDescent="0.25">
      <c r="A41" s="114"/>
      <c r="B41" s="153" t="s">
        <v>108</v>
      </c>
      <c r="C41" s="154" t="s">
        <v>31</v>
      </c>
      <c r="D41" s="81" t="s">
        <v>607</v>
      </c>
      <c r="E41" s="82"/>
      <c r="F41" s="115">
        <f>F39</f>
        <v>0</v>
      </c>
      <c r="G41" s="155" t="s">
        <v>623</v>
      </c>
      <c r="H41" s="156"/>
      <c r="I41" s="81"/>
    </row>
    <row r="42" spans="1:9" x14ac:dyDescent="0.25">
      <c r="A42" s="23">
        <v>15</v>
      </c>
      <c r="B42" s="50" t="s">
        <v>109</v>
      </c>
      <c r="C42" s="69" t="s">
        <v>31</v>
      </c>
      <c r="D42" s="25" t="s">
        <v>608</v>
      </c>
      <c r="E42" s="26">
        <v>40</v>
      </c>
      <c r="F42" s="6"/>
      <c r="G42" s="27" t="s">
        <v>624</v>
      </c>
      <c r="H42" s="28">
        <f t="shared" si="2"/>
        <v>0</v>
      </c>
      <c r="I42" s="32"/>
    </row>
    <row r="43" spans="1:9" x14ac:dyDescent="0.25">
      <c r="A43" s="23">
        <v>16</v>
      </c>
      <c r="B43" s="50" t="s">
        <v>114</v>
      </c>
      <c r="C43" s="69" t="s">
        <v>31</v>
      </c>
      <c r="D43" s="32" t="s">
        <v>676</v>
      </c>
      <c r="E43" s="26">
        <v>20</v>
      </c>
      <c r="F43" s="6"/>
      <c r="G43" s="27" t="s">
        <v>121</v>
      </c>
      <c r="H43" s="28">
        <f t="shared" si="2"/>
        <v>0</v>
      </c>
    </row>
    <row r="44" spans="1:9" x14ac:dyDescent="0.25">
      <c r="A44" s="23">
        <v>17</v>
      </c>
      <c r="B44" s="50" t="s">
        <v>115</v>
      </c>
      <c r="C44" s="69" t="s">
        <v>31</v>
      </c>
      <c r="D44" s="25" t="s">
        <v>609</v>
      </c>
      <c r="E44" s="26">
        <v>10</v>
      </c>
      <c r="F44" s="6"/>
      <c r="G44" s="51" t="s">
        <v>165</v>
      </c>
      <c r="H44" s="28">
        <f t="shared" si="2"/>
        <v>0</v>
      </c>
      <c r="I44" s="32"/>
    </row>
    <row r="45" spans="1:9" s="33" customFormat="1" x14ac:dyDescent="0.25">
      <c r="A45" s="114"/>
      <c r="B45" s="153" t="s">
        <v>117</v>
      </c>
      <c r="C45" s="154" t="s">
        <v>31</v>
      </c>
      <c r="D45" s="80" t="s">
        <v>610</v>
      </c>
      <c r="E45" s="82"/>
      <c r="F45" s="115">
        <f>F39</f>
        <v>0</v>
      </c>
      <c r="G45" s="155" t="s">
        <v>167</v>
      </c>
      <c r="H45" s="156"/>
    </row>
    <row r="46" spans="1:9" x14ac:dyDescent="0.25">
      <c r="A46" s="23">
        <v>18</v>
      </c>
      <c r="B46" s="23" t="s">
        <v>126</v>
      </c>
      <c r="C46" s="110" t="s">
        <v>133</v>
      </c>
      <c r="D46" s="32" t="s">
        <v>611</v>
      </c>
      <c r="E46" s="26">
        <v>15</v>
      </c>
      <c r="F46" s="6"/>
      <c r="G46" s="27" t="s">
        <v>625</v>
      </c>
      <c r="H46" s="28">
        <f t="shared" si="2"/>
        <v>0</v>
      </c>
    </row>
    <row r="47" spans="1:9" x14ac:dyDescent="0.25">
      <c r="A47" s="23">
        <v>19</v>
      </c>
      <c r="B47" s="23" t="s">
        <v>128</v>
      </c>
      <c r="C47" s="110" t="s">
        <v>133</v>
      </c>
      <c r="D47" s="32" t="s">
        <v>612</v>
      </c>
      <c r="E47" s="26">
        <v>20</v>
      </c>
      <c r="F47" s="6"/>
      <c r="G47" s="68" t="s">
        <v>690</v>
      </c>
      <c r="H47" s="28">
        <f t="shared" si="2"/>
        <v>0</v>
      </c>
    </row>
    <row r="48" spans="1:9" x14ac:dyDescent="0.25">
      <c r="A48" s="23">
        <v>20</v>
      </c>
      <c r="B48" s="23" t="s">
        <v>130</v>
      </c>
      <c r="C48" s="110" t="s">
        <v>133</v>
      </c>
      <c r="D48" s="32" t="s">
        <v>613</v>
      </c>
      <c r="E48" s="26">
        <v>15</v>
      </c>
      <c r="F48" s="6"/>
      <c r="G48" s="42" t="s">
        <v>626</v>
      </c>
      <c r="H48" s="28">
        <f t="shared" si="2"/>
        <v>0</v>
      </c>
      <c r="I48" s="32"/>
    </row>
    <row r="49" spans="1:10" ht="30" x14ac:dyDescent="0.25">
      <c r="A49" s="23">
        <v>21</v>
      </c>
      <c r="B49" s="23" t="s">
        <v>131</v>
      </c>
      <c r="C49" s="110" t="s">
        <v>133</v>
      </c>
      <c r="D49" s="32" t="s">
        <v>628</v>
      </c>
      <c r="E49" s="26">
        <v>10</v>
      </c>
      <c r="F49" s="6"/>
      <c r="G49" s="52" t="s">
        <v>627</v>
      </c>
      <c r="H49" s="28">
        <f t="shared" si="2"/>
        <v>0</v>
      </c>
      <c r="I49" s="32"/>
    </row>
    <row r="50" spans="1:10" x14ac:dyDescent="0.25">
      <c r="D50" s="32"/>
      <c r="E50" s="26"/>
      <c r="F50" s="8"/>
      <c r="G50" s="30" t="s">
        <v>148</v>
      </c>
      <c r="H50" s="44">
        <f>SUM(H39:H49)</f>
        <v>0</v>
      </c>
      <c r="I50" s="32"/>
    </row>
    <row r="51" spans="1:10" x14ac:dyDescent="0.25">
      <c r="D51" s="32"/>
      <c r="E51" s="26"/>
      <c r="F51" s="35"/>
      <c r="G51" s="17"/>
    </row>
    <row r="52" spans="1:10" ht="31.5" x14ac:dyDescent="0.25">
      <c r="A52" s="182" t="s">
        <v>282</v>
      </c>
      <c r="B52" s="182"/>
      <c r="C52" s="182"/>
      <c r="D52" s="182"/>
      <c r="E52" s="26"/>
      <c r="F52" s="35"/>
      <c r="G52" s="53"/>
      <c r="H52" s="8"/>
    </row>
    <row r="53" spans="1:10" x14ac:dyDescent="0.25">
      <c r="A53" s="188" t="s">
        <v>180</v>
      </c>
      <c r="B53" s="188"/>
      <c r="C53" s="188"/>
      <c r="D53" s="188"/>
      <c r="E53" s="26"/>
      <c r="F53" s="35"/>
      <c r="G53" s="53"/>
      <c r="H53" s="8"/>
    </row>
    <row r="54" spans="1:10" x14ac:dyDescent="0.25">
      <c r="A54" s="16" t="s">
        <v>59</v>
      </c>
      <c r="B54" s="16" t="s">
        <v>57</v>
      </c>
      <c r="C54" s="16" t="s">
        <v>28</v>
      </c>
      <c r="D54" s="16" t="s">
        <v>0</v>
      </c>
      <c r="E54" s="16" t="s">
        <v>9</v>
      </c>
      <c r="F54" s="16" t="s">
        <v>56</v>
      </c>
      <c r="G54" s="27"/>
      <c r="H54" s="21" t="s">
        <v>16</v>
      </c>
      <c r="I54" s="28"/>
      <c r="J54" s="28"/>
    </row>
    <row r="55" spans="1:10" x14ac:dyDescent="0.25">
      <c r="B55" s="54" t="s">
        <v>171</v>
      </c>
      <c r="D55" s="32" t="s">
        <v>12</v>
      </c>
      <c r="E55" s="37">
        <v>0.45</v>
      </c>
      <c r="F55" s="39">
        <f>'A. Algemeen'!G52</f>
        <v>0</v>
      </c>
      <c r="G55" s="40"/>
      <c r="H55" s="8">
        <f>$H$50*E55*F55</f>
        <v>0</v>
      </c>
      <c r="I55" s="28"/>
      <c r="J55" s="28"/>
    </row>
    <row r="56" spans="1:10" x14ac:dyDescent="0.25">
      <c r="B56" s="54" t="s">
        <v>172</v>
      </c>
      <c r="D56" s="32" t="s">
        <v>13</v>
      </c>
      <c r="E56" s="55">
        <v>0.05</v>
      </c>
      <c r="F56" s="39">
        <f>'A. Algemeen'!G53</f>
        <v>0</v>
      </c>
      <c r="G56" s="27"/>
      <c r="H56" s="8">
        <f t="shared" ref="H56:H58" si="3">$H$50*E56*F56</f>
        <v>0</v>
      </c>
      <c r="I56" s="28"/>
      <c r="J56" s="28"/>
    </row>
    <row r="57" spans="1:10" x14ac:dyDescent="0.25">
      <c r="B57" s="54" t="s">
        <v>173</v>
      </c>
      <c r="D57" s="32" t="s">
        <v>10</v>
      </c>
      <c r="E57" s="55">
        <v>0.04</v>
      </c>
      <c r="F57" s="39">
        <f>'A. Algemeen'!G54</f>
        <v>0</v>
      </c>
      <c r="G57" s="42"/>
      <c r="H57" s="8">
        <f t="shared" si="3"/>
        <v>0</v>
      </c>
      <c r="I57" s="28"/>
      <c r="J57" s="28"/>
    </row>
    <row r="58" spans="1:10" x14ac:dyDescent="0.25">
      <c r="B58" s="54" t="s">
        <v>174</v>
      </c>
      <c r="D58" s="32" t="s">
        <v>11</v>
      </c>
      <c r="E58" s="55">
        <v>0.01</v>
      </c>
      <c r="F58" s="39">
        <f>'A. Algemeen'!G55</f>
        <v>0</v>
      </c>
      <c r="G58" s="27"/>
      <c r="H58" s="8">
        <f t="shared" si="3"/>
        <v>0</v>
      </c>
      <c r="I58" s="28"/>
      <c r="J58" s="28"/>
    </row>
    <row r="59" spans="1:10" x14ac:dyDescent="0.25">
      <c r="D59" s="32"/>
      <c r="E59" s="26"/>
      <c r="F59" s="35"/>
      <c r="G59" s="30" t="s">
        <v>148</v>
      </c>
      <c r="H59" s="44">
        <f>SUM(H55:H58)</f>
        <v>0</v>
      </c>
    </row>
    <row r="60" spans="1:10" x14ac:dyDescent="0.25">
      <c r="D60" s="32"/>
      <c r="E60" s="26"/>
      <c r="F60" s="35"/>
      <c r="G60" s="53"/>
      <c r="H60" s="8"/>
    </row>
    <row r="61" spans="1:10" ht="18.75" x14ac:dyDescent="0.25">
      <c r="D61" s="32"/>
      <c r="E61" s="26"/>
      <c r="F61" s="35"/>
      <c r="G61" s="48" t="s">
        <v>138</v>
      </c>
      <c r="H61" s="49">
        <f>H50+H59</f>
        <v>0</v>
      </c>
    </row>
    <row r="62" spans="1:10" x14ac:dyDescent="0.25">
      <c r="D62" s="32"/>
      <c r="E62" s="26"/>
      <c r="F62" s="35"/>
      <c r="G62" s="53"/>
      <c r="H62" s="8"/>
    </row>
    <row r="63" spans="1:10" x14ac:dyDescent="0.25">
      <c r="D63" s="32"/>
      <c r="E63" s="26"/>
      <c r="F63" s="35"/>
      <c r="G63" s="53"/>
      <c r="H63" s="8"/>
    </row>
    <row r="64" spans="1:10" ht="18.75" x14ac:dyDescent="0.25">
      <c r="F64" s="57"/>
      <c r="G64" s="104" t="s">
        <v>834</v>
      </c>
      <c r="H64" s="58">
        <f>$H$34+$H$61</f>
        <v>0</v>
      </c>
    </row>
    <row r="65" spans="1:11" ht="18.75" x14ac:dyDescent="0.25">
      <c r="F65" s="57"/>
      <c r="G65" s="104"/>
      <c r="H65" s="58"/>
    </row>
    <row r="66" spans="1:11" ht="19.5" thickBot="1" x14ac:dyDescent="0.3">
      <c r="F66" s="57"/>
      <c r="G66" s="56"/>
      <c r="H66" s="58"/>
    </row>
    <row r="67" spans="1:11" ht="28.5" thickBot="1" x14ac:dyDescent="0.3">
      <c r="E67" s="59"/>
      <c r="F67" s="105" t="s">
        <v>875</v>
      </c>
      <c r="G67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67" s="102">
        <f>IF('Informatie en uitleg'!$B$1=4,H64*'Informatie en uitleg'!$B$31,IF('Informatie en uitleg'!$B$1=5,H64*'Informatie en uitleg'!$B$32,IF('Informatie en uitleg'!$B$1=6,H64*'Informatie en uitleg'!$B$33,"onjuist perceelnummer")))</f>
        <v>0</v>
      </c>
      <c r="J67" s="53"/>
      <c r="K67" s="8"/>
    </row>
    <row r="68" spans="1:11" x14ac:dyDescent="0.25">
      <c r="D68" s="32"/>
      <c r="E68" s="26"/>
      <c r="F68" s="35"/>
      <c r="G68" s="53"/>
    </row>
    <row r="69" spans="1:11" x14ac:dyDescent="0.25">
      <c r="D69" s="32"/>
      <c r="E69" s="32"/>
      <c r="F69" s="35"/>
      <c r="G69" s="27"/>
      <c r="H69" s="8"/>
    </row>
    <row r="70" spans="1:11" s="61" customFormat="1" ht="28.5" x14ac:dyDescent="0.25">
      <c r="A70" s="180" t="s">
        <v>175</v>
      </c>
      <c r="B70" s="180"/>
      <c r="C70" s="180"/>
      <c r="D70" s="180"/>
      <c r="E70" s="180"/>
      <c r="F70" s="180"/>
      <c r="G70" s="180"/>
      <c r="H70" s="60"/>
      <c r="I70" s="17"/>
    </row>
    <row r="71" spans="1:11" ht="28.5" x14ac:dyDescent="0.25">
      <c r="A71" s="180" t="s">
        <v>164</v>
      </c>
      <c r="B71" s="180"/>
      <c r="C71" s="180"/>
      <c r="D71" s="180"/>
      <c r="F71" s="8"/>
      <c r="G71" s="27"/>
    </row>
    <row r="72" spans="1:11" x14ac:dyDescent="0.25">
      <c r="B72" s="16" t="s">
        <v>63</v>
      </c>
      <c r="C72" s="16" t="s">
        <v>28</v>
      </c>
      <c r="D72" s="16" t="s">
        <v>61</v>
      </c>
      <c r="E72" s="187" t="s">
        <v>62</v>
      </c>
      <c r="F72" s="187"/>
      <c r="G72" s="187"/>
      <c r="H72" s="62" t="s">
        <v>23</v>
      </c>
      <c r="I72" s="16" t="s">
        <v>162</v>
      </c>
    </row>
    <row r="73" spans="1:11" x14ac:dyDescent="0.25">
      <c r="B73" s="50" t="s">
        <v>35</v>
      </c>
      <c r="C73" s="17" t="s">
        <v>29</v>
      </c>
      <c r="D73" s="25" t="s">
        <v>37</v>
      </c>
      <c r="E73" s="177"/>
      <c r="F73" s="177"/>
      <c r="G73" s="177"/>
      <c r="H73" s="28">
        <f>F5</f>
        <v>0</v>
      </c>
      <c r="I73" s="32" t="str">
        <f t="shared" ref="I73:I97" ca="1" si="4">_xlfn.FORMULATEXT(H73)</f>
        <v>=F5</v>
      </c>
    </row>
    <row r="74" spans="1:11" x14ac:dyDescent="0.25">
      <c r="B74" s="50" t="s">
        <v>41</v>
      </c>
      <c r="C74" s="17" t="s">
        <v>29</v>
      </c>
      <c r="D74" s="25" t="s">
        <v>38</v>
      </c>
      <c r="E74" s="177"/>
      <c r="F74" s="177"/>
      <c r="G74" s="177"/>
      <c r="H74" s="28">
        <f>F6</f>
        <v>0</v>
      </c>
      <c r="I74" s="32" t="str">
        <f t="shared" ca="1" si="4"/>
        <v>=F6</v>
      </c>
    </row>
    <row r="75" spans="1:11" x14ac:dyDescent="0.25">
      <c r="B75" s="50" t="s">
        <v>33</v>
      </c>
      <c r="C75" s="17" t="s">
        <v>29</v>
      </c>
      <c r="D75" s="25" t="s">
        <v>36</v>
      </c>
      <c r="E75" s="177"/>
      <c r="F75" s="177"/>
      <c r="G75" s="177"/>
      <c r="H75" s="28">
        <f>F7</f>
        <v>0</v>
      </c>
      <c r="I75" s="32" t="str">
        <f t="shared" ca="1" si="4"/>
        <v>=F7</v>
      </c>
    </row>
    <row r="76" spans="1:11" x14ac:dyDescent="0.25">
      <c r="B76" s="50" t="s">
        <v>34</v>
      </c>
      <c r="C76" s="17" t="s">
        <v>29</v>
      </c>
      <c r="D76" s="25" t="s">
        <v>39</v>
      </c>
      <c r="E76" s="177" t="s">
        <v>147</v>
      </c>
      <c r="F76" s="177"/>
      <c r="G76" s="177"/>
      <c r="H76" s="28">
        <f>F8</f>
        <v>0</v>
      </c>
      <c r="I76" s="32" t="str">
        <f t="shared" ca="1" si="4"/>
        <v>=F8</v>
      </c>
    </row>
    <row r="77" spans="1:11" x14ac:dyDescent="0.25">
      <c r="B77" s="50" t="s">
        <v>32</v>
      </c>
      <c r="C77" s="17" t="s">
        <v>29</v>
      </c>
      <c r="D77" s="25" t="s">
        <v>40</v>
      </c>
      <c r="E77" s="177"/>
      <c r="F77" s="177"/>
      <c r="G77" s="177"/>
      <c r="H77" s="28">
        <f>F9</f>
        <v>0</v>
      </c>
      <c r="I77" s="32" t="str">
        <f t="shared" ca="1" si="4"/>
        <v>=F9</v>
      </c>
    </row>
    <row r="78" spans="1:11" x14ac:dyDescent="0.25">
      <c r="B78" s="50"/>
      <c r="D78" s="33"/>
      <c r="E78" s="112"/>
      <c r="F78" s="112"/>
      <c r="G78" s="112"/>
      <c r="H78" s="63"/>
      <c r="I78" s="32"/>
    </row>
    <row r="79" spans="1:11" ht="15" customHeight="1" x14ac:dyDescent="0.25">
      <c r="B79" s="50" t="s">
        <v>42</v>
      </c>
      <c r="C79" s="17" t="s">
        <v>44</v>
      </c>
      <c r="D79" s="25" t="s">
        <v>45</v>
      </c>
      <c r="E79" s="185" t="s">
        <v>629</v>
      </c>
      <c r="F79" s="185"/>
      <c r="G79" s="185"/>
      <c r="H79" s="63">
        <f>F14</f>
        <v>0</v>
      </c>
      <c r="I79" s="32" t="str">
        <f t="shared" ca="1" si="4"/>
        <v>=F14</v>
      </c>
    </row>
    <row r="80" spans="1:11" ht="15" customHeight="1" x14ac:dyDescent="0.25">
      <c r="B80" s="50" t="s">
        <v>43</v>
      </c>
      <c r="C80" s="17" t="s">
        <v>44</v>
      </c>
      <c r="D80" s="25" t="s">
        <v>46</v>
      </c>
      <c r="E80" s="185" t="s">
        <v>630</v>
      </c>
      <c r="F80" s="185"/>
      <c r="G80" s="185"/>
      <c r="H80" s="63">
        <f>F15</f>
        <v>0</v>
      </c>
      <c r="I80" s="32" t="str">
        <f t="shared" ca="1" si="4"/>
        <v>=F15</v>
      </c>
    </row>
    <row r="81" spans="2:9" ht="15" customHeight="1" x14ac:dyDescent="0.25">
      <c r="B81" s="50" t="s">
        <v>47</v>
      </c>
      <c r="C81" s="17" t="s">
        <v>44</v>
      </c>
      <c r="D81" s="25" t="s">
        <v>49</v>
      </c>
      <c r="E81" s="185" t="s">
        <v>639</v>
      </c>
      <c r="F81" s="185"/>
      <c r="G81" s="185"/>
      <c r="H81" s="63">
        <f>F14*(1+$F$22)</f>
        <v>0</v>
      </c>
      <c r="I81" s="32" t="str">
        <f t="shared" ca="1" si="4"/>
        <v>=F14*(1+$F$22)</v>
      </c>
    </row>
    <row r="82" spans="2:9" ht="15" customHeight="1" x14ac:dyDescent="0.25">
      <c r="B82" s="50" t="s">
        <v>48</v>
      </c>
      <c r="C82" s="17" t="s">
        <v>44</v>
      </c>
      <c r="D82" s="25" t="s">
        <v>50</v>
      </c>
      <c r="E82" s="185" t="s">
        <v>640</v>
      </c>
      <c r="F82" s="185"/>
      <c r="G82" s="185"/>
      <c r="H82" s="63">
        <f>F15*(1+$F$22)</f>
        <v>0</v>
      </c>
      <c r="I82" s="32" t="str">
        <f t="shared" ca="1" si="4"/>
        <v>=F15*(1+$F$22)</v>
      </c>
    </row>
    <row r="83" spans="2:9" ht="15" customHeight="1" x14ac:dyDescent="0.25">
      <c r="B83" s="50" t="s">
        <v>51</v>
      </c>
      <c r="C83" s="17" t="s">
        <v>44</v>
      </c>
      <c r="D83" s="25" t="s">
        <v>53</v>
      </c>
      <c r="E83" s="185" t="s">
        <v>641</v>
      </c>
      <c r="F83" s="185"/>
      <c r="G83" s="185"/>
      <c r="H83" s="63">
        <f>F14*(1+$F$22)+$F$25</f>
        <v>0</v>
      </c>
      <c r="I83" s="32" t="str">
        <f t="shared" ca="1" si="4"/>
        <v>=F14*(1+$F$22)+$F$25</v>
      </c>
    </row>
    <row r="84" spans="2:9" ht="15" customHeight="1" x14ac:dyDescent="0.25">
      <c r="B84" s="50" t="s">
        <v>52</v>
      </c>
      <c r="C84" s="17" t="s">
        <v>44</v>
      </c>
      <c r="D84" s="25" t="s">
        <v>54</v>
      </c>
      <c r="E84" s="185" t="s">
        <v>642</v>
      </c>
      <c r="F84" s="185"/>
      <c r="G84" s="185"/>
      <c r="H84" s="63">
        <f>F15*(1+$F$22)+$F$25</f>
        <v>0</v>
      </c>
      <c r="I84" s="32" t="str">
        <f t="shared" ca="1" si="4"/>
        <v>=F15*(1+$F$22)+$F$25</v>
      </c>
    </row>
    <row r="85" spans="2:9" ht="15" customHeight="1" x14ac:dyDescent="0.25">
      <c r="B85" s="50"/>
      <c r="D85" s="25"/>
      <c r="E85" s="109"/>
      <c r="F85" s="109"/>
      <c r="G85" s="109"/>
      <c r="H85" s="63"/>
      <c r="I85" s="32"/>
    </row>
    <row r="86" spans="2:9" ht="15" customHeight="1" x14ac:dyDescent="0.25">
      <c r="B86" s="50" t="s">
        <v>69</v>
      </c>
      <c r="C86" s="17" t="s">
        <v>44</v>
      </c>
      <c r="D86" s="25" t="s">
        <v>72</v>
      </c>
      <c r="E86" s="185" t="s">
        <v>631</v>
      </c>
      <c r="F86" s="185"/>
      <c r="G86" s="185"/>
      <c r="H86" s="63">
        <f>$F$16</f>
        <v>0</v>
      </c>
      <c r="I86" s="32" t="str">
        <f t="shared" ca="1" si="4"/>
        <v>=$F$16</v>
      </c>
    </row>
    <row r="87" spans="2:9" ht="15" customHeight="1" x14ac:dyDescent="0.25">
      <c r="B87" s="50" t="s">
        <v>70</v>
      </c>
      <c r="C87" s="17" t="s">
        <v>44</v>
      </c>
      <c r="D87" s="25" t="s">
        <v>73</v>
      </c>
      <c r="E87" s="185" t="s">
        <v>632</v>
      </c>
      <c r="F87" s="185"/>
      <c r="G87" s="185"/>
      <c r="H87" s="63">
        <f>$F$16</f>
        <v>0</v>
      </c>
      <c r="I87" s="32" t="str">
        <f t="shared" ca="1" si="4"/>
        <v>=$F$16</v>
      </c>
    </row>
    <row r="88" spans="2:9" ht="15" customHeight="1" x14ac:dyDescent="0.25">
      <c r="B88" s="50" t="s">
        <v>181</v>
      </c>
      <c r="C88" s="17" t="s">
        <v>44</v>
      </c>
      <c r="D88" s="25" t="s">
        <v>75</v>
      </c>
      <c r="E88" s="185" t="s">
        <v>633</v>
      </c>
      <c r="F88" s="185"/>
      <c r="G88" s="185"/>
      <c r="H88" s="63">
        <f>$F$16</f>
        <v>0</v>
      </c>
      <c r="I88" s="32" t="str">
        <f t="shared" ca="1" si="4"/>
        <v>=$F$16</v>
      </c>
    </row>
    <row r="89" spans="2:9" ht="15" customHeight="1" x14ac:dyDescent="0.25">
      <c r="B89" s="50" t="s">
        <v>71</v>
      </c>
      <c r="C89" s="17" t="s">
        <v>44</v>
      </c>
      <c r="D89" s="25" t="s">
        <v>74</v>
      </c>
      <c r="E89" s="185" t="s">
        <v>634</v>
      </c>
      <c r="F89" s="185"/>
      <c r="G89" s="185"/>
      <c r="H89" s="63">
        <f>$F$17</f>
        <v>0</v>
      </c>
      <c r="I89" s="32" t="str">
        <f t="shared" ca="1" si="4"/>
        <v>=$F$17</v>
      </c>
    </row>
    <row r="90" spans="2:9" ht="15" customHeight="1" x14ac:dyDescent="0.25">
      <c r="B90" s="50" t="s">
        <v>82</v>
      </c>
      <c r="C90" s="17" t="s">
        <v>44</v>
      </c>
      <c r="D90" s="25" t="s">
        <v>79</v>
      </c>
      <c r="E90" s="185" t="s">
        <v>643</v>
      </c>
      <c r="F90" s="185"/>
      <c r="G90" s="185"/>
      <c r="H90" s="63">
        <f>F16*(1+$F$22)</f>
        <v>0</v>
      </c>
      <c r="I90" s="32" t="str">
        <f t="shared" ca="1" si="4"/>
        <v>=F16*(1+$F$22)</v>
      </c>
    </row>
    <row r="91" spans="2:9" ht="15" customHeight="1" x14ac:dyDescent="0.25">
      <c r="B91" s="50" t="s">
        <v>83</v>
      </c>
      <c r="C91" s="17" t="s">
        <v>44</v>
      </c>
      <c r="D91" s="25" t="s">
        <v>80</v>
      </c>
      <c r="E91" s="185" t="s">
        <v>644</v>
      </c>
      <c r="F91" s="185"/>
      <c r="G91" s="185"/>
      <c r="H91" s="63">
        <f>F16*(1+$F$22)</f>
        <v>0</v>
      </c>
      <c r="I91" s="32" t="str">
        <f t="shared" ca="1" si="4"/>
        <v>=F16*(1+$F$22)</v>
      </c>
    </row>
    <row r="92" spans="2:9" ht="15" customHeight="1" x14ac:dyDescent="0.25">
      <c r="B92" s="50" t="s">
        <v>182</v>
      </c>
      <c r="C92" s="17" t="s">
        <v>44</v>
      </c>
      <c r="D92" s="25" t="s">
        <v>92</v>
      </c>
      <c r="E92" s="185" t="s">
        <v>645</v>
      </c>
      <c r="F92" s="185"/>
      <c r="G92" s="185"/>
      <c r="H92" s="63">
        <f>F16*(1+$F$22)</f>
        <v>0</v>
      </c>
      <c r="I92" s="32" t="str">
        <f t="shared" ca="1" si="4"/>
        <v>=F16*(1+$F$22)</v>
      </c>
    </row>
    <row r="93" spans="2:9" ht="15" customHeight="1" x14ac:dyDescent="0.25">
      <c r="B93" s="50" t="s">
        <v>84</v>
      </c>
      <c r="C93" s="17" t="s">
        <v>44</v>
      </c>
      <c r="D93" s="25" t="s">
        <v>81</v>
      </c>
      <c r="E93" s="185" t="s">
        <v>646</v>
      </c>
      <c r="F93" s="185"/>
      <c r="G93" s="185"/>
      <c r="H93" s="63">
        <f>F17*(1+$F$22)</f>
        <v>0</v>
      </c>
      <c r="I93" s="32" t="str">
        <f t="shared" ca="1" si="4"/>
        <v>=F17*(1+$F$22)</v>
      </c>
    </row>
    <row r="94" spans="2:9" ht="15" customHeight="1" x14ac:dyDescent="0.25">
      <c r="B94" s="50" t="s">
        <v>88</v>
      </c>
      <c r="C94" s="17" t="s">
        <v>44</v>
      </c>
      <c r="D94" s="25" t="s">
        <v>85</v>
      </c>
      <c r="E94" s="185" t="s">
        <v>647</v>
      </c>
      <c r="F94" s="185"/>
      <c r="G94" s="185"/>
      <c r="H94" s="63">
        <f>F16*(1+$F$22)+$F$25</f>
        <v>0</v>
      </c>
      <c r="I94" s="32" t="str">
        <f t="shared" ca="1" si="4"/>
        <v>=F16*(1+$F$22)+$F$25</v>
      </c>
    </row>
    <row r="95" spans="2:9" ht="15" customHeight="1" x14ac:dyDescent="0.25">
      <c r="B95" s="50" t="s">
        <v>89</v>
      </c>
      <c r="C95" s="17" t="s">
        <v>44</v>
      </c>
      <c r="D95" s="25" t="s">
        <v>86</v>
      </c>
      <c r="E95" s="185" t="s">
        <v>648</v>
      </c>
      <c r="F95" s="185"/>
      <c r="G95" s="185"/>
      <c r="H95" s="63">
        <f>F16*(1+$F$22)+$F$25</f>
        <v>0</v>
      </c>
      <c r="I95" s="32" t="str">
        <f t="shared" ca="1" si="4"/>
        <v>=F16*(1+$F$22)+$F$25</v>
      </c>
    </row>
    <row r="96" spans="2:9" ht="15" customHeight="1" x14ac:dyDescent="0.25">
      <c r="B96" s="50" t="s">
        <v>93</v>
      </c>
      <c r="C96" s="17" t="s">
        <v>44</v>
      </c>
      <c r="D96" s="25" t="s">
        <v>91</v>
      </c>
      <c r="E96" s="185" t="s">
        <v>649</v>
      </c>
      <c r="F96" s="185"/>
      <c r="G96" s="185"/>
      <c r="H96" s="63">
        <f>F16*(1+$F$22)+$F$25</f>
        <v>0</v>
      </c>
      <c r="I96" s="32" t="str">
        <f t="shared" ca="1" si="4"/>
        <v>=F16*(1+$F$22)+$F$25</v>
      </c>
    </row>
    <row r="97" spans="2:9" ht="15" customHeight="1" x14ac:dyDescent="0.25">
      <c r="B97" s="50" t="s">
        <v>90</v>
      </c>
      <c r="C97" s="17" t="s">
        <v>44</v>
      </c>
      <c r="D97" s="25" t="s">
        <v>87</v>
      </c>
      <c r="E97" s="185" t="s">
        <v>650</v>
      </c>
      <c r="F97" s="185"/>
      <c r="G97" s="185"/>
      <c r="H97" s="63">
        <f>F17*(1+$F$22)+$F$25</f>
        <v>0</v>
      </c>
      <c r="I97" s="32" t="str">
        <f t="shared" ca="1" si="4"/>
        <v>=F17*(1+$F$22)+$F$25</v>
      </c>
    </row>
    <row r="98" spans="2:9" ht="15" customHeight="1" x14ac:dyDescent="0.25">
      <c r="B98" s="50"/>
      <c r="D98" s="25"/>
      <c r="E98" s="109"/>
      <c r="F98" s="109"/>
      <c r="G98" s="109"/>
      <c r="H98" s="63"/>
      <c r="I98" s="32"/>
    </row>
    <row r="99" spans="2:9" ht="15" customHeight="1" x14ac:dyDescent="0.25">
      <c r="B99" s="50" t="s">
        <v>99</v>
      </c>
      <c r="C99" s="17" t="s">
        <v>44</v>
      </c>
      <c r="D99" s="25" t="s">
        <v>176</v>
      </c>
      <c r="E99" s="185" t="s">
        <v>635</v>
      </c>
      <c r="F99" s="185"/>
      <c r="G99" s="185"/>
      <c r="H99" s="63">
        <f>F14+$F$26</f>
        <v>0</v>
      </c>
      <c r="I99" s="32" t="str">
        <f t="shared" ref="I99:I111" ca="1" si="5">_xlfn.FORMULATEXT(H99)</f>
        <v>=F14+$F$26</v>
      </c>
    </row>
    <row r="100" spans="2:9" ht="15" customHeight="1" x14ac:dyDescent="0.25">
      <c r="B100" s="50" t="s">
        <v>100</v>
      </c>
      <c r="C100" s="17" t="s">
        <v>44</v>
      </c>
      <c r="D100" s="25" t="s">
        <v>177</v>
      </c>
      <c r="E100" s="185" t="s">
        <v>636</v>
      </c>
      <c r="F100" s="185"/>
      <c r="G100" s="185"/>
      <c r="H100" s="63">
        <f>F15+$F$26</f>
        <v>0</v>
      </c>
      <c r="I100" s="32" t="str">
        <f t="shared" ca="1" si="5"/>
        <v>=F15+$F$26</v>
      </c>
    </row>
    <row r="101" spans="2:9" ht="15" customHeight="1" x14ac:dyDescent="0.25">
      <c r="B101" s="50" t="s">
        <v>96</v>
      </c>
      <c r="C101" s="17" t="s">
        <v>44</v>
      </c>
      <c r="D101" s="25" t="s">
        <v>94</v>
      </c>
      <c r="E101" s="185" t="s">
        <v>667</v>
      </c>
      <c r="F101" s="185"/>
      <c r="G101" s="185"/>
      <c r="H101" s="63">
        <f>$F$14*(1+$F$22)+$F$26</f>
        <v>0</v>
      </c>
      <c r="I101" s="32" t="str">
        <f t="shared" ca="1" si="5"/>
        <v>=$F$14*(1+$F$22)+$F$26</v>
      </c>
    </row>
    <row r="102" spans="2:9" ht="15" customHeight="1" x14ac:dyDescent="0.25">
      <c r="B102" s="50" t="s">
        <v>97</v>
      </c>
      <c r="C102" s="17" t="s">
        <v>44</v>
      </c>
      <c r="D102" s="25" t="s">
        <v>95</v>
      </c>
      <c r="E102" s="185" t="s">
        <v>668</v>
      </c>
      <c r="F102" s="185"/>
      <c r="G102" s="185"/>
      <c r="H102" s="63">
        <f>$F$15*(1+$F$22)+$F$26</f>
        <v>0</v>
      </c>
      <c r="I102" s="32" t="str">
        <f t="shared" ca="1" si="5"/>
        <v>=$F$15*(1+$F$22)+$F$26</v>
      </c>
    </row>
    <row r="103" spans="2:9" ht="15" customHeight="1" x14ac:dyDescent="0.25">
      <c r="B103" s="50" t="s">
        <v>660</v>
      </c>
      <c r="C103" s="17" t="s">
        <v>44</v>
      </c>
      <c r="D103" s="25" t="s">
        <v>661</v>
      </c>
      <c r="E103" s="185" t="s">
        <v>662</v>
      </c>
      <c r="F103" s="185"/>
      <c r="G103" s="185"/>
      <c r="H103" s="63">
        <f>$F$14*(1+$F$22)+$F$26</f>
        <v>0</v>
      </c>
      <c r="I103" s="32" t="str">
        <f t="shared" ca="1" si="5"/>
        <v>=$F$14*(1+$F$22)+$F$26</v>
      </c>
    </row>
    <row r="104" spans="2:9" ht="15" customHeight="1" x14ac:dyDescent="0.25">
      <c r="B104" s="50" t="s">
        <v>663</v>
      </c>
      <c r="C104" s="17" t="s">
        <v>44</v>
      </c>
      <c r="D104" s="25" t="s">
        <v>664</v>
      </c>
      <c r="E104" s="185" t="s">
        <v>665</v>
      </c>
      <c r="F104" s="185"/>
      <c r="G104" s="185"/>
      <c r="H104" s="63">
        <f>$F$15*(1+$F$22)+$F$26</f>
        <v>0</v>
      </c>
      <c r="I104" s="32" t="str">
        <f t="shared" ca="1" si="5"/>
        <v>=$F$15*(1+$F$22)+$F$26</v>
      </c>
    </row>
    <row r="105" spans="2:9" ht="15" customHeight="1" x14ac:dyDescent="0.25">
      <c r="B105" s="50"/>
      <c r="D105" s="25"/>
      <c r="E105" s="109"/>
      <c r="F105" s="109"/>
      <c r="G105" s="109"/>
      <c r="H105" s="63"/>
      <c r="I105" s="32"/>
    </row>
    <row r="106" spans="2:9" ht="15" customHeight="1" x14ac:dyDescent="0.25">
      <c r="B106" s="50" t="s">
        <v>102</v>
      </c>
      <c r="C106" s="17" t="s">
        <v>44</v>
      </c>
      <c r="D106" s="25" t="s">
        <v>178</v>
      </c>
      <c r="E106" s="185" t="s">
        <v>637</v>
      </c>
      <c r="F106" s="185"/>
      <c r="G106" s="185"/>
      <c r="H106" s="63">
        <f>F16+$F$26</f>
        <v>0</v>
      </c>
      <c r="I106" s="32" t="str">
        <f t="shared" ca="1" si="5"/>
        <v>=F16+$F$26</v>
      </c>
    </row>
    <row r="107" spans="2:9" ht="15" customHeight="1" x14ac:dyDescent="0.25">
      <c r="B107" s="50" t="s">
        <v>103</v>
      </c>
      <c r="C107" s="17" t="s">
        <v>44</v>
      </c>
      <c r="D107" s="25" t="s">
        <v>179</v>
      </c>
      <c r="E107" s="185" t="s">
        <v>638</v>
      </c>
      <c r="F107" s="185"/>
      <c r="G107" s="185"/>
      <c r="H107" s="63">
        <f>F17+$F$26</f>
        <v>0</v>
      </c>
      <c r="I107" s="32" t="str">
        <f t="shared" ca="1" si="5"/>
        <v>=F17+$F$26</v>
      </c>
    </row>
    <row r="108" spans="2:9" ht="15" customHeight="1" x14ac:dyDescent="0.25">
      <c r="B108" s="50" t="s">
        <v>184</v>
      </c>
      <c r="C108" s="17" t="s">
        <v>44</v>
      </c>
      <c r="D108" s="24" t="s">
        <v>183</v>
      </c>
      <c r="E108" s="185" t="s">
        <v>651</v>
      </c>
      <c r="F108" s="185"/>
      <c r="G108" s="185"/>
      <c r="H108" s="63">
        <f>F16*(1+$F$22)+$F$26</f>
        <v>0</v>
      </c>
      <c r="I108" s="32" t="str">
        <f t="shared" ca="1" si="5"/>
        <v>=F16*(1+$F$22)+$F$26</v>
      </c>
    </row>
    <row r="109" spans="2:9" ht="15" customHeight="1" x14ac:dyDescent="0.25">
      <c r="B109" s="50" t="s">
        <v>185</v>
      </c>
      <c r="C109" s="17" t="s">
        <v>44</v>
      </c>
      <c r="D109" s="25" t="s">
        <v>186</v>
      </c>
      <c r="E109" s="185" t="s">
        <v>652</v>
      </c>
      <c r="F109" s="185"/>
      <c r="G109" s="185"/>
      <c r="H109" s="63">
        <f>$F$17*(1+$F$22)+$F$26</f>
        <v>0</v>
      </c>
      <c r="I109" s="32" t="str">
        <f t="shared" ca="1" si="5"/>
        <v>=$F$17*(1+$F$22)+$F$26</v>
      </c>
    </row>
    <row r="110" spans="2:9" ht="15" customHeight="1" x14ac:dyDescent="0.25">
      <c r="B110" s="50" t="s">
        <v>669</v>
      </c>
      <c r="C110" s="17" t="s">
        <v>44</v>
      </c>
      <c r="D110" s="25" t="s">
        <v>670</v>
      </c>
      <c r="E110" s="185" t="s">
        <v>671</v>
      </c>
      <c r="F110" s="185"/>
      <c r="G110" s="185"/>
      <c r="H110" s="63">
        <f>F16*(1+$F$22)+$F$26</f>
        <v>0</v>
      </c>
      <c r="I110" s="32" t="str">
        <f t="shared" ca="1" si="5"/>
        <v>=F16*(1+$F$22)+$F$26</v>
      </c>
    </row>
    <row r="111" spans="2:9" ht="15" customHeight="1" x14ac:dyDescent="0.25">
      <c r="B111" s="50" t="s">
        <v>672</v>
      </c>
      <c r="C111" s="17" t="s">
        <v>44</v>
      </c>
      <c r="D111" s="25" t="s">
        <v>673</v>
      </c>
      <c r="E111" s="185" t="s">
        <v>674</v>
      </c>
      <c r="F111" s="185"/>
      <c r="G111" s="185"/>
      <c r="H111" s="63">
        <f>$F$17*(1+$F$22)+$F$26</f>
        <v>0</v>
      </c>
      <c r="I111" s="32" t="str">
        <f t="shared" ca="1" si="5"/>
        <v>=$F$17*(1+$F$22)+$F$26</v>
      </c>
    </row>
    <row r="112" spans="2:9" ht="15" customHeight="1" x14ac:dyDescent="0.25">
      <c r="B112" s="50"/>
      <c r="D112" s="25"/>
      <c r="E112" s="109"/>
      <c r="F112" s="109"/>
      <c r="G112" s="109"/>
      <c r="H112" s="63"/>
      <c r="I112" s="32"/>
    </row>
    <row r="113" spans="1:9" ht="15" customHeight="1" x14ac:dyDescent="0.25">
      <c r="B113" s="23" t="s">
        <v>101</v>
      </c>
      <c r="C113" s="17" t="s">
        <v>44</v>
      </c>
      <c r="D113" s="32" t="s">
        <v>161</v>
      </c>
      <c r="E113" s="185" t="s">
        <v>187</v>
      </c>
      <c r="F113" s="185"/>
      <c r="G113" s="185"/>
      <c r="H113" s="63">
        <f>F31</f>
        <v>0</v>
      </c>
      <c r="I113" s="32" t="str">
        <f t="shared" ref="I113" ca="1" si="6">_xlfn.FORMULATEXT(H113)</f>
        <v>=F31</v>
      </c>
    </row>
    <row r="114" spans="1:9" x14ac:dyDescent="0.25">
      <c r="D114" s="32"/>
      <c r="E114" s="185"/>
      <c r="F114" s="185"/>
      <c r="G114" s="185"/>
      <c r="I114" s="32"/>
    </row>
    <row r="115" spans="1:9" x14ac:dyDescent="0.25">
      <c r="D115" s="32"/>
      <c r="F115" s="8"/>
      <c r="G115" s="27"/>
      <c r="I115" s="32"/>
    </row>
    <row r="116" spans="1:9" ht="28.5" x14ac:dyDescent="0.25">
      <c r="A116" s="180" t="s">
        <v>163</v>
      </c>
      <c r="B116" s="180"/>
      <c r="C116" s="180"/>
      <c r="D116" s="180"/>
      <c r="F116" s="8"/>
      <c r="G116" s="27"/>
      <c r="I116" s="32"/>
    </row>
    <row r="117" spans="1:9" x14ac:dyDescent="0.25">
      <c r="A117" s="192" t="s">
        <v>119</v>
      </c>
      <c r="B117" s="192"/>
      <c r="C117" s="192"/>
      <c r="D117" s="192"/>
      <c r="E117" s="192"/>
      <c r="F117" s="192"/>
      <c r="G117" s="192"/>
      <c r="H117" s="8"/>
    </row>
    <row r="118" spans="1:9" x14ac:dyDescent="0.25">
      <c r="B118" s="16" t="s">
        <v>63</v>
      </c>
      <c r="C118" s="16" t="s">
        <v>28</v>
      </c>
      <c r="D118" s="16" t="s">
        <v>61</v>
      </c>
      <c r="E118" s="62" t="s">
        <v>62</v>
      </c>
      <c r="F118" s="32"/>
      <c r="G118" s="29"/>
      <c r="H118" s="62" t="s">
        <v>23</v>
      </c>
      <c r="I118" s="32"/>
    </row>
    <row r="119" spans="1:9" x14ac:dyDescent="0.25">
      <c r="B119" s="50" t="s">
        <v>106</v>
      </c>
      <c r="C119" s="69" t="s">
        <v>31</v>
      </c>
      <c r="D119" s="25" t="s">
        <v>110</v>
      </c>
      <c r="E119" s="185" t="s">
        <v>188</v>
      </c>
      <c r="F119" s="185"/>
      <c r="G119" s="185"/>
      <c r="H119" s="63">
        <f>F39</f>
        <v>0</v>
      </c>
      <c r="I119" s="32" t="str">
        <f t="shared" ref="I119:I137" ca="1" si="7">_xlfn.FORMULATEXT(H119)</f>
        <v>=F39</v>
      </c>
    </row>
    <row r="120" spans="1:9" x14ac:dyDescent="0.25">
      <c r="B120" s="50" t="s">
        <v>107</v>
      </c>
      <c r="C120" s="69" t="s">
        <v>31</v>
      </c>
      <c r="D120" s="25" t="s">
        <v>111</v>
      </c>
      <c r="E120" s="185" t="s">
        <v>622</v>
      </c>
      <c r="F120" s="185"/>
      <c r="G120" s="185"/>
      <c r="H120" s="63">
        <f>F40</f>
        <v>0</v>
      </c>
      <c r="I120" s="32" t="str">
        <f t="shared" ca="1" si="7"/>
        <v>=F40</v>
      </c>
    </row>
    <row r="121" spans="1:9" x14ac:dyDescent="0.25">
      <c r="B121" s="50" t="s">
        <v>108</v>
      </c>
      <c r="C121" s="69" t="s">
        <v>31</v>
      </c>
      <c r="D121" s="32" t="s">
        <v>112</v>
      </c>
      <c r="E121" s="185" t="s">
        <v>623</v>
      </c>
      <c r="F121" s="185"/>
      <c r="G121" s="185"/>
      <c r="H121" s="63">
        <f>F41</f>
        <v>0</v>
      </c>
      <c r="I121" s="32" t="str">
        <f t="shared" ca="1" si="7"/>
        <v>=F41</v>
      </c>
    </row>
    <row r="122" spans="1:9" x14ac:dyDescent="0.25">
      <c r="B122" s="50" t="s">
        <v>109</v>
      </c>
      <c r="C122" s="69" t="s">
        <v>31</v>
      </c>
      <c r="D122" s="25" t="s">
        <v>113</v>
      </c>
      <c r="E122" s="185" t="s">
        <v>624</v>
      </c>
      <c r="F122" s="185"/>
      <c r="G122" s="185"/>
      <c r="H122" s="63">
        <f>F42</f>
        <v>0</v>
      </c>
      <c r="I122" s="32" t="str">
        <f t="shared" ca="1" si="7"/>
        <v>=F42</v>
      </c>
    </row>
    <row r="123" spans="1:9" x14ac:dyDescent="0.25">
      <c r="B123" s="50" t="s">
        <v>194</v>
      </c>
      <c r="C123" s="69" t="s">
        <v>31</v>
      </c>
      <c r="D123" s="80" t="s">
        <v>192</v>
      </c>
      <c r="E123" s="185" t="s">
        <v>193</v>
      </c>
      <c r="F123" s="185"/>
      <c r="G123" s="185"/>
      <c r="H123" s="63">
        <f>F39</f>
        <v>0</v>
      </c>
      <c r="I123" s="32" t="str">
        <f t="shared" ca="1" si="7"/>
        <v>=F39</v>
      </c>
    </row>
    <row r="124" spans="1:9" x14ac:dyDescent="0.25">
      <c r="B124" s="50" t="s">
        <v>114</v>
      </c>
      <c r="C124" s="69" t="s">
        <v>31</v>
      </c>
      <c r="D124" s="81" t="s">
        <v>120</v>
      </c>
      <c r="E124" s="185" t="s">
        <v>121</v>
      </c>
      <c r="F124" s="185"/>
      <c r="G124" s="185"/>
      <c r="H124" s="63">
        <f>F43</f>
        <v>0</v>
      </c>
      <c r="I124" s="32" t="str">
        <f t="shared" ca="1" si="7"/>
        <v>=F43</v>
      </c>
    </row>
    <row r="125" spans="1:9" x14ac:dyDescent="0.25">
      <c r="B125" s="50" t="s">
        <v>115</v>
      </c>
      <c r="C125" s="69" t="s">
        <v>31</v>
      </c>
      <c r="D125" s="80" t="s">
        <v>116</v>
      </c>
      <c r="E125" s="185" t="s">
        <v>675</v>
      </c>
      <c r="F125" s="185"/>
      <c r="G125" s="185"/>
      <c r="H125" s="63">
        <f>F44</f>
        <v>0</v>
      </c>
      <c r="I125" s="32" t="str">
        <f t="shared" ca="1" si="7"/>
        <v>=F44</v>
      </c>
    </row>
    <row r="126" spans="1:9" ht="15" customHeight="1" x14ac:dyDescent="0.25">
      <c r="B126" s="50" t="s">
        <v>117</v>
      </c>
      <c r="C126" s="69" t="s">
        <v>31</v>
      </c>
      <c r="D126" s="80" t="s">
        <v>118</v>
      </c>
      <c r="E126" s="185" t="s">
        <v>167</v>
      </c>
      <c r="F126" s="185"/>
      <c r="G126" s="185"/>
      <c r="H126" s="63">
        <f>F45</f>
        <v>0</v>
      </c>
      <c r="I126" s="32" t="str">
        <f t="shared" ca="1" si="7"/>
        <v>=F45</v>
      </c>
    </row>
    <row r="127" spans="1:9" ht="15" customHeight="1" x14ac:dyDescent="0.25">
      <c r="B127" s="50"/>
      <c r="C127" s="69"/>
      <c r="D127" s="80"/>
      <c r="E127" s="109"/>
      <c r="F127" s="109"/>
      <c r="G127" s="109"/>
      <c r="H127" s="63"/>
      <c r="I127" s="32"/>
    </row>
    <row r="128" spans="1:9" x14ac:dyDescent="0.25">
      <c r="B128" s="23" t="s">
        <v>126</v>
      </c>
      <c r="C128" s="111" t="s">
        <v>133</v>
      </c>
      <c r="D128" s="81" t="s">
        <v>127</v>
      </c>
      <c r="E128" s="185" t="s">
        <v>653</v>
      </c>
      <c r="F128" s="185"/>
      <c r="G128" s="185"/>
      <c r="H128" s="63">
        <f t="shared" ref="H128" si="8">F46</f>
        <v>0</v>
      </c>
      <c r="I128" s="32" t="str">
        <f t="shared" ca="1" si="7"/>
        <v>=F46</v>
      </c>
    </row>
    <row r="129" spans="1:9" x14ac:dyDescent="0.25">
      <c r="B129" s="23" t="s">
        <v>199</v>
      </c>
      <c r="C129" s="111" t="s">
        <v>133</v>
      </c>
      <c r="D129" s="81" t="s">
        <v>195</v>
      </c>
      <c r="E129" s="185" t="s">
        <v>654</v>
      </c>
      <c r="F129" s="185"/>
      <c r="G129" s="185"/>
      <c r="H129" s="63">
        <f>F46</f>
        <v>0</v>
      </c>
      <c r="I129" s="32" t="str">
        <f t="shared" ca="1" si="7"/>
        <v>=F46</v>
      </c>
    </row>
    <row r="130" spans="1:9" x14ac:dyDescent="0.25">
      <c r="B130" s="23" t="s">
        <v>128</v>
      </c>
      <c r="C130" s="111" t="s">
        <v>133</v>
      </c>
      <c r="D130" s="81" t="s">
        <v>129</v>
      </c>
      <c r="E130" s="185" t="s">
        <v>655</v>
      </c>
      <c r="F130" s="185"/>
      <c r="G130" s="185"/>
      <c r="H130" s="63">
        <f>F47</f>
        <v>0</v>
      </c>
      <c r="I130" s="32" t="str">
        <f ca="1">_xlfn.FORMULATEXT(H130)</f>
        <v>=F47</v>
      </c>
    </row>
    <row r="131" spans="1:9" x14ac:dyDescent="0.25">
      <c r="B131" s="23" t="s">
        <v>200</v>
      </c>
      <c r="C131" s="111" t="s">
        <v>133</v>
      </c>
      <c r="D131" s="81" t="s">
        <v>196</v>
      </c>
      <c r="E131" s="185" t="s">
        <v>691</v>
      </c>
      <c r="F131" s="185"/>
      <c r="G131" s="185"/>
      <c r="H131" s="63">
        <f>F47</f>
        <v>0</v>
      </c>
      <c r="I131" s="32" t="str">
        <f ca="1">_xlfn.FORMULATEXT(H131)</f>
        <v>=F47</v>
      </c>
    </row>
    <row r="132" spans="1:9" x14ac:dyDescent="0.25">
      <c r="B132" s="23" t="s">
        <v>201</v>
      </c>
      <c r="C132" s="111" t="s">
        <v>133</v>
      </c>
      <c r="D132" s="81" t="s">
        <v>197</v>
      </c>
      <c r="E132" s="185" t="s">
        <v>653</v>
      </c>
      <c r="F132" s="185"/>
      <c r="G132" s="185"/>
      <c r="H132" s="63">
        <f>F46</f>
        <v>0</v>
      </c>
      <c r="I132" s="32" t="str">
        <f ca="1">_xlfn.FORMULATEXT(H132)</f>
        <v>=F46</v>
      </c>
    </row>
    <row r="133" spans="1:9" x14ac:dyDescent="0.25">
      <c r="B133" s="23" t="s">
        <v>202</v>
      </c>
      <c r="C133" s="111" t="s">
        <v>133</v>
      </c>
      <c r="D133" s="81" t="s">
        <v>198</v>
      </c>
      <c r="E133" s="185" t="s">
        <v>654</v>
      </c>
      <c r="F133" s="185"/>
      <c r="G133" s="185"/>
      <c r="H133" s="63">
        <f>F46</f>
        <v>0</v>
      </c>
      <c r="I133" s="32" t="str">
        <f ca="1">_xlfn.FORMULATEXT(H133)</f>
        <v>=F46</v>
      </c>
    </row>
    <row r="134" spans="1:9" x14ac:dyDescent="0.25">
      <c r="B134" s="23"/>
      <c r="C134" s="111"/>
      <c r="D134" s="81"/>
      <c r="E134" s="109"/>
      <c r="F134" s="109"/>
      <c r="G134" s="109"/>
      <c r="H134" s="63"/>
      <c r="I134" s="32"/>
    </row>
    <row r="135" spans="1:9" x14ac:dyDescent="0.25">
      <c r="B135" s="23" t="s">
        <v>130</v>
      </c>
      <c r="C135" s="111" t="s">
        <v>133</v>
      </c>
      <c r="D135" s="81" t="s">
        <v>134</v>
      </c>
      <c r="E135" s="185" t="s">
        <v>626</v>
      </c>
      <c r="F135" s="185"/>
      <c r="G135" s="185"/>
      <c r="H135" s="63">
        <f>F48</f>
        <v>0</v>
      </c>
      <c r="I135" s="32" t="str">
        <f t="shared" ca="1" si="7"/>
        <v>=F48</v>
      </c>
    </row>
    <row r="136" spans="1:9" x14ac:dyDescent="0.25">
      <c r="B136" s="23"/>
      <c r="C136" s="111"/>
      <c r="D136" s="81"/>
      <c r="E136" s="109"/>
      <c r="F136" s="109"/>
      <c r="G136" s="109"/>
      <c r="H136" s="63"/>
      <c r="I136" s="32"/>
    </row>
    <row r="137" spans="1:9" x14ac:dyDescent="0.25">
      <c r="B137" s="23" t="s">
        <v>131</v>
      </c>
      <c r="C137" s="111" t="s">
        <v>133</v>
      </c>
      <c r="D137" s="81" t="s">
        <v>132</v>
      </c>
      <c r="E137" s="185" t="s">
        <v>656</v>
      </c>
      <c r="F137" s="185"/>
      <c r="G137" s="185"/>
      <c r="H137" s="63">
        <f>F49</f>
        <v>0</v>
      </c>
      <c r="I137" s="32" t="str">
        <f t="shared" ca="1" si="7"/>
        <v>=F49</v>
      </c>
    </row>
    <row r="138" spans="1:9" x14ac:dyDescent="0.25">
      <c r="D138" s="33"/>
      <c r="E138" s="185"/>
      <c r="F138" s="185"/>
      <c r="G138" s="185"/>
    </row>
    <row r="139" spans="1:9" x14ac:dyDescent="0.25">
      <c r="G139" s="27"/>
    </row>
    <row r="140" spans="1:9" x14ac:dyDescent="0.25">
      <c r="A140" s="64" t="s">
        <v>136</v>
      </c>
      <c r="B140" s="65"/>
      <c r="C140" s="65"/>
      <c r="D140" s="65"/>
      <c r="E140" s="65"/>
      <c r="F140" s="65"/>
      <c r="G140" s="66"/>
      <c r="H140" s="65"/>
      <c r="I140" s="65"/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x14ac:dyDescent="0.25">
      <c r="D143" s="32"/>
      <c r="F143" s="8"/>
      <c r="G143" s="27"/>
    </row>
    <row r="144" spans="1:9" x14ac:dyDescent="0.25">
      <c r="D144" s="32"/>
      <c r="F144" s="8"/>
      <c r="G144" s="27"/>
    </row>
    <row r="145" spans="2:9" x14ac:dyDescent="0.25">
      <c r="D145" s="32"/>
      <c r="F145" s="8"/>
      <c r="G145" s="27"/>
    </row>
    <row r="146" spans="2:9" x14ac:dyDescent="0.25">
      <c r="D146" s="32"/>
      <c r="F146" s="8"/>
      <c r="G146" s="27"/>
    </row>
    <row r="147" spans="2:9" x14ac:dyDescent="0.25">
      <c r="D147" s="32"/>
      <c r="F147" s="8"/>
      <c r="G147" s="27"/>
    </row>
    <row r="148" spans="2:9" x14ac:dyDescent="0.25">
      <c r="D148" s="32"/>
      <c r="F148" s="8"/>
      <c r="G148" s="27"/>
      <c r="H148" s="32"/>
    </row>
    <row r="149" spans="2:9" x14ac:dyDescent="0.25">
      <c r="D149" s="32"/>
      <c r="F149" s="8"/>
      <c r="G149" s="27"/>
      <c r="H149" s="32"/>
    </row>
    <row r="150" spans="2:9" x14ac:dyDescent="0.25">
      <c r="D150" s="32"/>
      <c r="F150" s="8"/>
      <c r="G150" s="27"/>
      <c r="H150" s="32"/>
    </row>
    <row r="151" spans="2:9" x14ac:dyDescent="0.25">
      <c r="D151" s="32"/>
      <c r="F151" s="8"/>
      <c r="G151" s="27"/>
      <c r="H151" s="32"/>
    </row>
    <row r="152" spans="2:9" x14ac:dyDescent="0.25">
      <c r="D152" s="32"/>
      <c r="F152" s="8"/>
      <c r="G152" s="27"/>
      <c r="H152" s="62"/>
    </row>
    <row r="153" spans="2:9" x14ac:dyDescent="0.25">
      <c r="D153" s="32"/>
      <c r="F153" s="8"/>
      <c r="G153" s="27"/>
      <c r="H153" s="32"/>
    </row>
    <row r="154" spans="2:9" x14ac:dyDescent="0.25">
      <c r="B154" s="32"/>
      <c r="C154" s="32"/>
      <c r="D154" s="32"/>
      <c r="E154" s="39"/>
      <c r="F154" s="8"/>
      <c r="G154" s="29"/>
      <c r="H154" s="32"/>
    </row>
    <row r="155" spans="2:9" x14ac:dyDescent="0.25">
      <c r="D155" s="32"/>
      <c r="E155" s="32"/>
      <c r="F155" s="32"/>
      <c r="G155" s="29"/>
      <c r="H155" s="32"/>
      <c r="I155" s="8"/>
    </row>
    <row r="156" spans="2:9" x14ac:dyDescent="0.25">
      <c r="D156" s="32"/>
      <c r="H156" s="32"/>
    </row>
    <row r="157" spans="2:9" x14ac:dyDescent="0.25">
      <c r="H157" s="32"/>
    </row>
    <row r="158" spans="2:9" x14ac:dyDescent="0.25">
      <c r="D158" s="16"/>
    </row>
    <row r="159" spans="2:9" x14ac:dyDescent="0.25">
      <c r="D159" s="16"/>
      <c r="E159" s="32"/>
      <c r="F159" s="32"/>
    </row>
  </sheetData>
  <sheetProtection algorithmName="SHA-512" hashValue="W6E/meQf1/oFVejVLF2tWgI+17H5hBjlvkj7bLrHoj4dzcXyHxGvqgsRvphFreLRYuUdwK2sXURzvMgYe71mrg==" saltValue="vzRt+etn4Wal6x82ignHIg==" spinCount="100000" sheet="1" objects="1" scenarios="1"/>
  <mergeCells count="69">
    <mergeCell ref="A1:D1"/>
    <mergeCell ref="A12:D12"/>
    <mergeCell ref="A70:G70"/>
    <mergeCell ref="A3:D3"/>
    <mergeCell ref="A36:D36"/>
    <mergeCell ref="A2:D2"/>
    <mergeCell ref="A52:D52"/>
    <mergeCell ref="A53:D53"/>
    <mergeCell ref="A20:D20"/>
    <mergeCell ref="A29:D29"/>
    <mergeCell ref="A71:D71"/>
    <mergeCell ref="A37:G37"/>
    <mergeCell ref="E72:G72"/>
    <mergeCell ref="E73:G73"/>
    <mergeCell ref="E83:G83"/>
    <mergeCell ref="E74:G74"/>
    <mergeCell ref="E75:G75"/>
    <mergeCell ref="E76:G76"/>
    <mergeCell ref="E79:G79"/>
    <mergeCell ref="E77:G77"/>
    <mergeCell ref="E84:G84"/>
    <mergeCell ref="E80:G80"/>
    <mergeCell ref="E81:G81"/>
    <mergeCell ref="E82:G82"/>
    <mergeCell ref="E90:G90"/>
    <mergeCell ref="E91:G91"/>
    <mergeCell ref="E92:G92"/>
    <mergeCell ref="E93:G93"/>
    <mergeCell ref="E86:G86"/>
    <mergeCell ref="E87:G87"/>
    <mergeCell ref="E88:G88"/>
    <mergeCell ref="E89:G89"/>
    <mergeCell ref="E102:G102"/>
    <mergeCell ref="E94:G94"/>
    <mergeCell ref="E95:G95"/>
    <mergeCell ref="E96:G96"/>
    <mergeCell ref="E97:G97"/>
    <mergeCell ref="E99:G99"/>
    <mergeCell ref="E100:G100"/>
    <mergeCell ref="E101:G101"/>
    <mergeCell ref="E138:G138"/>
    <mergeCell ref="E122:G122"/>
    <mergeCell ref="E124:G124"/>
    <mergeCell ref="E125:G125"/>
    <mergeCell ref="E126:G126"/>
    <mergeCell ref="E128:G128"/>
    <mergeCell ref="E130:G130"/>
    <mergeCell ref="E135:G135"/>
    <mergeCell ref="E137:G137"/>
    <mergeCell ref="E132:G132"/>
    <mergeCell ref="E133:G133"/>
    <mergeCell ref="E123:G123"/>
    <mergeCell ref="E129:G129"/>
    <mergeCell ref="E131:G131"/>
    <mergeCell ref="E103:G103"/>
    <mergeCell ref="E104:G104"/>
    <mergeCell ref="E110:G110"/>
    <mergeCell ref="E121:G121"/>
    <mergeCell ref="E113:G113"/>
    <mergeCell ref="E114:G114"/>
    <mergeCell ref="E119:G119"/>
    <mergeCell ref="E120:G120"/>
    <mergeCell ref="A117:G117"/>
    <mergeCell ref="E106:G106"/>
    <mergeCell ref="E107:G107"/>
    <mergeCell ref="E108:G108"/>
    <mergeCell ref="E109:G109"/>
    <mergeCell ref="E111:G111"/>
    <mergeCell ref="A116:D116"/>
  </mergeCells>
  <dataValidations count="1">
    <dataValidation type="whole" allowBlank="1" showInputMessage="1" showErrorMessage="1" errorTitle="Foutieve ingave" error="U kunt alleen bedragen invullen die zijn afgerond op hele Euro's" sqref="F25:F26 F31 F14:F17 F5:F9 F39:F4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6384" width="9.140625" style="17"/>
  </cols>
  <sheetData>
    <row r="1" spans="1:10" ht="46.5" x14ac:dyDescent="0.25">
      <c r="A1" s="181" t="s">
        <v>8</v>
      </c>
      <c r="B1" s="181"/>
      <c r="C1" s="181"/>
      <c r="D1" s="181"/>
      <c r="E1" s="86"/>
      <c r="F1" s="15"/>
      <c r="G1" s="15"/>
      <c r="H1" s="16"/>
      <c r="I1" s="16"/>
    </row>
    <row r="2" spans="1:10" ht="31.5" x14ac:dyDescent="0.25">
      <c r="A2" s="161" t="s">
        <v>238</v>
      </c>
      <c r="H2" s="16"/>
      <c r="I2" s="16"/>
    </row>
    <row r="3" spans="1:10" x14ac:dyDescent="0.25">
      <c r="A3" s="33" t="s">
        <v>1187</v>
      </c>
      <c r="H3" s="16"/>
      <c r="I3" s="16"/>
    </row>
    <row r="4" spans="1:10" x14ac:dyDescent="0.25">
      <c r="A4" s="33" t="s">
        <v>2</v>
      </c>
      <c r="H4" s="16"/>
      <c r="I4" s="16"/>
    </row>
    <row r="5" spans="1:10" x14ac:dyDescent="0.25">
      <c r="A5" s="33" t="s">
        <v>20</v>
      </c>
      <c r="H5" s="16"/>
      <c r="I5" s="16"/>
    </row>
    <row r="6" spans="1:10" x14ac:dyDescent="0.25">
      <c r="A6" s="33" t="s">
        <v>1188</v>
      </c>
      <c r="H6" s="16"/>
      <c r="I6" s="16"/>
    </row>
    <row r="7" spans="1:10" x14ac:dyDescent="0.25">
      <c r="A7" s="33" t="s">
        <v>1167</v>
      </c>
      <c r="H7" s="16"/>
      <c r="I7" s="16"/>
    </row>
    <row r="8" spans="1:10" ht="30" x14ac:dyDescent="0.25">
      <c r="A8" s="184" t="s">
        <v>1144</v>
      </c>
      <c r="B8" s="184"/>
      <c r="C8" s="184"/>
      <c r="D8" s="184"/>
      <c r="E8" s="19" t="s">
        <v>157</v>
      </c>
      <c r="F8" s="15"/>
      <c r="H8" s="16"/>
      <c r="I8" s="16"/>
    </row>
    <row r="9" spans="1:10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2" t="s">
        <v>1092</v>
      </c>
      <c r="G9" s="22" t="s">
        <v>4</v>
      </c>
      <c r="H9" s="21" t="s">
        <v>16</v>
      </c>
      <c r="I9" s="16"/>
    </row>
    <row r="10" spans="1:10" x14ac:dyDescent="0.25">
      <c r="A10" s="23">
        <v>1</v>
      </c>
      <c r="B10" s="50" t="s">
        <v>1101</v>
      </c>
      <c r="C10" s="17" t="s">
        <v>216</v>
      </c>
      <c r="D10" s="17" t="s">
        <v>217</v>
      </c>
      <c r="E10" s="26">
        <v>18</v>
      </c>
      <c r="F10" s="143"/>
      <c r="G10" s="90"/>
      <c r="H10" s="28">
        <f t="shared" ref="H10:H39" si="0">+F10*E10</f>
        <v>0</v>
      </c>
      <c r="I10" s="28"/>
    </row>
    <row r="11" spans="1:10" x14ac:dyDescent="0.25">
      <c r="A11" s="23">
        <v>2</v>
      </c>
      <c r="B11" s="50" t="s">
        <v>1102</v>
      </c>
      <c r="C11" s="17" t="s">
        <v>216</v>
      </c>
      <c r="D11" s="17" t="s">
        <v>1093</v>
      </c>
      <c r="E11" s="26">
        <v>18</v>
      </c>
      <c r="F11" s="143"/>
      <c r="G11" s="90"/>
      <c r="H11" s="28">
        <f t="shared" si="0"/>
        <v>0</v>
      </c>
      <c r="I11" s="28"/>
    </row>
    <row r="12" spans="1:10" x14ac:dyDescent="0.25">
      <c r="A12" s="23">
        <v>3</v>
      </c>
      <c r="B12" s="50" t="s">
        <v>1103</v>
      </c>
      <c r="C12" s="17" t="s">
        <v>216</v>
      </c>
      <c r="D12" s="17" t="s">
        <v>218</v>
      </c>
      <c r="E12" s="26">
        <v>18</v>
      </c>
      <c r="F12" s="143"/>
      <c r="G12" s="90"/>
      <c r="H12" s="28">
        <f t="shared" si="0"/>
        <v>0</v>
      </c>
      <c r="I12" s="28"/>
    </row>
    <row r="13" spans="1:10" x14ac:dyDescent="0.25">
      <c r="A13" s="23">
        <v>4</v>
      </c>
      <c r="B13" s="23" t="s">
        <v>1104</v>
      </c>
      <c r="C13" s="17" t="s">
        <v>216</v>
      </c>
      <c r="D13" s="17" t="s">
        <v>219</v>
      </c>
      <c r="E13" s="26">
        <v>18</v>
      </c>
      <c r="F13" s="143"/>
      <c r="G13" s="90"/>
      <c r="H13" s="28">
        <f t="shared" si="0"/>
        <v>0</v>
      </c>
      <c r="I13" s="28"/>
    </row>
    <row r="14" spans="1:10" x14ac:dyDescent="0.25">
      <c r="A14" s="23">
        <v>5</v>
      </c>
      <c r="B14" s="23" t="s">
        <v>1105</v>
      </c>
      <c r="C14" s="17" t="s">
        <v>216</v>
      </c>
      <c r="D14" s="17" t="s">
        <v>1094</v>
      </c>
      <c r="E14" s="26">
        <v>18</v>
      </c>
      <c r="F14" s="143"/>
      <c r="G14" s="90"/>
      <c r="H14" s="28">
        <f t="shared" si="0"/>
        <v>0</v>
      </c>
    </row>
    <row r="15" spans="1:10" s="90" customFormat="1" x14ac:dyDescent="0.25">
      <c r="A15" s="23">
        <v>6</v>
      </c>
      <c r="B15" s="50" t="s">
        <v>1106</v>
      </c>
      <c r="C15" s="17" t="s">
        <v>216</v>
      </c>
      <c r="D15" s="17" t="s">
        <v>220</v>
      </c>
      <c r="E15" s="26">
        <v>18</v>
      </c>
      <c r="F15" s="143"/>
      <c r="H15" s="28">
        <f t="shared" si="0"/>
        <v>0</v>
      </c>
      <c r="J15" s="17"/>
    </row>
    <row r="16" spans="1:10" s="90" customFormat="1" x14ac:dyDescent="0.25">
      <c r="A16" s="23">
        <v>7</v>
      </c>
      <c r="B16" s="23" t="s">
        <v>1107</v>
      </c>
      <c r="C16" s="17" t="s">
        <v>216</v>
      </c>
      <c r="D16" s="17" t="s">
        <v>221</v>
      </c>
      <c r="E16" s="26">
        <v>18</v>
      </c>
      <c r="F16" s="143"/>
      <c r="H16" s="28">
        <f t="shared" si="0"/>
        <v>0</v>
      </c>
      <c r="J16" s="17"/>
    </row>
    <row r="17" spans="1:10" s="90" customFormat="1" x14ac:dyDescent="0.25">
      <c r="A17" s="23">
        <v>8</v>
      </c>
      <c r="B17" s="23" t="s">
        <v>1108</v>
      </c>
      <c r="C17" s="17" t="s">
        <v>216</v>
      </c>
      <c r="D17" s="17" t="s">
        <v>222</v>
      </c>
      <c r="E17" s="26">
        <v>18</v>
      </c>
      <c r="F17" s="143"/>
      <c r="H17" s="28">
        <f t="shared" si="0"/>
        <v>0</v>
      </c>
      <c r="J17" s="17"/>
    </row>
    <row r="18" spans="1:10" s="90" customFormat="1" x14ac:dyDescent="0.25">
      <c r="A18" s="23">
        <v>9</v>
      </c>
      <c r="B18" s="50" t="s">
        <v>1109</v>
      </c>
      <c r="C18" s="17" t="s">
        <v>216</v>
      </c>
      <c r="D18" s="17" t="s">
        <v>223</v>
      </c>
      <c r="E18" s="26">
        <v>18</v>
      </c>
      <c r="F18" s="143"/>
      <c r="H18" s="28">
        <f t="shared" si="0"/>
        <v>0</v>
      </c>
      <c r="J18" s="17"/>
    </row>
    <row r="19" spans="1:10" s="90" customFormat="1" x14ac:dyDescent="0.25">
      <c r="A19" s="23">
        <v>10</v>
      </c>
      <c r="B19" s="50" t="s">
        <v>1110</v>
      </c>
      <c r="C19" s="17" t="s">
        <v>216</v>
      </c>
      <c r="D19" s="17" t="s">
        <v>224</v>
      </c>
      <c r="E19" s="26">
        <v>18</v>
      </c>
      <c r="F19" s="143"/>
      <c r="H19" s="28">
        <f t="shared" si="0"/>
        <v>0</v>
      </c>
      <c r="J19" s="17"/>
    </row>
    <row r="20" spans="1:10" s="90" customFormat="1" x14ac:dyDescent="0.25">
      <c r="A20" s="23">
        <v>11</v>
      </c>
      <c r="B20" s="50" t="s">
        <v>1111</v>
      </c>
      <c r="C20" s="17" t="s">
        <v>216</v>
      </c>
      <c r="D20" s="17" t="s">
        <v>225</v>
      </c>
      <c r="E20" s="26">
        <v>18</v>
      </c>
      <c r="F20" s="143"/>
      <c r="H20" s="28">
        <f t="shared" si="0"/>
        <v>0</v>
      </c>
      <c r="J20" s="17"/>
    </row>
    <row r="21" spans="1:10" s="90" customFormat="1" x14ac:dyDescent="0.25">
      <c r="A21" s="23">
        <v>12</v>
      </c>
      <c r="B21" s="23" t="s">
        <v>1112</v>
      </c>
      <c r="C21" s="17" t="s">
        <v>216</v>
      </c>
      <c r="D21" s="17" t="s">
        <v>226</v>
      </c>
      <c r="E21" s="26">
        <v>18</v>
      </c>
      <c r="F21" s="143"/>
      <c r="H21" s="28">
        <f t="shared" si="0"/>
        <v>0</v>
      </c>
      <c r="J21" s="17"/>
    </row>
    <row r="22" spans="1:10" s="90" customFormat="1" x14ac:dyDescent="0.25">
      <c r="A22" s="23">
        <v>13</v>
      </c>
      <c r="B22" s="23" t="s">
        <v>1113</v>
      </c>
      <c r="C22" s="17" t="s">
        <v>216</v>
      </c>
      <c r="D22" s="17" t="s">
        <v>227</v>
      </c>
      <c r="E22" s="26">
        <v>18</v>
      </c>
      <c r="F22" s="143"/>
      <c r="H22" s="28">
        <f t="shared" si="0"/>
        <v>0</v>
      </c>
      <c r="J22" s="17"/>
    </row>
    <row r="23" spans="1:10" s="90" customFormat="1" x14ac:dyDescent="0.25">
      <c r="A23" s="23">
        <v>14</v>
      </c>
      <c r="B23" s="50" t="s">
        <v>1114</v>
      </c>
      <c r="C23" s="17" t="s">
        <v>216</v>
      </c>
      <c r="D23" s="17" t="s">
        <v>228</v>
      </c>
      <c r="E23" s="26">
        <v>18</v>
      </c>
      <c r="F23" s="143"/>
      <c r="H23" s="28">
        <f t="shared" si="0"/>
        <v>0</v>
      </c>
      <c r="J23" s="17"/>
    </row>
    <row r="24" spans="1:10" s="90" customFormat="1" x14ac:dyDescent="0.25">
      <c r="A24" s="23">
        <v>15</v>
      </c>
      <c r="B24" s="23" t="s">
        <v>1115</v>
      </c>
      <c r="C24" s="17" t="s">
        <v>216</v>
      </c>
      <c r="D24" s="17" t="s">
        <v>229</v>
      </c>
      <c r="E24" s="26">
        <v>18</v>
      </c>
      <c r="F24" s="143"/>
      <c r="H24" s="28">
        <f t="shared" si="0"/>
        <v>0</v>
      </c>
      <c r="J24" s="17"/>
    </row>
    <row r="25" spans="1:10" s="90" customFormat="1" x14ac:dyDescent="0.25">
      <c r="A25" s="23">
        <v>16</v>
      </c>
      <c r="B25" s="23" t="s">
        <v>1116</v>
      </c>
      <c r="C25" s="17" t="s">
        <v>216</v>
      </c>
      <c r="D25" s="17" t="s">
        <v>230</v>
      </c>
      <c r="E25" s="26">
        <v>18</v>
      </c>
      <c r="F25" s="143"/>
      <c r="H25" s="28">
        <f t="shared" si="0"/>
        <v>0</v>
      </c>
      <c r="J25" s="17"/>
    </row>
    <row r="26" spans="1:10" s="90" customFormat="1" x14ac:dyDescent="0.25">
      <c r="A26" s="23">
        <v>17</v>
      </c>
      <c r="B26" s="50" t="s">
        <v>1117</v>
      </c>
      <c r="C26" s="17" t="s">
        <v>216</v>
      </c>
      <c r="D26" s="17" t="s">
        <v>231</v>
      </c>
      <c r="E26" s="26">
        <v>18</v>
      </c>
      <c r="F26" s="143"/>
      <c r="H26" s="28">
        <f t="shared" si="0"/>
        <v>0</v>
      </c>
      <c r="J26" s="17"/>
    </row>
    <row r="27" spans="1:10" s="90" customFormat="1" x14ac:dyDescent="0.25">
      <c r="A27" s="23">
        <v>18</v>
      </c>
      <c r="B27" s="50" t="s">
        <v>1118</v>
      </c>
      <c r="C27" s="17" t="s">
        <v>216</v>
      </c>
      <c r="D27" s="17" t="s">
        <v>232</v>
      </c>
      <c r="E27" s="26">
        <v>18</v>
      </c>
      <c r="F27" s="143"/>
      <c r="H27" s="28">
        <f t="shared" si="0"/>
        <v>0</v>
      </c>
      <c r="J27" s="17"/>
    </row>
    <row r="28" spans="1:10" s="90" customFormat="1" x14ac:dyDescent="0.25">
      <c r="A28" s="23">
        <v>19</v>
      </c>
      <c r="B28" s="50" t="s">
        <v>1119</v>
      </c>
      <c r="C28" s="17" t="s">
        <v>216</v>
      </c>
      <c r="D28" s="17" t="s">
        <v>233</v>
      </c>
      <c r="E28" s="26">
        <v>18</v>
      </c>
      <c r="F28" s="143"/>
      <c r="H28" s="28">
        <f t="shared" si="0"/>
        <v>0</v>
      </c>
      <c r="J28" s="17"/>
    </row>
    <row r="29" spans="1:10" s="90" customFormat="1" x14ac:dyDescent="0.25">
      <c r="A29" s="23">
        <v>20</v>
      </c>
      <c r="B29" s="23" t="s">
        <v>1120</v>
      </c>
      <c r="C29" s="17" t="s">
        <v>216</v>
      </c>
      <c r="D29" s="17" t="s">
        <v>234</v>
      </c>
      <c r="E29" s="26">
        <v>18</v>
      </c>
      <c r="F29" s="143"/>
      <c r="H29" s="28">
        <f t="shared" si="0"/>
        <v>0</v>
      </c>
      <c r="J29" s="17"/>
    </row>
    <row r="30" spans="1:10" s="90" customFormat="1" x14ac:dyDescent="0.25">
      <c r="A30" s="23">
        <v>21</v>
      </c>
      <c r="B30" s="23" t="s">
        <v>1121</v>
      </c>
      <c r="C30" s="17" t="s">
        <v>216</v>
      </c>
      <c r="D30" s="17" t="s">
        <v>235</v>
      </c>
      <c r="E30" s="26">
        <v>18</v>
      </c>
      <c r="F30" s="143"/>
      <c r="H30" s="28">
        <f t="shared" si="0"/>
        <v>0</v>
      </c>
      <c r="J30" s="17"/>
    </row>
    <row r="31" spans="1:10" s="90" customFormat="1" x14ac:dyDescent="0.25">
      <c r="A31" s="23">
        <v>22</v>
      </c>
      <c r="B31" s="50" t="s">
        <v>1122</v>
      </c>
      <c r="C31" s="17" t="s">
        <v>216</v>
      </c>
      <c r="D31" s="17" t="s">
        <v>236</v>
      </c>
      <c r="E31" s="26">
        <v>18</v>
      </c>
      <c r="F31" s="143"/>
      <c r="H31" s="28">
        <f t="shared" si="0"/>
        <v>0</v>
      </c>
      <c r="J31" s="17"/>
    </row>
    <row r="32" spans="1:10" s="90" customFormat="1" x14ac:dyDescent="0.25">
      <c r="A32" s="23">
        <v>23</v>
      </c>
      <c r="B32" s="23" t="s">
        <v>1123</v>
      </c>
      <c r="C32" s="17" t="s">
        <v>216</v>
      </c>
      <c r="D32" s="17" t="s">
        <v>237</v>
      </c>
      <c r="E32" s="26">
        <v>18</v>
      </c>
      <c r="F32" s="143"/>
      <c r="H32" s="28">
        <f t="shared" si="0"/>
        <v>0</v>
      </c>
      <c r="J32" s="17"/>
    </row>
    <row r="33" spans="1:10" s="90" customFormat="1" x14ac:dyDescent="0.25">
      <c r="A33" s="23">
        <v>24</v>
      </c>
      <c r="B33" s="114" t="s">
        <v>1127</v>
      </c>
      <c r="C33" s="163" t="s">
        <v>216</v>
      </c>
      <c r="D33" s="166" t="s">
        <v>1128</v>
      </c>
      <c r="E33" s="26">
        <v>9</v>
      </c>
      <c r="F33" s="143"/>
      <c r="H33" s="28">
        <f t="shared" si="0"/>
        <v>0</v>
      </c>
      <c r="J33" s="17"/>
    </row>
    <row r="34" spans="1:10" s="90" customFormat="1" x14ac:dyDescent="0.25">
      <c r="A34" s="23">
        <v>25</v>
      </c>
      <c r="B34" s="23" t="s">
        <v>1129</v>
      </c>
      <c r="C34" s="17" t="s">
        <v>216</v>
      </c>
      <c r="D34" s="17" t="s">
        <v>1130</v>
      </c>
      <c r="E34" s="26">
        <v>9</v>
      </c>
      <c r="F34" s="143"/>
      <c r="H34" s="28">
        <f t="shared" si="0"/>
        <v>0</v>
      </c>
      <c r="J34" s="17"/>
    </row>
    <row r="35" spans="1:10" s="90" customFormat="1" x14ac:dyDescent="0.25">
      <c r="A35" s="23">
        <v>26</v>
      </c>
      <c r="B35" s="23" t="s">
        <v>1131</v>
      </c>
      <c r="C35" s="17" t="s">
        <v>216</v>
      </c>
      <c r="D35" s="17" t="s">
        <v>1132</v>
      </c>
      <c r="E35" s="26">
        <v>9</v>
      </c>
      <c r="F35" s="143"/>
      <c r="H35" s="28">
        <f t="shared" si="0"/>
        <v>0</v>
      </c>
      <c r="J35" s="17"/>
    </row>
    <row r="36" spans="1:10" s="90" customFormat="1" x14ac:dyDescent="0.25">
      <c r="A36" s="23">
        <v>27</v>
      </c>
      <c r="B36" s="23" t="s">
        <v>1133</v>
      </c>
      <c r="C36" s="17" t="s">
        <v>216</v>
      </c>
      <c r="D36" s="17" t="s">
        <v>1134</v>
      </c>
      <c r="E36" s="26">
        <v>9</v>
      </c>
      <c r="F36" s="143"/>
      <c r="H36" s="28">
        <f t="shared" si="0"/>
        <v>0</v>
      </c>
      <c r="J36" s="17"/>
    </row>
    <row r="37" spans="1:10" s="90" customFormat="1" x14ac:dyDescent="0.25">
      <c r="A37" s="23">
        <v>28</v>
      </c>
      <c r="B37" s="23" t="s">
        <v>1135</v>
      </c>
      <c r="C37" s="17" t="s">
        <v>216</v>
      </c>
      <c r="D37" s="17" t="s">
        <v>1136</v>
      </c>
      <c r="E37" s="26">
        <v>9</v>
      </c>
      <c r="F37" s="143"/>
      <c r="H37" s="28">
        <f t="shared" si="0"/>
        <v>0</v>
      </c>
      <c r="J37" s="17"/>
    </row>
    <row r="38" spans="1:10" s="90" customFormat="1" x14ac:dyDescent="0.25">
      <c r="A38" s="23">
        <v>29</v>
      </c>
      <c r="B38" s="23" t="s">
        <v>1137</v>
      </c>
      <c r="C38" s="17" t="s">
        <v>216</v>
      </c>
      <c r="D38" s="17" t="s">
        <v>1138</v>
      </c>
      <c r="E38" s="26">
        <v>9</v>
      </c>
      <c r="F38" s="143"/>
      <c r="H38" s="28">
        <f t="shared" si="0"/>
        <v>0</v>
      </c>
      <c r="J38" s="17"/>
    </row>
    <row r="39" spans="1:10" s="90" customFormat="1" x14ac:dyDescent="0.25">
      <c r="A39" s="23">
        <v>30</v>
      </c>
      <c r="B39" s="23" t="s">
        <v>1139</v>
      </c>
      <c r="C39" s="17" t="s">
        <v>216</v>
      </c>
      <c r="D39" s="17" t="s">
        <v>1140</v>
      </c>
      <c r="E39" s="26">
        <v>9</v>
      </c>
      <c r="F39" s="143"/>
      <c r="H39" s="28">
        <f t="shared" si="0"/>
        <v>0</v>
      </c>
      <c r="J39" s="17"/>
    </row>
    <row r="40" spans="1:10" x14ac:dyDescent="0.25">
      <c r="G40" s="30" t="s">
        <v>148</v>
      </c>
      <c r="H40" s="31">
        <f>SUM(H10:H39)</f>
        <v>0</v>
      </c>
    </row>
    <row r="41" spans="1:10" x14ac:dyDescent="0.25">
      <c r="G41" s="30"/>
      <c r="H41" s="31"/>
    </row>
    <row r="42" spans="1:10" ht="30" x14ac:dyDescent="0.25">
      <c r="A42" s="184" t="s">
        <v>239</v>
      </c>
      <c r="B42" s="184"/>
      <c r="C42" s="184"/>
      <c r="D42" s="184"/>
      <c r="E42" s="19" t="s">
        <v>157</v>
      </c>
      <c r="F42" s="15"/>
      <c r="H42" s="16"/>
      <c r="I42" s="16"/>
    </row>
    <row r="43" spans="1:10" x14ac:dyDescent="0.25">
      <c r="A43" s="21" t="s">
        <v>59</v>
      </c>
      <c r="B43" s="16" t="s">
        <v>63</v>
      </c>
      <c r="C43" s="16" t="s">
        <v>28</v>
      </c>
      <c r="D43" s="16" t="s">
        <v>0</v>
      </c>
      <c r="E43" s="16" t="s">
        <v>3</v>
      </c>
      <c r="F43" s="162" t="s">
        <v>1092</v>
      </c>
      <c r="G43" s="22" t="s">
        <v>4</v>
      </c>
      <c r="H43" s="21" t="s">
        <v>16</v>
      </c>
      <c r="I43" s="16"/>
    </row>
    <row r="44" spans="1:10" x14ac:dyDescent="0.25">
      <c r="A44" s="23">
        <v>31</v>
      </c>
      <c r="B44" s="23" t="s">
        <v>1124</v>
      </c>
      <c r="C44" s="17" t="s">
        <v>216</v>
      </c>
      <c r="D44" s="163" t="s">
        <v>1096</v>
      </c>
      <c r="E44" s="26">
        <v>18</v>
      </c>
      <c r="F44" s="143"/>
      <c r="G44" s="164" t="s">
        <v>1099</v>
      </c>
      <c r="H44" s="28">
        <f t="shared" ref="H44:H50" si="1">+F44*E44</f>
        <v>0</v>
      </c>
      <c r="I44" s="28"/>
    </row>
    <row r="45" spans="1:10" s="90" customFormat="1" x14ac:dyDescent="0.25">
      <c r="A45" s="23">
        <v>34</v>
      </c>
      <c r="B45" s="23" t="s">
        <v>1141</v>
      </c>
      <c r="C45" s="17" t="s">
        <v>216</v>
      </c>
      <c r="D45" s="17" t="s">
        <v>1142</v>
      </c>
      <c r="E45" s="26">
        <v>9</v>
      </c>
      <c r="F45" s="143"/>
      <c r="G45" s="164" t="s">
        <v>1143</v>
      </c>
      <c r="H45" s="28">
        <f>+F45*E45</f>
        <v>0</v>
      </c>
    </row>
    <row r="46" spans="1:10" s="90" customFormat="1" x14ac:dyDescent="0.25">
      <c r="A46" s="23">
        <v>32</v>
      </c>
      <c r="B46" s="23" t="s">
        <v>1125</v>
      </c>
      <c r="C46" s="17" t="s">
        <v>216</v>
      </c>
      <c r="D46" s="17" t="s">
        <v>1097</v>
      </c>
      <c r="E46" s="26">
        <v>18</v>
      </c>
      <c r="F46" s="143"/>
      <c r="G46" s="159" t="s">
        <v>1100</v>
      </c>
      <c r="H46" s="28">
        <f t="shared" si="1"/>
        <v>0</v>
      </c>
    </row>
    <row r="47" spans="1:10" s="90" customFormat="1" x14ac:dyDescent="0.25">
      <c r="A47" s="23">
        <v>33</v>
      </c>
      <c r="B47" s="23" t="s">
        <v>1126</v>
      </c>
      <c r="C47" s="17" t="s">
        <v>216</v>
      </c>
      <c r="D47" s="17" t="s">
        <v>1095</v>
      </c>
      <c r="E47" s="26">
        <v>18</v>
      </c>
      <c r="F47" s="143"/>
      <c r="G47" s="164" t="s">
        <v>1098</v>
      </c>
      <c r="H47" s="28">
        <f t="shared" si="1"/>
        <v>0</v>
      </c>
    </row>
    <row r="48" spans="1:10" s="90" customFormat="1" x14ac:dyDescent="0.25">
      <c r="A48" s="23">
        <v>34</v>
      </c>
      <c r="B48" s="114" t="s">
        <v>1168</v>
      </c>
      <c r="C48" s="33" t="s">
        <v>216</v>
      </c>
      <c r="D48" s="33" t="s">
        <v>1169</v>
      </c>
      <c r="E48" s="26">
        <v>18</v>
      </c>
      <c r="F48" s="143"/>
      <c r="G48" s="173" t="s">
        <v>1176</v>
      </c>
      <c r="H48" s="28">
        <f t="shared" si="1"/>
        <v>0</v>
      </c>
    </row>
    <row r="49" spans="1:9" s="90" customFormat="1" x14ac:dyDescent="0.25">
      <c r="A49" s="23">
        <v>35</v>
      </c>
      <c r="B49" s="114" t="s">
        <v>1170</v>
      </c>
      <c r="C49" s="33" t="s">
        <v>216</v>
      </c>
      <c r="D49" s="33" t="s">
        <v>1171</v>
      </c>
      <c r="E49" s="26">
        <v>18</v>
      </c>
      <c r="F49" s="143"/>
      <c r="G49" s="173" t="s">
        <v>1174</v>
      </c>
      <c r="H49" s="28">
        <f t="shared" si="1"/>
        <v>0</v>
      </c>
    </row>
    <row r="50" spans="1:9" s="90" customFormat="1" x14ac:dyDescent="0.25">
      <c r="A50" s="23">
        <v>36</v>
      </c>
      <c r="B50" s="114" t="s">
        <v>1172</v>
      </c>
      <c r="C50" s="33" t="s">
        <v>216</v>
      </c>
      <c r="D50" s="33" t="s">
        <v>1173</v>
      </c>
      <c r="E50" s="26">
        <v>18</v>
      </c>
      <c r="F50" s="143"/>
      <c r="G50" s="173" t="s">
        <v>1175</v>
      </c>
      <c r="H50" s="28">
        <f t="shared" si="1"/>
        <v>0</v>
      </c>
    </row>
    <row r="51" spans="1:9" x14ac:dyDescent="0.25">
      <c r="G51" s="30" t="s">
        <v>148</v>
      </c>
      <c r="H51" s="31">
        <f>SUM(H44:H50)</f>
        <v>0</v>
      </c>
    </row>
    <row r="52" spans="1:9" x14ac:dyDescent="0.25">
      <c r="D52" s="113"/>
      <c r="E52" s="26"/>
      <c r="F52" s="35"/>
      <c r="G52" s="53"/>
      <c r="H52" s="8"/>
      <c r="I52" s="32"/>
    </row>
    <row r="53" spans="1:9" ht="31.5" x14ac:dyDescent="0.25">
      <c r="A53" s="182" t="s">
        <v>282</v>
      </c>
      <c r="B53" s="182"/>
      <c r="C53" s="182"/>
      <c r="D53" s="182"/>
      <c r="E53" s="26"/>
      <c r="F53" s="35"/>
      <c r="G53" s="53"/>
      <c r="H53" s="8"/>
    </row>
    <row r="54" spans="1:9" x14ac:dyDescent="0.25">
      <c r="A54" s="188" t="s">
        <v>180</v>
      </c>
      <c r="B54" s="188"/>
      <c r="C54" s="188"/>
      <c r="D54" s="188"/>
      <c r="E54" s="26"/>
      <c r="F54" s="35"/>
      <c r="G54" s="53"/>
      <c r="H54" s="8"/>
      <c r="I54" s="32"/>
    </row>
    <row r="55" spans="1:9" x14ac:dyDescent="0.25">
      <c r="A55" s="16" t="s">
        <v>59</v>
      </c>
      <c r="B55" s="16" t="s">
        <v>57</v>
      </c>
      <c r="C55" s="16" t="s">
        <v>28</v>
      </c>
      <c r="D55" s="16" t="s">
        <v>98</v>
      </c>
      <c r="E55" s="16" t="s">
        <v>9</v>
      </c>
      <c r="F55" s="16" t="s">
        <v>56</v>
      </c>
      <c r="G55" s="27"/>
      <c r="H55" s="21" t="s">
        <v>16</v>
      </c>
      <c r="I55" s="8"/>
    </row>
    <row r="56" spans="1:9" x14ac:dyDescent="0.25">
      <c r="B56" s="90" t="s">
        <v>171</v>
      </c>
      <c r="C56" s="23"/>
      <c r="D56" s="32" t="s">
        <v>12</v>
      </c>
      <c r="E56" s="37">
        <v>0.75</v>
      </c>
      <c r="F56" s="39">
        <f>'A. Algemeen'!G52</f>
        <v>0</v>
      </c>
      <c r="G56" s="40"/>
      <c r="H56" s="8">
        <f>($H$40+$H$51)*E56*F56</f>
        <v>0</v>
      </c>
      <c r="I56" s="8"/>
    </row>
    <row r="57" spans="1:9" x14ac:dyDescent="0.25">
      <c r="B57" s="90" t="s">
        <v>172</v>
      </c>
      <c r="C57" s="23"/>
      <c r="D57" s="32" t="s">
        <v>13</v>
      </c>
      <c r="E57" s="55">
        <v>0.05</v>
      </c>
      <c r="F57" s="39">
        <f>'A. Algemeen'!G53</f>
        <v>0</v>
      </c>
      <c r="G57" s="27"/>
      <c r="H57" s="8">
        <f>($H$40+$H$51)*E57*F57</f>
        <v>0</v>
      </c>
      <c r="I57" s="8"/>
    </row>
    <row r="58" spans="1:9" x14ac:dyDescent="0.25">
      <c r="B58" s="90" t="s">
        <v>173</v>
      </c>
      <c r="C58" s="23"/>
      <c r="D58" s="32" t="s">
        <v>10</v>
      </c>
      <c r="E58" s="55">
        <v>0.04</v>
      </c>
      <c r="F58" s="39">
        <f>'A. Algemeen'!G54</f>
        <v>0</v>
      </c>
      <c r="G58" s="42"/>
      <c r="H58" s="8">
        <f>($H$40+$H$51)*E58*F58</f>
        <v>0</v>
      </c>
      <c r="I58" s="28"/>
    </row>
    <row r="59" spans="1:9" x14ac:dyDescent="0.25">
      <c r="B59" s="90" t="s">
        <v>174</v>
      </c>
      <c r="C59" s="23"/>
      <c r="D59" s="32" t="s">
        <v>11</v>
      </c>
      <c r="E59" s="55">
        <v>0.01</v>
      </c>
      <c r="F59" s="39">
        <f>'A. Algemeen'!G55</f>
        <v>0</v>
      </c>
      <c r="G59" s="27"/>
      <c r="H59" s="8">
        <f>($H$40+$H$51)*E59*F59</f>
        <v>0</v>
      </c>
      <c r="I59" s="28"/>
    </row>
    <row r="60" spans="1:9" ht="18.75" x14ac:dyDescent="0.25">
      <c r="D60" s="32"/>
      <c r="E60" s="26"/>
      <c r="F60" s="35"/>
      <c r="G60" s="48" t="s">
        <v>203</v>
      </c>
      <c r="H60" s="49">
        <f>SUM(H56:H59)</f>
        <v>0</v>
      </c>
    </row>
    <row r="61" spans="1:9" x14ac:dyDescent="0.25">
      <c r="D61" s="32"/>
      <c r="E61" s="26"/>
      <c r="F61" s="35"/>
      <c r="G61" s="53"/>
      <c r="H61" s="8"/>
    </row>
    <row r="62" spans="1:9" x14ac:dyDescent="0.25">
      <c r="D62" s="32"/>
      <c r="E62" s="26"/>
      <c r="F62" s="35"/>
      <c r="G62" s="53"/>
      <c r="H62" s="8"/>
    </row>
    <row r="63" spans="1:9" ht="18.75" x14ac:dyDescent="0.25">
      <c r="D63" s="32"/>
      <c r="E63" s="26"/>
      <c r="F63" s="35"/>
      <c r="G63" s="48" t="s">
        <v>240</v>
      </c>
      <c r="H63" s="49">
        <f>H40+H51+H60</f>
        <v>0</v>
      </c>
    </row>
    <row r="64" spans="1:9" x14ac:dyDescent="0.25">
      <c r="D64" s="113"/>
      <c r="E64" s="26"/>
      <c r="F64" s="35"/>
      <c r="G64" s="53"/>
      <c r="H64" s="8"/>
      <c r="I64" s="32"/>
    </row>
    <row r="65" spans="1:9" x14ac:dyDescent="0.25">
      <c r="D65" s="32"/>
      <c r="E65" s="26"/>
      <c r="F65" s="35"/>
      <c r="G65" s="53"/>
      <c r="H65" s="8"/>
    </row>
    <row r="66" spans="1:9" ht="18.75" x14ac:dyDescent="0.25">
      <c r="F66" s="57"/>
      <c r="G66" s="104" t="s">
        <v>835</v>
      </c>
      <c r="H66" s="58">
        <f>+H63</f>
        <v>0</v>
      </c>
    </row>
    <row r="67" spans="1:9" ht="19.5" thickBot="1" x14ac:dyDescent="0.3">
      <c r="F67" s="57"/>
      <c r="G67" s="56"/>
      <c r="H67" s="58"/>
    </row>
    <row r="68" spans="1:9" ht="28.5" thickBot="1" x14ac:dyDescent="0.3">
      <c r="E68" s="59"/>
      <c r="F68" s="105" t="s">
        <v>876</v>
      </c>
      <c r="G68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68" s="102">
        <f>IF('Informatie en uitleg'!$B$1=4,H66*'Informatie en uitleg'!$B$31,IF('Informatie en uitleg'!$B$1=5,H66*'Informatie en uitleg'!$B$32,IF('Informatie en uitleg'!$B$1=6,H66*'Informatie en uitleg'!$B$33,"onjuist perceelnummer")))</f>
        <v>0</v>
      </c>
    </row>
    <row r="69" spans="1:9" x14ac:dyDescent="0.25">
      <c r="D69" s="32"/>
      <c r="E69" s="26"/>
      <c r="F69" s="35"/>
      <c r="G69" s="53"/>
      <c r="H69" s="8"/>
    </row>
    <row r="70" spans="1:9" x14ac:dyDescent="0.25">
      <c r="D70" s="32"/>
      <c r="E70" s="26"/>
      <c r="F70" s="35"/>
      <c r="G70" s="53"/>
      <c r="H70" s="8"/>
    </row>
    <row r="71" spans="1:9" x14ac:dyDescent="0.25">
      <c r="D71" s="32"/>
      <c r="E71" s="32"/>
      <c r="F71" s="35"/>
      <c r="G71" s="27"/>
      <c r="H71" s="8"/>
    </row>
    <row r="72" spans="1:9" s="61" customFormat="1" ht="28.5" x14ac:dyDescent="0.25">
      <c r="A72" s="186" t="s">
        <v>175</v>
      </c>
      <c r="B72" s="186"/>
      <c r="C72" s="186"/>
      <c r="D72" s="186"/>
      <c r="E72" s="186"/>
      <c r="F72" s="186"/>
      <c r="G72" s="186"/>
      <c r="H72" s="60"/>
    </row>
    <row r="73" spans="1:9" ht="28.5" x14ac:dyDescent="0.25">
      <c r="A73" s="180" t="s">
        <v>763</v>
      </c>
      <c r="B73" s="180"/>
      <c r="C73" s="180"/>
      <c r="D73" s="180"/>
      <c r="F73" s="8"/>
      <c r="G73" s="27"/>
    </row>
    <row r="74" spans="1:9" x14ac:dyDescent="0.25">
      <c r="B74" s="16" t="s">
        <v>63</v>
      </c>
      <c r="C74" s="16" t="s">
        <v>28</v>
      </c>
      <c r="D74" s="16" t="s">
        <v>61</v>
      </c>
      <c r="E74" s="187" t="s">
        <v>62</v>
      </c>
      <c r="F74" s="187"/>
      <c r="G74" s="187"/>
      <c r="H74" s="62" t="s">
        <v>23</v>
      </c>
      <c r="I74" s="17" t="s">
        <v>162</v>
      </c>
    </row>
    <row r="75" spans="1:9" ht="15" customHeight="1" x14ac:dyDescent="0.25">
      <c r="B75" s="50" t="s">
        <v>1101</v>
      </c>
      <c r="C75" s="160" t="s">
        <v>216</v>
      </c>
      <c r="D75" s="17" t="s">
        <v>217</v>
      </c>
      <c r="E75" s="185"/>
      <c r="F75" s="185"/>
      <c r="G75" s="185"/>
      <c r="H75" s="28">
        <f t="shared" ref="H75:H97" si="2">F10</f>
        <v>0</v>
      </c>
      <c r="I75" s="32" t="str">
        <f t="shared" ref="I75:I82" ca="1" si="3">_xlfn.FORMULATEXT(H75)</f>
        <v>=F10</v>
      </c>
    </row>
    <row r="76" spans="1:9" ht="15" customHeight="1" x14ac:dyDescent="0.25">
      <c r="B76" s="50" t="s">
        <v>1102</v>
      </c>
      <c r="C76" s="160" t="s">
        <v>216</v>
      </c>
      <c r="D76" s="17" t="s">
        <v>1093</v>
      </c>
      <c r="E76" s="185"/>
      <c r="F76" s="185"/>
      <c r="G76" s="185"/>
      <c r="H76" s="28">
        <f t="shared" si="2"/>
        <v>0</v>
      </c>
      <c r="I76" s="32" t="str">
        <f t="shared" ca="1" si="3"/>
        <v>=F11</v>
      </c>
    </row>
    <row r="77" spans="1:9" ht="15" customHeight="1" x14ac:dyDescent="0.25">
      <c r="B77" s="50" t="s">
        <v>1103</v>
      </c>
      <c r="C77" s="160" t="s">
        <v>216</v>
      </c>
      <c r="D77" s="17" t="s">
        <v>218</v>
      </c>
      <c r="E77" s="185"/>
      <c r="F77" s="185"/>
      <c r="G77" s="185"/>
      <c r="H77" s="28">
        <f t="shared" si="2"/>
        <v>0</v>
      </c>
      <c r="I77" s="32" t="str">
        <f t="shared" ca="1" si="3"/>
        <v>=F12</v>
      </c>
    </row>
    <row r="78" spans="1:9" ht="15" customHeight="1" x14ac:dyDescent="0.25">
      <c r="B78" s="23" t="s">
        <v>1104</v>
      </c>
      <c r="C78" s="160" t="s">
        <v>216</v>
      </c>
      <c r="D78" s="17" t="s">
        <v>219</v>
      </c>
      <c r="E78" s="185"/>
      <c r="F78" s="185"/>
      <c r="G78" s="185"/>
      <c r="H78" s="28">
        <f t="shared" si="2"/>
        <v>0</v>
      </c>
      <c r="I78" s="32" t="str">
        <f t="shared" ca="1" si="3"/>
        <v>=F13</v>
      </c>
    </row>
    <row r="79" spans="1:9" ht="15" customHeight="1" x14ac:dyDescent="0.25">
      <c r="B79" s="23" t="s">
        <v>1105</v>
      </c>
      <c r="C79" s="160" t="s">
        <v>216</v>
      </c>
      <c r="D79" s="17" t="s">
        <v>1094</v>
      </c>
      <c r="E79" s="185"/>
      <c r="F79" s="185"/>
      <c r="G79" s="185"/>
      <c r="H79" s="28">
        <f t="shared" si="2"/>
        <v>0</v>
      </c>
      <c r="I79" s="32" t="str">
        <f t="shared" ca="1" si="3"/>
        <v>=F14</v>
      </c>
    </row>
    <row r="80" spans="1:9" ht="15" customHeight="1" x14ac:dyDescent="0.25">
      <c r="B80" s="50" t="s">
        <v>1106</v>
      </c>
      <c r="C80" s="160" t="s">
        <v>216</v>
      </c>
      <c r="D80" s="17" t="s">
        <v>220</v>
      </c>
      <c r="E80" s="185"/>
      <c r="F80" s="185"/>
      <c r="G80" s="185"/>
      <c r="H80" s="28">
        <f t="shared" si="2"/>
        <v>0</v>
      </c>
      <c r="I80" s="32" t="str">
        <f t="shared" ca="1" si="3"/>
        <v>=F15</v>
      </c>
    </row>
    <row r="81" spans="2:9" ht="15" customHeight="1" x14ac:dyDescent="0.25">
      <c r="B81" s="23" t="s">
        <v>1107</v>
      </c>
      <c r="C81" s="160" t="s">
        <v>216</v>
      </c>
      <c r="D81" s="17" t="s">
        <v>221</v>
      </c>
      <c r="E81" s="185"/>
      <c r="F81" s="185"/>
      <c r="G81" s="185"/>
      <c r="H81" s="28">
        <f t="shared" si="2"/>
        <v>0</v>
      </c>
      <c r="I81" s="32" t="str">
        <f t="shared" ca="1" si="3"/>
        <v>=F16</v>
      </c>
    </row>
    <row r="82" spans="2:9" ht="15" customHeight="1" x14ac:dyDescent="0.25">
      <c r="B82" s="23" t="s">
        <v>1108</v>
      </c>
      <c r="C82" s="160" t="s">
        <v>216</v>
      </c>
      <c r="D82" s="17" t="s">
        <v>222</v>
      </c>
      <c r="E82" s="185"/>
      <c r="F82" s="185"/>
      <c r="G82" s="185"/>
      <c r="H82" s="28">
        <f t="shared" si="2"/>
        <v>0</v>
      </c>
      <c r="I82" s="32" t="str">
        <f t="shared" ca="1" si="3"/>
        <v>=F17</v>
      </c>
    </row>
    <row r="83" spans="2:9" ht="15" customHeight="1" x14ac:dyDescent="0.25">
      <c r="B83" s="50" t="s">
        <v>1109</v>
      </c>
      <c r="C83" s="160" t="s">
        <v>216</v>
      </c>
      <c r="D83" s="17" t="s">
        <v>223</v>
      </c>
      <c r="E83" s="185"/>
      <c r="F83" s="185"/>
      <c r="G83" s="185"/>
      <c r="H83" s="28">
        <f t="shared" si="2"/>
        <v>0</v>
      </c>
      <c r="I83" s="32" t="str">
        <f t="shared" ref="I83:I98" ca="1" si="4">_xlfn.FORMULATEXT(H83)</f>
        <v>=F18</v>
      </c>
    </row>
    <row r="84" spans="2:9" ht="15" customHeight="1" x14ac:dyDescent="0.25">
      <c r="B84" s="50" t="s">
        <v>1110</v>
      </c>
      <c r="C84" s="160" t="s">
        <v>216</v>
      </c>
      <c r="D84" s="17" t="s">
        <v>224</v>
      </c>
      <c r="E84" s="185"/>
      <c r="F84" s="185"/>
      <c r="G84" s="185"/>
      <c r="H84" s="28">
        <f t="shared" si="2"/>
        <v>0</v>
      </c>
      <c r="I84" s="32" t="str">
        <f t="shared" ca="1" si="4"/>
        <v>=F19</v>
      </c>
    </row>
    <row r="85" spans="2:9" ht="15" customHeight="1" x14ac:dyDescent="0.25">
      <c r="B85" s="50" t="s">
        <v>1111</v>
      </c>
      <c r="C85" s="160" t="s">
        <v>216</v>
      </c>
      <c r="D85" s="17" t="s">
        <v>225</v>
      </c>
      <c r="E85" s="185"/>
      <c r="F85" s="185"/>
      <c r="G85" s="185"/>
      <c r="H85" s="28">
        <f t="shared" si="2"/>
        <v>0</v>
      </c>
      <c r="I85" s="32" t="str">
        <f t="shared" ca="1" si="4"/>
        <v>=F20</v>
      </c>
    </row>
    <row r="86" spans="2:9" ht="15" customHeight="1" x14ac:dyDescent="0.25">
      <c r="B86" s="23" t="s">
        <v>1112</v>
      </c>
      <c r="C86" s="160" t="s">
        <v>216</v>
      </c>
      <c r="D86" s="17" t="s">
        <v>226</v>
      </c>
      <c r="E86" s="185"/>
      <c r="F86" s="185"/>
      <c r="G86" s="185"/>
      <c r="H86" s="28">
        <f t="shared" si="2"/>
        <v>0</v>
      </c>
      <c r="I86" s="32" t="str">
        <f t="shared" ca="1" si="4"/>
        <v>=F21</v>
      </c>
    </row>
    <row r="87" spans="2:9" ht="15" customHeight="1" x14ac:dyDescent="0.25">
      <c r="B87" s="23" t="s">
        <v>1113</v>
      </c>
      <c r="C87" s="160" t="s">
        <v>216</v>
      </c>
      <c r="D87" s="17" t="s">
        <v>227</v>
      </c>
      <c r="E87" s="185"/>
      <c r="F87" s="185"/>
      <c r="G87" s="185"/>
      <c r="H87" s="28">
        <f t="shared" si="2"/>
        <v>0</v>
      </c>
      <c r="I87" s="32" t="str">
        <f t="shared" ca="1" si="4"/>
        <v>=F22</v>
      </c>
    </row>
    <row r="88" spans="2:9" ht="15" customHeight="1" x14ac:dyDescent="0.25">
      <c r="B88" s="50" t="s">
        <v>1114</v>
      </c>
      <c r="C88" s="160" t="s">
        <v>216</v>
      </c>
      <c r="D88" s="17" t="s">
        <v>228</v>
      </c>
      <c r="E88" s="185"/>
      <c r="F88" s="185"/>
      <c r="G88" s="185"/>
      <c r="H88" s="28">
        <f t="shared" si="2"/>
        <v>0</v>
      </c>
      <c r="I88" s="32" t="str">
        <f t="shared" ca="1" si="4"/>
        <v>=F23</v>
      </c>
    </row>
    <row r="89" spans="2:9" ht="15" customHeight="1" x14ac:dyDescent="0.25">
      <c r="B89" s="23" t="s">
        <v>1115</v>
      </c>
      <c r="C89" s="160" t="s">
        <v>216</v>
      </c>
      <c r="D89" s="17" t="s">
        <v>229</v>
      </c>
      <c r="E89" s="185"/>
      <c r="F89" s="185"/>
      <c r="G89" s="185"/>
      <c r="H89" s="28">
        <f t="shared" si="2"/>
        <v>0</v>
      </c>
      <c r="I89" s="32" t="str">
        <f t="shared" ca="1" si="4"/>
        <v>=F24</v>
      </c>
    </row>
    <row r="90" spans="2:9" ht="15" customHeight="1" x14ac:dyDescent="0.25">
      <c r="B90" s="23" t="s">
        <v>1116</v>
      </c>
      <c r="C90" s="160" t="s">
        <v>216</v>
      </c>
      <c r="D90" s="17" t="s">
        <v>230</v>
      </c>
      <c r="E90" s="185"/>
      <c r="F90" s="185"/>
      <c r="G90" s="185"/>
      <c r="H90" s="28">
        <f t="shared" si="2"/>
        <v>0</v>
      </c>
      <c r="I90" s="32" t="str">
        <f t="shared" ca="1" si="4"/>
        <v>=F25</v>
      </c>
    </row>
    <row r="91" spans="2:9" ht="15" customHeight="1" x14ac:dyDescent="0.25">
      <c r="B91" s="50" t="s">
        <v>1117</v>
      </c>
      <c r="C91" s="160" t="s">
        <v>216</v>
      </c>
      <c r="D91" s="17" t="s">
        <v>231</v>
      </c>
      <c r="E91" s="185"/>
      <c r="F91" s="185"/>
      <c r="G91" s="185"/>
      <c r="H91" s="28">
        <f t="shared" si="2"/>
        <v>0</v>
      </c>
      <c r="I91" s="32" t="str">
        <f t="shared" ca="1" si="4"/>
        <v>=F26</v>
      </c>
    </row>
    <row r="92" spans="2:9" ht="15" customHeight="1" x14ac:dyDescent="0.25">
      <c r="B92" s="50" t="s">
        <v>1118</v>
      </c>
      <c r="C92" s="160" t="s">
        <v>216</v>
      </c>
      <c r="D92" s="17" t="s">
        <v>232</v>
      </c>
      <c r="E92" s="185"/>
      <c r="F92" s="185"/>
      <c r="G92" s="185"/>
      <c r="H92" s="28">
        <f t="shared" si="2"/>
        <v>0</v>
      </c>
      <c r="I92" s="32" t="str">
        <f t="shared" ca="1" si="4"/>
        <v>=F27</v>
      </c>
    </row>
    <row r="93" spans="2:9" ht="15" customHeight="1" x14ac:dyDescent="0.25">
      <c r="B93" s="50" t="s">
        <v>1119</v>
      </c>
      <c r="C93" s="160" t="s">
        <v>216</v>
      </c>
      <c r="D93" s="17" t="s">
        <v>233</v>
      </c>
      <c r="E93" s="185"/>
      <c r="F93" s="185"/>
      <c r="G93" s="185"/>
      <c r="H93" s="28">
        <f t="shared" si="2"/>
        <v>0</v>
      </c>
      <c r="I93" s="32" t="str">
        <f t="shared" ca="1" si="4"/>
        <v>=F28</v>
      </c>
    </row>
    <row r="94" spans="2:9" ht="15" customHeight="1" x14ac:dyDescent="0.25">
      <c r="B94" s="23" t="s">
        <v>1120</v>
      </c>
      <c r="C94" s="160" t="s">
        <v>216</v>
      </c>
      <c r="D94" s="17" t="s">
        <v>234</v>
      </c>
      <c r="E94" s="185"/>
      <c r="F94" s="185"/>
      <c r="G94" s="185"/>
      <c r="H94" s="28">
        <f t="shared" si="2"/>
        <v>0</v>
      </c>
      <c r="I94" s="32" t="str">
        <f t="shared" ca="1" si="4"/>
        <v>=F29</v>
      </c>
    </row>
    <row r="95" spans="2:9" ht="15" customHeight="1" x14ac:dyDescent="0.25">
      <c r="B95" s="23" t="s">
        <v>1121</v>
      </c>
      <c r="C95" s="160" t="s">
        <v>216</v>
      </c>
      <c r="D95" s="17" t="s">
        <v>235</v>
      </c>
      <c r="E95" s="185"/>
      <c r="F95" s="185"/>
      <c r="G95" s="185"/>
      <c r="H95" s="28">
        <f t="shared" si="2"/>
        <v>0</v>
      </c>
      <c r="I95" s="32" t="str">
        <f t="shared" ca="1" si="4"/>
        <v>=F30</v>
      </c>
    </row>
    <row r="96" spans="2:9" ht="15" customHeight="1" x14ac:dyDescent="0.25">
      <c r="B96" s="50" t="s">
        <v>1122</v>
      </c>
      <c r="C96" s="160" t="s">
        <v>216</v>
      </c>
      <c r="D96" s="17" t="s">
        <v>236</v>
      </c>
      <c r="E96" s="185"/>
      <c r="F96" s="185"/>
      <c r="G96" s="185"/>
      <c r="H96" s="28">
        <f t="shared" si="2"/>
        <v>0</v>
      </c>
      <c r="I96" s="32" t="str">
        <f t="shared" ca="1" si="4"/>
        <v>=F31</v>
      </c>
    </row>
    <row r="97" spans="2:9" ht="15" customHeight="1" x14ac:dyDescent="0.25">
      <c r="B97" s="23" t="s">
        <v>1123</v>
      </c>
      <c r="C97" s="160" t="s">
        <v>216</v>
      </c>
      <c r="D97" s="17" t="s">
        <v>237</v>
      </c>
      <c r="E97" s="185"/>
      <c r="F97" s="185"/>
      <c r="G97" s="185"/>
      <c r="H97" s="28">
        <f t="shared" si="2"/>
        <v>0</v>
      </c>
      <c r="I97" s="32" t="str">
        <f t="shared" ca="1" si="4"/>
        <v>=F32</v>
      </c>
    </row>
    <row r="98" spans="2:9" ht="15" customHeight="1" x14ac:dyDescent="0.25">
      <c r="B98" s="114" t="s">
        <v>1124</v>
      </c>
      <c r="C98" s="173" t="s">
        <v>216</v>
      </c>
      <c r="D98" s="193" t="s">
        <v>1096</v>
      </c>
      <c r="E98" s="194" t="s">
        <v>1099</v>
      </c>
      <c r="F98" s="194"/>
      <c r="G98" s="194"/>
      <c r="H98" s="28">
        <f>F44</f>
        <v>0</v>
      </c>
      <c r="I98" s="32" t="str">
        <f t="shared" ca="1" si="4"/>
        <v>=F44</v>
      </c>
    </row>
    <row r="99" spans="2:9" ht="15" customHeight="1" x14ac:dyDescent="0.25">
      <c r="B99" s="114" t="s">
        <v>1141</v>
      </c>
      <c r="C99" s="33" t="s">
        <v>216</v>
      </c>
      <c r="D99" s="33" t="s">
        <v>1142</v>
      </c>
      <c r="E99" s="194" t="s">
        <v>1143</v>
      </c>
      <c r="F99" s="194"/>
      <c r="G99" s="194"/>
      <c r="H99" s="28">
        <f>F45</f>
        <v>0</v>
      </c>
      <c r="I99" s="32" t="str">
        <f ca="1">_xlfn.FORMULATEXT(H99)</f>
        <v>=F45</v>
      </c>
    </row>
    <row r="100" spans="2:9" ht="15" customHeight="1" x14ac:dyDescent="0.25">
      <c r="B100" s="114" t="s">
        <v>1125</v>
      </c>
      <c r="C100" s="173" t="s">
        <v>216</v>
      </c>
      <c r="D100" s="33" t="s">
        <v>1097</v>
      </c>
      <c r="E100" s="176" t="s">
        <v>1100</v>
      </c>
      <c r="F100" s="176"/>
      <c r="G100" s="176"/>
      <c r="H100" s="28">
        <f>F46</f>
        <v>0</v>
      </c>
      <c r="I100" s="32" t="str">
        <f t="shared" ref="I100:I105" ca="1" si="5">_xlfn.FORMULATEXT(H100)</f>
        <v>=F46</v>
      </c>
    </row>
    <row r="101" spans="2:9" ht="15" customHeight="1" x14ac:dyDescent="0.25">
      <c r="B101" s="114" t="s">
        <v>1126</v>
      </c>
      <c r="C101" s="173" t="s">
        <v>216</v>
      </c>
      <c r="D101" s="33" t="s">
        <v>1095</v>
      </c>
      <c r="E101" s="194" t="s">
        <v>1098</v>
      </c>
      <c r="F101" s="194"/>
      <c r="G101" s="194"/>
      <c r="H101" s="28">
        <f>F47</f>
        <v>0</v>
      </c>
      <c r="I101" s="32" t="str">
        <f t="shared" ca="1" si="5"/>
        <v>=F47</v>
      </c>
    </row>
    <row r="102" spans="2:9" ht="15" customHeight="1" x14ac:dyDescent="0.25">
      <c r="B102" s="114" t="s">
        <v>1168</v>
      </c>
      <c r="C102" s="33" t="s">
        <v>216</v>
      </c>
      <c r="D102" s="33" t="s">
        <v>1169</v>
      </c>
      <c r="E102" s="176" t="s">
        <v>1176</v>
      </c>
      <c r="F102" s="176"/>
      <c r="G102" s="176"/>
      <c r="H102" s="28">
        <f t="shared" ref="H102:H104" si="6">F48</f>
        <v>0</v>
      </c>
      <c r="I102" s="32" t="str">
        <f t="shared" ref="I102:I104" ca="1" si="7">_xlfn.FORMULATEXT(H102)</f>
        <v>=F48</v>
      </c>
    </row>
    <row r="103" spans="2:9" ht="15" customHeight="1" x14ac:dyDescent="0.25">
      <c r="B103" s="114" t="s">
        <v>1170</v>
      </c>
      <c r="C103" s="33" t="s">
        <v>216</v>
      </c>
      <c r="D103" s="33" t="s">
        <v>1171</v>
      </c>
      <c r="E103" s="176" t="s">
        <v>1174</v>
      </c>
      <c r="F103" s="176"/>
      <c r="G103" s="176"/>
      <c r="H103" s="28">
        <f t="shared" si="6"/>
        <v>0</v>
      </c>
      <c r="I103" s="32" t="str">
        <f t="shared" ca="1" si="7"/>
        <v>=F49</v>
      </c>
    </row>
    <row r="104" spans="2:9" ht="15" customHeight="1" x14ac:dyDescent="0.25">
      <c r="B104" s="114" t="s">
        <v>1172</v>
      </c>
      <c r="C104" s="33" t="s">
        <v>216</v>
      </c>
      <c r="D104" s="33" t="s">
        <v>1173</v>
      </c>
      <c r="E104" s="176" t="s">
        <v>1175</v>
      </c>
      <c r="F104" s="176"/>
      <c r="G104" s="176"/>
      <c r="H104" s="28">
        <f t="shared" si="6"/>
        <v>0</v>
      </c>
      <c r="I104" s="32" t="str">
        <f t="shared" ca="1" si="7"/>
        <v>=F50</v>
      </c>
    </row>
    <row r="105" spans="2:9" ht="15" customHeight="1" x14ac:dyDescent="0.25">
      <c r="B105" s="23" t="s">
        <v>1127</v>
      </c>
      <c r="C105" s="165" t="s">
        <v>216</v>
      </c>
      <c r="D105" s="17" t="s">
        <v>1128</v>
      </c>
      <c r="E105" s="185"/>
      <c r="F105" s="185"/>
      <c r="G105" s="185"/>
      <c r="H105" s="28">
        <f t="shared" ref="H105:H111" si="8">F33</f>
        <v>0</v>
      </c>
      <c r="I105" s="32" t="str">
        <f t="shared" ca="1" si="5"/>
        <v>=F33</v>
      </c>
    </row>
    <row r="106" spans="2:9" ht="15" customHeight="1" x14ac:dyDescent="0.25">
      <c r="B106" s="23" t="s">
        <v>1129</v>
      </c>
      <c r="C106" s="165" t="s">
        <v>216</v>
      </c>
      <c r="D106" s="17" t="s">
        <v>1130</v>
      </c>
      <c r="E106" s="185"/>
      <c r="F106" s="185"/>
      <c r="G106" s="185"/>
      <c r="H106" s="28">
        <f t="shared" si="8"/>
        <v>0</v>
      </c>
      <c r="I106" s="32" t="str">
        <f t="shared" ref="I106:I111" ca="1" si="9">_xlfn.FORMULATEXT(H106)</f>
        <v>=F34</v>
      </c>
    </row>
    <row r="107" spans="2:9" ht="15" customHeight="1" x14ac:dyDescent="0.25">
      <c r="B107" s="23" t="s">
        <v>1131</v>
      </c>
      <c r="C107" s="165" t="s">
        <v>216</v>
      </c>
      <c r="D107" s="17" t="s">
        <v>1132</v>
      </c>
      <c r="E107" s="185"/>
      <c r="F107" s="185"/>
      <c r="G107" s="185"/>
      <c r="H107" s="28">
        <f t="shared" si="8"/>
        <v>0</v>
      </c>
      <c r="I107" s="32" t="str">
        <f t="shared" ca="1" si="9"/>
        <v>=F35</v>
      </c>
    </row>
    <row r="108" spans="2:9" ht="15" customHeight="1" x14ac:dyDescent="0.25">
      <c r="B108" s="23" t="s">
        <v>1133</v>
      </c>
      <c r="C108" s="165" t="s">
        <v>216</v>
      </c>
      <c r="D108" s="17" t="s">
        <v>1134</v>
      </c>
      <c r="E108" s="185"/>
      <c r="F108" s="185"/>
      <c r="G108" s="185"/>
      <c r="H108" s="28">
        <f t="shared" si="8"/>
        <v>0</v>
      </c>
      <c r="I108" s="32" t="str">
        <f t="shared" ca="1" si="9"/>
        <v>=F36</v>
      </c>
    </row>
    <row r="109" spans="2:9" ht="15" customHeight="1" x14ac:dyDescent="0.25">
      <c r="B109" s="23" t="s">
        <v>1135</v>
      </c>
      <c r="C109" s="165" t="s">
        <v>216</v>
      </c>
      <c r="D109" s="17" t="s">
        <v>1136</v>
      </c>
      <c r="E109" s="185"/>
      <c r="F109" s="185"/>
      <c r="G109" s="185"/>
      <c r="H109" s="28">
        <f t="shared" si="8"/>
        <v>0</v>
      </c>
      <c r="I109" s="32" t="str">
        <f t="shared" ca="1" si="9"/>
        <v>=F37</v>
      </c>
    </row>
    <row r="110" spans="2:9" ht="15" customHeight="1" x14ac:dyDescent="0.25">
      <c r="B110" s="23" t="s">
        <v>1137</v>
      </c>
      <c r="C110" s="165" t="s">
        <v>216</v>
      </c>
      <c r="D110" s="17" t="s">
        <v>1138</v>
      </c>
      <c r="E110" s="185"/>
      <c r="F110" s="185"/>
      <c r="G110" s="185"/>
      <c r="H110" s="28">
        <f t="shared" si="8"/>
        <v>0</v>
      </c>
      <c r="I110" s="32" t="str">
        <f t="shared" ca="1" si="9"/>
        <v>=F38</v>
      </c>
    </row>
    <row r="111" spans="2:9" ht="15" customHeight="1" x14ac:dyDescent="0.25">
      <c r="B111" s="23" t="s">
        <v>1139</v>
      </c>
      <c r="C111" s="165" t="s">
        <v>216</v>
      </c>
      <c r="D111" s="17" t="s">
        <v>1140</v>
      </c>
      <c r="E111" s="185"/>
      <c r="F111" s="185"/>
      <c r="G111" s="185"/>
      <c r="H111" s="28">
        <f t="shared" si="8"/>
        <v>0</v>
      </c>
      <c r="I111" s="32" t="str">
        <f t="shared" ca="1" si="9"/>
        <v>=F39</v>
      </c>
    </row>
    <row r="112" spans="2:9" x14ac:dyDescent="0.25">
      <c r="G112" s="2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b88kpsIbnGb4wgsT4L445VKiuGZVE1EyV8Ugd+/5267ll694n/gzwW354ZusmOB62bxJffTJWvjCH5aAby+X2A==" saltValue="6loiMrSUdx1zY/VV2z3e/g==" spinCount="100000" sheet="1" objects="1" scenarios="1"/>
  <mergeCells count="45">
    <mergeCell ref="A54:D54"/>
    <mergeCell ref="A72:G72"/>
    <mergeCell ref="A1:D1"/>
    <mergeCell ref="A8:D8"/>
    <mergeCell ref="A42:D42"/>
    <mergeCell ref="A53:D53"/>
    <mergeCell ref="E82:G82"/>
    <mergeCell ref="E76:G76"/>
    <mergeCell ref="E75:G75"/>
    <mergeCell ref="E74:G74"/>
    <mergeCell ref="A73:D73"/>
    <mergeCell ref="E77:G77"/>
    <mergeCell ref="E78:G78"/>
    <mergeCell ref="E79:G79"/>
    <mergeCell ref="E80:G80"/>
    <mergeCell ref="E81:G81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8:G98"/>
    <mergeCell ref="E100:G100"/>
    <mergeCell ref="E101:G101"/>
    <mergeCell ref="E93:G93"/>
    <mergeCell ref="E94:G94"/>
    <mergeCell ref="E95:G95"/>
    <mergeCell ref="E96:G96"/>
    <mergeCell ref="E97:G97"/>
    <mergeCell ref="E110:G110"/>
    <mergeCell ref="E111:G111"/>
    <mergeCell ref="E99:G99"/>
    <mergeCell ref="E105:G105"/>
    <mergeCell ref="E106:G106"/>
    <mergeCell ref="E107:G107"/>
    <mergeCell ref="E108:G108"/>
    <mergeCell ref="E109:G109"/>
    <mergeCell ref="E102:G102"/>
    <mergeCell ref="E103:G103"/>
    <mergeCell ref="E104:G104"/>
  </mergeCells>
  <dataValidations count="1">
    <dataValidation type="whole" allowBlank="1" showInputMessage="1" showErrorMessage="1" errorTitle="Foutieve ingave" error="U kunt alleen bedragen invullen die zijn afgerond op hele Euro's" sqref="F10:F39 F44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Informatie en uitleg</vt:lpstr>
      <vt:lpstr>Inschrijvingssom</vt:lpstr>
      <vt:lpstr>A. Algemeen</vt:lpstr>
      <vt:lpstr>B. Paneel</vt:lpstr>
      <vt:lpstr>C. Bord en mast</vt:lpstr>
      <vt:lpstr>D. Bord en stelling</vt:lpstr>
      <vt:lpstr>E. Lichtwegwijzer</vt:lpstr>
      <vt:lpstr>F. Verkeersmaatregelen</vt:lpstr>
      <vt:lpstr>'B. Paneel'!Afdrukbereik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2023-06-21T07:35:51Z</cp:lastPrinted>
  <dcterms:created xsi:type="dcterms:W3CDTF">2014-04-23T06:32:12Z</dcterms:created>
  <dcterms:modified xsi:type="dcterms:W3CDTF">2023-10-03T13:09:12Z</dcterms:modified>
</cp:coreProperties>
</file>