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cd\ACT_NB\RW\Productondersteuning\Aanbestedingen\2022 Realisatie projecten 31180683\Werkmap ABdocumenten\Staat van prijzen\"/>
    </mc:Choice>
  </mc:AlternateContent>
  <bookViews>
    <workbookView xWindow="0" yWindow="0" windowWidth="25200" windowHeight="11670" tabRatio="751"/>
  </bookViews>
  <sheets>
    <sheet name="Informatie en uitleg" sheetId="28" r:id="rId1"/>
    <sheet name="Inschrijvingssom" sheetId="29" r:id="rId2"/>
    <sheet name="A. Algemeen" sheetId="17" r:id="rId3"/>
    <sheet name="B. Paneel en portaal" sheetId="33" r:id="rId4"/>
    <sheet name="C. Bord en mast_zweepmast" sheetId="34" r:id="rId5"/>
    <sheet name="D. Bord en stelling" sheetId="37" r:id="rId6"/>
    <sheet name="E. Lichtwegwijzer" sheetId="10" r:id="rId7"/>
    <sheet name="F. Grote Handwegwijzer" sheetId="30" r:id="rId8"/>
    <sheet name="G. Kleine Handwegwijzer" sheetId="31" r:id="rId9"/>
    <sheet name="H. Fietsbewegwijzering" sheetId="32" r:id="rId10"/>
    <sheet name="I. Verkeersmaatregelen" sheetId="36" r:id="rId11"/>
  </sheets>
  <definedNames>
    <definedName name="_xlnm.Print_Area" localSheetId="3">'B. Paneel en portaal'!$A$1:$I$159</definedName>
    <definedName name="_xlnm.Print_Area" localSheetId="1">Inschrijvingssom!$A$1:$C$21</definedName>
  </definedNames>
  <calcPr calcId="162913"/>
</workbook>
</file>

<file path=xl/calcChain.xml><?xml version="1.0" encoding="utf-8"?>
<calcChain xmlns="http://schemas.openxmlformats.org/spreadsheetml/2006/main">
  <c r="H20" i="31" l="1"/>
  <c r="H66" i="34"/>
  <c r="H77" i="36" l="1"/>
  <c r="H90" i="36"/>
  <c r="H88" i="36"/>
  <c r="H87" i="36"/>
  <c r="H86" i="36"/>
  <c r="H85" i="36"/>
  <c r="H84" i="36"/>
  <c r="H82" i="36"/>
  <c r="H76" i="36"/>
  <c r="H72" i="36"/>
  <c r="H89" i="36"/>
  <c r="H83" i="36"/>
  <c r="H81" i="36"/>
  <c r="H80" i="36"/>
  <c r="H79" i="36"/>
  <c r="H78" i="36"/>
  <c r="H75" i="36"/>
  <c r="H74" i="36"/>
  <c r="H73" i="36"/>
  <c r="H71" i="36"/>
  <c r="H70" i="36"/>
  <c r="H69" i="36"/>
  <c r="H68" i="36"/>
  <c r="H67" i="36"/>
  <c r="H66" i="36"/>
  <c r="H65" i="36"/>
  <c r="H64" i="36"/>
  <c r="I75" i="36"/>
  <c r="I73" i="36"/>
  <c r="I90" i="36"/>
  <c r="I64" i="36"/>
  <c r="I89" i="36"/>
  <c r="I76" i="36"/>
  <c r="I86" i="36"/>
  <c r="I72" i="36"/>
  <c r="I82" i="36"/>
  <c r="I81" i="36"/>
  <c r="I88" i="36"/>
  <c r="I83" i="36"/>
  <c r="I84" i="36"/>
  <c r="I74" i="36"/>
  <c r="I78" i="36"/>
  <c r="I80" i="36"/>
  <c r="I77" i="36"/>
  <c r="I79" i="36"/>
  <c r="I85" i="36"/>
  <c r="I87" i="36"/>
  <c r="H29" i="36" l="1"/>
  <c r="H30" i="36"/>
  <c r="H31" i="36"/>
  <c r="H32" i="36"/>
  <c r="H33" i="36"/>
  <c r="I139" i="33"/>
  <c r="I146" i="10"/>
  <c r="I138" i="33"/>
  <c r="I137" i="33"/>
  <c r="H139" i="33" l="1"/>
  <c r="I125" i="33"/>
  <c r="I124" i="33"/>
  <c r="H43" i="33" l="1"/>
  <c r="H137" i="33"/>
  <c r="H44" i="33"/>
  <c r="H138" i="33"/>
  <c r="H125" i="33"/>
  <c r="H124" i="33"/>
  <c r="G57" i="36" l="1"/>
  <c r="G102" i="32"/>
  <c r="G59" i="31"/>
  <c r="G68" i="30"/>
  <c r="G75" i="10"/>
  <c r="G49" i="37"/>
  <c r="G127" i="34"/>
  <c r="G78" i="33"/>
  <c r="H68" i="17"/>
  <c r="H146" i="10" l="1"/>
  <c r="H182" i="32" l="1"/>
  <c r="H181" i="32"/>
  <c r="H180" i="32"/>
  <c r="H179" i="32"/>
  <c r="H178" i="32" l="1"/>
  <c r="H176" i="32"/>
  <c r="H177" i="32"/>
  <c r="H175" i="32"/>
  <c r="I84" i="17"/>
  <c r="I105" i="17"/>
  <c r="I106" i="17"/>
  <c r="I107" i="17"/>
  <c r="I108" i="17"/>
  <c r="I109" i="17"/>
  <c r="I110" i="17"/>
  <c r="I111" i="17"/>
  <c r="I112" i="17"/>
  <c r="I104" i="17"/>
  <c r="I113" i="17"/>
  <c r="I102" i="17"/>
  <c r="I101" i="17"/>
  <c r="I100" i="17"/>
  <c r="I99" i="17"/>
  <c r="I98" i="17"/>
  <c r="I96" i="17"/>
  <c r="I95" i="17"/>
  <c r="I94" i="17"/>
  <c r="I90" i="17"/>
  <c r="I91" i="17"/>
  <c r="I92" i="17"/>
  <c r="I89" i="17"/>
  <c r="I82" i="17"/>
  <c r="I81" i="17"/>
  <c r="I78" i="17"/>
  <c r="I79" i="17"/>
  <c r="I77" i="17"/>
  <c r="J81" i="17"/>
  <c r="J112" i="17"/>
  <c r="I176" i="32"/>
  <c r="I175" i="32"/>
  <c r="J95" i="17"/>
  <c r="J89" i="17"/>
  <c r="J99" i="17"/>
  <c r="I181" i="32"/>
  <c r="J105" i="17"/>
  <c r="J108" i="17"/>
  <c r="J100" i="17"/>
  <c r="I179" i="32"/>
  <c r="J78" i="17"/>
  <c r="J96" i="17"/>
  <c r="J110" i="17"/>
  <c r="J91" i="17"/>
  <c r="J90" i="17"/>
  <c r="J84" i="17"/>
  <c r="J101" i="17"/>
  <c r="J94" i="17"/>
  <c r="J98" i="17"/>
  <c r="I180" i="32"/>
  <c r="J79" i="17"/>
  <c r="I182" i="32"/>
  <c r="J102" i="17"/>
  <c r="J92" i="17"/>
  <c r="I178" i="32"/>
  <c r="J77" i="17"/>
  <c r="J111" i="17"/>
  <c r="J109" i="17"/>
  <c r="J113" i="17"/>
  <c r="J107" i="17"/>
  <c r="J82" i="17"/>
  <c r="J106" i="17"/>
  <c r="I177" i="32"/>
  <c r="I50" i="17" l="1"/>
  <c r="I26" i="17" l="1"/>
  <c r="I28" i="17"/>
  <c r="I45" i="17"/>
  <c r="I43" i="17"/>
  <c r="I11" i="17"/>
  <c r="I13" i="17"/>
  <c r="I12" i="17"/>
  <c r="I29" i="17"/>
  <c r="I27" i="17"/>
  <c r="I35" i="17"/>
  <c r="I36" i="17"/>
  <c r="I34" i="17"/>
  <c r="I18" i="17"/>
  <c r="H164" i="32"/>
  <c r="H163" i="32"/>
  <c r="H160" i="32"/>
  <c r="H159" i="32"/>
  <c r="H162" i="32"/>
  <c r="H161" i="32"/>
  <c r="H147" i="32"/>
  <c r="H150" i="32"/>
  <c r="H137" i="32"/>
  <c r="H132" i="32"/>
  <c r="H135" i="32"/>
  <c r="H134" i="32"/>
  <c r="H133" i="32"/>
  <c r="H131" i="32"/>
  <c r="H130" i="32"/>
  <c r="H129" i="32"/>
  <c r="H128" i="32"/>
  <c r="H127" i="32"/>
  <c r="H126" i="32"/>
  <c r="H125" i="32"/>
  <c r="H109" i="32"/>
  <c r="H110" i="32"/>
  <c r="H111" i="32"/>
  <c r="H108" i="32"/>
  <c r="I14" i="17" l="1"/>
  <c r="I30" i="17"/>
  <c r="I37" i="17"/>
  <c r="H121" i="30"/>
  <c r="H118" i="30"/>
  <c r="H116" i="30"/>
  <c r="H131" i="10" l="1"/>
  <c r="H130" i="10"/>
  <c r="H129" i="10"/>
  <c r="H128" i="10"/>
  <c r="H124" i="10"/>
  <c r="H123" i="10"/>
  <c r="H122" i="10"/>
  <c r="H121" i="10"/>
  <c r="I123" i="10"/>
  <c r="I130" i="10"/>
  <c r="I124" i="10"/>
  <c r="I131" i="10"/>
  <c r="H83" i="37" l="1"/>
  <c r="H84" i="37"/>
  <c r="H85" i="37"/>
  <c r="H82" i="37"/>
  <c r="H75" i="37"/>
  <c r="H76" i="37"/>
  <c r="H77" i="37"/>
  <c r="H74" i="37"/>
  <c r="H66" i="37"/>
  <c r="H67" i="37"/>
  <c r="H68" i="37"/>
  <c r="H69" i="37"/>
  <c r="H70" i="37"/>
  <c r="H71" i="37"/>
  <c r="H72" i="37"/>
  <c r="H79" i="37"/>
  <c r="H80" i="37"/>
  <c r="H73" i="37"/>
  <c r="H65" i="37"/>
  <c r="H516" i="34"/>
  <c r="H515" i="34"/>
  <c r="H514" i="34"/>
  <c r="H513" i="34"/>
  <c r="H512" i="34"/>
  <c r="H511" i="34"/>
  <c r="H510" i="34"/>
  <c r="H508" i="34"/>
  <c r="H507" i="34"/>
  <c r="H506" i="34"/>
  <c r="H505" i="34"/>
  <c r="H504" i="34"/>
  <c r="H503" i="34"/>
  <c r="H502" i="34"/>
  <c r="H500" i="34"/>
  <c r="H499" i="34"/>
  <c r="H498" i="34"/>
  <c r="H497" i="34"/>
  <c r="H496" i="34"/>
  <c r="H495" i="34"/>
  <c r="H494" i="34"/>
  <c r="H493" i="34"/>
  <c r="H492" i="34"/>
  <c r="H491" i="34"/>
  <c r="H490" i="34"/>
  <c r="H489" i="34"/>
  <c r="H488" i="34"/>
  <c r="H486" i="34"/>
  <c r="H485" i="34"/>
  <c r="H484" i="34"/>
  <c r="H483" i="34"/>
  <c r="H482" i="34"/>
  <c r="H481" i="34"/>
  <c r="H480" i="34"/>
  <c r="H479" i="34"/>
  <c r="H478" i="34"/>
  <c r="H477" i="34"/>
  <c r="H476" i="34"/>
  <c r="H475" i="34"/>
  <c r="H474" i="34"/>
  <c r="H472" i="34"/>
  <c r="H471" i="34"/>
  <c r="H470" i="34"/>
  <c r="H469" i="34"/>
  <c r="H468" i="34"/>
  <c r="H467" i="34"/>
  <c r="H466" i="34"/>
  <c r="H465" i="34"/>
  <c r="H464" i="34"/>
  <c r="H463" i="34"/>
  <c r="H462" i="34"/>
  <c r="H461" i="34"/>
  <c r="H460" i="34"/>
  <c r="H458" i="34"/>
  <c r="H457" i="34"/>
  <c r="H456" i="34"/>
  <c r="H455" i="34"/>
  <c r="H453" i="34"/>
  <c r="H452" i="34"/>
  <c r="H451" i="34"/>
  <c r="H450" i="34"/>
  <c r="H454" i="34"/>
  <c r="H449" i="34"/>
  <c r="H448" i="34"/>
  <c r="H447" i="34"/>
  <c r="H446" i="34"/>
  <c r="H444" i="34"/>
  <c r="H443" i="34"/>
  <c r="H442" i="34"/>
  <c r="H441" i="34"/>
  <c r="H440" i="34"/>
  <c r="H439" i="34"/>
  <c r="H438" i="34"/>
  <c r="H437" i="34"/>
  <c r="H436" i="34"/>
  <c r="H435" i="34"/>
  <c r="H434" i="34"/>
  <c r="H433" i="34"/>
  <c r="H432" i="34"/>
  <c r="H430" i="34"/>
  <c r="H429" i="34"/>
  <c r="H428" i="34"/>
  <c r="H427" i="34"/>
  <c r="H426" i="34"/>
  <c r="H425" i="34"/>
  <c r="H424" i="34"/>
  <c r="H423" i="34"/>
  <c r="H422" i="34"/>
  <c r="H421" i="34"/>
  <c r="H420" i="34"/>
  <c r="H419" i="34"/>
  <c r="H418" i="34"/>
  <c r="H414" i="34"/>
  <c r="H415" i="34"/>
  <c r="H416" i="34"/>
  <c r="H413" i="34"/>
  <c r="H412" i="34"/>
  <c r="H405" i="34"/>
  <c r="H406" i="34"/>
  <c r="H407" i="34"/>
  <c r="H408" i="34"/>
  <c r="H409" i="34"/>
  <c r="H410" i="34"/>
  <c r="H411" i="34"/>
  <c r="H404" i="34"/>
  <c r="I430" i="34"/>
  <c r="H384" i="34" l="1"/>
  <c r="H385" i="34"/>
  <c r="H386" i="34"/>
  <c r="H388" i="34"/>
  <c r="H389" i="34"/>
  <c r="H390" i="34"/>
  <c r="H391" i="34"/>
  <c r="H393" i="34"/>
  <c r="H394" i="34"/>
  <c r="H395" i="34"/>
  <c r="H396" i="34"/>
  <c r="H398" i="34"/>
  <c r="H399" i="34"/>
  <c r="H383" i="34"/>
  <c r="I388" i="34"/>
  <c r="I384" i="34"/>
  <c r="I389" i="34"/>
  <c r="I385" i="34"/>
  <c r="I399" i="34"/>
  <c r="I396" i="34"/>
  <c r="I393" i="34"/>
  <c r="I395" i="34"/>
  <c r="I390" i="34"/>
  <c r="I386" i="34"/>
  <c r="I394" i="34"/>
  <c r="I398" i="34"/>
  <c r="I391" i="34"/>
  <c r="H381" i="34" l="1"/>
  <c r="H380" i="34"/>
  <c r="H379" i="34"/>
  <c r="H378" i="34"/>
  <c r="H377" i="34"/>
  <c r="H376" i="34"/>
  <c r="H374" i="34"/>
  <c r="H373" i="34"/>
  <c r="H372" i="34"/>
  <c r="H371" i="34"/>
  <c r="H370" i="34"/>
  <c r="H369" i="34"/>
  <c r="H367" i="34"/>
  <c r="H366" i="34"/>
  <c r="H365" i="34"/>
  <c r="H364" i="34"/>
  <c r="H363" i="34"/>
  <c r="H362" i="34"/>
  <c r="H361" i="34"/>
  <c r="H360" i="34"/>
  <c r="H359" i="34"/>
  <c r="H358" i="34"/>
  <c r="H357" i="34"/>
  <c r="H356" i="34"/>
  <c r="H354" i="34"/>
  <c r="H353" i="34"/>
  <c r="H352" i="34"/>
  <c r="H351" i="34"/>
  <c r="H350" i="34"/>
  <c r="H349" i="34"/>
  <c r="H348" i="34"/>
  <c r="H347" i="34"/>
  <c r="H346" i="34"/>
  <c r="H345" i="34"/>
  <c r="H344" i="34"/>
  <c r="H343" i="34"/>
  <c r="H341" i="34"/>
  <c r="H340" i="34"/>
  <c r="H339" i="34"/>
  <c r="H338" i="34"/>
  <c r="H337" i="34"/>
  <c r="H336" i="34"/>
  <c r="H335" i="34"/>
  <c r="H334" i="34"/>
  <c r="H333" i="34"/>
  <c r="H332" i="34"/>
  <c r="H331" i="34"/>
  <c r="H330" i="34"/>
  <c r="H328" i="34"/>
  <c r="H327" i="34"/>
  <c r="H326" i="34"/>
  <c r="H325" i="34"/>
  <c r="H324" i="34"/>
  <c r="H323" i="34"/>
  <c r="H322" i="34"/>
  <c r="H321" i="34"/>
  <c r="H320" i="34"/>
  <c r="H319" i="34"/>
  <c r="H318" i="34"/>
  <c r="H317" i="34"/>
  <c r="H315" i="34"/>
  <c r="H314" i="34"/>
  <c r="H313" i="34"/>
  <c r="H312" i="34"/>
  <c r="H311" i="34"/>
  <c r="H310" i="34"/>
  <c r="H309" i="34"/>
  <c r="H308" i="34"/>
  <c r="H307" i="34"/>
  <c r="H306" i="34"/>
  <c r="H304" i="34"/>
  <c r="H305" i="34"/>
  <c r="H302" i="34"/>
  <c r="H301" i="34"/>
  <c r="H300" i="34"/>
  <c r="H299" i="34"/>
  <c r="H298" i="34"/>
  <c r="H297" i="34"/>
  <c r="H296" i="34"/>
  <c r="H295" i="34"/>
  <c r="H294" i="34"/>
  <c r="H293" i="34"/>
  <c r="H292" i="34"/>
  <c r="H291" i="34"/>
  <c r="H289" i="34"/>
  <c r="H288" i="34"/>
  <c r="H287" i="34"/>
  <c r="H286" i="34"/>
  <c r="H285" i="34"/>
  <c r="H284" i="34"/>
  <c r="H283" i="34"/>
  <c r="H282" i="34"/>
  <c r="H281" i="34"/>
  <c r="H280" i="34"/>
  <c r="H279" i="34"/>
  <c r="H278" i="34"/>
  <c r="H276" i="34"/>
  <c r="H275" i="34"/>
  <c r="H274" i="34"/>
  <c r="H273" i="34"/>
  <c r="H272" i="34"/>
  <c r="H271" i="34"/>
  <c r="H270" i="34"/>
  <c r="H269" i="34"/>
  <c r="H268" i="34"/>
  <c r="H267" i="34"/>
  <c r="H266" i="34"/>
  <c r="H265" i="34"/>
  <c r="H263" i="34"/>
  <c r="H262" i="34"/>
  <c r="H261" i="34"/>
  <c r="H260" i="34"/>
  <c r="H259" i="34"/>
  <c r="H258" i="34"/>
  <c r="H257" i="34"/>
  <c r="H256" i="34"/>
  <c r="H255" i="34"/>
  <c r="H254" i="34"/>
  <c r="H253" i="34"/>
  <c r="H252" i="34"/>
  <c r="H250" i="34"/>
  <c r="H249" i="34"/>
  <c r="H248" i="34"/>
  <c r="H247" i="34"/>
  <c r="H246" i="34"/>
  <c r="H245" i="34"/>
  <c r="H244" i="34"/>
  <c r="H243" i="34"/>
  <c r="H242" i="34"/>
  <c r="H241" i="34"/>
  <c r="H240" i="34"/>
  <c r="H239" i="34"/>
  <c r="H237" i="34"/>
  <c r="H236" i="34"/>
  <c r="H235" i="34"/>
  <c r="H234" i="34"/>
  <c r="H233" i="34"/>
  <c r="H232" i="34"/>
  <c r="H231" i="34"/>
  <c r="H230" i="34"/>
  <c r="H229" i="34"/>
  <c r="H228" i="34"/>
  <c r="H227" i="34"/>
  <c r="H226" i="34"/>
  <c r="H224" i="34"/>
  <c r="H223" i="34"/>
  <c r="H222" i="34"/>
  <c r="H221" i="34"/>
  <c r="H220" i="34"/>
  <c r="H219" i="34"/>
  <c r="H218" i="34"/>
  <c r="H217" i="34"/>
  <c r="H216" i="34"/>
  <c r="H215" i="34"/>
  <c r="H214" i="34"/>
  <c r="H213" i="34"/>
  <c r="H211" i="34"/>
  <c r="H210" i="34"/>
  <c r="H209" i="34"/>
  <c r="H208" i="34"/>
  <c r="H207" i="34"/>
  <c r="H206" i="34"/>
  <c r="H205" i="34"/>
  <c r="H204" i="34"/>
  <c r="H203" i="34"/>
  <c r="H202" i="34"/>
  <c r="H201" i="34"/>
  <c r="H200" i="34"/>
  <c r="H198" i="34"/>
  <c r="H197" i="34"/>
  <c r="H196" i="34"/>
  <c r="H195" i="34"/>
  <c r="H194" i="34"/>
  <c r="H193" i="34"/>
  <c r="H192" i="34"/>
  <c r="H191" i="34"/>
  <c r="H190" i="34"/>
  <c r="H189" i="34"/>
  <c r="H188" i="34"/>
  <c r="H187" i="34"/>
  <c r="H185" i="34"/>
  <c r="H184" i="34"/>
  <c r="H183" i="34"/>
  <c r="H182" i="34"/>
  <c r="H181" i="34"/>
  <c r="H180" i="34"/>
  <c r="H179" i="34"/>
  <c r="H178" i="34"/>
  <c r="H177" i="34"/>
  <c r="H176" i="34"/>
  <c r="H175" i="34"/>
  <c r="H174" i="34"/>
  <c r="H172" i="34"/>
  <c r="H171" i="34"/>
  <c r="H170" i="34"/>
  <c r="H169" i="34"/>
  <c r="H168" i="34"/>
  <c r="H167" i="34"/>
  <c r="H166" i="34"/>
  <c r="H165" i="34"/>
  <c r="H164" i="34"/>
  <c r="H163" i="34"/>
  <c r="H162" i="34"/>
  <c r="H161" i="34"/>
  <c r="H159" i="34"/>
  <c r="H158" i="34"/>
  <c r="H157" i="34"/>
  <c r="H156" i="34"/>
  <c r="H155" i="34"/>
  <c r="H154" i="34"/>
  <c r="H153" i="34"/>
  <c r="H152" i="34"/>
  <c r="H151" i="34"/>
  <c r="H150" i="34"/>
  <c r="H149" i="34"/>
  <c r="H148" i="34"/>
  <c r="H146" i="34"/>
  <c r="H145" i="34"/>
  <c r="H144" i="34"/>
  <c r="H143" i="34"/>
  <c r="H142" i="34"/>
  <c r="H141" i="34"/>
  <c r="H140" i="34"/>
  <c r="H139" i="34"/>
  <c r="H138" i="34"/>
  <c r="H137" i="34"/>
  <c r="H136" i="34"/>
  <c r="H135" i="34"/>
  <c r="I474" i="34"/>
  <c r="I453" i="34"/>
  <c r="I495" i="34"/>
  <c r="I497" i="34"/>
  <c r="I436" i="34"/>
  <c r="I450" i="34"/>
  <c r="I427" i="34"/>
  <c r="I471" i="34"/>
  <c r="I505" i="34"/>
  <c r="I510" i="34"/>
  <c r="I484" i="34"/>
  <c r="I457" i="34"/>
  <c r="I418" i="34"/>
  <c r="I486" i="34"/>
  <c r="I381" i="34"/>
  <c r="I442" i="34"/>
  <c r="I516" i="34"/>
  <c r="I433" i="34"/>
  <c r="I482" i="34"/>
  <c r="I444" i="34"/>
  <c r="I506" i="34"/>
  <c r="I500" i="34"/>
  <c r="I377" i="34"/>
  <c r="I507" i="34"/>
  <c r="I460" i="34"/>
  <c r="I449" i="34"/>
  <c r="I432" i="34"/>
  <c r="I425" i="34"/>
  <c r="I511" i="34"/>
  <c r="I481" i="34"/>
  <c r="I428" i="34"/>
  <c r="I455" i="34"/>
  <c r="I514" i="34"/>
  <c r="I489" i="34"/>
  <c r="I493" i="34"/>
  <c r="I426" i="34"/>
  <c r="I488" i="34"/>
  <c r="I461" i="34"/>
  <c r="I472" i="34"/>
  <c r="I499" i="34"/>
  <c r="I476" i="34"/>
  <c r="I422" i="34"/>
  <c r="I480" i="34"/>
  <c r="I515" i="34"/>
  <c r="I479" i="34"/>
  <c r="I380" i="34"/>
  <c r="I435" i="34"/>
  <c r="I462" i="34"/>
  <c r="I451" i="34"/>
  <c r="I483" i="34"/>
  <c r="I498" i="34"/>
  <c r="I458" i="34"/>
  <c r="I465" i="34"/>
  <c r="I485" i="34"/>
  <c r="I496" i="34"/>
  <c r="I378" i="34"/>
  <c r="I429" i="34"/>
  <c r="I447" i="34"/>
  <c r="I424" i="34"/>
  <c r="I446" i="34"/>
  <c r="I503" i="34"/>
  <c r="I464" i="34"/>
  <c r="I438" i="34"/>
  <c r="I494" i="34"/>
  <c r="I379" i="34"/>
  <c r="I434" i="34"/>
  <c r="I454" i="34"/>
  <c r="I502" i="34"/>
  <c r="I491" i="34"/>
  <c r="I441" i="34"/>
  <c r="I452" i="34"/>
  <c r="I469" i="34"/>
  <c r="I475" i="34"/>
  <c r="I467" i="34"/>
  <c r="I443" i="34"/>
  <c r="I508" i="34"/>
  <c r="I448" i="34"/>
  <c r="I477" i="34"/>
  <c r="I512" i="34"/>
  <c r="I439" i="34"/>
  <c r="I470" i="34"/>
  <c r="I513" i="34"/>
  <c r="I420" i="34"/>
  <c r="I463" i="34"/>
  <c r="I421" i="34"/>
  <c r="I423" i="34"/>
  <c r="I490" i="34"/>
  <c r="I437" i="34"/>
  <c r="I478" i="34"/>
  <c r="I440" i="34"/>
  <c r="I466" i="34"/>
  <c r="I456" i="34"/>
  <c r="I376" i="34"/>
  <c r="I504" i="34"/>
  <c r="I492" i="34"/>
  <c r="I468" i="34"/>
  <c r="I419" i="34"/>
  <c r="H87" i="34" l="1"/>
  <c r="H133" i="34" l="1"/>
  <c r="I242" i="34"/>
  <c r="I326" i="34"/>
  <c r="I352" i="34"/>
  <c r="I166" i="34"/>
  <c r="I330" i="34"/>
  <c r="I278" i="34"/>
  <c r="I283" i="34"/>
  <c r="I344" i="34"/>
  <c r="I337" i="34"/>
  <c r="I327" i="34"/>
  <c r="I150" i="34"/>
  <c r="I282" i="34"/>
  <c r="I245" i="34"/>
  <c r="I383" i="34"/>
  <c r="I172" i="34"/>
  <c r="I306" i="34"/>
  <c r="I358" i="34"/>
  <c r="I171" i="34"/>
  <c r="I148" i="34"/>
  <c r="I354" i="34"/>
  <c r="I156" i="34"/>
  <c r="I318" i="34"/>
  <c r="I288" i="34"/>
  <c r="I176" i="34"/>
  <c r="I226" i="34"/>
  <c r="I364" i="34"/>
  <c r="I269" i="34"/>
  <c r="I197" i="34"/>
  <c r="I363" i="34"/>
  <c r="I356" i="34"/>
  <c r="I200" i="34"/>
  <c r="I287" i="34"/>
  <c r="I167" i="34"/>
  <c r="I347" i="34"/>
  <c r="I281" i="34"/>
  <c r="I353" i="34"/>
  <c r="I333" i="34"/>
  <c r="I246" i="34"/>
  <c r="I360" i="34"/>
  <c r="I262" i="34"/>
  <c r="I305" i="34"/>
  <c r="I192" i="34"/>
  <c r="I191" i="34"/>
  <c r="I284" i="34"/>
  <c r="I177" i="34"/>
  <c r="I198" i="34"/>
  <c r="I181" i="34"/>
  <c r="I341" i="34"/>
  <c r="I285" i="34"/>
  <c r="I235" i="34"/>
  <c r="I211" i="34"/>
  <c r="I256" i="34"/>
  <c r="I152" i="34"/>
  <c r="I175" i="34"/>
  <c r="I193" i="34"/>
  <c r="I325" i="34"/>
  <c r="I210" i="34"/>
  <c r="I207" i="34"/>
  <c r="I348" i="34"/>
  <c r="I179" i="34"/>
  <c r="I289" i="34"/>
  <c r="I249" i="34"/>
  <c r="I324" i="34"/>
  <c r="I180" i="34"/>
  <c r="I314" i="34"/>
  <c r="I250" i="34"/>
  <c r="I159" i="34"/>
  <c r="I201" i="34"/>
  <c r="I182" i="34"/>
  <c r="I168" i="34"/>
  <c r="I208" i="34"/>
  <c r="I310" i="34"/>
  <c r="I313" i="34"/>
  <c r="I328" i="34"/>
  <c r="I274" i="34"/>
  <c r="I154" i="34"/>
  <c r="I323" i="34"/>
  <c r="I253" i="34"/>
  <c r="I170" i="34"/>
  <c r="I209" i="34"/>
  <c r="I169" i="34"/>
  <c r="I252" i="34"/>
  <c r="I260" i="34"/>
  <c r="I254" i="34"/>
  <c r="I259" i="34"/>
  <c r="I149" i="34"/>
  <c r="I228" i="34"/>
  <c r="I267" i="34"/>
  <c r="I236" i="34"/>
  <c r="I263" i="34"/>
  <c r="I261" i="34"/>
  <c r="I276" i="34"/>
  <c r="I349" i="34"/>
  <c r="I239" i="34"/>
  <c r="I266" i="34"/>
  <c r="I230" i="34"/>
  <c r="I163" i="34"/>
  <c r="I357" i="34"/>
  <c r="I158" i="34"/>
  <c r="I240" i="34"/>
  <c r="I280" i="34"/>
  <c r="I331" i="34"/>
  <c r="I317" i="34"/>
  <c r="I187" i="34"/>
  <c r="I319" i="34"/>
  <c r="I165" i="34"/>
  <c r="I231" i="34"/>
  <c r="I153" i="34"/>
  <c r="I190" i="34"/>
  <c r="I320" i="34"/>
  <c r="I340" i="34"/>
  <c r="I265" i="34"/>
  <c r="I194" i="34"/>
  <c r="I255" i="34"/>
  <c r="I189" i="34"/>
  <c r="I178" i="34"/>
  <c r="I196" i="34"/>
  <c r="I204" i="34"/>
  <c r="I270" i="34"/>
  <c r="I202" i="34"/>
  <c r="I155" i="34"/>
  <c r="I332" i="34"/>
  <c r="I359" i="34"/>
  <c r="I195" i="34"/>
  <c r="I279" i="34"/>
  <c r="I339" i="34"/>
  <c r="I258" i="34"/>
  <c r="I343" i="34"/>
  <c r="I188" i="34"/>
  <c r="I338" i="34"/>
  <c r="I362" i="34"/>
  <c r="I244" i="34"/>
  <c r="I304" i="34"/>
  <c r="I334" i="34"/>
  <c r="I286" i="34"/>
  <c r="I350" i="34"/>
  <c r="I273" i="34"/>
  <c r="I361" i="34"/>
  <c r="I247" i="34"/>
  <c r="I232" i="34"/>
  <c r="I205" i="34"/>
  <c r="I315" i="34"/>
  <c r="I243" i="34"/>
  <c r="I272" i="34"/>
  <c r="I234" i="34"/>
  <c r="I164" i="34"/>
  <c r="I237" i="34"/>
  <c r="I308" i="34"/>
  <c r="I345" i="34"/>
  <c r="I203" i="34"/>
  <c r="I321" i="34"/>
  <c r="I367" i="34"/>
  <c r="I351" i="34"/>
  <c r="I346" i="34"/>
  <c r="I248" i="34"/>
  <c r="I183" i="34"/>
  <c r="I162" i="34"/>
  <c r="I227" i="34"/>
  <c r="I206" i="34"/>
  <c r="I312" i="34"/>
  <c r="I365" i="34"/>
  <c r="I161" i="34"/>
  <c r="I335" i="34"/>
  <c r="I307" i="34"/>
  <c r="I174" i="34"/>
  <c r="I309" i="34"/>
  <c r="I271" i="34"/>
  <c r="I241" i="34"/>
  <c r="I366" i="34"/>
  <c r="I185" i="34"/>
  <c r="I268" i="34"/>
  <c r="I229" i="34"/>
  <c r="I322" i="34"/>
  <c r="I275" i="34"/>
  <c r="I336" i="34"/>
  <c r="I233" i="34"/>
  <c r="I151" i="34"/>
  <c r="I184" i="34"/>
  <c r="I311" i="34"/>
  <c r="I257" i="34"/>
  <c r="I157" i="34"/>
  <c r="H13" i="32" l="1"/>
  <c r="H49" i="30" l="1"/>
  <c r="H47" i="30"/>
  <c r="H109" i="34"/>
  <c r="H104" i="34"/>
  <c r="H103" i="34"/>
  <c r="H102" i="34"/>
  <c r="H101" i="34"/>
  <c r="H99" i="34"/>
  <c r="H100" i="34"/>
  <c r="H98" i="34"/>
  <c r="H97" i="34"/>
  <c r="H96" i="34"/>
  <c r="H95" i="34"/>
  <c r="H94" i="34"/>
  <c r="H93" i="34"/>
  <c r="H92" i="34"/>
  <c r="H91" i="34"/>
  <c r="H90" i="34"/>
  <c r="H89" i="34"/>
  <c r="H88" i="34"/>
  <c r="H78" i="34"/>
  <c r="H79" i="34"/>
  <c r="H80" i="34"/>
  <c r="H81" i="34"/>
  <c r="H105" i="34" l="1"/>
  <c r="H110" i="34"/>
  <c r="H154" i="33" l="1"/>
  <c r="H155" i="33"/>
  <c r="H156" i="33"/>
  <c r="H153" i="33"/>
  <c r="H141" i="33"/>
  <c r="H142" i="33"/>
  <c r="H140" i="33"/>
  <c r="H131" i="33"/>
  <c r="H128" i="33"/>
  <c r="H129" i="33"/>
  <c r="H127" i="33"/>
  <c r="H47" i="34"/>
  <c r="H46" i="34"/>
  <c r="E65" i="34"/>
  <c r="H65" i="34" s="1"/>
  <c r="E64" i="34"/>
  <c r="H64" i="34" s="1"/>
  <c r="E61" i="34"/>
  <c r="H61" i="34" s="1"/>
  <c r="E62" i="34"/>
  <c r="H62" i="34" s="1"/>
  <c r="E63" i="34"/>
  <c r="H63" i="34" s="1"/>
  <c r="E60" i="34"/>
  <c r="H60" i="34" s="1"/>
  <c r="E57" i="34"/>
  <c r="H57" i="34" s="1"/>
  <c r="E58" i="34"/>
  <c r="H58" i="34" s="1"/>
  <c r="E59" i="34"/>
  <c r="H59" i="34" s="1"/>
  <c r="E56" i="34"/>
  <c r="H56" i="34" s="1"/>
  <c r="E53" i="34"/>
  <c r="H53" i="34" s="1"/>
  <c r="E54" i="34"/>
  <c r="H54" i="34" s="1"/>
  <c r="E55" i="34"/>
  <c r="H55" i="34" s="1"/>
  <c r="E52" i="34"/>
  <c r="I132" i="33"/>
  <c r="I151" i="33"/>
  <c r="I144" i="33"/>
  <c r="I153" i="33"/>
  <c r="I131" i="33"/>
  <c r="I155" i="33"/>
  <c r="I149" i="33"/>
  <c r="I128" i="33"/>
  <c r="I147" i="33"/>
  <c r="I152" i="33"/>
  <c r="I150" i="33"/>
  <c r="I156" i="33"/>
  <c r="I129" i="33"/>
  <c r="I145" i="33"/>
  <c r="I146" i="33"/>
  <c r="I142" i="33"/>
  <c r="I148" i="33"/>
  <c r="I127" i="33"/>
  <c r="I141" i="33"/>
  <c r="I154" i="33"/>
  <c r="I140" i="33"/>
  <c r="H106" i="31" l="1"/>
  <c r="H111" i="31"/>
  <c r="H110" i="31"/>
  <c r="H102" i="31"/>
  <c r="H111" i="30"/>
  <c r="H120" i="30"/>
  <c r="I120" i="30"/>
  <c r="I111" i="31"/>
  <c r="I102" i="31"/>
  <c r="I111" i="30"/>
  <c r="I110" i="31"/>
  <c r="I121" i="30"/>
  <c r="H100" i="31" l="1"/>
  <c r="H103" i="31"/>
  <c r="H88" i="31"/>
  <c r="H89" i="31"/>
  <c r="H90" i="31"/>
  <c r="H91" i="31"/>
  <c r="H87" i="31"/>
  <c r="H83" i="31"/>
  <c r="H84" i="31"/>
  <c r="H85" i="31"/>
  <c r="H86" i="31"/>
  <c r="H82" i="31"/>
  <c r="H78" i="31"/>
  <c r="H79" i="31"/>
  <c r="H80" i="31"/>
  <c r="H81" i="31"/>
  <c r="H77" i="31"/>
  <c r="I91" i="31"/>
  <c r="I89" i="31"/>
  <c r="I83" i="31"/>
  <c r="I88" i="31"/>
  <c r="I86" i="31"/>
  <c r="I77" i="31"/>
  <c r="I78" i="31"/>
  <c r="I81" i="31"/>
  <c r="I82" i="31"/>
  <c r="I90" i="31"/>
  <c r="I87" i="31"/>
  <c r="I85" i="31"/>
  <c r="I79" i="31"/>
  <c r="I80" i="31"/>
  <c r="I84" i="31"/>
  <c r="H39" i="31" l="1"/>
  <c r="E28" i="31"/>
  <c r="H15" i="31"/>
  <c r="H10" i="37" l="1"/>
  <c r="H11" i="37"/>
  <c r="H12" i="37"/>
  <c r="H13" i="37"/>
  <c r="H58" i="37"/>
  <c r="H59" i="37"/>
  <c r="H60" i="37"/>
  <c r="H57" i="37"/>
  <c r="H55" i="37"/>
  <c r="H113" i="33"/>
  <c r="H149" i="33"/>
  <c r="H150" i="33"/>
  <c r="H151" i="33"/>
  <c r="H148" i="33"/>
  <c r="H152" i="33"/>
  <c r="H145" i="33"/>
  <c r="H146" i="33"/>
  <c r="H147" i="33"/>
  <c r="H144" i="33"/>
  <c r="H132" i="33"/>
  <c r="H133" i="33"/>
  <c r="H134" i="33"/>
  <c r="H135" i="33"/>
  <c r="H136" i="33"/>
  <c r="H119" i="33"/>
  <c r="H120" i="33"/>
  <c r="H121" i="33"/>
  <c r="H122" i="33"/>
  <c r="H123" i="33"/>
  <c r="H126" i="33"/>
  <c r="H118" i="33"/>
  <c r="H109" i="33"/>
  <c r="H110" i="33"/>
  <c r="H111" i="33"/>
  <c r="H108" i="33"/>
  <c r="H105" i="33"/>
  <c r="H106" i="33"/>
  <c r="H107" i="33"/>
  <c r="H104" i="33"/>
  <c r="I113" i="33"/>
  <c r="I135" i="33"/>
  <c r="I126" i="33"/>
  <c r="I133" i="33"/>
  <c r="I119" i="33"/>
  <c r="I123" i="33"/>
  <c r="I134" i="33"/>
  <c r="I136" i="33"/>
  <c r="I122" i="33"/>
  <c r="I121" i="33"/>
  <c r="I120" i="33"/>
  <c r="I118" i="33"/>
  <c r="H29" i="37" l="1"/>
  <c r="I110" i="33"/>
  <c r="I108" i="33"/>
  <c r="I105" i="33"/>
  <c r="I107" i="33"/>
  <c r="I106" i="33"/>
  <c r="I109" i="33"/>
  <c r="I111" i="33"/>
  <c r="I49" i="17" l="1"/>
  <c r="H26" i="37" l="1"/>
  <c r="H27" i="37"/>
  <c r="H28" i="37"/>
  <c r="H30" i="37"/>
  <c r="H31" i="37"/>
  <c r="H42" i="33" l="1"/>
  <c r="H41" i="33"/>
  <c r="H98" i="33"/>
  <c r="H97" i="33"/>
  <c r="H96" i="33"/>
  <c r="H95" i="33"/>
  <c r="H94" i="33"/>
  <c r="H93" i="33"/>
  <c r="H92" i="33"/>
  <c r="H91" i="33"/>
  <c r="H90" i="33"/>
  <c r="H89" i="33"/>
  <c r="H88" i="33"/>
  <c r="H87" i="33"/>
  <c r="H86" i="33"/>
  <c r="H101" i="33"/>
  <c r="H102" i="33"/>
  <c r="H103" i="33"/>
  <c r="H100" i="33"/>
  <c r="H38" i="33"/>
  <c r="H39" i="33"/>
  <c r="I103" i="33"/>
  <c r="I100" i="33"/>
  <c r="I101" i="33"/>
  <c r="I104" i="33"/>
  <c r="I102" i="33"/>
  <c r="H84" i="33" l="1"/>
  <c r="F40" i="37"/>
  <c r="F39" i="37"/>
  <c r="F38" i="37"/>
  <c r="F37" i="37"/>
  <c r="H25" i="37"/>
  <c r="H24" i="37"/>
  <c r="H23" i="37"/>
  <c r="H22" i="37"/>
  <c r="H21" i="37"/>
  <c r="H5" i="37"/>
  <c r="H6" i="37" s="1"/>
  <c r="I93" i="33"/>
  <c r="I80" i="37"/>
  <c r="I90" i="33"/>
  <c r="I85" i="37"/>
  <c r="I75" i="37"/>
  <c r="I57" i="37"/>
  <c r="I71" i="37"/>
  <c r="I69" i="37"/>
  <c r="I55" i="37"/>
  <c r="I73" i="37"/>
  <c r="I97" i="33"/>
  <c r="I89" i="33"/>
  <c r="I58" i="37"/>
  <c r="I68" i="37"/>
  <c r="I70" i="37"/>
  <c r="I74" i="37"/>
  <c r="I95" i="33"/>
  <c r="I66" i="37"/>
  <c r="I91" i="33"/>
  <c r="I60" i="37"/>
  <c r="I82" i="37"/>
  <c r="I98" i="33"/>
  <c r="I67" i="37"/>
  <c r="I92" i="33"/>
  <c r="I76" i="37"/>
  <c r="I77" i="37"/>
  <c r="I72" i="37"/>
  <c r="I96" i="33"/>
  <c r="I84" i="37"/>
  <c r="I79" i="37"/>
  <c r="I59" i="37"/>
  <c r="I94" i="33"/>
  <c r="I83" i="37"/>
  <c r="I65" i="37"/>
  <c r="H32" i="37" l="1"/>
  <c r="H14" i="37"/>
  <c r="H16" i="37" s="1"/>
  <c r="H38" i="37" l="1"/>
  <c r="H40" i="37"/>
  <c r="H37" i="37"/>
  <c r="H39" i="37"/>
  <c r="H41" i="37" l="1"/>
  <c r="H43" i="37" s="1"/>
  <c r="H46" i="37" l="1"/>
  <c r="B6" i="29" s="1"/>
  <c r="H49" i="37" l="1"/>
  <c r="C6" i="29" s="1"/>
  <c r="H39" i="36"/>
  <c r="H38" i="36"/>
  <c r="H28" i="36"/>
  <c r="H27" i="36"/>
  <c r="H26" i="36"/>
  <c r="H25" i="36"/>
  <c r="H24" i="36"/>
  <c r="H23" i="36"/>
  <c r="H22" i="36"/>
  <c r="H21" i="36"/>
  <c r="H20" i="36"/>
  <c r="H19" i="36"/>
  <c r="H18" i="36"/>
  <c r="H17" i="36"/>
  <c r="H16" i="36"/>
  <c r="H15" i="36"/>
  <c r="H14" i="36"/>
  <c r="H13" i="36"/>
  <c r="H12" i="36"/>
  <c r="H11" i="36"/>
  <c r="H10" i="36"/>
  <c r="H9" i="36"/>
  <c r="H34" i="36" l="1"/>
  <c r="H40" i="36"/>
  <c r="F48" i="36"/>
  <c r="F47" i="36"/>
  <c r="F46" i="36"/>
  <c r="F45" i="36"/>
  <c r="I66" i="36"/>
  <c r="I68" i="36"/>
  <c r="I69" i="36"/>
  <c r="I71" i="36"/>
  <c r="I65" i="36"/>
  <c r="I67" i="36"/>
  <c r="I70" i="36"/>
  <c r="H46" i="36" l="1"/>
  <c r="H47" i="36"/>
  <c r="H48" i="36"/>
  <c r="H45" i="36"/>
  <c r="H35" i="34"/>
  <c r="H34" i="34"/>
  <c r="H29" i="34"/>
  <c r="H28" i="34"/>
  <c r="H27" i="34"/>
  <c r="H26" i="34"/>
  <c r="H21" i="34"/>
  <c r="H20" i="34"/>
  <c r="H19" i="34"/>
  <c r="H18" i="34"/>
  <c r="H13" i="34"/>
  <c r="H12" i="34"/>
  <c r="H11" i="34"/>
  <c r="H10" i="34"/>
  <c r="F118" i="34"/>
  <c r="F117" i="34"/>
  <c r="F116" i="34"/>
  <c r="F115" i="34"/>
  <c r="H77" i="34"/>
  <c r="H76" i="34"/>
  <c r="H75" i="34"/>
  <c r="H74" i="34"/>
  <c r="H73" i="34"/>
  <c r="H52" i="34"/>
  <c r="H48" i="34"/>
  <c r="H5" i="34"/>
  <c r="H6" i="34" s="1"/>
  <c r="I140" i="34"/>
  <c r="I223" i="34"/>
  <c r="I215" i="34"/>
  <c r="I222" i="34"/>
  <c r="I221" i="34"/>
  <c r="I145" i="34"/>
  <c r="I371" i="34"/>
  <c r="I407" i="34"/>
  <c r="I408" i="34"/>
  <c r="I295" i="34"/>
  <c r="I412" i="34"/>
  <c r="I214" i="34"/>
  <c r="I142" i="34"/>
  <c r="I299" i="34"/>
  <c r="I404" i="34"/>
  <c r="I219" i="34"/>
  <c r="I143" i="34"/>
  <c r="I414" i="34"/>
  <c r="I415" i="34"/>
  <c r="I370" i="34"/>
  <c r="I141" i="34"/>
  <c r="I297" i="34"/>
  <c r="I216" i="34"/>
  <c r="I301" i="34"/>
  <c r="I136" i="34"/>
  <c r="I374" i="34"/>
  <c r="I217" i="34"/>
  <c r="I296" i="34"/>
  <c r="I139" i="34"/>
  <c r="I138" i="34"/>
  <c r="I416" i="34"/>
  <c r="I302" i="34"/>
  <c r="I144" i="34"/>
  <c r="I300" i="34"/>
  <c r="I294" i="34"/>
  <c r="I224" i="34"/>
  <c r="I133" i="34"/>
  <c r="I413" i="34"/>
  <c r="I220" i="34"/>
  <c r="I298" i="34"/>
  <c r="I291" i="34"/>
  <c r="I293" i="34"/>
  <c r="I409" i="34"/>
  <c r="I146" i="34"/>
  <c r="I218" i="34"/>
  <c r="I406" i="34"/>
  <c r="I292" i="34"/>
  <c r="I405" i="34"/>
  <c r="I373" i="34"/>
  <c r="I372" i="34"/>
  <c r="I369" i="34"/>
  <c r="I213" i="34"/>
  <c r="I137" i="34"/>
  <c r="I135" i="34"/>
  <c r="I410" i="34"/>
  <c r="I411" i="34"/>
  <c r="H30" i="34" l="1"/>
  <c r="H36" i="34"/>
  <c r="H49" i="36"/>
  <c r="H52" i="36" s="1"/>
  <c r="H14" i="34"/>
  <c r="H82" i="34"/>
  <c r="H115" i="34" s="1"/>
  <c r="H22" i="34"/>
  <c r="H118" i="34" l="1"/>
  <c r="H117" i="34"/>
  <c r="H116" i="34"/>
  <c r="H41" i="34"/>
  <c r="H42" i="34" s="1"/>
  <c r="H68" i="34" s="1"/>
  <c r="H55" i="36"/>
  <c r="B11" i="29" l="1"/>
  <c r="H57" i="36"/>
  <c r="C11" i="29" s="1"/>
  <c r="H37" i="33" l="1"/>
  <c r="H40" i="33"/>
  <c r="H45" i="33"/>
  <c r="E57" i="33"/>
  <c r="H57" i="33" s="1"/>
  <c r="E58" i="33"/>
  <c r="H58" i="33" s="1"/>
  <c r="E59" i="33"/>
  <c r="H59" i="33" s="1"/>
  <c r="E56" i="33"/>
  <c r="H56" i="33" s="1"/>
  <c r="H10" i="33"/>
  <c r="H50" i="33" l="1"/>
  <c r="H46" i="33"/>
  <c r="H11" i="33"/>
  <c r="F69" i="33" l="1"/>
  <c r="F68" i="33"/>
  <c r="F67" i="33"/>
  <c r="F66" i="33"/>
  <c r="H60" i="33"/>
  <c r="E29" i="33"/>
  <c r="H29" i="33" s="1"/>
  <c r="H30" i="33" s="1"/>
  <c r="H19" i="33"/>
  <c r="H18" i="33"/>
  <c r="H17" i="33"/>
  <c r="H16" i="33"/>
  <c r="H5" i="33"/>
  <c r="I88" i="33"/>
  <c r="I86" i="33"/>
  <c r="I87" i="33"/>
  <c r="I84" i="33"/>
  <c r="H61" i="33" l="1"/>
  <c r="H51" i="33"/>
  <c r="H24" i="33"/>
  <c r="H25" i="33" s="1"/>
  <c r="H6" i="33"/>
  <c r="H20" i="33"/>
  <c r="H32" i="33" l="1"/>
  <c r="H68" i="33"/>
  <c r="H69" i="33" l="1"/>
  <c r="H67" i="33"/>
  <c r="H66" i="33"/>
  <c r="H70" i="33" l="1"/>
  <c r="H72" i="33" s="1"/>
  <c r="H75" i="33" s="1"/>
  <c r="H155" i="32"/>
  <c r="H154" i="32"/>
  <c r="H153" i="32"/>
  <c r="H152" i="32"/>
  <c r="H149" i="32"/>
  <c r="H146" i="32"/>
  <c r="H148" i="32"/>
  <c r="H145" i="32"/>
  <c r="H120" i="32"/>
  <c r="H121" i="32"/>
  <c r="H119" i="32"/>
  <c r="H117" i="32"/>
  <c r="H118" i="32"/>
  <c r="H116" i="32"/>
  <c r="H114" i="32"/>
  <c r="H115" i="32"/>
  <c r="H113" i="32"/>
  <c r="H123" i="32"/>
  <c r="H158" i="32"/>
  <c r="H157" i="32"/>
  <c r="H73" i="32"/>
  <c r="H140" i="32"/>
  <c r="H139" i="32"/>
  <c r="H171" i="32"/>
  <c r="H170" i="32"/>
  <c r="H167" i="32"/>
  <c r="H168" i="32"/>
  <c r="H169" i="32"/>
  <c r="H166" i="32"/>
  <c r="I154" i="32"/>
  <c r="I153" i="32"/>
  <c r="H78" i="33" l="1"/>
  <c r="C4" i="29" s="1"/>
  <c r="B4" i="29"/>
  <c r="F91" i="32"/>
  <c r="F92" i="32"/>
  <c r="F93" i="32"/>
  <c r="F90" i="32"/>
  <c r="H84" i="32"/>
  <c r="H83" i="32"/>
  <c r="H82" i="32"/>
  <c r="H81" i="32"/>
  <c r="H80" i="32"/>
  <c r="H74" i="32"/>
  <c r="H72" i="32"/>
  <c r="H71" i="32"/>
  <c r="H40" i="32"/>
  <c r="H61" i="32"/>
  <c r="H62" i="32"/>
  <c r="H37" i="32"/>
  <c r="H38" i="32"/>
  <c r="H39" i="32"/>
  <c r="E28" i="32"/>
  <c r="H23" i="32"/>
  <c r="H15" i="32"/>
  <c r="H154" i="10"/>
  <c r="H153" i="10"/>
  <c r="H152" i="10"/>
  <c r="H150" i="10"/>
  <c r="H143" i="10"/>
  <c r="I156" i="10"/>
  <c r="I152" i="10"/>
  <c r="I154" i="10"/>
  <c r="I153" i="10"/>
  <c r="I151" i="10"/>
  <c r="I143" i="10"/>
  <c r="I158" i="10"/>
  <c r="I150" i="10"/>
  <c r="H85" i="32" l="1"/>
  <c r="H75" i="32"/>
  <c r="H108" i="31" l="1"/>
  <c r="H99" i="31"/>
  <c r="H101" i="31"/>
  <c r="H105" i="31"/>
  <c r="H107" i="31"/>
  <c r="H109" i="31"/>
  <c r="H98" i="31"/>
  <c r="I116" i="30"/>
  <c r="I119" i="30"/>
  <c r="I117" i="30"/>
  <c r="I106" i="31"/>
  <c r="I108" i="31"/>
  <c r="I118" i="30"/>
  <c r="H75" i="31" l="1"/>
  <c r="H74" i="31"/>
  <c r="H93" i="31"/>
  <c r="H73" i="31"/>
  <c r="H72" i="31"/>
  <c r="H71" i="31"/>
  <c r="H70" i="31"/>
  <c r="H66" i="31"/>
  <c r="H67" i="31"/>
  <c r="H68" i="31"/>
  <c r="H65" i="31"/>
  <c r="F48" i="31"/>
  <c r="F49" i="31"/>
  <c r="F50" i="31"/>
  <c r="F47" i="31"/>
  <c r="H101" i="30"/>
  <c r="I72" i="31"/>
  <c r="I73" i="31"/>
  <c r="I74" i="31"/>
  <c r="I75" i="31"/>
  <c r="I101" i="30"/>
  <c r="I70" i="31"/>
  <c r="I71" i="31"/>
  <c r="A18" i="29" l="1"/>
  <c r="H149" i="10" l="1"/>
  <c r="H151" i="10"/>
  <c r="H156" i="10"/>
  <c r="H158" i="10"/>
  <c r="H27" i="30"/>
  <c r="F57" i="30"/>
  <c r="F58" i="30"/>
  <c r="F59" i="30"/>
  <c r="F56" i="30"/>
  <c r="J104" i="17"/>
  <c r="I75" i="17" l="1"/>
  <c r="I74" i="17"/>
  <c r="F64" i="10"/>
  <c r="F65" i="10"/>
  <c r="F66" i="10"/>
  <c r="F63" i="10"/>
  <c r="I48" i="17"/>
  <c r="I47" i="17"/>
  <c r="I46" i="17"/>
  <c r="I44" i="17"/>
  <c r="I42" i="17"/>
  <c r="I41" i="17"/>
  <c r="I6" i="17"/>
  <c r="I5" i="17"/>
  <c r="J74" i="17"/>
  <c r="J75" i="17"/>
  <c r="I51" i="17" l="1"/>
  <c r="I59" i="17" s="1"/>
  <c r="I7" i="17"/>
  <c r="I57" i="17" l="1"/>
  <c r="I56" i="17"/>
  <c r="I58" i="17"/>
  <c r="H33" i="10"/>
  <c r="H34" i="10"/>
  <c r="H49" i="10"/>
  <c r="H49" i="32"/>
  <c r="H48" i="32"/>
  <c r="H36" i="32"/>
  <c r="H41" i="32" s="1"/>
  <c r="H50" i="32" l="1"/>
  <c r="H52" i="32" s="1"/>
  <c r="H43" i="32"/>
  <c r="H64" i="32" l="1"/>
  <c r="H63" i="32"/>
  <c r="H60" i="32"/>
  <c r="H59" i="32"/>
  <c r="H14" i="32"/>
  <c r="H8" i="32"/>
  <c r="H7" i="32"/>
  <c r="H6" i="32"/>
  <c r="H5" i="32"/>
  <c r="H108" i="30"/>
  <c r="H109" i="30"/>
  <c r="H110" i="30"/>
  <c r="H112" i="30"/>
  <c r="H113" i="30"/>
  <c r="H115" i="30"/>
  <c r="H117" i="30"/>
  <c r="H119" i="30"/>
  <c r="H107" i="30"/>
  <c r="H97" i="30"/>
  <c r="H98" i="30"/>
  <c r="H99" i="30"/>
  <c r="H94" i="30"/>
  <c r="H95" i="30"/>
  <c r="H96" i="30"/>
  <c r="H91" i="30"/>
  <c r="H92" i="30"/>
  <c r="H93" i="30"/>
  <c r="H88" i="30"/>
  <c r="H89" i="30"/>
  <c r="H87" i="30"/>
  <c r="H85" i="30"/>
  <c r="H86" i="30"/>
  <c r="H84" i="30"/>
  <c r="H82" i="30"/>
  <c r="H83" i="30"/>
  <c r="H81" i="30"/>
  <c r="H79" i="30"/>
  <c r="H78" i="30"/>
  <c r="H75" i="30"/>
  <c r="H76" i="30"/>
  <c r="H74" i="30"/>
  <c r="H8" i="31"/>
  <c r="H41" i="31"/>
  <c r="H40" i="31"/>
  <c r="H38" i="31"/>
  <c r="H37" i="31"/>
  <c r="H36" i="31"/>
  <c r="H35" i="31"/>
  <c r="H23" i="31"/>
  <c r="H14" i="31"/>
  <c r="H13" i="31"/>
  <c r="H7" i="31"/>
  <c r="H6" i="31"/>
  <c r="H5" i="31"/>
  <c r="I150" i="32"/>
  <c r="I160" i="32"/>
  <c r="I134" i="32"/>
  <c r="I120" i="32"/>
  <c r="I114" i="32"/>
  <c r="I162" i="32"/>
  <c r="I109" i="32"/>
  <c r="I113" i="32"/>
  <c r="I164" i="32"/>
  <c r="I161" i="32"/>
  <c r="I100" i="31"/>
  <c r="I119" i="32"/>
  <c r="I163" i="32"/>
  <c r="I149" i="32"/>
  <c r="I132" i="32"/>
  <c r="I107" i="31"/>
  <c r="I66" i="31"/>
  <c r="I152" i="32"/>
  <c r="I169" i="32"/>
  <c r="I130" i="32"/>
  <c r="I103" i="31"/>
  <c r="I65" i="31"/>
  <c r="I101" i="31"/>
  <c r="I145" i="32"/>
  <c r="I135" i="32"/>
  <c r="I157" i="32"/>
  <c r="I68" i="31"/>
  <c r="I128" i="32"/>
  <c r="I123" i="32"/>
  <c r="I115" i="32"/>
  <c r="I148" i="32"/>
  <c r="I121" i="32"/>
  <c r="I105" i="31"/>
  <c r="I140" i="32"/>
  <c r="I166" i="32"/>
  <c r="I167" i="32"/>
  <c r="I127" i="32"/>
  <c r="I99" i="31"/>
  <c r="I155" i="32"/>
  <c r="I67" i="31"/>
  <c r="I118" i="32"/>
  <c r="I116" i="32"/>
  <c r="I93" i="31"/>
  <c r="I126" i="32"/>
  <c r="I133" i="32"/>
  <c r="I159" i="32"/>
  <c r="I170" i="32"/>
  <c r="I139" i="32"/>
  <c r="I129" i="32"/>
  <c r="I147" i="32"/>
  <c r="I111" i="32"/>
  <c r="I109" i="31"/>
  <c r="I117" i="32"/>
  <c r="I131" i="32"/>
  <c r="I125" i="32"/>
  <c r="I108" i="32"/>
  <c r="I110" i="32"/>
  <c r="I137" i="32"/>
  <c r="I158" i="32"/>
  <c r="I168" i="32"/>
  <c r="I171" i="32"/>
  <c r="I98" i="31"/>
  <c r="I146" i="32"/>
  <c r="H16" i="31" l="1"/>
  <c r="H65" i="32"/>
  <c r="H20" i="32"/>
  <c r="H24" i="32" s="1"/>
  <c r="H16" i="32"/>
  <c r="H24" i="31"/>
  <c r="H9" i="32"/>
  <c r="H28" i="32"/>
  <c r="H29" i="32" s="1"/>
  <c r="H9" i="31"/>
  <c r="H42" i="31"/>
  <c r="H28" i="31"/>
  <c r="H29" i="31" s="1"/>
  <c r="H31" i="32" l="1"/>
  <c r="H54" i="32" s="1"/>
  <c r="H47" i="31"/>
  <c r="H50" i="31"/>
  <c r="H48" i="31"/>
  <c r="H49" i="31"/>
  <c r="H92" i="32"/>
  <c r="H93" i="32"/>
  <c r="H90" i="32"/>
  <c r="H91" i="32"/>
  <c r="H31" i="31"/>
  <c r="I82" i="30"/>
  <c r="I84" i="30"/>
  <c r="I92" i="30"/>
  <c r="I74" i="30"/>
  <c r="I98" i="30"/>
  <c r="I91" i="30"/>
  <c r="I87" i="30"/>
  <c r="I83" i="30"/>
  <c r="I94" i="30"/>
  <c r="I99" i="30"/>
  <c r="I113" i="30"/>
  <c r="I79" i="30"/>
  <c r="I97" i="30"/>
  <c r="I93" i="30"/>
  <c r="I75" i="30"/>
  <c r="I81" i="30"/>
  <c r="I110" i="30"/>
  <c r="I108" i="30"/>
  <c r="I115" i="30"/>
  <c r="I76" i="30"/>
  <c r="I107" i="30"/>
  <c r="I88" i="30"/>
  <c r="I78" i="30"/>
  <c r="I85" i="30"/>
  <c r="I112" i="30"/>
  <c r="I95" i="30"/>
  <c r="I86" i="30"/>
  <c r="I96" i="30"/>
  <c r="I109" i="30"/>
  <c r="I89" i="30"/>
  <c r="H51" i="31" l="1"/>
  <c r="H53" i="31" s="1"/>
  <c r="H56" i="31" s="1"/>
  <c r="H59" i="31" s="1"/>
  <c r="H94" i="32"/>
  <c r="H127" i="10"/>
  <c r="H126" i="10"/>
  <c r="H119" i="10"/>
  <c r="H100" i="10"/>
  <c r="H101" i="10"/>
  <c r="H99" i="10"/>
  <c r="H120" i="10"/>
  <c r="H114" i="10"/>
  <c r="H115" i="10"/>
  <c r="H116" i="10"/>
  <c r="H117" i="10"/>
  <c r="H113" i="10"/>
  <c r="H96" i="10"/>
  <c r="H94" i="10"/>
  <c r="H95" i="10"/>
  <c r="H93" i="10"/>
  <c r="H91" i="10"/>
  <c r="H82" i="10"/>
  <c r="H83" i="10"/>
  <c r="H84" i="10"/>
  <c r="H85" i="10"/>
  <c r="H86" i="10"/>
  <c r="H81" i="10"/>
  <c r="H13" i="30"/>
  <c r="H14" i="30"/>
  <c r="H15" i="30"/>
  <c r="H16" i="30"/>
  <c r="H17" i="30"/>
  <c r="H18" i="30"/>
  <c r="H19" i="30"/>
  <c r="C1" i="28"/>
  <c r="C2" i="29"/>
  <c r="I99" i="10"/>
  <c r="I128" i="10"/>
  <c r="I96" i="10"/>
  <c r="I133" i="10"/>
  <c r="I141" i="10"/>
  <c r="I105" i="10"/>
  <c r="I82" i="10"/>
  <c r="I149" i="10"/>
  <c r="I101" i="10"/>
  <c r="I147" i="10"/>
  <c r="I140" i="10"/>
  <c r="I121" i="10"/>
  <c r="I145" i="10"/>
  <c r="I142" i="10"/>
  <c r="I122" i="10"/>
  <c r="I111" i="10"/>
  <c r="I81" i="10"/>
  <c r="I106" i="10"/>
  <c r="I120" i="10"/>
  <c r="I94" i="10"/>
  <c r="I114" i="10"/>
  <c r="I98" i="10"/>
  <c r="I110" i="10"/>
  <c r="I139" i="10"/>
  <c r="I127" i="10"/>
  <c r="I86" i="10"/>
  <c r="I129" i="10"/>
  <c r="I126" i="10"/>
  <c r="I107" i="10"/>
  <c r="I97" i="10"/>
  <c r="I100" i="10"/>
  <c r="I116" i="10"/>
  <c r="I103" i="10"/>
  <c r="I95" i="10"/>
  <c r="I93" i="10"/>
  <c r="I85" i="10"/>
  <c r="I104" i="10"/>
  <c r="I119" i="10"/>
  <c r="I117" i="10"/>
  <c r="I88" i="10"/>
  <c r="I112" i="10"/>
  <c r="I84" i="10"/>
  <c r="I91" i="10"/>
  <c r="I144" i="10"/>
  <c r="I108" i="10"/>
  <c r="I109" i="10"/>
  <c r="I90" i="10"/>
  <c r="I83" i="10"/>
  <c r="I113" i="10"/>
  <c r="H96" i="32" l="1"/>
  <c r="H99" i="32" s="1"/>
  <c r="H102" i="32" s="1"/>
  <c r="C9" i="29"/>
  <c r="B9" i="29"/>
  <c r="H50" i="30"/>
  <c r="H48" i="30"/>
  <c r="H46" i="30"/>
  <c r="H45" i="30"/>
  <c r="H44" i="30"/>
  <c r="H43" i="30"/>
  <c r="H42" i="30"/>
  <c r="H41" i="30"/>
  <c r="H40" i="30"/>
  <c r="E32" i="30"/>
  <c r="H32" i="30" s="1"/>
  <c r="H12" i="30"/>
  <c r="H7" i="30"/>
  <c r="H6" i="30"/>
  <c r="H5" i="30"/>
  <c r="I115" i="10"/>
  <c r="B10" i="29" l="1"/>
  <c r="C10" i="29"/>
  <c r="H20" i="30"/>
  <c r="H24" i="30"/>
  <c r="H28" i="30" s="1"/>
  <c r="H51" i="30"/>
  <c r="H33" i="30"/>
  <c r="H8" i="30"/>
  <c r="H57" i="30" l="1"/>
  <c r="H56" i="30"/>
  <c r="H58" i="30"/>
  <c r="H59" i="30"/>
  <c r="H35" i="30"/>
  <c r="H60" i="30" l="1"/>
  <c r="H62" i="30" s="1"/>
  <c r="H65" i="30" s="1"/>
  <c r="H24" i="10"/>
  <c r="E39" i="10"/>
  <c r="H68" i="30" l="1"/>
  <c r="C8" i="29" s="1"/>
  <c r="B8" i="29"/>
  <c r="I19" i="17"/>
  <c r="H9" i="10"/>
  <c r="I21" i="17" l="1"/>
  <c r="H57" i="10"/>
  <c r="H56" i="10" l="1"/>
  <c r="H55" i="10"/>
  <c r="H54" i="10"/>
  <c r="H140" i="10" l="1"/>
  <c r="H141" i="10"/>
  <c r="H142" i="10"/>
  <c r="H144" i="10"/>
  <c r="H145" i="10"/>
  <c r="H147" i="10"/>
  <c r="H139" i="10"/>
  <c r="H52" i="10"/>
  <c r="H47" i="10"/>
  <c r="H53" i="10"/>
  <c r="H51" i="10"/>
  <c r="H50" i="10"/>
  <c r="H48" i="10"/>
  <c r="H58" i="10" l="1"/>
  <c r="H133" i="10"/>
  <c r="H108" i="10"/>
  <c r="H109" i="10"/>
  <c r="H110" i="10"/>
  <c r="H111" i="10"/>
  <c r="H112" i="10"/>
  <c r="H103" i="10"/>
  <c r="H104" i="10"/>
  <c r="H105" i="10"/>
  <c r="H106" i="10"/>
  <c r="H107" i="10"/>
  <c r="H97" i="10"/>
  <c r="H98" i="10"/>
  <c r="H90" i="10"/>
  <c r="H88" i="10"/>
  <c r="H66" i="10" l="1"/>
  <c r="H64" i="10"/>
  <c r="H65" i="10"/>
  <c r="H63" i="10"/>
  <c r="H23" i="10"/>
  <c r="H67" i="10" l="1"/>
  <c r="H69" i="10" s="1"/>
  <c r="H25" i="10"/>
  <c r="H39" i="10"/>
  <c r="H40" i="10" s="1"/>
  <c r="H18" i="10"/>
  <c r="H19" i="10"/>
  <c r="H20" i="10"/>
  <c r="H21" i="10"/>
  <c r="H22" i="10"/>
  <c r="H6" i="10" l="1"/>
  <c r="H7" i="10"/>
  <c r="H8" i="10"/>
  <c r="H10" i="10"/>
  <c r="H15" i="10"/>
  <c r="H16" i="10"/>
  <c r="H17" i="10"/>
  <c r="H5" i="10"/>
  <c r="H30" i="10" l="1"/>
  <c r="H35" i="10" s="1"/>
  <c r="H26" i="10"/>
  <c r="H11" i="10"/>
  <c r="H42" i="10" l="1"/>
  <c r="H72" i="10" s="1"/>
  <c r="B7" i="29" l="1"/>
  <c r="H75" i="10"/>
  <c r="C7" i="29" s="1"/>
  <c r="B37" i="28"/>
  <c r="H119" i="34" l="1"/>
  <c r="H121" i="34" l="1"/>
  <c r="H124" i="34" s="1"/>
  <c r="H127" i="34" l="1"/>
  <c r="C5" i="29" s="1"/>
  <c r="B5" i="29"/>
  <c r="I60" i="17" l="1"/>
  <c r="I62" i="17" l="1"/>
  <c r="I65" i="17" s="1"/>
  <c r="B3" i="29" l="1"/>
  <c r="B14" i="29" s="1"/>
  <c r="I68" i="17"/>
  <c r="C3" i="29" s="1"/>
  <c r="C14" i="29" s="1"/>
</calcChain>
</file>

<file path=xl/sharedStrings.xml><?xml version="1.0" encoding="utf-8"?>
<sst xmlns="http://schemas.openxmlformats.org/spreadsheetml/2006/main" count="4697" uniqueCount="2520">
  <si>
    <t>Eenheidsomschrijving</t>
  </si>
  <si>
    <t>%</t>
  </si>
  <si>
    <t>Eenheidsprijzen per dagdeel</t>
  </si>
  <si>
    <t>Hoeveelheden (st)</t>
  </si>
  <si>
    <t>Toelichting</t>
  </si>
  <si>
    <t>Eenheidsprijs levering (m2)</t>
  </si>
  <si>
    <t>Eenheidsprijs plaatsing (st)</t>
  </si>
  <si>
    <t>Eenheidsprijs levering (st)</t>
  </si>
  <si>
    <t>Fietsborden</t>
  </si>
  <si>
    <t>Paddenstoel</t>
  </si>
  <si>
    <t>Verkeersmaatregelen</t>
  </si>
  <si>
    <t>Hoeveelheden (%)</t>
  </si>
  <si>
    <t>Spoedtoeslag 5 dagen</t>
  </si>
  <si>
    <t>Spoedtoeslag 1 dag</t>
  </si>
  <si>
    <t>Avond/nacht toeslag</t>
  </si>
  <si>
    <t>Weekend- en feestdagtoeslag</t>
  </si>
  <si>
    <t>Algemene Toeslagen</t>
  </si>
  <si>
    <t>E. Lichtwegwijzer</t>
  </si>
  <si>
    <t>F. Grote handwegwijzer</t>
  </si>
  <si>
    <t>G. Kleine handwegwijzer</t>
  </si>
  <si>
    <t>H. Fietsbewegwijzering</t>
  </si>
  <si>
    <t>Fictieve som</t>
  </si>
  <si>
    <t>Dit bestand bevat de volgende tabbladen:</t>
  </si>
  <si>
    <t>Toeslagen waarmee de eenheidsprijzen opgehoogd kunnen worden</t>
  </si>
  <si>
    <t>De in te vullen cellen hebben onderstaande kleurverdeling:</t>
  </si>
  <si>
    <t>Een dagdeel is maximaal 6 uur inclusief reistijd en kan maximaal twee maal per dag in rekening worden gebracht</t>
  </si>
  <si>
    <t>Mast 2 armhoogtes</t>
  </si>
  <si>
    <t>Mast 4 armhoogtes</t>
  </si>
  <si>
    <t>Mast 6 armhoogtes</t>
  </si>
  <si>
    <t>Eenheidsprijs</t>
  </si>
  <si>
    <t>Inschrijvingssom</t>
  </si>
  <si>
    <t>Landelijk</t>
  </si>
  <si>
    <t>Toeslag in hele %</t>
  </si>
  <si>
    <t>Materialen</t>
  </si>
  <si>
    <t>Objecttype</t>
  </si>
  <si>
    <t>LWW</t>
  </si>
  <si>
    <t>Werkzaamheden</t>
  </si>
  <si>
    <t>LWWR</t>
  </si>
  <si>
    <t>ML2111</t>
  </si>
  <si>
    <t>ML2102</t>
  </si>
  <si>
    <t>ML2103</t>
  </si>
  <si>
    <t>ML2100</t>
  </si>
  <si>
    <t>LWW BLANCO PLAAT</t>
  </si>
  <si>
    <t>LWW FRAME</t>
  </si>
  <si>
    <t>LWW TEKSTPLAAT</t>
  </si>
  <si>
    <t>LWW LED VERLICHTINGSUNIT</t>
  </si>
  <si>
    <t>LWW TEKSTPLAAT AFWIJKENDE AFM.</t>
  </si>
  <si>
    <t>LWW TEKSTPLT RETROREFLECTEREND</t>
  </si>
  <si>
    <t>ML2101</t>
  </si>
  <si>
    <t>ML2110</t>
  </si>
  <si>
    <t>MR2720</t>
  </si>
  <si>
    <t>MR2721</t>
  </si>
  <si>
    <t>MR2722</t>
  </si>
  <si>
    <t>MHL</t>
  </si>
  <si>
    <t>MAST TLM ONGECOAT 2AH</t>
  </si>
  <si>
    <t>MAST TLM ONGECOAT 4AH</t>
  </si>
  <si>
    <t>MAST TLM ONGECOAT 6AH</t>
  </si>
  <si>
    <t>MR2710</t>
  </si>
  <si>
    <t>MR2711</t>
  </si>
  <si>
    <t>MR2712</t>
  </si>
  <si>
    <t>MAST TLM GECOAT 2AH</t>
  </si>
  <si>
    <t>MAST TLM GECOAT 4AH</t>
  </si>
  <si>
    <t>MAST TLM GECOAT 6AH</t>
  </si>
  <si>
    <t>MR2700</t>
  </si>
  <si>
    <t>MR2701</t>
  </si>
  <si>
    <t>MR2702</t>
  </si>
  <si>
    <t>MAST TLM GECOAT W/B 2AH</t>
  </si>
  <si>
    <t>MAST TLM GECOAT W/B 4AH</t>
  </si>
  <si>
    <t>MAST TLM GECOAT W/B 6AH</t>
  </si>
  <si>
    <t>T1</t>
  </si>
  <si>
    <t>percentage (%)</t>
  </si>
  <si>
    <t>Combimast OVL, LHP 8m, 4 armhoogtes</t>
  </si>
  <si>
    <t>Combimast OVL, LHP 9m, 4 armhoogtes</t>
  </si>
  <si>
    <t>Combimast OVL, LHP 10m, 4 armhoogtes</t>
  </si>
  <si>
    <t>Combimast OVL, LHP 10m, 6 armhoogtes</t>
  </si>
  <si>
    <t>Combimast OVL, LHP 12m, 6 armhoogtes</t>
  </si>
  <si>
    <t>Toeslagen</t>
  </si>
  <si>
    <t>Verrekenprijzen</t>
  </si>
  <si>
    <t>Item</t>
  </si>
  <si>
    <t>Lichtwegwijzer</t>
  </si>
  <si>
    <t>Omschrijving</t>
  </si>
  <si>
    <t>Tweede omschrijving</t>
  </si>
  <si>
    <t>Artikelnummer</t>
  </si>
  <si>
    <t>VERDEELINRICHTING VOEDINGSSPANNING</t>
  </si>
  <si>
    <t>Fundatie</t>
  </si>
  <si>
    <t>MR2980</t>
  </si>
  <si>
    <t>OVL uitlegger Enkel Armige Uitlegger (EAU)</t>
  </si>
  <si>
    <t>OVL uitlegger Dubbel Armige Uitlegger (DAU)</t>
  </si>
  <si>
    <t>In zelfde kleur als de bijbehorende ondersteuningsconstructie</t>
  </si>
  <si>
    <t>Ondersteuningsconstructies en bijbehorende onderdelen</t>
  </si>
  <si>
    <t>MR2985</t>
  </si>
  <si>
    <t>MR2772</t>
  </si>
  <si>
    <t>MR2773</t>
  </si>
  <si>
    <t>MR2774</t>
  </si>
  <si>
    <t>MR2776</t>
  </si>
  <si>
    <t>MAST TLC ONGECOAT 4AH LPH8M</t>
  </si>
  <si>
    <t>MAST TLC ONGECOAT 4AH LPH9M</t>
  </si>
  <si>
    <t>MAST TLC ONGECOAT 6AH LPH10M</t>
  </si>
  <si>
    <t>MAST TLC ONGECOAT 6AH LPH12M</t>
  </si>
  <si>
    <t>MAST TLC ONGECOAT 4AH LPH10M</t>
  </si>
  <si>
    <t>MR1000</t>
  </si>
  <si>
    <t>MR1001</t>
  </si>
  <si>
    <t>ALGM</t>
  </si>
  <si>
    <t>MAST TLC GECOAT 4AH LPH8M</t>
  </si>
  <si>
    <t>MAST TLC GECOAT 4AH LPH9M</t>
  </si>
  <si>
    <t>MAST TLC GECOAT 6AH LPH10M</t>
  </si>
  <si>
    <t>MAST TLC GECOAT 6AH LPH12M</t>
  </si>
  <si>
    <t>MR2762</t>
  </si>
  <si>
    <t>MR2763</t>
  </si>
  <si>
    <t>MR2764</t>
  </si>
  <si>
    <t>MR2766</t>
  </si>
  <si>
    <t>MAST TLC GECOAT W/B 4AH LPH8M</t>
  </si>
  <si>
    <t>MAST TLC GECOAT W/B 4AH LPH9M</t>
  </si>
  <si>
    <t>MAST TLC GECOAT W/B 6AH LPH10M</t>
  </si>
  <si>
    <t>MAST TLC GECOAT W/B 6AH LPH12M</t>
  </si>
  <si>
    <t>MR2752</t>
  </si>
  <si>
    <t>MR2753</t>
  </si>
  <si>
    <t>MR2754</t>
  </si>
  <si>
    <t>MR2756</t>
  </si>
  <si>
    <t>MAST TLC GECOAT W/B 4AH LPH10M</t>
  </si>
  <si>
    <t>MAST TLC GECOAT 4AH LPH10M</t>
  </si>
  <si>
    <t>MR90002</t>
  </si>
  <si>
    <t>MAST TLA GECOAT 3AH</t>
  </si>
  <si>
    <t>MAST TLA GECOAT 5AH</t>
  </si>
  <si>
    <t>MR2810</t>
  </si>
  <si>
    <t>MR2812</t>
  </si>
  <si>
    <t>Omschrijving en item</t>
  </si>
  <si>
    <t>MR2820</t>
  </si>
  <si>
    <t>MR2822</t>
  </si>
  <si>
    <t>MR2740</t>
  </si>
  <si>
    <t>MR3020</t>
  </si>
  <si>
    <t>MR3022</t>
  </si>
  <si>
    <t>Informatie en uitleg (dit blad)</t>
  </si>
  <si>
    <t>In zelfde kleur als de bijbehorende ondersteuningsconstructie, in elke uitvoeringsvorm</t>
  </si>
  <si>
    <t>PR2150</t>
  </si>
  <si>
    <t>PR2152</t>
  </si>
  <si>
    <t>PR2155</t>
  </si>
  <si>
    <t>PR2156</t>
  </si>
  <si>
    <t>PLAATSEN ARM</t>
  </si>
  <si>
    <t>VERVANGEN ARM</t>
  </si>
  <si>
    <t>OVERZETTEN ARM</t>
  </si>
  <si>
    <t>VERWIJDEREN ARM</t>
  </si>
  <si>
    <t>PR2160</t>
  </si>
  <si>
    <t>PR2166</t>
  </si>
  <si>
    <t>VERV. VERLICHTINGUNIT + PLT(N)</t>
  </si>
  <si>
    <t>PR2170</t>
  </si>
  <si>
    <t>RICHTEN ARM</t>
  </si>
  <si>
    <t>In onderstaande omschrijvingen wordt onder arm verstaan: Het geheel van frame, verlichtingsunit, tekst- en/of blancoplaten en voedingskabel tussen verlichingsunit en verdeelinrichting voedingsspanning</t>
  </si>
  <si>
    <t>VERVANGEN PLA(A)T(EN) IN ARM</t>
  </si>
  <si>
    <t>Per arm. 1 of 2 platen, betreft ook overzetten pla(a)t(en) naar andere arm aan zelfde bewegwijzeringsobject</t>
  </si>
  <si>
    <t>PR1050</t>
  </si>
  <si>
    <t>PR1054</t>
  </si>
  <si>
    <t>PR1058</t>
  </si>
  <si>
    <t>PR1060</t>
  </si>
  <si>
    <t>AFZAGEN MAST+MASTKAP PLAATSEN</t>
  </si>
  <si>
    <t>SCHOONMAKEN / REINIGEN</t>
  </si>
  <si>
    <t>PR1067</t>
  </si>
  <si>
    <t>PR1068</t>
  </si>
  <si>
    <t>PR1081</t>
  </si>
  <si>
    <t>AANVULLEND BODEMONDERZOEK</t>
  </si>
  <si>
    <t>PR3200</t>
  </si>
  <si>
    <t>PLAATSEN MAST LWW</t>
  </si>
  <si>
    <t>PR3220</t>
  </si>
  <si>
    <t>VERVANGEN MAST LWW</t>
  </si>
  <si>
    <t>PR3230</t>
  </si>
  <si>
    <t>PR3250</t>
  </si>
  <si>
    <t>PLAATSEN VERDEELINRICHTING</t>
  </si>
  <si>
    <t>MHLR</t>
  </si>
  <si>
    <t>VERWIJDEREN LWW CONSTRUCTIE</t>
  </si>
  <si>
    <t>ALGR</t>
  </si>
  <si>
    <t>VERWIJDEREN OVL MAST</t>
  </si>
  <si>
    <t>Dit is de laatste regel</t>
  </si>
  <si>
    <t>Subtotaal fictieve som materialen</t>
  </si>
  <si>
    <t>Subtotaal fictieve som werkzaamheden</t>
  </si>
  <si>
    <t>Inschrijvingssom Lichtwegwijzer OWN landelijk</t>
  </si>
  <si>
    <t>Inschrijvingssom Lichtwegwijzer OWN perceel</t>
  </si>
  <si>
    <t>Perceel 1: OWN Noord</t>
  </si>
  <si>
    <t>Gebieden:</t>
  </si>
  <si>
    <t>Perceel 2: OWN Zuidwest</t>
  </si>
  <si>
    <t>Perceel 3: OWN Zuidoost</t>
  </si>
  <si>
    <t>ML1700</t>
  </si>
  <si>
    <t>PANEEL B X H (MM)</t>
  </si>
  <si>
    <t>ML1720</t>
  </si>
  <si>
    <t>ML1721</t>
  </si>
  <si>
    <t>ML1722</t>
  </si>
  <si>
    <t>PNL</t>
  </si>
  <si>
    <t>Hoeveelheden (m2)</t>
  </si>
  <si>
    <t>Tekstplaat in afwijkende afmeting</t>
  </si>
  <si>
    <t>Geschikt voor aansluiting op de verdeelinrichtings voedingsspanning, inclusief kabel ongeacht de mastlengte</t>
  </si>
  <si>
    <t>subtotaal</t>
  </si>
  <si>
    <t>Coating</t>
  </si>
  <si>
    <t>Bij combimasten OVL geen blauwe top</t>
  </si>
  <si>
    <t>Grote Handwegwijzer</t>
  </si>
  <si>
    <t>ML2200</t>
  </si>
  <si>
    <t>GHW</t>
  </si>
  <si>
    <t>ML2201</t>
  </si>
  <si>
    <t>ML2202</t>
  </si>
  <si>
    <t>MR3320</t>
  </si>
  <si>
    <t>MR3321</t>
  </si>
  <si>
    <t>MR3322</t>
  </si>
  <si>
    <t>MHG</t>
  </si>
  <si>
    <t>Combimast OVL, LHP 9m, 6 armhoogtes</t>
  </si>
  <si>
    <t>GHW beugel 1 arm</t>
  </si>
  <si>
    <t>GHW beugel 2 armen haaks</t>
  </si>
  <si>
    <t>LWW beugel 1 arm</t>
  </si>
  <si>
    <t>LWW beugel 2 armen haaks</t>
  </si>
  <si>
    <t>LWW Frame</t>
  </si>
  <si>
    <t>LWW Tekstplaat</t>
  </si>
  <si>
    <t>LWW Blanco plaat</t>
  </si>
  <si>
    <t>LWW LED Verlichtingsunit</t>
  </si>
  <si>
    <t>LWW Tekstplaat afwijkende afmeting</t>
  </si>
  <si>
    <t>LWW Tekstplaat retroreflecterend</t>
  </si>
  <si>
    <t>Verdeelinrichting voedingsspanning</t>
  </si>
  <si>
    <t>GHW Frame</t>
  </si>
  <si>
    <t>GHW Blanco plaat</t>
  </si>
  <si>
    <t>MR3372</t>
  </si>
  <si>
    <t>MR3373</t>
  </si>
  <si>
    <t>MR3374</t>
  </si>
  <si>
    <t>MR3480</t>
  </si>
  <si>
    <t>MR3481</t>
  </si>
  <si>
    <t>Fundatie tbv GHW ondersteuningsconstructies</t>
  </si>
  <si>
    <t>Fundatie tbv LWW ondersteuningsconstructies</t>
  </si>
  <si>
    <t>Fictief aantal / % per jaar</t>
  </si>
  <si>
    <t>Eindkleur voor LWW ondersteuningsconstructies (egaal)</t>
  </si>
  <si>
    <t>Toevoeging blauwe (RAL5017) slinger en top, voor LWW ondersteuningsconstructies</t>
  </si>
  <si>
    <t>VRI bandage zwart/witte banden met zwarte top, voor LWW ondersteuningsconstructies</t>
  </si>
  <si>
    <t>Toevoeging blauwe (RAL5017) slinger en top, voor GHW ondersteuningsconstructies</t>
  </si>
  <si>
    <t>FUNDATIE LWW ONDERSTEUNINGSCONSTRUCTIE</t>
  </si>
  <si>
    <t>MR2981</t>
  </si>
  <si>
    <t>Formuletekst</t>
  </si>
  <si>
    <t>Prijslijst materialen Grote Handwegwijzer</t>
  </si>
  <si>
    <t>Prijslijst werkzaamheden Lichtwegwijzer</t>
  </si>
  <si>
    <t>Prijslijst materialen Lichtwegwijzer</t>
  </si>
  <si>
    <t>PR2250</t>
  </si>
  <si>
    <t>PR2252</t>
  </si>
  <si>
    <t>PR2254</t>
  </si>
  <si>
    <t>PR2256</t>
  </si>
  <si>
    <t>GHWR</t>
  </si>
  <si>
    <t>PR2260</t>
  </si>
  <si>
    <t>PR2270</t>
  </si>
  <si>
    <t>PLAATSEN MAST GHW</t>
  </si>
  <si>
    <t>VERVANGEN MAST GHW</t>
  </si>
  <si>
    <t>VERWIJDEREN GHW CONSTRUCTIE</t>
  </si>
  <si>
    <t>MHGR</t>
  </si>
  <si>
    <t>PR3500</t>
  </si>
  <si>
    <t>PR3520</t>
  </si>
  <si>
    <t>PR3530</t>
  </si>
  <si>
    <t>Inschrijvingssom Grote handwegwijzer OWN landelijk</t>
  </si>
  <si>
    <t>Inschrijvingssom Grote handwegwijzer OWN perceel</t>
  </si>
  <si>
    <t>In onderstaande omschrijvingen wordt onder arm verstaan: Het geheel van frame, tekst- en/of blancoplaten</t>
  </si>
  <si>
    <t>Kleine Handwegwijzer</t>
  </si>
  <si>
    <t>GHW Tekstplaat</t>
  </si>
  <si>
    <t>ML2300</t>
  </si>
  <si>
    <t>ML2301</t>
  </si>
  <si>
    <t>KHW</t>
  </si>
  <si>
    <t>ML2302</t>
  </si>
  <si>
    <t>ML2305</t>
  </si>
  <si>
    <t>KHW BEVESTIGINGSBEUGEL D83MM</t>
  </si>
  <si>
    <t>KHW BEVESTIGINGSBEUGEL KLEMBND</t>
  </si>
  <si>
    <t>MR3601</t>
  </si>
  <si>
    <t>MR3602</t>
  </si>
  <si>
    <t>MHK</t>
  </si>
  <si>
    <t>Fundatie tbv KHW ondersteuningsconstructies</t>
  </si>
  <si>
    <t>Eindkleur voor ondersteuningsconstructies (egaal), voor KHW ondersteuningsconstructies</t>
  </si>
  <si>
    <t>Ondersteuningsconstructies</t>
  </si>
  <si>
    <t>Toevoeging blauwe (RAL5017) slinger en top, voor KHW ondersteuningsconstructies</t>
  </si>
  <si>
    <t>PR2350</t>
  </si>
  <si>
    <t>PR2352</t>
  </si>
  <si>
    <t>PR2354</t>
  </si>
  <si>
    <t>PR2356</t>
  </si>
  <si>
    <t>PLAATSEN ARM EN BEUGEL</t>
  </si>
  <si>
    <t>VERVANGEN ARM EN BEUGEL</t>
  </si>
  <si>
    <t>OVERZETTEN ARM EN BEUGEL</t>
  </si>
  <si>
    <t>VERWIJDEREN ARM EN BEUGEL</t>
  </si>
  <si>
    <t>PR2370</t>
  </si>
  <si>
    <t>PR3700</t>
  </si>
  <si>
    <t>PR3720</t>
  </si>
  <si>
    <t>PR3730</t>
  </si>
  <si>
    <t>PLAATSEN MAST KHW</t>
  </si>
  <si>
    <t>VERVANGEN MAST KHW</t>
  </si>
  <si>
    <t>Inschrijvingssom Kleine handwegwijzer OWN landelijk</t>
  </si>
  <si>
    <t>Inschrijvingssom Kleine handwegwijzer OWN perceel</t>
  </si>
  <si>
    <t>GHW FRAME</t>
  </si>
  <si>
    <t>GHW TEKSTPLAAT</t>
  </si>
  <si>
    <t>GHW BLANCO PLAAT</t>
  </si>
  <si>
    <t>GHW BEUGEL ENKEL</t>
  </si>
  <si>
    <t>GHW BEUGEL HAAKS</t>
  </si>
  <si>
    <t>MAST VEM ONGECOAT 2AH</t>
  </si>
  <si>
    <t>MAST VEM ONGECOAT 4AH</t>
  </si>
  <si>
    <t>MAST VEM ONGECOAT 6AH</t>
  </si>
  <si>
    <t>MR3310</t>
  </si>
  <si>
    <t>MR3311</t>
  </si>
  <si>
    <t>MR3312</t>
  </si>
  <si>
    <t>MAST VEM GECOAT 2AH</t>
  </si>
  <si>
    <t>MAST VEM GECOAT 4AH</t>
  </si>
  <si>
    <t>MAST VEM GECOAT 6AH</t>
  </si>
  <si>
    <t>MR3300</t>
  </si>
  <si>
    <t>MR3301</t>
  </si>
  <si>
    <t>MR3302</t>
  </si>
  <si>
    <t>MAST VEM GECOAT W/B 2AH</t>
  </si>
  <si>
    <t>MAST VEM GECOAT W/B 4AH</t>
  </si>
  <si>
    <t>MAST VEM GECOAT W/B 6AH</t>
  </si>
  <si>
    <t>MAST VEC ONGECOAT 4AH LPH8M</t>
  </si>
  <si>
    <t>MAST VEC ONGECOAT 6AH LPH9M</t>
  </si>
  <si>
    <t>MAST VEC ONGECOAT 6AH LPH10M</t>
  </si>
  <si>
    <t>MR3362</t>
  </si>
  <si>
    <t>MR3363</t>
  </si>
  <si>
    <t>MR3364</t>
  </si>
  <si>
    <t>MAST VEC GECOAT 4AH LPH8M</t>
  </si>
  <si>
    <t>MAST VEC GECOAT 6AH LPH9M</t>
  </si>
  <si>
    <t>MAST VEC GECOAT 6AH LPH10M</t>
  </si>
  <si>
    <t>MR3352</t>
  </si>
  <si>
    <t>MR3353</t>
  </si>
  <si>
    <t>MR3354</t>
  </si>
  <si>
    <t>MAST VEC GECOAT W/B 4AH LPH8M</t>
  </si>
  <si>
    <t>MAST VEC GECOAT W/B 6AH LPH9M</t>
  </si>
  <si>
    <t>MAST VEC GECOAT W/B 6AH LPH10M</t>
  </si>
  <si>
    <t>Prijslijst werkzaamheden Grote handwegwijzer</t>
  </si>
  <si>
    <t>Fietsbewegwijzering</t>
  </si>
  <si>
    <t>Handwegwijzer</t>
  </si>
  <si>
    <t>Prijslijst werkzaamheden Kleine handwegwijzer</t>
  </si>
  <si>
    <t>Prijslijst materialen Kleine Handwegwijzer</t>
  </si>
  <si>
    <t>FHW BEVESTIGINGSBEUGEL D83MM</t>
  </si>
  <si>
    <t>FHW BEVESTIGINGSBEUGEL KLEMBND</t>
  </si>
  <si>
    <t>ML2400</t>
  </si>
  <si>
    <t>ML2401</t>
  </si>
  <si>
    <t>ML2402</t>
  </si>
  <si>
    <t>ML2405</t>
  </si>
  <si>
    <t>FHW</t>
  </si>
  <si>
    <t>FB</t>
  </si>
  <si>
    <t>ML2500</t>
  </si>
  <si>
    <t>ML2501</t>
  </si>
  <si>
    <t>ML2502</t>
  </si>
  <si>
    <t>ML2503</t>
  </si>
  <si>
    <t>ML2504</t>
  </si>
  <si>
    <t>ML2505</t>
  </si>
  <si>
    <t>ML2506</t>
  </si>
  <si>
    <t>ML2507</t>
  </si>
  <si>
    <t>ML2508</t>
  </si>
  <si>
    <t>ML2509</t>
  </si>
  <si>
    <t>FIETSBORD 800 X 220 (MM)</t>
  </si>
  <si>
    <t>FIETSBORD 800 X 295 (MM)</t>
  </si>
  <si>
    <t>FIETSBORD 800 X 370 (MM)</t>
  </si>
  <si>
    <t>FIETSBORD 800 X 440 (MM)</t>
  </si>
  <si>
    <t>FIETSBORD 800 X 515 (MM)</t>
  </si>
  <si>
    <t>FIETSBORD 800 X 590 (MM)</t>
  </si>
  <si>
    <t>FIETSBORD 800 X 660 (MM)</t>
  </si>
  <si>
    <t>FIETSBORD 300 X 380 (MM)</t>
  </si>
  <si>
    <t>FIETSBORD 800 X 735 (MM)</t>
  </si>
  <si>
    <t>FIETSBORD 800 X 810 (MM)</t>
  </si>
  <si>
    <t>ML2511</t>
  </si>
  <si>
    <t>FIETSBORD 800 X 880 (MM)</t>
  </si>
  <si>
    <t>Arm in de juiste positie draaien en vastzetten, zonder de arm te verwijderen</t>
  </si>
  <si>
    <t>Alle percelen OWN / Landelijk OWN</t>
  </si>
  <si>
    <t>Fictieve Inschrijvingssom</t>
  </si>
  <si>
    <t>Totaal fictieve inschrijvingssom</t>
  </si>
  <si>
    <t>Fictieve inschrijvingssom overgenomen uit het betreffende tabblad</t>
  </si>
  <si>
    <t>Algemeen</t>
  </si>
  <si>
    <t>V1</t>
  </si>
  <si>
    <t>V2</t>
  </si>
  <si>
    <t>V3</t>
  </si>
  <si>
    <t>AT1</t>
  </si>
  <si>
    <t>AT2</t>
  </si>
  <si>
    <t>AT3</t>
  </si>
  <si>
    <t>AT4</t>
  </si>
  <si>
    <t>Met behulp van de bovenstaande gegevens worden de eenheidsprijzen van de onderstaande artikelen in de prijslijst (decompositielijst) bepaald.</t>
  </si>
  <si>
    <t>Inschrijvingssom Algemeen OWN landelijk</t>
  </si>
  <si>
    <t>Inschrijvingssom Algemeen OWN perceel</t>
  </si>
  <si>
    <t>MAST TLA ONGECOAT 3AH</t>
  </si>
  <si>
    <t>MAST TLA ONGECOAT 5AH</t>
  </si>
  <si>
    <t>MAST TLD ONGECOAT 3AH LPH8M</t>
  </si>
  <si>
    <t>MAST TLD ONGECOAT 5AH LPH10M</t>
  </si>
  <si>
    <t>Ophoogpercentages waarmee de eenheidsprijzen van werkzaamheden kunnen worden opgehoogd</t>
  </si>
  <si>
    <t>MR2777</t>
  </si>
  <si>
    <t>MR2767</t>
  </si>
  <si>
    <t>MAST TLD GECOAT 3AH LPH8M</t>
  </si>
  <si>
    <t>MR3010</t>
  </si>
  <si>
    <t>MR3012</t>
  </si>
  <si>
    <t>MAST TLD GECOAT 5AH LPH10M</t>
  </si>
  <si>
    <t>FUNDATIE GHW ONDERSTEUNINGSCONSTRUCTIE</t>
  </si>
  <si>
    <t>MR3340</t>
  </si>
  <si>
    <t>MR3611</t>
  </si>
  <si>
    <t>MR3612</t>
  </si>
  <si>
    <t>MR3621</t>
  </si>
  <si>
    <t>MR3622</t>
  </si>
  <si>
    <t>MR3640</t>
  </si>
  <si>
    <t>KHW ARM ENKELZIJDIG</t>
  </si>
  <si>
    <t>KHW ARM DUBBELZIJDIG</t>
  </si>
  <si>
    <t>MAST VHM GECOAT 4AH</t>
  </si>
  <si>
    <t>MAST VHM GECOAT 6AH</t>
  </si>
  <si>
    <t>MAST VHM ONGECOAT 4AH</t>
  </si>
  <si>
    <t>MAST VHM ONGECOAT 6AH</t>
  </si>
  <si>
    <t>Fundatie geschikt voor alle typen LWW ondersteuningsconstructies</t>
  </si>
  <si>
    <t>Fundatie geschikt voor alle typen GHW ondersteuningsconstructies</t>
  </si>
  <si>
    <t>Fundatie geschikt voor alle typen KHW ondersteuningsconstructies</t>
  </si>
  <si>
    <t>MAST VHM GECOAT W/B 4AH</t>
  </si>
  <si>
    <t>MAST VHM GECOAT W/B 6AH</t>
  </si>
  <si>
    <t>VERWIJDEREN KHW MAST</t>
  </si>
  <si>
    <t>PR2357</t>
  </si>
  <si>
    <t>HERPLAATSEN ARM EN BEUGEL</t>
  </si>
  <si>
    <t>Inclusief eventueel pla(a)t(en) vervangen</t>
  </si>
  <si>
    <t>KHWR</t>
  </si>
  <si>
    <t>MHKR</t>
  </si>
  <si>
    <t>PLAATSEN MAST KHW + UITLEGGER</t>
  </si>
  <si>
    <t>PR3701</t>
  </si>
  <si>
    <t>PR3721</t>
  </si>
  <si>
    <t>VERVANGEN MAST KHW + UITLEGGER</t>
  </si>
  <si>
    <t>PR3740</t>
  </si>
  <si>
    <t>PR3741</t>
  </si>
  <si>
    <t>HERPLAATSEN MAST KHW</t>
  </si>
  <si>
    <t>Ophoogpercentages waarmee de eenheidsprijzen van werkzaamheden kunnen worden opgehoogd. De hier in te vullen percentages zijn de algemene percentages die gelden voor alle categorieën</t>
  </si>
  <si>
    <t>Indien de werkzaamheden een spoedeisend karakter hebben en binnen 5 werkdagen na orderdatum uitgevoerd moeten zijn en redelijkerwijs niet gecombineerd kunnen worden met reeds geplande werkzaamheden in een gebied</t>
  </si>
  <si>
    <t>Indien de werkzaamheden een spoedeisend karakter hebben en binnen 1 werkdag na orderdatum uitgevoerd moeten zijn en redelijkerwijs niet gecombineerd kunnen worden met reeds geplande werkzaamheden in een gebied</t>
  </si>
  <si>
    <t>PR2257</t>
  </si>
  <si>
    <t>HERPLAATSEN ARM</t>
  </si>
  <si>
    <t>PLAATSEN MAST GHW + UITLEGGER</t>
  </si>
  <si>
    <t>PR3501</t>
  </si>
  <si>
    <t>VERVANGEN MAST GHW + UITLEGGER</t>
  </si>
  <si>
    <t>PR3521</t>
  </si>
  <si>
    <t>HERPLAATSEN MAST GHW</t>
  </si>
  <si>
    <t>HERPLAATSEN MAST GHW + UITL.</t>
  </si>
  <si>
    <t>PR3540</t>
  </si>
  <si>
    <t>PR3541</t>
  </si>
  <si>
    <t>Inclusief eventueel pla(a)t(en) vervangen en indien nodig kabel vervangen</t>
  </si>
  <si>
    <t>PR2157</t>
  </si>
  <si>
    <t>PLAATSEN MAST LWW + UITLEGGER</t>
  </si>
  <si>
    <t>VERVANGEN MAST LWW + UITLEGGER</t>
  </si>
  <si>
    <t>HERPLAATSEN MAST LWW</t>
  </si>
  <si>
    <t>HERPLAATSEN MAST LWW + UITL.</t>
  </si>
  <si>
    <t>PR3201</t>
  </si>
  <si>
    <t>PR3221</t>
  </si>
  <si>
    <t>PR3240</t>
  </si>
  <si>
    <t>PR3241</t>
  </si>
  <si>
    <t>LWW BEUGEL 1 ARM</t>
  </si>
  <si>
    <t>LWW BEUGEL 2 ARMEN HAAKS</t>
  </si>
  <si>
    <t>FUNDATIE KHW ONDERSTEUNINGSCONSTRUCTIE</t>
  </si>
  <si>
    <t>FHW ARM ENKELZIJDIG</t>
  </si>
  <si>
    <t>FHW ARM DUBBELZIJDIG</t>
  </si>
  <si>
    <t>MHF</t>
  </si>
  <si>
    <t>Mast 8 armhoogtes</t>
  </si>
  <si>
    <t>MR3821</t>
  </si>
  <si>
    <t>MR3822</t>
  </si>
  <si>
    <t>MR3823</t>
  </si>
  <si>
    <t>Subtotaal fictieve som materialen fietshandwijzer</t>
  </si>
  <si>
    <t>Fundatie tbv FHW ondersteuningsconstructies</t>
  </si>
  <si>
    <t>Subtotaal fictieve som materialen fietsborden</t>
  </si>
  <si>
    <t>Subtotaal fictieve som materialen paddenstoel</t>
  </si>
  <si>
    <t>PADDENSTOEL KAP</t>
  </si>
  <si>
    <t>PADDENSTOELBODY</t>
  </si>
  <si>
    <t>inclusief anti-diefstal bout</t>
  </si>
  <si>
    <t>PSK</t>
  </si>
  <si>
    <t>PBO</t>
  </si>
  <si>
    <t>FHWR</t>
  </si>
  <si>
    <t>PR2450</t>
  </si>
  <si>
    <t>PR2452</t>
  </si>
  <si>
    <t>PR2454</t>
  </si>
  <si>
    <t>PR2456</t>
  </si>
  <si>
    <t>PR2457</t>
  </si>
  <si>
    <t>PR2470</t>
  </si>
  <si>
    <t>Subtotaal fictieve som werkzaamheden fietshandwegwijzer</t>
  </si>
  <si>
    <t>Fietshandwegwijzer</t>
  </si>
  <si>
    <t xml:space="preserve">FLESPAAL </t>
  </si>
  <si>
    <t>MR2650</t>
  </si>
  <si>
    <t>FL</t>
  </si>
  <si>
    <t>PLAATSEN MAST FHW</t>
  </si>
  <si>
    <t>VERVANGEN MAST FHW</t>
  </si>
  <si>
    <t>Subtotaal fictieve som werkzaamheden fietsborden</t>
  </si>
  <si>
    <t>Subtotaal fictieve som werkzaamheden paddenstoel</t>
  </si>
  <si>
    <t>PLAATSEN FIETSBORD EN FLESPAAL</t>
  </si>
  <si>
    <t>PLAATSEN FIETSB. AAN BEST.MAST</t>
  </si>
  <si>
    <t>VERVANGEN FIETSBORD</t>
  </si>
  <si>
    <t>VERVANGEN FIETSBORD EN FLESP.</t>
  </si>
  <si>
    <t>VERWIJDEREN FIETSBORD</t>
  </si>
  <si>
    <t>VERWIJDEREN FIETSBORD EN FLESP</t>
  </si>
  <si>
    <t>FBR</t>
  </si>
  <si>
    <t>PR2550</t>
  </si>
  <si>
    <t>PR2551</t>
  </si>
  <si>
    <t>PR2554</t>
  </si>
  <si>
    <t>PR2555</t>
  </si>
  <si>
    <t>PR2556</t>
  </si>
  <si>
    <t>PR2557</t>
  </si>
  <si>
    <t>subtotaal toeslagen</t>
  </si>
  <si>
    <t>PR2613</t>
  </si>
  <si>
    <t>VERVANGEN PADDENSTOELKAP</t>
  </si>
  <si>
    <t>PSKR</t>
  </si>
  <si>
    <t>PBOR</t>
  </si>
  <si>
    <t>PLAATSEN PADDENSTOEL</t>
  </si>
  <si>
    <t>PR2630</t>
  </si>
  <si>
    <t>VERVANGEN PADDENSTOEL</t>
  </si>
  <si>
    <t>VERWIJDEREN PADDENSTOEL</t>
  </si>
  <si>
    <t>RECHTZETTEN PADDENSTOEL</t>
  </si>
  <si>
    <t>PR2632</t>
  </si>
  <si>
    <t>PR2635</t>
  </si>
  <si>
    <t>PR2640</t>
  </si>
  <si>
    <t>Prijslijst materialen Fietsbewegwijzering</t>
  </si>
  <si>
    <t>ML2600</t>
  </si>
  <si>
    <t>MR2620</t>
  </si>
  <si>
    <t>PR2636</t>
  </si>
  <si>
    <t>HERPLAATSEN PADDENSTOEL</t>
  </si>
  <si>
    <t>Prijslijst werkzaamheden Fietsbewegwijzering</t>
  </si>
  <si>
    <t>PR2558</t>
  </si>
  <si>
    <t>HERPLAATSEN FIETSBORD</t>
  </si>
  <si>
    <t>PR2559</t>
  </si>
  <si>
    <t>HERPLAATSEN FIETSBORD EN FLESP</t>
  </si>
  <si>
    <t>MAST VFM ONGECOAT 4AH</t>
  </si>
  <si>
    <t>MAST VFM ONGECOAT 6AH</t>
  </si>
  <si>
    <t>MAST VFM ONGECOAT 8AH</t>
  </si>
  <si>
    <t>MR3811</t>
  </si>
  <si>
    <t>MAST VFM GECOAT 4AH</t>
  </si>
  <si>
    <t>MR3812</t>
  </si>
  <si>
    <t>MAST VFM GECOAT 6AH</t>
  </si>
  <si>
    <t>MR3813</t>
  </si>
  <si>
    <t>MAST VFM GECOAT 8AH</t>
  </si>
  <si>
    <t>MR3801</t>
  </si>
  <si>
    <t>MAST VFM GECOAT W/B 4AH</t>
  </si>
  <si>
    <t>MR3802</t>
  </si>
  <si>
    <t>MAST VFM GECOAT W/B 6AH</t>
  </si>
  <si>
    <t>MR3803</t>
  </si>
  <si>
    <t>MAST VFM GECOAT W/B 8AH</t>
  </si>
  <si>
    <t>MR3840</t>
  </si>
  <si>
    <t>FUNDATIE FHW ONDERSTEUNINGSCONSTRUCTIE</t>
  </si>
  <si>
    <t>Fundatie geschikt voor alle typen FHW ondersteuningsconstructies</t>
  </si>
  <si>
    <t>Eindkleur voor ondersteuningsconstructies (egaal), voor FHW ondersteuningsconstructies</t>
  </si>
  <si>
    <t>PR3900</t>
  </si>
  <si>
    <t>PR3920</t>
  </si>
  <si>
    <t>PR3930</t>
  </si>
  <si>
    <t>VERWIJDEREN MAST FHW</t>
  </si>
  <si>
    <t>PR3940</t>
  </si>
  <si>
    <t>HERPLAATSEN MAST FHW</t>
  </si>
  <si>
    <t>MHFR</t>
  </si>
  <si>
    <t>Panelen</t>
  </si>
  <si>
    <t>Panelen en Kokerportalen</t>
  </si>
  <si>
    <t>Achtergrondschild</t>
  </si>
  <si>
    <t>ACHTERGRONDSCHILD &lt;=5M</t>
  </si>
  <si>
    <t>ACHTERGRONDSCHILD &lt;=3M</t>
  </si>
  <si>
    <t>ACHTERGRONDSCHILD &lt;=4M</t>
  </si>
  <si>
    <t>PTO</t>
  </si>
  <si>
    <t>Kokerportalen tbv bevestiging van panelen en achtergrondschilden</t>
  </si>
  <si>
    <t>Fundatie tbv portaal</t>
  </si>
  <si>
    <t>Fundatie geschikt voor alle typen portalen</t>
  </si>
  <si>
    <t>Kokerportalen</t>
  </si>
  <si>
    <t>PNLR</t>
  </si>
  <si>
    <t>PTOR</t>
  </si>
  <si>
    <t>ML1300</t>
  </si>
  <si>
    <t>Borden</t>
  </si>
  <si>
    <t>BRD</t>
  </si>
  <si>
    <t>Masten tbv bord op onderkant 3,5 meter</t>
  </si>
  <si>
    <t>Masten tbv bord op onderkant 4,6 meter</t>
  </si>
  <si>
    <t>Masten tbv bord op onderkant 5,0 meter</t>
  </si>
  <si>
    <t>Zweepmasten tbv bord op onderkant 5,0 meter</t>
  </si>
  <si>
    <t>ZM</t>
  </si>
  <si>
    <t>MB</t>
  </si>
  <si>
    <t>SL</t>
  </si>
  <si>
    <t>Coating tbv mast en zweepmast</t>
  </si>
  <si>
    <t>Uitbreidingen tbv mast en zweepmast</t>
  </si>
  <si>
    <t>Fundatie tbv mast en zweepmast</t>
  </si>
  <si>
    <t>VKM</t>
  </si>
  <si>
    <t>Figuur 96B-1102 a/b</t>
  </si>
  <si>
    <t>Figuur 96B-1122 a/b</t>
  </si>
  <si>
    <t>Figuur 96B-1125 b</t>
  </si>
  <si>
    <t>Figuur 96B-1205</t>
  </si>
  <si>
    <t>Figuur 96B-1206</t>
  </si>
  <si>
    <t>Figuur 96B-1221</t>
  </si>
  <si>
    <t>Figuur 96B-1222 a/b</t>
  </si>
  <si>
    <t>Figuur 96B-1306 a</t>
  </si>
  <si>
    <t>Figuur 96B-1306 c</t>
  </si>
  <si>
    <t>Figuur 96B-1322 b</t>
  </si>
  <si>
    <t>Figuur 96B-1323 b</t>
  </si>
  <si>
    <t>Figuur 96B-1336 a/b/c</t>
  </si>
  <si>
    <t>Figuur 96B-1341</t>
  </si>
  <si>
    <t>Figuur 96B-1342</t>
  </si>
  <si>
    <t>Figuur 96B-1406 a</t>
  </si>
  <si>
    <t>Figuur 96B-1406 b</t>
  </si>
  <si>
    <t>Figuur 96B-1422 b</t>
  </si>
  <si>
    <t>Figuur 96B-1423 b</t>
  </si>
  <si>
    <t>Figuur 96B-1441</t>
  </si>
  <si>
    <t>Figuur 96B-1442</t>
  </si>
  <si>
    <t>Inzet</t>
  </si>
  <si>
    <t>Figuur 96B</t>
  </si>
  <si>
    <t>Overig</t>
  </si>
  <si>
    <t>Subtotaal fictieve som verkeersmaatregelen</t>
  </si>
  <si>
    <t>Inschrijvingssom verkeersmaatregelen OWN landelijk</t>
  </si>
  <si>
    <t>Inschrijvingssom verkeersmaatregelen OWN perceel</t>
  </si>
  <si>
    <t>Stelling tbv bord &lt;=5m2</t>
  </si>
  <si>
    <t>Stelling tbv bord &lt;=10m2</t>
  </si>
  <si>
    <t>Stelling tbv bord &lt;=15m2</t>
  </si>
  <si>
    <t>Stelling tbv bord &lt;=20m2</t>
  </si>
  <si>
    <t>MB en ZM</t>
  </si>
  <si>
    <t>Stroken</t>
  </si>
  <si>
    <t>I. Verkeersmaatregelen</t>
  </si>
  <si>
    <t>B. Paneel en portaal</t>
  </si>
  <si>
    <t>A. Algemeen</t>
  </si>
  <si>
    <t>C. Bord en mast_zweepmast</t>
  </si>
  <si>
    <t>D. Bord en stelling</t>
  </si>
  <si>
    <t>Borden en masten en zweepmasten</t>
  </si>
  <si>
    <t>ML1301</t>
  </si>
  <si>
    <t>Inclusief bevestigingsconstructie</t>
  </si>
  <si>
    <t>Stelling tbv bord op onderkant 1,5 meter</t>
  </si>
  <si>
    <t>Borden en stelling</t>
  </si>
  <si>
    <t>Prijslijst materialen Panelen en Kokerportalen</t>
  </si>
  <si>
    <t>Eindkleur voor portalen (egaal)</t>
  </si>
  <si>
    <t>ML1723</t>
  </si>
  <si>
    <t>ML1724</t>
  </si>
  <si>
    <t>ML1725</t>
  </si>
  <si>
    <t>ML1726</t>
  </si>
  <si>
    <t>ML1727</t>
  </si>
  <si>
    <t>ML1728</t>
  </si>
  <si>
    <t>ML1729</t>
  </si>
  <si>
    <t>ML1730</t>
  </si>
  <si>
    <t>ML1731</t>
  </si>
  <si>
    <t>ML1732</t>
  </si>
  <si>
    <t>ACHTERGRONDSCHILD &lt;=6M</t>
  </si>
  <si>
    <t>ACHTERGRONDSCHILD &lt;=7M</t>
  </si>
  <si>
    <t>ACHTERGRONDSCHILD &lt;=8M</t>
  </si>
  <si>
    <t>ACHTERGRONDSCHILD &lt;=9M</t>
  </si>
  <si>
    <t>ACHTERGRONDSCHILD &lt;=10M</t>
  </si>
  <si>
    <t>ACHTERGRONDSCHILD &lt;=11M</t>
  </si>
  <si>
    <t>ACHTERGRONDSCHILD &lt;=12M</t>
  </si>
  <si>
    <t>ACHTERGRONDSCHILD &lt;=13M</t>
  </si>
  <si>
    <t>ACHTERGRONDSCHILD &lt;=14M</t>
  </si>
  <si>
    <t>ACHTERGRONDSCHILD &lt;=15M</t>
  </si>
  <si>
    <t>Prijslijst werkzaamheden Panelen en Kokerportalen</t>
  </si>
  <si>
    <t>MR8490</t>
  </si>
  <si>
    <t>Plaatsen paneel &lt;=10M2</t>
  </si>
  <si>
    <t>Plaatsen paneel &lt;=20M2</t>
  </si>
  <si>
    <t>PR1801</t>
  </si>
  <si>
    <t>PR1803</t>
  </si>
  <si>
    <t>Hoeveelheden (m1)</t>
  </si>
  <si>
    <t>Eenheidsprijs levering (m1)</t>
  </si>
  <si>
    <t>MR8463</t>
  </si>
  <si>
    <t>MR8467</t>
  </si>
  <si>
    <t>MR8473</t>
  </si>
  <si>
    <t>MR8481</t>
  </si>
  <si>
    <t>Plaatsen paneel &lt;=40M2</t>
  </si>
  <si>
    <t>Vervangen paneel &lt;=20M2</t>
  </si>
  <si>
    <t>Vervangen paneel &lt;=40M2</t>
  </si>
  <si>
    <t>Vervangen paneel &lt;=10M2</t>
  </si>
  <si>
    <r>
      <t xml:space="preserve">Algemene toeslagen </t>
    </r>
    <r>
      <rPr>
        <sz val="11"/>
        <color theme="1"/>
        <rFont val="Calibri"/>
        <family val="2"/>
        <scheme val="minor"/>
      </rPr>
      <t>(ingevuld in het tabblad A:  Algemeen)</t>
    </r>
  </si>
  <si>
    <t>MR4000</t>
  </si>
  <si>
    <t>MR4001</t>
  </si>
  <si>
    <t>MR4002</t>
  </si>
  <si>
    <t>MR4003</t>
  </si>
  <si>
    <t>Toeslag plaatsing / vervanging achtergrondschild</t>
  </si>
  <si>
    <t>PR1500</t>
  </si>
  <si>
    <t>PR1501</t>
  </si>
  <si>
    <t>PR1502</t>
  </si>
  <si>
    <t>PR1503</t>
  </si>
  <si>
    <t>PR1530</t>
  </si>
  <si>
    <t>PR1531</t>
  </si>
  <si>
    <t>PR1532</t>
  </si>
  <si>
    <t>PR1533</t>
  </si>
  <si>
    <t>SLR</t>
  </si>
  <si>
    <t>PR1541</t>
  </si>
  <si>
    <t>PLAATSEN BORD EN STLG &lt;=5M2</t>
  </si>
  <si>
    <t>PLAATSEN BORD EN STLG &lt;=10M2</t>
  </si>
  <si>
    <t>PLAATSEN BORD EN STLG &lt;=15M2</t>
  </si>
  <si>
    <t>PLAATSEN BORD EN STLG &lt;=20M2</t>
  </si>
  <si>
    <t>VERVANGEN BORD EN STLG &lt;=5M2</t>
  </si>
  <si>
    <t>VERVANGEN BORD EN STLG &lt;=10M2</t>
  </si>
  <si>
    <t>VERVANGEN BORD EN STLG &lt;=15M2</t>
  </si>
  <si>
    <t>VERVANGEN BORD EN STLG &lt;=20M2</t>
  </si>
  <si>
    <t>VERVANGEN BORD OP STLG &lt;=10M2</t>
  </si>
  <si>
    <t>PR1543</t>
  </si>
  <si>
    <t>RECHTZETTEN MAST HANDWIJZER KHW/FHW</t>
  </si>
  <si>
    <t>PR1069</t>
  </si>
  <si>
    <t>PR1553</t>
  </si>
  <si>
    <t>VERVANGEN BORD OP STLG &lt;=20M2</t>
  </si>
  <si>
    <t>VERWIJD BORD EN STLG &lt;=20M2</t>
  </si>
  <si>
    <r>
      <t xml:space="preserve">De in te vullen eenheidsprijzen moeten zijn afgerond op </t>
    </r>
    <r>
      <rPr>
        <b/>
        <sz val="14"/>
        <rFont val="Calibri"/>
        <family val="2"/>
      </rPr>
      <t>hele Euro's</t>
    </r>
    <r>
      <rPr>
        <sz val="14"/>
        <color rgb="FF000000"/>
        <rFont val="Calibri"/>
        <family val="2"/>
      </rPr>
      <t xml:space="preserve"> en de in te vullen percentages moeten zijn afgerond op </t>
    </r>
    <r>
      <rPr>
        <b/>
        <sz val="14"/>
        <color rgb="FF000000"/>
        <rFont val="Calibri"/>
        <family val="2"/>
      </rPr>
      <t>hele procenten</t>
    </r>
  </si>
  <si>
    <t xml:space="preserve">Er moeten eenheidsprijzen en toeslagen ingevuld worden in de tabbladen A tot en met I. </t>
  </si>
  <si>
    <t>Alle leveringen en (ontwerp)werkzaamheden die gerelateerd zijn aan de gevraagde eenheidsprijzen dienen bij deze eenheidsprijzen te zijn inbegrepen.</t>
  </si>
  <si>
    <t>PR1806</t>
  </si>
  <si>
    <t>PR1831</t>
  </si>
  <si>
    <t>PR1833</t>
  </si>
  <si>
    <t>PR1836</t>
  </si>
  <si>
    <t>PR1856</t>
  </si>
  <si>
    <t>PR2001</t>
  </si>
  <si>
    <t>PR2003</t>
  </si>
  <si>
    <t>PR2006</t>
  </si>
  <si>
    <t>PR2031</t>
  </si>
  <si>
    <t>PR2033</t>
  </si>
  <si>
    <t>PR8603</t>
  </si>
  <si>
    <t>PR8607</t>
  </si>
  <si>
    <t>PR8613</t>
  </si>
  <si>
    <t>PR8621</t>
  </si>
  <si>
    <t>PT8607</t>
  </si>
  <si>
    <t>PR8711</t>
  </si>
  <si>
    <t>Verwijderen paneel &lt;=40M2</t>
  </si>
  <si>
    <t>VERWIJD PORTAAL L&lt;=30M</t>
  </si>
  <si>
    <t>PLAATSEN PANEEL &lt;=10M2</t>
  </si>
  <si>
    <t>PLAATSEN PANEEL &lt;=20M2</t>
  </si>
  <si>
    <t>PLAATSEN PANEEL &lt;=40M2</t>
  </si>
  <si>
    <t>VERVANGEN PANEEL &lt;=10M2</t>
  </si>
  <si>
    <t>VERVANGEN PANEEL &lt;=20M2</t>
  </si>
  <si>
    <t>VERVANGEN PANEEL &lt;=40M2</t>
  </si>
  <si>
    <t>PLAATSEN PANEEL EN AGS &lt;=10M2</t>
  </si>
  <si>
    <t>PLAATSEN PANEEL EN AGS &lt;=20M2</t>
  </si>
  <si>
    <t>PLAATSEN PANEEL EN AGS &lt;=40M2</t>
  </si>
  <si>
    <t>VERVANGEN PANEEL EN AGS &lt;=10M2</t>
  </si>
  <si>
    <t>VERVANGEN PANEEL EN AGS &lt;=20M2</t>
  </si>
  <si>
    <t>VERVANGEN PANEEL EN AGS &lt;=40M2</t>
  </si>
  <si>
    <t>PLAATSEN PORTAAL L&lt;=12M</t>
  </si>
  <si>
    <t>PLAATSEN PORTAAL L&lt;=16M</t>
  </si>
  <si>
    <t>PLAATSEN PORTAAL L&lt;=22M</t>
  </si>
  <si>
    <t>PLAATSEN PORTAAL L&lt;=30M</t>
  </si>
  <si>
    <t>PR8667</t>
  </si>
  <si>
    <t>PR8673</t>
  </si>
  <si>
    <t>PR8681</t>
  </si>
  <si>
    <t>PR8663</t>
  </si>
  <si>
    <t>VERVANGEN PORTAAL L&lt;=12M</t>
  </si>
  <si>
    <t>VERVANGEN PORTAAL L&lt;=16M</t>
  </si>
  <si>
    <t>VERVANGEN PORTAAL L&lt;=22M</t>
  </si>
  <si>
    <t>VERVANGEN PORTAAL L&lt;=30M</t>
  </si>
  <si>
    <t>PORTAAL ONGECOAT L&lt;=12M</t>
  </si>
  <si>
    <t>PORTAAL ONGECOAT L&lt;=16M</t>
  </si>
  <si>
    <t>PORTAAL ONGECOAT L&lt;=22M</t>
  </si>
  <si>
    <t>PORTAAL ONGECOAT L&lt;=30M</t>
  </si>
  <si>
    <t>PORTAAL GECOAT L&lt;=12M</t>
  </si>
  <si>
    <t>PORTAAL GECOAT L&lt;=16M</t>
  </si>
  <si>
    <t>PORTAAL GECOAT L&lt;=22M</t>
  </si>
  <si>
    <t>PORTAAL GECOAT L&lt;=30M</t>
  </si>
  <si>
    <t>MR8433</t>
  </si>
  <si>
    <t>MR8437</t>
  </si>
  <si>
    <t>MR8443</t>
  </si>
  <si>
    <t>MR8451</t>
  </si>
  <si>
    <t>PORTAAL GECOAT GR L&lt;=12M</t>
  </si>
  <si>
    <t>PORTAAL GECOAT GR L&lt;=16M</t>
  </si>
  <si>
    <t>PORTAAL GECOAT GR L&lt;=22M</t>
  </si>
  <si>
    <t>PORTAAL GECOAT GR L&lt;=30M</t>
  </si>
  <si>
    <t>MR8403</t>
  </si>
  <si>
    <t>MR8407</t>
  </si>
  <si>
    <t>MR8413</t>
  </si>
  <si>
    <t>FUNDATIE PORTAAL</t>
  </si>
  <si>
    <t>T2</t>
  </si>
  <si>
    <t>Inclusief bevestigingsconstructie tbv bevestiging aan koker- of driehoeksligger portalen of uithouders</t>
  </si>
  <si>
    <t>Prijslijst materialen Borden en stelling</t>
  </si>
  <si>
    <t>Prijslijst werkzaamheden Borden en stelling</t>
  </si>
  <si>
    <t>BRDR</t>
  </si>
  <si>
    <t>VERWIJDEREN PANEEL &lt;=40M2</t>
  </si>
  <si>
    <t>MR3674</t>
  </si>
  <si>
    <t>Combimast OVL, LHP max 10m, max 8 armhoogtes</t>
  </si>
  <si>
    <t>MR3670</t>
  </si>
  <si>
    <t>MAST VHC ONGECOAT 4AH LPH6M</t>
  </si>
  <si>
    <t>MR3671</t>
  </si>
  <si>
    <t>MAST VHC ONGECOAT 6AH LPH7M</t>
  </si>
  <si>
    <t>MR3672</t>
  </si>
  <si>
    <t>MAST VHC ONGECOAT 8AH LPH8M</t>
  </si>
  <si>
    <t>MR3673</t>
  </si>
  <si>
    <t>MAST VHC ONGECOAT 8AH LPH9M</t>
  </si>
  <si>
    <t>MAST VHC ONGECOAT 8AH LPH10M</t>
  </si>
  <si>
    <t>MR3660</t>
  </si>
  <si>
    <t>MAST VHC GECOAT 4AH LPH6M</t>
  </si>
  <si>
    <t>MR3661</t>
  </si>
  <si>
    <t>MAST VHC GECOAT 6AH LPH7M</t>
  </si>
  <si>
    <t>MR3662</t>
  </si>
  <si>
    <t>MAST VHC GECOAT 8AH LPH8M</t>
  </si>
  <si>
    <t>MR3663</t>
  </si>
  <si>
    <t>MAST VHC GECOAT 8AH LPH9M</t>
  </si>
  <si>
    <t>MR3664</t>
  </si>
  <si>
    <t>MAST VHC GECOAT 8AH LPH10M</t>
  </si>
  <si>
    <t>MR3650</t>
  </si>
  <si>
    <t>MAST VHC GECOAT W/B 4AH LPH6M</t>
  </si>
  <si>
    <t>MR3651</t>
  </si>
  <si>
    <t>MAST VHC GECOAT W/B 6AH LPH7M</t>
  </si>
  <si>
    <t>MR3652</t>
  </si>
  <si>
    <t>MAST VHC GECOAT W/B 8AH LPH8M</t>
  </si>
  <si>
    <t>MR3653</t>
  </si>
  <si>
    <t>MAST VHC GECOAT W/B 8AH LPH9M</t>
  </si>
  <si>
    <t>MR3654</t>
  </si>
  <si>
    <t>MAST VHC GECOAT W/B 8AH LPH10M</t>
  </si>
  <si>
    <t>Betreft ook arm zonder beugel. Prijs geldt ook voor Overzetten arm en beugel aan zelfde bewegwijzeringsobject</t>
  </si>
  <si>
    <t>Meerprijs Uitbreiding Openbare verlichting (OVL) t/m 10 meter</t>
  </si>
  <si>
    <t>Meerprijs Uitbreiding Openbare verlichting (OVL) &gt; 10 meter</t>
  </si>
  <si>
    <t>PR8723</t>
  </si>
  <si>
    <t>HERPLTS PORTAAL L&lt;=12M</t>
  </si>
  <si>
    <t>PR8727</t>
  </si>
  <si>
    <t>HERPLTS PORTAAL L&lt;=16M</t>
  </si>
  <si>
    <t>HERPLTS PORTAAL L&lt;=22M</t>
  </si>
  <si>
    <t>HERPLTS PORTAAL L&lt;=30M</t>
  </si>
  <si>
    <t>PR8733</t>
  </si>
  <si>
    <t>PR8741</t>
  </si>
  <si>
    <t>PR1871</t>
  </si>
  <si>
    <t>HERPLAATSEN PANEEL &lt;10M2</t>
  </si>
  <si>
    <t>HERPLAATSEN PANEEL &lt;20M2</t>
  </si>
  <si>
    <t>HERPLAATSEN PANEEL &lt;40M2</t>
  </si>
  <si>
    <t>PR1873</t>
  </si>
  <si>
    <t>PR1876</t>
  </si>
  <si>
    <t>HERPLAATSEN PANEEL EN AGS &lt;=10M2</t>
  </si>
  <si>
    <t>HERPLAATSEN PANEEL EN AGS &lt;=20M2</t>
  </si>
  <si>
    <t>HERPLAATSEN PANEEL EN AGS &lt;=40M2</t>
  </si>
  <si>
    <t>PR2071</t>
  </si>
  <si>
    <t>PR2073</t>
  </si>
  <si>
    <t>PR2076</t>
  </si>
  <si>
    <t>Paneel B X H (mm)</t>
  </si>
  <si>
    <t>Achtergrondschild per strekkende meter</t>
  </si>
  <si>
    <t>F. Grote Handwegwijzer</t>
  </si>
  <si>
    <t>G. Kleine Handwegwijzer</t>
  </si>
  <si>
    <t>MR5240</t>
  </si>
  <si>
    <t>MR5241</t>
  </si>
  <si>
    <t>MR5242</t>
  </si>
  <si>
    <t>MR5243</t>
  </si>
  <si>
    <t>PR1400</t>
  </si>
  <si>
    <t>PR1401</t>
  </si>
  <si>
    <t>PR1402</t>
  </si>
  <si>
    <t>PR1403</t>
  </si>
  <si>
    <t>PR1430</t>
  </si>
  <si>
    <t>PR1431</t>
  </si>
  <si>
    <t>PR1432</t>
  </si>
  <si>
    <t>PR1433</t>
  </si>
  <si>
    <t>PR1453</t>
  </si>
  <si>
    <t>verwijderen bord, bordoppervlak &lt;= 20m2, eventueel ten behoeve van geheel of gedeeltelijk hergebruik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</si>
  <si>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</si>
  <si>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</si>
  <si>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</si>
  <si>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</si>
  <si>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</si>
  <si>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</si>
  <si>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</si>
  <si>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</si>
  <si>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 BORD OP MAST &lt;=20M2</t>
  </si>
  <si>
    <t>OVL functie</t>
  </si>
  <si>
    <t>Masten en zweepmasten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</si>
  <si>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</si>
  <si>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</si>
  <si>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</si>
  <si>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</si>
  <si>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</si>
  <si>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</si>
  <si>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</si>
  <si>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</si>
  <si>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</si>
  <si>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</si>
  <si>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</si>
  <si>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</si>
  <si>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MBR</t>
  </si>
  <si>
    <t>ZMR</t>
  </si>
  <si>
    <t>Tarief vervangen is verwijderen portaal + plaatsen portaal</t>
  </si>
  <si>
    <t>Toevoeging blauwe (RAL5017) slinger en rode (RAL3000) top, voor FHW ondersteuningsconstructies</t>
  </si>
  <si>
    <t>Bij combimasten OVL geen rode top</t>
  </si>
  <si>
    <t>-</t>
  </si>
  <si>
    <t>Portaal ongecoat 2 staanders L &lt;= 12M</t>
  </si>
  <si>
    <t>Portaal ongecoat 2 staanders L &lt;= 16M</t>
  </si>
  <si>
    <t>Portaal ongecoat 2 staanders L &lt;= 22M</t>
  </si>
  <si>
    <t>Portaal ongecoat 2 staanders L &lt;= 30M</t>
  </si>
  <si>
    <t>Portaal 2 staanders, lengte &gt; 12m en &lt;= 16m</t>
  </si>
  <si>
    <t>Portaal 2 staanders, lengte &lt;= 12 meter</t>
  </si>
  <si>
    <t>Portaal 2 staanders, lengte &gt; 16m en &lt;= 22m</t>
  </si>
  <si>
    <t>Portaal 2 staanders, lengte &gt; 22m en &lt;= 30m</t>
  </si>
  <si>
    <t>Fundatie per portaal, geschikt voor alle typen portalen</t>
  </si>
  <si>
    <t>PR2036</t>
  </si>
  <si>
    <t>Plaatsen portaal 2 staanders  L &lt;= 12M</t>
  </si>
  <si>
    <t>Plaatsen portaal 2 staanders  L &lt;= 16M</t>
  </si>
  <si>
    <t>Plaatsen portaal 2 staanders  L &lt;= 22M</t>
  </si>
  <si>
    <t>Plaatsen portaal 2 staanders  L &lt;= 30M</t>
  </si>
  <si>
    <t>Lengte is de overspanningsmaat van het portaal, gemeten van hart staander naar hart staander</t>
  </si>
  <si>
    <t>Bord tbv mast en zweepmast B X H (mm)</t>
  </si>
  <si>
    <t>Inclusief bevestigingsconstructie voor montage aan mast of zweepmast</t>
  </si>
  <si>
    <t>Mast ongecoat, bord &lt;=5m2</t>
  </si>
  <si>
    <t>Mast ongecoat, bord &lt;=10m2</t>
  </si>
  <si>
    <t>Mast ongecoat, bord &lt;=15m2</t>
  </si>
  <si>
    <t>Mast ongecoat, bord &lt;=20m2</t>
  </si>
  <si>
    <t>Prijslijst materialen borden en masten en zweepmasten</t>
  </si>
  <si>
    <t>BORD B X H (MM) tbv (zweep)mast</t>
  </si>
  <si>
    <t>MAST BORD ONGECOAT 3,5M &lt;=5M2</t>
  </si>
  <si>
    <t>MAST BORD ONGECOAT 3,5M &lt;=10M2</t>
  </si>
  <si>
    <t>MAST BORD ONGECOAT 3,5M &lt;=15M2</t>
  </si>
  <si>
    <t>MAST BORD ONGECOAT 3,5M &lt;=20M2</t>
  </si>
  <si>
    <t>MR5200</t>
  </si>
  <si>
    <t>MR5201</t>
  </si>
  <si>
    <t>MR5202</t>
  </si>
  <si>
    <t>MR5203</t>
  </si>
  <si>
    <t>MAST BORD GECOAT GR 3,5M &lt;=5M2</t>
  </si>
  <si>
    <t>MAST BORD GECOAT GR 3,5M &lt;=10M2</t>
  </si>
  <si>
    <t>MAST BORD GECOAT GR 3,5M &lt;=15M2</t>
  </si>
  <si>
    <t>MAST BORD GECOAT GR 3,5M &lt;=20M2</t>
  </si>
  <si>
    <t>MR5220</t>
  </si>
  <si>
    <t>MR5221</t>
  </si>
  <si>
    <t>MR5222</t>
  </si>
  <si>
    <t>MR5223</t>
  </si>
  <si>
    <t>MAST BORD GECOAT 3,5M &lt;=5M2</t>
  </si>
  <si>
    <t>MAST BORD GECOAT 3,5M &lt;=15M2</t>
  </si>
  <si>
    <t>MAST BORD GECOAT 3,5M &lt;=20M2</t>
  </si>
  <si>
    <t>MAST BORD GECOAT 3,5M =&lt;10M2</t>
  </si>
  <si>
    <t>MAST BORD ONGECOAT 4,6M &lt;=5M2</t>
  </si>
  <si>
    <t>MAST BORD ONGECOAT 4,6M &lt;=10M2</t>
  </si>
  <si>
    <t>MAST BORD ONGECOAT 4,6M &lt;=15M2</t>
  </si>
  <si>
    <t>MAST BORD ONGECOAT 4,6M &lt;=20M2</t>
  </si>
  <si>
    <t>MAST BORD GECOAT 4,6M &lt;=5M2</t>
  </si>
  <si>
    <t>MAST BORD GECOAT 4,6M =&lt;10M2</t>
  </si>
  <si>
    <t>MAST BORD GECOAT 4,6M &lt;=15M2</t>
  </si>
  <si>
    <t>MAST BORD GECOAT 4,6M &lt;=20M2</t>
  </si>
  <si>
    <t>MAST BORD GECOAT GR 4,6M &lt;=5M2</t>
  </si>
  <si>
    <t>MAST BORD GECOAT GR 4,6M &lt;=10M2</t>
  </si>
  <si>
    <t>MAST BORD GECOAT GR 4,6M &lt;=15M2</t>
  </si>
  <si>
    <t>MAST BORD GECOAT GR 4,6M &lt;=20M2</t>
  </si>
  <si>
    <t>MAST BORD ONGECOAT 5,0M &lt;=5M2</t>
  </si>
  <si>
    <t>MAST BORD ONGECOAT 5,0M &lt;=10M2</t>
  </si>
  <si>
    <t>MAST BORD ONGECOAT 5,0M &lt;=15M2</t>
  </si>
  <si>
    <t>MAST BORD ONGECOAT 5,0M &lt;=20M2</t>
  </si>
  <si>
    <t>MAST BORD GECOAT 5,0M &lt;=5M2</t>
  </si>
  <si>
    <t>MAST BORD GECOAT 5,0M =&lt;10M2</t>
  </si>
  <si>
    <t>MAST BORD GECOAT 5,0M &lt;=15M2</t>
  </si>
  <si>
    <t>MAST BORD GECOAT 5,0M &lt;=20M2</t>
  </si>
  <si>
    <t>MAST BORD GECOAT GR 5,0M &lt;=5M2</t>
  </si>
  <si>
    <t>MAST BORD GECOAT GR 5,0M &lt;=10M2</t>
  </si>
  <si>
    <t>MAST BORD GECOAT GR 5,0M &lt;=15M2</t>
  </si>
  <si>
    <t>MAST BORD GECOAT GR 5,0M &lt;=20M2</t>
  </si>
  <si>
    <t>MR5840</t>
  </si>
  <si>
    <t>MR5841</t>
  </si>
  <si>
    <t>MR5842</t>
  </si>
  <si>
    <t>MR5843</t>
  </si>
  <si>
    <t>MR5820</t>
  </si>
  <si>
    <t>MR5821</t>
  </si>
  <si>
    <t>MR5822</t>
  </si>
  <si>
    <t>MR5823</t>
  </si>
  <si>
    <t>MR5800</t>
  </si>
  <si>
    <t>MR5801</t>
  </si>
  <si>
    <t>MR5802</t>
  </si>
  <si>
    <t>MR5803</t>
  </si>
  <si>
    <t>MR6440</t>
  </si>
  <si>
    <t>MR6441</t>
  </si>
  <si>
    <t>MR6442</t>
  </si>
  <si>
    <t>MR6443</t>
  </si>
  <si>
    <t>MR6420</t>
  </si>
  <si>
    <t>MR6421</t>
  </si>
  <si>
    <t>MR6422</t>
  </si>
  <si>
    <t>MR6423</t>
  </si>
  <si>
    <t>MR6400</t>
  </si>
  <si>
    <t>MR6401</t>
  </si>
  <si>
    <t>MR6402</t>
  </si>
  <si>
    <t>MR6403</t>
  </si>
  <si>
    <t>M4166</t>
  </si>
  <si>
    <t>Mast+zweep ongecoat L&lt;=4M, A&lt;=10M2</t>
  </si>
  <si>
    <t>Mast+zweep ongecoat L&lt;=8M, A&lt;=10M2</t>
  </si>
  <si>
    <t>M4176</t>
  </si>
  <si>
    <t>MR4166</t>
  </si>
  <si>
    <t>MR4176</t>
  </si>
  <si>
    <t>MAST+ZW ONGECOAT L&lt;=4M, A&lt;=10M2</t>
  </si>
  <si>
    <t>MAST+ZW ONGECOAT L&lt;=8M, A&lt;=10M2</t>
  </si>
  <si>
    <t>MAST+ZW GECOAT L&lt;=4M, A&lt;=10M2</t>
  </si>
  <si>
    <t>MAST+ZW GECOAT L&lt;=8M, A&lt;=10M2</t>
  </si>
  <si>
    <t>MR4136</t>
  </si>
  <si>
    <t>MR4146</t>
  </si>
  <si>
    <t>MAST+ZW GECOAT GR L&lt;=4M, A&lt;=10M2</t>
  </si>
  <si>
    <t>MAST+ZW GECOAT GR L&lt;=8M, A&lt;=10M2</t>
  </si>
  <si>
    <t>mast + zweep ongecoat, geschikt voor bord op onderkant 5,0 meter, lengte zweep geschat &lt;=4m, definitieve lengte door ON te bepalen, bordoppervlak &lt;=10m2</t>
  </si>
  <si>
    <t>mast + zweep ongecoat, geschikt voor bord op onderkant 5,0 meter, lengte zweep geschat &lt;=8m, definitieve lengte door ON te bepalen, bordoppervlak &lt;=10m2</t>
  </si>
  <si>
    <t>mast + zweep gecoat kleur volgens spec, geschikt voor bord op onderkant 5,0 meter, lengte zweep geschat &lt;=4m, definitieve lengte door ON te bepalen, bordoppervlak &lt;=10m2</t>
  </si>
  <si>
    <t>mast + zweep gecoat kleur volgens spec, geschikt voor bord op onderkant 5,0 meter, lengte zweep geschat &lt;=8m, definitieve lengte door ON te bepalen, bordoppervlak &lt;=10m2</t>
  </si>
  <si>
    <t>mast + zweep gecoat grijs RAL7035, geschikt voor bord op onderkant 5,0 meter, lengte zweep geschat &lt;=4m, definitieve lengte door ON te bepalen, bordoppervlak &lt;=10m2</t>
  </si>
  <si>
    <t>mast + zweep gecoat grijs RAL7035, geschikt voor bord op onderkant 5,0 meter, lengte zweep geschat &lt;=8m, definitieve lengte door ON te bepalen, bordoppervlak &lt;=10m2</t>
  </si>
  <si>
    <t>MR4106</t>
  </si>
  <si>
    <t>MR4116</t>
  </si>
  <si>
    <t>Aanpassing (zweep)mast om OVL uitlegger te kunnen bevestigen. Tot en met een lichtpunthoogte van 10 meter</t>
  </si>
  <si>
    <t>Aanpassing (zweep)mast om OVL uitlegger te kunnen bevestigen. vanaf een lichtpunthoogte van 10 meter</t>
  </si>
  <si>
    <t>MAST BORD ONGECOAT 3,5M LPH=8M &lt;=5M2</t>
  </si>
  <si>
    <t>MAST BORD ONGECOAT 3,5M LPH=8M &lt;=10M2</t>
  </si>
  <si>
    <t>MAST BORD ONGECOAT 3,5M LPH=8M &lt;=15M2</t>
  </si>
  <si>
    <t>MAST BORD ONGECOAT 3,5M LPH=8M &lt;=20M2</t>
  </si>
  <si>
    <t>MAST BORD GECOAT 3,5M LPH=8M &lt;=5M2</t>
  </si>
  <si>
    <t>MAST BORD GECOAT 3,5M LPH=8M =&lt;10M2</t>
  </si>
  <si>
    <t>MAST BORD GECOAT 3,5M LPH=8M &lt;=15M2</t>
  </si>
  <si>
    <t>MAST BORD GECOAT 3,5M LPH=8M &lt;=20M2</t>
  </si>
  <si>
    <t>MAST BORD GECOAT GR 3,5M LPH=8M &lt;=5M2</t>
  </si>
  <si>
    <t>MAST BORD GECOAT GR 3,5M LPH=8M &lt;=10M2</t>
  </si>
  <si>
    <t>MAST BORD GECOAT GR 3,5M LPH=8M &lt;=15M2</t>
  </si>
  <si>
    <t>MAST BORD GECOAT GR 3,5M LPH=8M &lt;=20M2</t>
  </si>
  <si>
    <t>MR5340</t>
  </si>
  <si>
    <t>MR5341</t>
  </si>
  <si>
    <t>MR5342</t>
  </si>
  <si>
    <t>MR5343</t>
  </si>
  <si>
    <t>MR5320</t>
  </si>
  <si>
    <t>MR5321</t>
  </si>
  <si>
    <t>MR5322</t>
  </si>
  <si>
    <t>MR5323</t>
  </si>
  <si>
    <t>MR5300</t>
  </si>
  <si>
    <t>MR5301</t>
  </si>
  <si>
    <t>MR5302</t>
  </si>
  <si>
    <t>MR5303</t>
  </si>
  <si>
    <t>MAST BORD ONGECOAT 3,5M LPH=9m &lt;=5M2</t>
  </si>
  <si>
    <t>MAST BORD ONGECOAT 3,5M LPH=9m &lt;=10M2</t>
  </si>
  <si>
    <t>MAST BORD ONGECOAT 3,5M LPH=9m &lt;=15M2</t>
  </si>
  <si>
    <t>MAST BORD ONGECOAT 3,5M LPH=9m &lt;=20M2</t>
  </si>
  <si>
    <t>MAST BORD GECOAT 3,5M LPH=9m &lt;=5M2</t>
  </si>
  <si>
    <t>MAST BORD GECOAT 3,5M LPH=9m =&lt;10M2</t>
  </si>
  <si>
    <t>MAST BORD GECOAT 3,5M LPH=9m &lt;=15M2</t>
  </si>
  <si>
    <t>MAST BORD GECOAT 3,5M LPH=9m &lt;=20M2</t>
  </si>
  <si>
    <t>MAST BORD GECOAT GR 3,5M LPH=9m &lt;=5M2</t>
  </si>
  <si>
    <t>MAST BORD GECOAT GR 3,5M LPH=9m &lt;=10M2</t>
  </si>
  <si>
    <t>MAST BORD GECOAT GR 3,5M LPH=9m &lt;=15M2</t>
  </si>
  <si>
    <t>MAST BORD GECOAT GR 3,5M LPH=9m &lt;=20M2</t>
  </si>
  <si>
    <t>MAST BORD ONGECOAT 3,5M LPH=10m &lt;=5M2</t>
  </si>
  <si>
    <t>MAST BORD ONGECOAT 3,5M LPH=10m &lt;=10M2</t>
  </si>
  <si>
    <t>MAST BORD ONGECOAT 3,5M LPH=10m &lt;=15M2</t>
  </si>
  <si>
    <t>MAST BORD ONGECOAT 3,5M LPH=10m &lt;=20M2</t>
  </si>
  <si>
    <t>MAST BORD GECOAT 3,5M LPH=10m &lt;=5M2</t>
  </si>
  <si>
    <t>MAST BORD GECOAT 3,5M LPH=10m =&lt;10M2</t>
  </si>
  <si>
    <t>MAST BORD GECOAT 3,5M LPH=10m &lt;=15M2</t>
  </si>
  <si>
    <t>MAST BORD GECOAT 3,5M LPH=10m &lt;=20M2</t>
  </si>
  <si>
    <t>MAST BORD GECOAT GR 3,5M LPH=10m &lt;=5M2</t>
  </si>
  <si>
    <t>MAST BORD GECOAT GR 3,5M LPH=10m &lt;=10M2</t>
  </si>
  <si>
    <t>MAST BORD GECOAT GR 3,5M LPH=10m &lt;=15M2</t>
  </si>
  <si>
    <t>MAST BORD GECOAT GR 3,5M LPH=10m &lt;=20M2</t>
  </si>
  <si>
    <t>MR5540</t>
  </si>
  <si>
    <t>MR5541</t>
  </si>
  <si>
    <t>MR5542</t>
  </si>
  <si>
    <t>MR5543</t>
  </si>
  <si>
    <t>MR5520</t>
  </si>
  <si>
    <t>MR5521</t>
  </si>
  <si>
    <t>MR5522</t>
  </si>
  <si>
    <t>MR5523</t>
  </si>
  <si>
    <t>MR5500</t>
  </si>
  <si>
    <t>MR5501</t>
  </si>
  <si>
    <t>MR5502</t>
  </si>
  <si>
    <t>MR5503</t>
  </si>
  <si>
    <t>MR5440</t>
  </si>
  <si>
    <t>MR5441</t>
  </si>
  <si>
    <t>MR5442</t>
  </si>
  <si>
    <t>MR5443</t>
  </si>
  <si>
    <t>MR5420</t>
  </si>
  <si>
    <t>MR5421</t>
  </si>
  <si>
    <t>MR5422</t>
  </si>
  <si>
    <t>MR5423</t>
  </si>
  <si>
    <t>MR5400</t>
  </si>
  <si>
    <t>MR5401</t>
  </si>
  <si>
    <t>MR5402</t>
  </si>
  <si>
    <t>MR5403</t>
  </si>
  <si>
    <t>MAST BORD ONGECOAT 3,5M LPH=11m &lt;=5M2</t>
  </si>
  <si>
    <t>MAST BORD ONGECOAT 3,5M LPH=11m &lt;=10M2</t>
  </si>
  <si>
    <t>MAST BORD ONGECOAT 3,5M LPH=11m &lt;=15M2</t>
  </si>
  <si>
    <t>MAST BORD ONGECOAT 3,5M LPH=11m &lt;=20M2</t>
  </si>
  <si>
    <t>MAST BORD GECOAT 3,5M LPH=11m &lt;=5M2</t>
  </si>
  <si>
    <t>MAST BORD GECOAT 3,5M LPH=11m =&lt;10M2</t>
  </si>
  <si>
    <t>MAST BORD GECOAT 3,5M LPH=11m &lt;=15M2</t>
  </si>
  <si>
    <t>MAST BORD GECOAT 3,5M LPH=11m &lt;=20M2</t>
  </si>
  <si>
    <t>MAST BORD GECOAT GR 3,5M LPH=11m &lt;=5M2</t>
  </si>
  <si>
    <t>MAST BORD GECOAT GR 3,5M LPH=11m &lt;=10M2</t>
  </si>
  <si>
    <t>MAST BORD GECOAT GR 3,5M LPH=11m &lt;=15M2</t>
  </si>
  <si>
    <t>MAST BORD GECOAT GR 3,5M LPH=11m &lt;=20M2</t>
  </si>
  <si>
    <t>MR5640</t>
  </si>
  <si>
    <t>MR5641</t>
  </si>
  <si>
    <t>MR5642</t>
  </si>
  <si>
    <t>MR5643</t>
  </si>
  <si>
    <t>MR5620</t>
  </si>
  <si>
    <t>MR5621</t>
  </si>
  <si>
    <t>MR5622</t>
  </si>
  <si>
    <t>MR5623</t>
  </si>
  <si>
    <t>MR5600</t>
  </si>
  <si>
    <t>MR5601</t>
  </si>
  <si>
    <t>MR5602</t>
  </si>
  <si>
    <t>MR5603</t>
  </si>
  <si>
    <t>MAST BORD ONGECOAT 3,5M LPH=12m &lt;=5M2</t>
  </si>
  <si>
    <t>MAST BORD ONGECOAT 3,5M LPH=12m &lt;=10M2</t>
  </si>
  <si>
    <t>MAST BORD ONGECOAT 3,5M LPH=12m &lt;=15M2</t>
  </si>
  <si>
    <t>MAST BORD ONGECOAT 3,5M LPH=12m &lt;=20M2</t>
  </si>
  <si>
    <t>MAST BORD GECOAT 3,5M LPH=12m &lt;=5M2</t>
  </si>
  <si>
    <t>MAST BORD GECOAT 3,5M LPH=12m =&lt;10M2</t>
  </si>
  <si>
    <t>MAST BORD GECOAT 3,5M LPH=12m &lt;=15M2</t>
  </si>
  <si>
    <t>MAST BORD GECOAT 3,5M LPH=12m &lt;=20M2</t>
  </si>
  <si>
    <t>MAST BORD GECOAT GR 3,5M LPH=12m &lt;=5M2</t>
  </si>
  <si>
    <t>MAST BORD GECOAT GR 3,5M LPH=12m &lt;=10M2</t>
  </si>
  <si>
    <t>MAST BORD GECOAT GR 3,5M LPH=12m &lt;=15M2</t>
  </si>
  <si>
    <t>MAST BORD GECOAT GR 3,5M LPH=12m &lt;=20M2</t>
  </si>
  <si>
    <t>MR5740</t>
  </si>
  <si>
    <t>MR5741</t>
  </si>
  <si>
    <t>MR5742</t>
  </si>
  <si>
    <t>MR5743</t>
  </si>
  <si>
    <t>MR5720</t>
  </si>
  <si>
    <t>MR5721</t>
  </si>
  <si>
    <t>MR5722</t>
  </si>
  <si>
    <t>MR5723</t>
  </si>
  <si>
    <t>MR5700</t>
  </si>
  <si>
    <t>MR5701</t>
  </si>
  <si>
    <t>MR5702</t>
  </si>
  <si>
    <t>MR5703</t>
  </si>
  <si>
    <t>MAST BORD ONGECOAT 5,0M LPH=8M &lt;=5M2</t>
  </si>
  <si>
    <t>MAST BORD ONGECOAT 5,0M LPH=8M &lt;=10M2</t>
  </si>
  <si>
    <t>MAST BORD ONGECOAT 5,0M LPH=8M &lt;=15M2</t>
  </si>
  <si>
    <t>MAST BORD ONGECOAT 5,0M LPH=8M &lt;=20M2</t>
  </si>
  <si>
    <t>MAST BORD GECOAT 5,0M LPH=8M &lt;=5M2</t>
  </si>
  <si>
    <t>MAST BORD GECOAT 5,0M LPH=8M =&lt;10M2</t>
  </si>
  <si>
    <t>MAST BORD GECOAT 5,0M LPH=8M &lt;=15M2</t>
  </si>
  <si>
    <t>MAST BORD GECOAT 5,0M LPH=8M &lt;=20M2</t>
  </si>
  <si>
    <t>MAST BORD GECOAT GR 5,0M LPH=8M &lt;=5M2</t>
  </si>
  <si>
    <t>MAST BORD GECOAT GR 5,0M LPH=8M &lt;=10M2</t>
  </si>
  <si>
    <t>MAST BORD GECOAT GR 5,0M LPH=8M &lt;=15M2</t>
  </si>
  <si>
    <t>MAST BORD GECOAT GR 5,0M LPH=8M &lt;=20M2</t>
  </si>
  <si>
    <t>MAST BORD ONGECOAT 5,0M LPH=9m &lt;=5M2</t>
  </si>
  <si>
    <t>MAST BORD ONGECOAT 5,0M LPH=9m &lt;=10M2</t>
  </si>
  <si>
    <t>MAST BORD ONGECOAT 5,0M LPH=9m &lt;=15M2</t>
  </si>
  <si>
    <t>MAST BORD ONGECOAT 5,0M LPH=9m &lt;=20M2</t>
  </si>
  <si>
    <t>MAST BORD GECOAT 5,0M LPH=9m &lt;=5M2</t>
  </si>
  <si>
    <t>MAST BORD GECOAT 5,0M LPH=9m =&lt;10M2</t>
  </si>
  <si>
    <t>MAST BORD GECOAT 5,0M LPH=9m &lt;=15M2</t>
  </si>
  <si>
    <t>MAST BORD GECOAT 5,0M LPH=9m &lt;=20M2</t>
  </si>
  <si>
    <t>MAST BORD GECOAT GR 5,0M LPH=9m &lt;=5M2</t>
  </si>
  <si>
    <t>MAST BORD GECOAT GR 5,0M LPH=9m &lt;=10M2</t>
  </si>
  <si>
    <t>MAST BORD GECOAT GR 5,0M LPH=9m &lt;=15M2</t>
  </si>
  <si>
    <t>MAST BORD GECOAT GR 5,0M LPH=9m &lt;=20M2</t>
  </si>
  <si>
    <t>MAST BORD ONGECOAT 5,0M LPH=10m &lt;=5M2</t>
  </si>
  <si>
    <t>MAST BORD ONGECOAT 5,0M LPH=10m &lt;=10M2</t>
  </si>
  <si>
    <t>MAST BORD ONGECOAT 5,0M LPH=10m &lt;=15M2</t>
  </si>
  <si>
    <t>MAST BORD ONGECOAT 5,0M LPH=10m &lt;=20M2</t>
  </si>
  <si>
    <t>MAST BORD GECOAT 5,0M LPH=10m &lt;=5M2</t>
  </si>
  <si>
    <t>MAST BORD GECOAT 5,0M LPH=10m =&lt;10M2</t>
  </si>
  <si>
    <t>MAST BORD GECOAT 5,0M LPH=10m &lt;=15M2</t>
  </si>
  <si>
    <t>MAST BORD GECOAT 5,0M LPH=10m &lt;=20M2</t>
  </si>
  <si>
    <t>MAST BORD GECOAT GR 5,0M LPH=10m &lt;=5M2</t>
  </si>
  <si>
    <t>MAST BORD GECOAT GR 5,0M LPH=10m &lt;=10M2</t>
  </si>
  <si>
    <t>MAST BORD GECOAT GR 5,0M LPH=10m &lt;=15M2</t>
  </si>
  <si>
    <t>MAST BORD GECOAT GR 5,0M LPH=10m &lt;=20M2</t>
  </si>
  <si>
    <t>MAST BORD ONGECOAT 5,0M LPH=11m &lt;=5M2</t>
  </si>
  <si>
    <t>MAST BORD ONGECOAT 5,0M LPH=11m &lt;=10M2</t>
  </si>
  <si>
    <t>MAST BORD ONGECOAT 5,0M LPH=11m &lt;=15M2</t>
  </si>
  <si>
    <t>MAST BORD ONGECOAT 5,0M LPH=11m &lt;=20M2</t>
  </si>
  <si>
    <t>MAST BORD GECOAT 5,0M LPH=11m &lt;=5M2</t>
  </si>
  <si>
    <t>MAST BORD GECOAT 5,0M LPH=11m =&lt;10M2</t>
  </si>
  <si>
    <t>MAST BORD GECOAT 5,0M LPH=11m &lt;=15M2</t>
  </si>
  <si>
    <t>MAST BORD GECOAT 5,0M LPH=11m &lt;=20M2</t>
  </si>
  <si>
    <t>MAST BORD GECOAT GR 5,0M LPH=11m &lt;=5M2</t>
  </si>
  <si>
    <t>MAST BORD GECOAT GR 5,0M LPH=11m &lt;=10M2</t>
  </si>
  <si>
    <t>MAST BORD GECOAT GR 5,0M LPH=11m &lt;=15M2</t>
  </si>
  <si>
    <t>MAST BORD GECOAT GR 5,0M LPH=11m &lt;=20M2</t>
  </si>
  <si>
    <t>MAST BORD ONGECOAT 5,0M LPH=12m &lt;=5M2</t>
  </si>
  <si>
    <t>MAST BORD ONGECOAT 5,0M LPH=12m &lt;=10M2</t>
  </si>
  <si>
    <t>MAST BORD ONGECOAT 5,0M LPH=12m &lt;=15M2</t>
  </si>
  <si>
    <t>MAST BORD ONGECOAT 5,0M LPH=12m &lt;=20M2</t>
  </si>
  <si>
    <t>MAST BORD GECOAT 5,0M LPH=12m &lt;=5M2</t>
  </si>
  <si>
    <t>MAST BORD GECOAT 5,0M LPH=12m =&lt;10M2</t>
  </si>
  <si>
    <t>MAST BORD GECOAT 5,0M LPH=12m &lt;=15M2</t>
  </si>
  <si>
    <t>MAST BORD GECOAT 5,0M LPH=12m &lt;=20M2</t>
  </si>
  <si>
    <t>MAST BORD GECOAT GR 5,0M LPH=12m &lt;=5M2</t>
  </si>
  <si>
    <t>MAST BORD GECOAT GR 5,0M LPH=12m &lt;=10M2</t>
  </si>
  <si>
    <t>MAST BORD GECOAT GR 5,0M LPH=12m &lt;=15M2</t>
  </si>
  <si>
    <t>MAST BORD GECOAT GR 5,0M LPH=12m &lt;=20M2</t>
  </si>
  <si>
    <t>MAST BORD ONGECOAT 4,6M LPH=8M &lt;=5M2</t>
  </si>
  <si>
    <t>MAST BORD ONGECOAT 4,6M LPH=8M &lt;=10M2</t>
  </si>
  <si>
    <t>MAST BORD ONGECOAT 4,6M LPH=8M &lt;=15M2</t>
  </si>
  <si>
    <t>MAST BORD ONGECOAT 4,6M LPH=8M &lt;=20M2</t>
  </si>
  <si>
    <t>MAST BORD GECOAT 4,6M LPH=8M &lt;=5M2</t>
  </si>
  <si>
    <t>MAST BORD GECOAT 4,6M LPH=8M =&lt;10M2</t>
  </si>
  <si>
    <t>MAST BORD GECOAT 4,6M LPH=8M &lt;=15M2</t>
  </si>
  <si>
    <t>MAST BORD GECOAT 4,6M LPH=8M &lt;=20M2</t>
  </si>
  <si>
    <t>MAST BORD GECOAT GR 4,6M LPH=8M &lt;=5M2</t>
  </si>
  <si>
    <t>MAST BORD GECOAT GR 4,6M LPH=8M &lt;=10M2</t>
  </si>
  <si>
    <t>MAST BORD GECOAT GR 4,6M LPH=8M &lt;=15M2</t>
  </si>
  <si>
    <t>MAST BORD GECOAT GR 4,6M LPH=8M &lt;=20M2</t>
  </si>
  <si>
    <t>MAST BORD ONGECOAT 4,6M LPH=9m &lt;=5M2</t>
  </si>
  <si>
    <t>MAST BORD ONGECOAT 4,6M LPH=9m &lt;=10M2</t>
  </si>
  <si>
    <t>MAST BORD ONGECOAT 4,6M LPH=9m &lt;=15M2</t>
  </si>
  <si>
    <t>MAST BORD ONGECOAT 4,6M LPH=9m &lt;=20M2</t>
  </si>
  <si>
    <t>MAST BORD GECOAT 4,6M LPH=9m &lt;=5M2</t>
  </si>
  <si>
    <t>MAST BORD GECOAT 4,6M LPH=9m =&lt;10M2</t>
  </si>
  <si>
    <t>MAST BORD GECOAT 4,6M LPH=9m &lt;=15M2</t>
  </si>
  <si>
    <t>MAST BORD GECOAT 4,6M LPH=9m &lt;=20M2</t>
  </si>
  <si>
    <t>MAST BORD GECOAT GR 4,6M LPH=9m &lt;=5M2</t>
  </si>
  <si>
    <t>MAST BORD GECOAT GR 4,6M LPH=9m &lt;=10M2</t>
  </si>
  <si>
    <t>MAST BORD GECOAT GR 4,6M LPH=9m &lt;=15M2</t>
  </si>
  <si>
    <t>MAST BORD GECOAT GR 4,6M LPH=9m &lt;=20M2</t>
  </si>
  <si>
    <t>MAST BORD ONGECOAT 4,6M LPH=10m &lt;=5M2</t>
  </si>
  <si>
    <t>MAST BORD ONGECOAT 4,6M LPH=10m &lt;=10M2</t>
  </si>
  <si>
    <t>MAST BORD ONGECOAT 4,6M LPH=10m &lt;=15M2</t>
  </si>
  <si>
    <t>MAST BORD ONGECOAT 4,6M LPH=10m &lt;=20M2</t>
  </si>
  <si>
    <t>MAST BORD GECOAT 4,6M LPH=10m &lt;=5M2</t>
  </si>
  <si>
    <t>MAST BORD GECOAT 4,6M LPH=10m =&lt;10M2</t>
  </si>
  <si>
    <t>MAST BORD GECOAT 4,6M LPH=10m &lt;=15M2</t>
  </si>
  <si>
    <t>MAST BORD GECOAT 4,6M LPH=10m &lt;=20M2</t>
  </si>
  <si>
    <t>MAST BORD GECOAT GR 4,6M LPH=10m &lt;=5M2</t>
  </si>
  <si>
    <t>MAST BORD GECOAT GR 4,6M LPH=10m &lt;=10M2</t>
  </si>
  <si>
    <t>MAST BORD GECOAT GR 4,6M LPH=10m &lt;=15M2</t>
  </si>
  <si>
    <t>MAST BORD GECOAT GR 4,6M LPH=10m &lt;=20M2</t>
  </si>
  <si>
    <t>MAST BORD ONGECOAT 4,6M LPH=11m &lt;=5M2</t>
  </si>
  <si>
    <t>MAST BORD ONGECOAT 4,6M LPH=11m &lt;=10M2</t>
  </si>
  <si>
    <t>MAST BORD ONGECOAT 4,6M LPH=11m &lt;=15M2</t>
  </si>
  <si>
    <t>MAST BORD ONGECOAT 4,6M LPH=11m &lt;=20M2</t>
  </si>
  <si>
    <t>MAST BORD GECOAT 4,6M LPH=11m &lt;=5M2</t>
  </si>
  <si>
    <t>MAST BORD GECOAT 4,6M LPH=11m =&lt;10M2</t>
  </si>
  <si>
    <t>MAST BORD GECOAT 4,6M LPH=11m &lt;=15M2</t>
  </si>
  <si>
    <t>MAST BORD GECOAT 4,6M LPH=11m &lt;=20M2</t>
  </si>
  <si>
    <t>MAST BORD GECOAT GR 4,6M LPH=11m &lt;=5M2</t>
  </si>
  <si>
    <t>MAST BORD GECOAT GR 4,6M LPH=11m &lt;=10M2</t>
  </si>
  <si>
    <t>MAST BORD GECOAT GR 4,6M LPH=11m &lt;=15M2</t>
  </si>
  <si>
    <t>MAST BORD GECOAT GR 4,6M LPH=11m &lt;=20M2</t>
  </si>
  <si>
    <t>MAST BORD ONGECOAT 4,6M LPH=12m &lt;=5M2</t>
  </si>
  <si>
    <t>MAST BORD ONGECOAT 4,6M LPH=12m &lt;=10M2</t>
  </si>
  <si>
    <t>MAST BORD ONGECOAT 4,6M LPH=12m &lt;=15M2</t>
  </si>
  <si>
    <t>MAST BORD ONGECOAT 4,6M LPH=12m &lt;=20M2</t>
  </si>
  <si>
    <t>MAST BORD GECOAT 4,6M LPH=12m &lt;=5M2</t>
  </si>
  <si>
    <t>MAST BORD GECOAT 4,6M LPH=12m =&lt;10M2</t>
  </si>
  <si>
    <t>MAST BORD GECOAT 4,6M LPH=12m &lt;=15M2</t>
  </si>
  <si>
    <t>MAST BORD GECOAT 4,6M LPH=12m &lt;=20M2</t>
  </si>
  <si>
    <t>MAST BORD GECOAT GR 4,6M LPH=12m &lt;=5M2</t>
  </si>
  <si>
    <t>MAST BORD GECOAT GR 4,6M LPH=12m &lt;=10M2</t>
  </si>
  <si>
    <t>MAST BORD GECOAT GR 4,6M LPH=12m &lt;=15M2</t>
  </si>
  <si>
    <t>MAST BORD GECOAT GR 4,6M LPH=12m &lt;=20M2</t>
  </si>
  <si>
    <t>MR5940</t>
  </si>
  <si>
    <t>MR5941</t>
  </si>
  <si>
    <t>MR5942</t>
  </si>
  <si>
    <t>MR5943</t>
  </si>
  <si>
    <t>MR5920</t>
  </si>
  <si>
    <t>MR5921</t>
  </si>
  <si>
    <t>MR5922</t>
  </si>
  <si>
    <t>MR5923</t>
  </si>
  <si>
    <t>MR5900</t>
  </si>
  <si>
    <t>MR5901</t>
  </si>
  <si>
    <t>MR5902</t>
  </si>
  <si>
    <t>MR5903</t>
  </si>
  <si>
    <t>MR6040</t>
  </si>
  <si>
    <t>MR6041</t>
  </si>
  <si>
    <t>MR6042</t>
  </si>
  <si>
    <t>MR6043</t>
  </si>
  <si>
    <t>MR6020</t>
  </si>
  <si>
    <t>MR6021</t>
  </si>
  <si>
    <t>MR6022</t>
  </si>
  <si>
    <t>MR6023</t>
  </si>
  <si>
    <t>MR6000</t>
  </si>
  <si>
    <t>MR6001</t>
  </si>
  <si>
    <t>MR6002</t>
  </si>
  <si>
    <t>MR6003</t>
  </si>
  <si>
    <t>MR6140</t>
  </si>
  <si>
    <t>MR6141</t>
  </si>
  <si>
    <t>MR6142</t>
  </si>
  <si>
    <t>MR6143</t>
  </si>
  <si>
    <t>MR6120</t>
  </si>
  <si>
    <t>MR6121</t>
  </si>
  <si>
    <t>MR6122</t>
  </si>
  <si>
    <t>MR6123</t>
  </si>
  <si>
    <t>MR6100</t>
  </si>
  <si>
    <t>MR6101</t>
  </si>
  <si>
    <t>MR6102</t>
  </si>
  <si>
    <t>MR6103</t>
  </si>
  <si>
    <t>MR6240</t>
  </si>
  <si>
    <t>MR6241</t>
  </si>
  <si>
    <t>MR6242</t>
  </si>
  <si>
    <t>MR6243</t>
  </si>
  <si>
    <t>MR6220</t>
  </si>
  <si>
    <t>MR6221</t>
  </si>
  <si>
    <t>MR6222</t>
  </si>
  <si>
    <t>MR6223</t>
  </si>
  <si>
    <t>MR6200</t>
  </si>
  <si>
    <t>MR6201</t>
  </si>
  <si>
    <t>MR6202</t>
  </si>
  <si>
    <t>MR6203</t>
  </si>
  <si>
    <t>MR6340</t>
  </si>
  <si>
    <t>MR6341</t>
  </si>
  <si>
    <t>MR6342</t>
  </si>
  <si>
    <t>MR6343</t>
  </si>
  <si>
    <t>MR6320</t>
  </si>
  <si>
    <t>MR6321</t>
  </si>
  <si>
    <t>MR6322</t>
  </si>
  <si>
    <t>MR6323</t>
  </si>
  <si>
    <t>MR6300</t>
  </si>
  <si>
    <t>MR6301</t>
  </si>
  <si>
    <t>MR6302</t>
  </si>
  <si>
    <t>MR6303</t>
  </si>
  <si>
    <t>MR6540</t>
  </si>
  <si>
    <t>MR6541</t>
  </si>
  <si>
    <t>MR6542</t>
  </si>
  <si>
    <t>MR6543</t>
  </si>
  <si>
    <t>MR6520</t>
  </si>
  <si>
    <t>MR6521</t>
  </si>
  <si>
    <t>MR6522</t>
  </si>
  <si>
    <t>MR6523</t>
  </si>
  <si>
    <t>MR6500</t>
  </si>
  <si>
    <t>MR6501</t>
  </si>
  <si>
    <t>MR6502</t>
  </si>
  <si>
    <t>MR6503</t>
  </si>
  <si>
    <t>MR6640</t>
  </si>
  <si>
    <t>MR6641</t>
  </si>
  <si>
    <t>MR6642</t>
  </si>
  <si>
    <t>MR6643</t>
  </si>
  <si>
    <t>MR6620</t>
  </si>
  <si>
    <t>MR6621</t>
  </si>
  <si>
    <t>MR6622</t>
  </si>
  <si>
    <t>MR6623</t>
  </si>
  <si>
    <t>MR6600</t>
  </si>
  <si>
    <t>MR6601</t>
  </si>
  <si>
    <t>MR6602</t>
  </si>
  <si>
    <t>MR6603</t>
  </si>
  <si>
    <t>MR6740</t>
  </si>
  <si>
    <t>MR6741</t>
  </si>
  <si>
    <t>MR6742</t>
  </si>
  <si>
    <t>MR6743</t>
  </si>
  <si>
    <t>MR6720</t>
  </si>
  <si>
    <t>MR6721</t>
  </si>
  <si>
    <t>MR6722</t>
  </si>
  <si>
    <t>MR6723</t>
  </si>
  <si>
    <t>MR6700</t>
  </si>
  <si>
    <t>MR6701</t>
  </si>
  <si>
    <t>MR6702</t>
  </si>
  <si>
    <t>MR6703</t>
  </si>
  <si>
    <t>MR6840</t>
  </si>
  <si>
    <t>MR6841</t>
  </si>
  <si>
    <t>MR6842</t>
  </si>
  <si>
    <t>MR6843</t>
  </si>
  <si>
    <t>MR6820</t>
  </si>
  <si>
    <t>MR6821</t>
  </si>
  <si>
    <t>MR6822</t>
  </si>
  <si>
    <t>MR6823</t>
  </si>
  <si>
    <t>MR6800</t>
  </si>
  <si>
    <t>MR6801</t>
  </si>
  <si>
    <t>MR6802</t>
  </si>
  <si>
    <t>MR6803</t>
  </si>
  <si>
    <t>MR6940</t>
  </si>
  <si>
    <t>MR6941</t>
  </si>
  <si>
    <t>MR6942</t>
  </si>
  <si>
    <t>MR6943</t>
  </si>
  <si>
    <t>MR6920</t>
  </si>
  <si>
    <t>MR6921</t>
  </si>
  <si>
    <t>MR6922</t>
  </si>
  <si>
    <t>MR6923</t>
  </si>
  <si>
    <t>MR6900</t>
  </si>
  <si>
    <t>MR6901</t>
  </si>
  <si>
    <t>MR6902</t>
  </si>
  <si>
    <t>MR6903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</si>
  <si>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</si>
  <si>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</si>
  <si>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</si>
  <si>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</si>
  <si>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</si>
  <si>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5,0 meter, bordoppervlak &lt;= 5m2</t>
  </si>
  <si>
    <t>mast gecoat kleur volgens spec, geschikt voor bord op onderkant 3,5 meter, bordoppervlak &lt;= 5m2</t>
  </si>
  <si>
    <t>mast gecoat grijs RAL7035, geschikt voor bord op onderkant 3,5 meter, bordoppervlak &lt;= 5m2</t>
  </si>
  <si>
    <t>mast ongecoat, geschikt voor bord op onderkant 3,5m en lichtpunthoogte 8m, bordoppervlak &lt;= 5m2</t>
  </si>
  <si>
    <t>mast gecoat kleur volgens spec, geschikt voor bord op onderkant 3,5m en lichtpunthoogte 8m, bordoppervlak &lt;= 5m2</t>
  </si>
  <si>
    <t>mast gecoat grijs RAL7035, geschikt voor bord op onderkant 3,5m en lichtpunthoogte 8m, bordoppervlak &lt;= 5m2</t>
  </si>
  <si>
    <t>mast ongecoat, geschikt voor bord op onderkant 3,5m en lichtpunthoogte 9m, bordoppervlak &lt;= 5m2</t>
  </si>
  <si>
    <t>mast gecoat kleur volgens spec, geschikt voor bord op onderkant 3,5m en lichtpunthoogte 9m, bordoppervlak &lt;= 5m2</t>
  </si>
  <si>
    <t>mast gecoat grijs RAL7035, geschikt voor bord op onderkant 3,5m en lichtpunthoogte 9m, bordoppervlak &lt;= 5m2</t>
  </si>
  <si>
    <t>mast ongecoat, geschikt voor bord op onderkant 3,5m en lichtpunthoogte 10m, bordoppervlak &lt;= 5m2</t>
  </si>
  <si>
    <t>mast gecoat kleur volgens spec, geschikt voor bord op onderkant 3,5m en lichtpunthoogte 10m, bordoppervlak &lt;= 5m2</t>
  </si>
  <si>
    <t>mast gecoat grijs RAL7035, geschikt voor bord op onderkant 3,5m en lichtpunthoogte 10m, bordoppervlak &lt;= 5m2</t>
  </si>
  <si>
    <t>mast ongecoat, geschikt voor bord op onderkant 3,5m en lichtpunthoogte 11m, bordoppervlak &lt;= 5m2</t>
  </si>
  <si>
    <t>mast gecoat kleur volgens spec, geschikt voor bord op onderkant 3,5m en lichtpunthoogte 11m, bordoppervlak &lt;= 5m2</t>
  </si>
  <si>
    <t>mast gecoat grijs RAL7035, geschikt voor bord op onderkant 3,5m en lichtpunthoogte 11m, bordoppervlak &lt;= 5m2</t>
  </si>
  <si>
    <t>mast ongecoat, geschikt voor bord op onderkant 3,5m en lichtpunthoogte 12m, bordoppervlak &lt;= 5m2</t>
  </si>
  <si>
    <t>mast gecoat kleur volgens spec, geschikt voor bord op onderkant 3,5m en lichtpunthoogte 12m, bordoppervlak &lt;= 5m2</t>
  </si>
  <si>
    <t>mast gecoat grijs RAL7035, geschikt voor bord op onderkant 3,5m en lichtpunthoogte 12m, bordoppervlak &lt;= 5m2</t>
  </si>
  <si>
    <t>mast gecoat kleur volgens spec, geschikt voor bord op onderkant 4,6 meter, bordoppervlak &lt;= 5m2</t>
  </si>
  <si>
    <t>mast gecoat grijs RAL7035, geschikt voor bord op onderkant 4,6 meter, bordoppervlak &lt;= 5m2</t>
  </si>
  <si>
    <t>mast ongecoat, geschikt voor bord op onderkant 4,6M en lichtpunthoogte 8m, bordoppervlak &lt;= 5m2</t>
  </si>
  <si>
    <t>mast gecoat kleur volgens spec, geschikt voor bord op onderkant 4,6M en lichtpunthoogte 8m, bordoppervlak &lt;= 5m2</t>
  </si>
  <si>
    <t>mast gecoat grijs RAL7035, geschikt voor bord op onderkant 4,6M en lichtpunthoogte 8m, bordoppervlak &lt;= 5m2</t>
  </si>
  <si>
    <t>mast ongecoat, geschikt voor bord op onderkant 4,6M en lichtpunthoogte 9m, bordoppervlak &lt;= 5m2</t>
  </si>
  <si>
    <t>mast gecoat kleur volgens spec, geschikt voor bord op onderkant 4,6M en lichtpunthoogte 9m, bordoppervlak &lt;= 5m2</t>
  </si>
  <si>
    <t>mast gecoat grijs RAL7035, geschikt voor bord op onderkant 4,6M en lichtpunthoogte 9m, bordoppervlak &lt;= 5m2</t>
  </si>
  <si>
    <t>mast ongecoat, geschikt voor bord op onderkant 4,6M en lichtpunthoogte 10m, bordoppervlak &lt;= 5m2</t>
  </si>
  <si>
    <t>mast gecoat kleur volgens spec, geschikt voor bord op onderkant 4,6M en lichtpunthoogte 10m, bordoppervlak &lt;= 5m2</t>
  </si>
  <si>
    <t>mast gecoat grijs RAL7035, geschikt voor bord op onderkant 4,6M en lichtpunthoogte 10m, bordoppervlak &lt;= 5m2</t>
  </si>
  <si>
    <t>mast ongecoat, geschikt voor bord op onderkant 4,6M en lichtpunthoogte 11m, bordoppervlak &lt;= 5m2</t>
  </si>
  <si>
    <t>mast gecoat kleur volgens spec, geschikt voor bord op onderkant 4,6M en lichtpunthoogte 11m, bordoppervlak &lt;= 5m2</t>
  </si>
  <si>
    <t>mast gecoat grijs RAL7035, geschikt voor bord op onderkant 4,6M en lichtpunthoogte 11m, bordoppervlak &lt;= 5m2</t>
  </si>
  <si>
    <t>mast ongecoat, geschikt voor bord op onderkant 4,6M en lichtpunthoogte 12m, bordoppervlak &lt;= 5m2</t>
  </si>
  <si>
    <t>mast gecoat kleur volgens spec, geschikt voor bord op onderkant 4,6M en lichtpunthoogte 12m, bordoppervlak &lt;= 5m2</t>
  </si>
  <si>
    <t>mast gecoat grijs RAL7035, geschikt voor bord op onderkant 4,6M en lichtpunthoogte 12m, bordoppervlak &lt;= 5m2</t>
  </si>
  <si>
    <t>mast gecoat kleur volgens spec, geschikt voor bord op onderkant 5,0 meter, bordoppervlak &lt;= 5m2</t>
  </si>
  <si>
    <t>mast gecoat grijs RAL7035, geschikt voor bord op onderkant 5,0 meter, bordoppervlak &lt;= 5m2</t>
  </si>
  <si>
    <t>mast ongecoat, geschikt voor bord op onderkant 5,0M en lichtpunthoogte 8m, bordoppervlak &lt;= 5m2</t>
  </si>
  <si>
    <t>mast gecoat kleur volgens spec, geschikt voor bord op onderkant 5,0M en lichtpunthoogte 8m, bordoppervlak &lt;= 5m2</t>
  </si>
  <si>
    <t>mast gecoat grijs RAL7035, geschikt voor bord op onderkant 5,0M en lichtpunthoogte 8m, bordoppervlak &lt;= 5m2</t>
  </si>
  <si>
    <t>mast ongecoat, geschikt voor bord op onderkant 5,0M en lichtpunthoogte 9m, bordoppervlak &lt;= 5m2</t>
  </si>
  <si>
    <t>mast gecoat kleur volgens spec, geschikt voor bord op onderkant 5,0M en lichtpunthoogte 9m, bordoppervlak &lt;= 5m2</t>
  </si>
  <si>
    <t>mast gecoat grijs RAL7035, geschikt voor bord op onderkant 5,0M en lichtpunthoogte 9m, bordoppervlak &lt;= 5m2</t>
  </si>
  <si>
    <t>mast ongecoat, geschikt voor bord op onderkant 5,0M en lichtpunthoogte 10m, bordoppervlak &lt;= 5m2</t>
  </si>
  <si>
    <t>mast gecoat kleur volgens spec, geschikt voor bord op onderkant 5,0M en lichtpunthoogte 10m, bordoppervlak &lt;= 5m2</t>
  </si>
  <si>
    <t>mast gecoat grijs RAL7035, geschikt voor bord op onderkant 5,0M en lichtpunthoogte 10m, bordoppervlak &lt;= 5m2</t>
  </si>
  <si>
    <t>mast ongecoat, geschikt voor bord op onderkant 5,0M en lichtpunthoogte 11m, bordoppervlak &lt;= 5m2</t>
  </si>
  <si>
    <t>mast gecoat kleur volgens spec, geschikt voor bord op onderkant 5,0M en lichtpunthoogte 11m, bordoppervlak &lt;= 5m2</t>
  </si>
  <si>
    <t>mast gecoat grijs RAL7035, geschikt voor bord op onderkant 5,0M en lichtpunthoogte 11m, bordoppervlak &lt;= 5m2</t>
  </si>
  <si>
    <t>mast ongecoat, geschikt voor bord op onderkant 5,0M en lichtpunthoogte 12m, bordoppervlak &lt;= 5m2</t>
  </si>
  <si>
    <t>mast gecoat kleur volgens spec, geschikt voor bord op onderkant 5,0M en lichtpunthoogte 12m, bordoppervlak &lt;= 5m2</t>
  </si>
  <si>
    <t>mast gecoat grijs RAL7035, geschikt voor bord op onderkant 5,0M en lichtpunthoogte 12m, bordoppervlak &lt;= 5m2</t>
  </si>
  <si>
    <t>mast gecoat kleur volgens spec, geschikt voor bord op onderkant 3,5 meter, bordoppervlak &gt; 5m2 en &lt;= 10m2</t>
  </si>
  <si>
    <t>mast gecoat kleur volgens spec, geschikt voor bord op onderkant 3,5 meter, bordoppervlak &gt; 10m2 en &lt;= 15m2</t>
  </si>
  <si>
    <t>mast gecoat kleur volgens spec, geschikt voor bord op onderkant 3,5 meter, bordoppervlak &gt; 15m2 en &lt;= 20m2</t>
  </si>
  <si>
    <t>mast gecoat grijs RAL7035, geschikt voor bord op onderkant 3,5 meter, bordoppervlak &gt; 5m2 en &lt;= 10m2</t>
  </si>
  <si>
    <t>mast gecoat grijs RAL7035, geschikt voor bord op onderkant 3,5 meter, bordoppervlak &gt; 10m2 en &lt;= 15m2</t>
  </si>
  <si>
    <t>mast gecoat grijs RAL7035, geschikt voor bord op onderkant 3,5 meter, bordoppervlak &gt; 15m2 en &lt;= 20m2</t>
  </si>
  <si>
    <t>mast ongecoat, geschikt voor bord op onderkant 3,5m en lichtpunthoogte 8m, bordoppervlak &gt; 5m2 en &lt;= 10m2</t>
  </si>
  <si>
    <t>mast ongecoat, geschikt voor bord op onderkant 3,5m en lichtpunthoogte 8m, bordoppervlak &gt; 10m2 en &lt;= 15m2</t>
  </si>
  <si>
    <t>mast ongecoat, geschikt voor bord op onderkant 3,5m en lichtpunthoogte 8m, bordoppervlak &gt; 15m2 en &lt;= 20m2</t>
  </si>
  <si>
    <t>mast gecoat kleur volgens spec, geschikt voor bord op onderkant 3,5m en lichtpunthoogte 8m, bordoppervlak &gt; 5m2 en &lt;= 10m2</t>
  </si>
  <si>
    <t>mast gecoat kleur volgens spec, geschikt voor bord op onderkant 3,5m en lichtpunthoogte 8m, bordoppervlak &gt; 10m2 en &lt;= 15m2</t>
  </si>
  <si>
    <t>mast gecoat kleur volgens spec, geschikt voor bord op onderkant 3,5m en lichtpunthoogte 8m, bordoppervlak &gt; 15m2 en &lt;= 20m2</t>
  </si>
  <si>
    <t>mast gecoat grijs RAL7035, geschikt voor bord op onderkant 3,5m en lichtpunthoogte 8m, bordoppervlak &gt; 5m2 en &lt;= 10m2</t>
  </si>
  <si>
    <t>mast gecoat grijs RAL7035, geschikt voor bord op onderkant 3,5m en lichtpunthoogte 8m, bordoppervlak &gt; 10m2 en &lt;= 15m2</t>
  </si>
  <si>
    <t>mast gecoat grijs RAL7035, geschikt voor bord op onderkant 3,5m en lichtpunthoogte 8m, bordoppervlak &gt; 15m2 en &lt;= 20m2</t>
  </si>
  <si>
    <t>mast ongecoat, geschikt voor bord op onderkant 3,5m en lichtpunthoogte 9m, bordoppervlak &gt; 5m2 en &lt;= 10m2</t>
  </si>
  <si>
    <t>mast ongecoat, geschikt voor bord op onderkant 3,5m en lichtpunthoogte 9m, bordoppervlak &gt; 10m2 en &lt;= 15m2</t>
  </si>
  <si>
    <t>mast ongecoat, geschikt voor bord op onderkant 3,5m en lichtpunthoogte 9m, bordoppervlak &gt; 15m2 en &lt;= 20m2</t>
  </si>
  <si>
    <t>mast gecoat kleur volgens spec, geschikt voor bord op onderkant 3,5m en lichtpunthoogte 9m, bordoppervlak &gt; 5m2 en &lt;= 10m2</t>
  </si>
  <si>
    <t>mast gecoat kleur volgens spec, geschikt voor bord op onderkant 3,5m en lichtpunthoogte 9m, bordoppervlak &gt; 10m2 en &lt;= 15m2</t>
  </si>
  <si>
    <t>mast gecoat kleur volgens spec, geschikt voor bord op onderkant 3,5m en lichtpunthoogte 9m, bordoppervlak &gt; 15m2 en &lt;= 20m2</t>
  </si>
  <si>
    <t>mast gecoat grijs RAL7035, geschikt voor bord op onderkant 3,5m en lichtpunthoogte 9m, bordoppervlak &gt; 5m2 en &lt;= 10m2</t>
  </si>
  <si>
    <t>mast gecoat grijs RAL7035, geschikt voor bord op onderkant 3,5m en lichtpunthoogte 9m, bordoppervlak &gt; 10m2 en &lt;= 15m2</t>
  </si>
  <si>
    <t>mast gecoat grijs RAL7035, geschikt voor bord op onderkant 3,5m en lichtpunthoogte 9m, bordoppervlak &gt; 15m2 en &lt;= 20m2</t>
  </si>
  <si>
    <t>mast ongecoat, geschikt voor bord op onderkant 3,5m en lichtpunthoogte 10m, bordoppervlak &gt; 5m2 en &lt;= 10m2</t>
  </si>
  <si>
    <t>mast ongecoat, geschikt voor bord op onderkant 3,5m en lichtpunthoogte 10m, bordoppervlak &gt; 10m2 en &lt;= 15m2</t>
  </si>
  <si>
    <t>mast ongecoat, geschikt voor bord op onderkant 3,5m en lichtpunthoogte 10m, bordoppervlak &gt; 15m2 en &lt;= 20m2</t>
  </si>
  <si>
    <t>mast gecoat kleur volgens spec, geschikt voor bord op onderkant 3,5m en lichtpunthoogte 10m, bordoppervlak &gt; 5m2 en &lt;= 10m2</t>
  </si>
  <si>
    <t>mast gecoat kleur volgens spec, geschikt voor bord op onderkant 3,5m en lichtpunthoogte 10m, bordoppervlak &gt; 10m2 en &lt;= 15m2</t>
  </si>
  <si>
    <t>mast gecoat kleur volgens spec, geschikt voor bord op onderkant 3,5m en lichtpunthoogte 10m, bordoppervlak &gt; 15m2 en &lt;= 20m2</t>
  </si>
  <si>
    <t>mast gecoat grijs RAL7035, geschikt voor bord op onderkant 3,5m en lichtpunthoogte 10m, bordoppervlak &gt; 5m2 en &lt;= 10m2</t>
  </si>
  <si>
    <t>mast gecoat grijs RAL7035, geschikt voor bord op onderkant 3,5m en lichtpunthoogte 10m, bordoppervlak &gt; 10m2 en &lt;= 15m2</t>
  </si>
  <si>
    <t>mast gecoat grijs RAL7035, geschikt voor bord op onderkant 3,5m en lichtpunthoogte 10m, bordoppervlak &gt; 15m2 en &lt;= 20m2</t>
  </si>
  <si>
    <t>mast ongecoat, geschikt voor bord op onderkant 3,5m en lichtpunthoogte 11m, bordoppervlak &gt; 5m2 en &lt;= 10m2</t>
  </si>
  <si>
    <t>mast ongecoat, geschikt voor bord op onderkant 3,5m en lichtpunthoogte 11m, bordoppervlak &gt; 10m2 en &lt;= 15m2</t>
  </si>
  <si>
    <t>mast ongecoat, geschikt voor bord op onderkant 3,5m en lichtpunthoogte 11m, bordoppervlak &gt; 15m2 en &lt;= 20m2</t>
  </si>
  <si>
    <t>mast gecoat kleur volgens spec, geschikt voor bord op onderkant 3,5m en lichtpunthoogte 11m, bordoppervlak &gt; 5m2 en &lt;= 10m2</t>
  </si>
  <si>
    <t>mast gecoat kleur volgens spec, geschikt voor bord op onderkant 3,5m en lichtpunthoogte 11m, bordoppervlak &gt; 10m2 en &lt;= 15m2</t>
  </si>
  <si>
    <t>mast gecoat kleur volgens spec, geschikt voor bord op onderkant 3,5m en lichtpunthoogte 11m, bordoppervlak &gt; 15m2 en &lt;= 20m2</t>
  </si>
  <si>
    <t>mast gecoat grijs RAL7035, geschikt voor bord op onderkant 3,5m en lichtpunthoogte 11m, bordoppervlak &gt; 5m2 en &lt;= 10m2</t>
  </si>
  <si>
    <t>mast gecoat grijs RAL7035, geschikt voor bord op onderkant 3,5m en lichtpunthoogte 11m, bordoppervlak &gt; 10m2 en &lt;= 15m2</t>
  </si>
  <si>
    <t>mast gecoat grijs RAL7035, geschikt voor bord op onderkant 3,5m en lichtpunthoogte 11m, bordoppervlak &gt; 15m2 en &lt;= 20m2</t>
  </si>
  <si>
    <t>mast ongecoat, geschikt voor bord op onderkant 3,5m en lichtpunthoogte 12m, bordoppervlak &gt; 5m2 en &lt;= 10m2</t>
  </si>
  <si>
    <t>mast ongecoat, geschikt voor bord op onderkant 3,5m en lichtpunthoogte 12m, bordoppervlak &gt; 10m2 en &lt;= 15m2</t>
  </si>
  <si>
    <t>mast ongecoat, geschikt voor bord op onderkant 3,5m en lichtpunthoogte 12m, bordoppervlak &gt; 15m2 en &lt;= 20m2</t>
  </si>
  <si>
    <t>mast gecoat kleur volgens spec, geschikt voor bord op onderkant 3,5m en lichtpunthoogte 12m, bordoppervlak &gt; 5m2 en &lt;= 10m2</t>
  </si>
  <si>
    <t>mast gecoat kleur volgens spec, geschikt voor bord op onderkant 3,5m en lichtpunthoogte 12m, bordoppervlak &gt; 10m2 en &lt;= 15m2</t>
  </si>
  <si>
    <t>mast gecoat kleur volgens spec, geschikt voor bord op onderkant 3,5m en lichtpunthoogte 12m, bordoppervlak &gt; 15m2 en &lt;= 20m2</t>
  </si>
  <si>
    <t>mast gecoat grijs RAL7035, geschikt voor bord op onderkant 3,5m en lichtpunthoogte 12m, bordoppervlak &gt; 5m2 en &lt;= 10m2</t>
  </si>
  <si>
    <t>mast gecoat grijs RAL7035, geschikt voor bord op onderkant 3,5m en lichtpunthoogte 12m, bordoppervlak &gt; 10m2 en &lt;= 15m2</t>
  </si>
  <si>
    <t>mast gecoat grijs RAL7035, geschikt voor bord op onderkant 3,5m en lichtpunthoogte 12m, bordoppervlak &gt; 15m2 en &lt;= 20m2</t>
  </si>
  <si>
    <t>mast ongecoat, geschikt voor bord op onderkant 4,6 meter, bordoppervlak &gt; 5m2 en &lt;= 10m2</t>
  </si>
  <si>
    <t>mast ongecoat, geschikt voor bord op onderkant 4,6 meter, bordoppervlak &gt; 10m2 en &lt;= 15m2</t>
  </si>
  <si>
    <t>mast ongecoat, geschikt voor bord op onderkant 4,6 meter, bordoppervlak &gt; 15m2 en &lt;= 20m2</t>
  </si>
  <si>
    <t>mast gecoat kleur volgens spec, geschikt voor bord op onderkant 4,6 meter, bordoppervlak &gt; 5m2 en &lt;= 10m2</t>
  </si>
  <si>
    <t>mast gecoat kleur volgens spec, geschikt voor bord op onderkant 4,6 meter, bordoppervlak &gt; 10m2 en &lt;= 15m2</t>
  </si>
  <si>
    <t>mast gecoat kleur volgens spec, geschikt voor bord op onderkant 4,6 meter, bordoppervlak &gt; 15m2 en &lt;= 20m2</t>
  </si>
  <si>
    <t>mast gecoat grijs RAL7035, geschikt voor bord op onderkant 4,6 meter, bordoppervlak &gt; 5m2 en &lt;= 10m2</t>
  </si>
  <si>
    <t>mast gecoat grijs RAL7035, geschikt voor bord op onderkant 4,6 meter, bordoppervlak &gt; 10m2 en &lt;= 15m2</t>
  </si>
  <si>
    <t>mast gecoat grijs RAL7035, geschikt voor bord op onderkant 4,6 meter, bordoppervlak &gt; 15m2 en &lt;= 20m2</t>
  </si>
  <si>
    <t>mast ongecoat, geschikt voor bord op onderkant 4,6M en lichtpunthoogte 8m, bordoppervlak &gt; 5m2 en &lt;= 10m2</t>
  </si>
  <si>
    <t>mast ongecoat, geschikt voor bord op onderkant 4,6M en lichtpunthoogte 8m, bordoppervlak &gt; 10m2 en &lt;= 15m2</t>
  </si>
  <si>
    <t>mast ongecoat, geschikt voor bord op onderkant 4,6M en lichtpunthoogte 8m, bordoppervlak &gt; 15m2 en &lt;= 20m2</t>
  </si>
  <si>
    <t>mast gecoat kleur volgens spec, geschikt voor bord op onderkant 4,6M en lichtpunthoogte 8m, bordoppervlak &gt; 5m2 en &lt;= 10m2</t>
  </si>
  <si>
    <t>mast gecoat kleur volgens spec, geschikt voor bord op onderkant 4,6M en lichtpunthoogte 8m, bordoppervlak &gt; 10m2 en &lt;= 15m2</t>
  </si>
  <si>
    <t>mast gecoat kleur volgens spec, geschikt voor bord op onderkant 4,6M en lichtpunthoogte 8m, bordoppervlak &gt; 15m2 en &lt;= 20m2</t>
  </si>
  <si>
    <t>mast gecoat grijs RAL7035, geschikt voor bord op onderkant 4,6M en lichtpunthoogte 8m, bordoppervlak &gt; 5m2 en &lt;= 10m2</t>
  </si>
  <si>
    <t>mast gecoat grijs RAL7035, geschikt voor bord op onderkant 4,6M en lichtpunthoogte 8m, bordoppervlak &gt; 10m2 en &lt;= 15m2</t>
  </si>
  <si>
    <t>mast gecoat grijs RAL7035, geschikt voor bord op onderkant 4,6M en lichtpunthoogte 8m, bordoppervlak &gt; 15m2 en &lt;= 20m2</t>
  </si>
  <si>
    <t>mast ongecoat, geschikt voor bord op onderkant 4,6M en lichtpunthoogte 9m, bordoppervlak &gt; 5m2 en &lt;= 10m2</t>
  </si>
  <si>
    <t>mast ongecoat, geschikt voor bord op onderkant 4,6M en lichtpunthoogte 9m, bordoppervlak &gt; 10m2 en &lt;= 15m2</t>
  </si>
  <si>
    <t>mast ongecoat, geschikt voor bord op onderkant 4,6M en lichtpunthoogte 9m, bordoppervlak &gt; 15m2 en &lt;= 20m2</t>
  </si>
  <si>
    <t>mast gecoat kleur volgens spec, geschikt voor bord op onderkant 4,6M en lichtpunthoogte 9m, bordoppervlak &gt; 5m2 en &lt;= 10m2</t>
  </si>
  <si>
    <t>mast gecoat kleur volgens spec, geschikt voor bord op onderkant 4,6M en lichtpunthoogte 9m, bordoppervlak &gt; 10m2 en &lt;= 15m2</t>
  </si>
  <si>
    <t>mast gecoat kleur volgens spec, geschikt voor bord op onderkant 4,6M en lichtpunthoogte 9m, bordoppervlak &gt; 15m2 en &lt;= 20m2</t>
  </si>
  <si>
    <t>mast gecoat grijs RAL7035, geschikt voor bord op onderkant 4,6M en lichtpunthoogte 9m, bordoppervlak &gt; 5m2 en &lt;= 10m2</t>
  </si>
  <si>
    <t>mast gecoat grijs RAL7035, geschikt voor bord op onderkant 4,6M en lichtpunthoogte 9m, bordoppervlak &gt; 10m2 en &lt;= 15m2</t>
  </si>
  <si>
    <t>mast gecoat grijs RAL7035, geschikt voor bord op onderkant 4,6M en lichtpunthoogte 9m, bordoppervlak &gt; 15m2 en &lt;= 20m2</t>
  </si>
  <si>
    <t>mast ongecoat, geschikt voor bord op onderkant 4,6M en lichtpunthoogte 10m, bordoppervlak &gt; 5m2 en &lt;= 10m2</t>
  </si>
  <si>
    <t>mast ongecoat, geschikt voor bord op onderkant 4,6M en lichtpunthoogte 10m, bordoppervlak &gt; 10m2 en &lt;= 15m2</t>
  </si>
  <si>
    <t>mast ongecoat, geschikt voor bord op onderkant 4,6M en lichtpunthoogte 10m, bordoppervlak &gt; 15m2 en &lt;= 20m2</t>
  </si>
  <si>
    <t>mast gecoat kleur volgens spec, geschikt voor bord op onderkant 4,6M en lichtpunthoogte 10m, bordoppervlak &gt; 5m2 en &lt;= 10m2</t>
  </si>
  <si>
    <t>mast gecoat kleur volgens spec, geschikt voor bord op onderkant 4,6M en lichtpunthoogte 10m, bordoppervlak &gt; 10m2 en &lt;= 15m2</t>
  </si>
  <si>
    <t>mast gecoat kleur volgens spec, geschikt voor bord op onderkant 4,6M en lichtpunthoogte 10m, bordoppervlak &gt; 15m2 en &lt;= 20m2</t>
  </si>
  <si>
    <t>mast gecoat grijs RAL7035, geschikt voor bord op onderkant 4,6M en lichtpunthoogte 10m, bordoppervlak &gt; 5m2 en &lt;= 10m2</t>
  </si>
  <si>
    <t>mast gecoat grijs RAL7035, geschikt voor bord op onderkant 4,6M en lichtpunthoogte 10m, bordoppervlak &gt; 10m2 en &lt;= 15m2</t>
  </si>
  <si>
    <t>mast gecoat grijs RAL7035, geschikt voor bord op onderkant 4,6M en lichtpunthoogte 10m, bordoppervlak &gt; 15m2 en &lt;= 20m2</t>
  </si>
  <si>
    <t>mast ongecoat, geschikt voor bord op onderkant 4,6M en lichtpunthoogte 11m, bordoppervlak &gt; 5m2 en &lt;= 10m2</t>
  </si>
  <si>
    <t>mast ongecoat, geschikt voor bord op onderkant 4,6M en lichtpunthoogte 11m, bordoppervlak &gt; 10m2 en &lt;= 15m2</t>
  </si>
  <si>
    <t>mast ongecoat, geschikt voor bord op onderkant 4,6M en lichtpunthoogte 11m, bordoppervlak &gt; 15m2 en &lt;= 20m2</t>
  </si>
  <si>
    <t>mast gecoat kleur volgens spec, geschikt voor bord op onderkant 4,6M en lichtpunthoogte 11m, bordoppervlak &gt; 5m2 en &lt;= 10m2</t>
  </si>
  <si>
    <t>mast gecoat kleur volgens spec, geschikt voor bord op onderkant 4,6M en lichtpunthoogte 11m, bordoppervlak &gt; 10m2 en &lt;= 15m2</t>
  </si>
  <si>
    <t>mast gecoat kleur volgens spec, geschikt voor bord op onderkant 4,6M en lichtpunthoogte 11m, bordoppervlak &gt; 15m2 en &lt;= 20m2</t>
  </si>
  <si>
    <t>mast gecoat grijs RAL7035, geschikt voor bord op onderkant 4,6M en lichtpunthoogte 11m, bordoppervlak &gt; 5m2 en &lt;= 10m2</t>
  </si>
  <si>
    <t>mast gecoat grijs RAL7035, geschikt voor bord op onderkant 4,6M en lichtpunthoogte 11m, bordoppervlak &gt; 10m2 en &lt;= 15m2</t>
  </si>
  <si>
    <t>mast gecoat grijs RAL7035, geschikt voor bord op onderkant 4,6M en lichtpunthoogte 11m, bordoppervlak &gt; 15m2 en &lt;= 20m2</t>
  </si>
  <si>
    <t>mast ongecoat, geschikt voor bord op onderkant 4,6M en lichtpunthoogte 12m, bordoppervlak &gt; 5m2 en &lt;= 10m2</t>
  </si>
  <si>
    <t>mast ongecoat, geschikt voor bord op onderkant 4,6M en lichtpunthoogte 12m, bordoppervlak &gt; 10m2 en &lt;= 15m2</t>
  </si>
  <si>
    <t>mast ongecoat, geschikt voor bord op onderkant 4,6M en lichtpunthoogte 12m, bordoppervlak &gt; 15m2 en &lt;= 20m2</t>
  </si>
  <si>
    <t>mast gecoat kleur volgens spec, geschikt voor bord op onderkant 4,6M en lichtpunthoogte 12m, bordoppervlak &gt; 5m2 en &lt;= 10m2</t>
  </si>
  <si>
    <t>mast gecoat kleur volgens spec, geschikt voor bord op onderkant 4,6M en lichtpunthoogte 12m, bordoppervlak &gt; 10m2 en &lt;= 15m2</t>
  </si>
  <si>
    <t>mast gecoat kleur volgens spec, geschikt voor bord op onderkant 4,6M en lichtpunthoogte 12m, bordoppervlak &gt; 15m2 en &lt;= 20m2</t>
  </si>
  <si>
    <t>mast gecoat grijs RAL7035, geschikt voor bord op onderkant 4,6M en lichtpunthoogte 12m, bordoppervlak &gt; 5m2 en &lt;= 10m2</t>
  </si>
  <si>
    <t>mast gecoat grijs RAL7035, geschikt voor bord op onderkant 4,6M en lichtpunthoogte 12m, bordoppervlak &gt; 10m2 en &lt;= 15m2</t>
  </si>
  <si>
    <t>mast gecoat grijs RAL7035, geschikt voor bord op onderkant 4,6M en lichtpunthoogte 12m, bordoppervlak &gt; 15m2 en &lt;= 20m2</t>
  </si>
  <si>
    <t>mast ongecoat, geschikt voor bord op onderkant 5,0 meter, bordoppervlak &gt; 5m2 en &lt;= 10m2</t>
  </si>
  <si>
    <t>mast ongecoat, geschikt voor bord op onderkant 5,0 meter, bordoppervlak &gt; 10m2 en &lt;= 15m2</t>
  </si>
  <si>
    <t>mast ongecoat, geschikt voor bord op onderkant 5,0 meter, bordoppervlak &gt; 15m2 en &lt;= 20m2</t>
  </si>
  <si>
    <t>mast gecoat kleur volgens spec, geschikt voor bord op onderkant 5,0 meter, bordoppervlak &gt; 5m2 en &lt;= 10m2</t>
  </si>
  <si>
    <t>mast gecoat kleur volgens spec, geschikt voor bord op onderkant 5,0 meter, bordoppervlak &gt; 10m2 en &lt;= 15m2</t>
  </si>
  <si>
    <t>mast gecoat kleur volgens spec, geschikt voor bord op onderkant 5,0 meter, bordoppervlak &gt; 15m2 en &lt;= 20m2</t>
  </si>
  <si>
    <t>mast gecoat grijs RAL7035, geschikt voor bord op onderkant 5,0 meter, bordoppervlak &gt; 5m2 en &lt;= 10m2</t>
  </si>
  <si>
    <t>mast gecoat grijs RAL7035, geschikt voor bord op onderkant 5,0 meter, bordoppervlak &gt; 10m2 en &lt;= 15m2</t>
  </si>
  <si>
    <t>mast gecoat grijs RAL7035, geschikt voor bord op onderkant 5,0 meter, bordoppervlak &gt; 15m2 en &lt;= 20m2</t>
  </si>
  <si>
    <t>mast ongecoat, geschikt voor bord op onderkant 5,0M en lichtpunthoogte 8m, bordoppervlak &gt; 5m2 en &lt;= 10m2</t>
  </si>
  <si>
    <t>mast ongecoat, geschikt voor bord op onderkant 5,0M en lichtpunthoogte 8m, bordoppervlak &gt; 10m2 en &lt;= 15m2</t>
  </si>
  <si>
    <t>mast ongecoat, geschikt voor bord op onderkant 5,0M en lichtpunthoogte 8m, bordoppervlak &gt; 15m2 en &lt;= 20m2</t>
  </si>
  <si>
    <t>mast gecoat kleur volgens spec, geschikt voor bord op onderkant 5,0M en lichtpunthoogte 8m, bordoppervlak &gt; 5m2 en &lt;= 10m2</t>
  </si>
  <si>
    <t>mast gecoat kleur volgens spec, geschikt voor bord op onderkant 5,0M en lichtpunthoogte 8m, bordoppervlak &gt; 10m2 en &lt;= 15m2</t>
  </si>
  <si>
    <t>mast gecoat kleur volgens spec, geschikt voor bord op onderkant 5,0M en lichtpunthoogte 8m, bordoppervlak &gt; 15m2 en &lt;= 20m2</t>
  </si>
  <si>
    <t>mast gecoat grijs RAL7035, geschikt voor bord op onderkant 5,0M en lichtpunthoogte 8m, bordoppervlak &gt; 5m2 en &lt;= 10m2</t>
  </si>
  <si>
    <t>mast gecoat grijs RAL7035, geschikt voor bord op onderkant 5,0M en lichtpunthoogte 8m, bordoppervlak &gt; 10m2 en &lt;= 15m2</t>
  </si>
  <si>
    <t>mast gecoat grijs RAL7035, geschikt voor bord op onderkant 5,0M en lichtpunthoogte 8m, bordoppervlak &gt; 15m2 en &lt;= 20m2</t>
  </si>
  <si>
    <t>mast ongecoat, geschikt voor bord op onderkant 5,0M en lichtpunthoogte 9m, bordoppervlak &gt; 5m2 en &lt;= 10m2</t>
  </si>
  <si>
    <t>mast ongecoat, geschikt voor bord op onderkant 5,0M en lichtpunthoogte 9m, bordoppervlak &gt; 10m2 en &lt;= 15m2</t>
  </si>
  <si>
    <t>mast ongecoat, geschikt voor bord op onderkant 5,0M en lichtpunthoogte 9m, bordoppervlak &gt; 15m2 en &lt;= 20m2</t>
  </si>
  <si>
    <t>mast gecoat kleur volgens spec, geschikt voor bord op onderkant 5,0M en lichtpunthoogte 9m, bordoppervlak &gt; 5m2 en &lt;= 10m2</t>
  </si>
  <si>
    <t>mast gecoat kleur volgens spec, geschikt voor bord op onderkant 5,0M en lichtpunthoogte 9m, bordoppervlak &gt; 10m2 en &lt;= 15m2</t>
  </si>
  <si>
    <t>mast gecoat kleur volgens spec, geschikt voor bord op onderkant 5,0M en lichtpunthoogte 9m, bordoppervlak &gt; 15m2 en &lt;= 20m2</t>
  </si>
  <si>
    <t>mast gecoat grijs RAL7035, geschikt voor bord op onderkant 5,0M en lichtpunthoogte 9m, bordoppervlak &gt; 5m2 en &lt;= 10m2</t>
  </si>
  <si>
    <t>mast gecoat grijs RAL7035, geschikt voor bord op onderkant 5,0M en lichtpunthoogte 9m, bordoppervlak &gt; 10m2 en &lt;= 15m2</t>
  </si>
  <si>
    <t>mast gecoat grijs RAL7035, geschikt voor bord op onderkant 5,0M en lichtpunthoogte 9m, bordoppervlak &gt; 15m2 en &lt;= 20m2</t>
  </si>
  <si>
    <t>mast ongecoat, geschikt voor bord op onderkant 5,0M en lichtpunthoogte 10m, bordoppervlak &gt; 5m2 en &lt;= 10m2</t>
  </si>
  <si>
    <t>mast ongecoat, geschikt voor bord op onderkant 5,0M en lichtpunthoogte 10m, bordoppervlak &gt; 10m2 en &lt;= 15m2</t>
  </si>
  <si>
    <t>mast ongecoat, geschikt voor bord op onderkant 5,0M en lichtpunthoogte 10m, bordoppervlak &gt; 15m2 en &lt;= 20m2</t>
  </si>
  <si>
    <t>mast gecoat kleur volgens spec, geschikt voor bord op onderkant 5,0M en lichtpunthoogte 10m, bordoppervlak &gt; 5m2 en &lt;= 10m2</t>
  </si>
  <si>
    <t>mast gecoat kleur volgens spec, geschikt voor bord op onderkant 5,0M en lichtpunthoogte 10m, bordoppervlak &gt; 10m2 en &lt;= 15m2</t>
  </si>
  <si>
    <t>mast gecoat kleur volgens spec, geschikt voor bord op onderkant 5,0M en lichtpunthoogte 10m, bordoppervlak &gt; 15m2 en &lt;= 20m2</t>
  </si>
  <si>
    <t>mast gecoat grijs RAL7035, geschikt voor bord op onderkant 5,0M en lichtpunthoogte 10m, bordoppervlak &gt; 5m2 en &lt;= 10m2</t>
  </si>
  <si>
    <t>mast gecoat grijs RAL7035, geschikt voor bord op onderkant 5,0M en lichtpunthoogte 10m, bordoppervlak &gt; 10m2 en &lt;= 15m2</t>
  </si>
  <si>
    <t>mast gecoat grijs RAL7035, geschikt voor bord op onderkant 5,0M en lichtpunthoogte 10m, bordoppervlak &gt; 15m2 en &lt;= 20m2</t>
  </si>
  <si>
    <t>mast ongecoat, geschikt voor bord op onderkant 5,0M en lichtpunthoogte 11m, bordoppervlak &gt; 5m2 en &lt;= 10m2</t>
  </si>
  <si>
    <t>mast ongecoat, geschikt voor bord op onderkant 5,0M en lichtpunthoogte 11m, bordoppervlak &gt; 10m2 en &lt;= 15m2</t>
  </si>
  <si>
    <t>mast ongecoat, geschikt voor bord op onderkant 5,0M en lichtpunthoogte 11m, bordoppervlak &gt; 15m2 en &lt;= 20m2</t>
  </si>
  <si>
    <t>mast gecoat kleur volgens spec, geschikt voor bord op onderkant 5,0M en lichtpunthoogte 11m, bordoppervlak &gt; 5m2 en &lt;= 10m2</t>
  </si>
  <si>
    <t>mast gecoat kleur volgens spec, geschikt voor bord op onderkant 5,0M en lichtpunthoogte 11m, bordoppervlak &gt; 10m2 en &lt;= 15m2</t>
  </si>
  <si>
    <t>mast gecoat kleur volgens spec, geschikt voor bord op onderkant 5,0M en lichtpunthoogte 11m, bordoppervlak &gt; 15m2 en &lt;= 20m2</t>
  </si>
  <si>
    <t>mast gecoat grijs RAL7035, geschikt voor bord op onderkant 5,0M en lichtpunthoogte 11m, bordoppervlak &gt; 5m2 en &lt;= 10m2</t>
  </si>
  <si>
    <t>mast gecoat grijs RAL7035, geschikt voor bord op onderkant 5,0M en lichtpunthoogte 11m, bordoppervlak &gt; 10m2 en &lt;= 15m2</t>
  </si>
  <si>
    <t>mast gecoat grijs RAL7035, geschikt voor bord op onderkant 5,0M en lichtpunthoogte 11m, bordoppervlak &gt; 15m2 en &lt;= 20m2</t>
  </si>
  <si>
    <t>mast ongecoat, geschikt voor bord op onderkant 5,0M en lichtpunthoogte 12m, bordoppervlak &gt; 5m2 en &lt;= 10m2</t>
  </si>
  <si>
    <t>mast ongecoat, geschikt voor bord op onderkant 5,0M en lichtpunthoogte 12m, bordoppervlak &gt; 10m2 en &lt;= 15m2</t>
  </si>
  <si>
    <t>mast ongecoat, geschikt voor bord op onderkant 5,0M en lichtpunthoogte 12m, bordoppervlak &gt; 15m2 en &lt;= 20m2</t>
  </si>
  <si>
    <t>mast gecoat kleur volgens spec, geschikt voor bord op onderkant 5,0M en lichtpunthoogte 12m, bordoppervlak &gt; 5m2 en &lt;= 10m2</t>
  </si>
  <si>
    <t>mast gecoat kleur volgens spec, geschikt voor bord op onderkant 5,0M en lichtpunthoogte 12m, bordoppervlak &gt; 10m2 en &lt;= 15m2</t>
  </si>
  <si>
    <t>mast gecoat kleur volgens spec, geschikt voor bord op onderkant 5,0M en lichtpunthoogte 12m, bordoppervlak &gt; 15m2 en &lt;= 20m2</t>
  </si>
  <si>
    <t>mast gecoat grijs RAL7035, geschikt voor bord op onderkant 5,0M en lichtpunthoogte 12m, bordoppervlak &gt; 5m2 en &lt;= 10m2</t>
  </si>
  <si>
    <t>mast gecoat grijs RAL7035, geschikt voor bord op onderkant 5,0M en lichtpunthoogte 12m, bordoppervlak &gt; 10m2 en &lt;= 15m2</t>
  </si>
  <si>
    <t>mast gecoat grijs RAL7035, geschikt voor bord op onderkant 5,0M en lichtpunthoogte 12m, bordoppervlak &gt; 15m2 en &lt;= 20m2</t>
  </si>
  <si>
    <t>Fundatie tbv mast okb 3,5m, A&lt;=5m2</t>
  </si>
  <si>
    <t>Fundatie tbv mast okb 3,5m, A&lt;=10m2</t>
  </si>
  <si>
    <t>Fundatie tbv mast okb 3,5m, A&lt;=15m2</t>
  </si>
  <si>
    <t>Fundatie tbv mast okb 3,5m, A&lt;=20m2</t>
  </si>
  <si>
    <t>Fundatie tbv mast okb 4,6m, A&lt;=5m2</t>
  </si>
  <si>
    <t>Fundatie tbv mast okb 4,6m, A&lt;=10m2</t>
  </si>
  <si>
    <t>Fundatie tbv mast okb 4,6m, A&lt;=15m2</t>
  </si>
  <si>
    <t>Fundatie tbv mast okb 4,6m, A&lt;=20m2</t>
  </si>
  <si>
    <t>Fundatie tbv mast okb 5m, A&lt;=5m2</t>
  </si>
  <si>
    <t>Fundatie tbv mast okb 5m, A&lt;=10m2</t>
  </si>
  <si>
    <t>Fundatie tbv mast okb 5m, A&lt;=15m2</t>
  </si>
  <si>
    <t>Fundatie tbv mast okb 5m, A&lt;=20m2</t>
  </si>
  <si>
    <t>Fundatie tbv zweepmast. L&lt;=8m, A&lt;=10m2</t>
  </si>
  <si>
    <t>Fundatie tbv zweepmast. L&lt;=4m, A&lt;=10m2</t>
  </si>
  <si>
    <t>MR5260</t>
  </si>
  <si>
    <t>FUNDATIE MAST BORD 3,5M A&lt;=5m2</t>
  </si>
  <si>
    <t>MR5261</t>
  </si>
  <si>
    <t>FUNDATIE MAST BORD 3,5M A &gt; 5m2  en &lt;=10m2</t>
  </si>
  <si>
    <t>MR5262</t>
  </si>
  <si>
    <t>MR5263</t>
  </si>
  <si>
    <t>Fundatie tbv alle typen masten geschikt voor bord op onderkant 3,5 meter, bordoppervlak &lt;=5m2</t>
  </si>
  <si>
    <t>Fundatie tbv alle typen masten geschikt voor bord op onderkant 3,5 meter, bordoppervlak &gt; 5m2 en &lt;=10m2</t>
  </si>
  <si>
    <t>Fundatie tbv alle typen masten geschikt voor bord op onderkant 3,5 meter, bordoppervlak &gt; 10m2 en &lt;=15m2</t>
  </si>
  <si>
    <t>Fundatie tbv alle typen masten geschikt voor bord op onderkant 3,5 meter, bordoppervlak &gt; 15m2 en &lt;=20m2</t>
  </si>
  <si>
    <t>Fundatie tbv alle typen masten geschikt voor bord op onderkant 4,6 meter, bordoppervlak &lt;=5m2</t>
  </si>
  <si>
    <t>Fundatie tbv alle typen masten geschikt voor bord op onderkant 4,6 meter, bordoppervlak &gt; 5m2 en &lt;=10m2</t>
  </si>
  <si>
    <t>Fundatie tbv alle typen masten geschikt voor bord op onderkant 4,6 meter, bordoppervlak &gt; 10m2 en &lt;=15m2</t>
  </si>
  <si>
    <t>Fundatie tbv alle typen masten geschikt voor bord op onderkant 4,6 meter, bordoppervlak &gt; 15m2 en &lt;=20m2</t>
  </si>
  <si>
    <t>Fundatie tbv alle typen masten geschikt voor bord op onderkant 5,0 meter, bordoppervlak &lt;=5m2</t>
  </si>
  <si>
    <t>Fundatie tbv alle typen masten geschikt voor bord op onderkant 5,0 meter, bordoppervlak &gt; 5m2 en &lt;=10m2</t>
  </si>
  <si>
    <t>Fundatie tbv alle typen masten geschikt voor bord op onderkant 5,0 meter, bordoppervlak &gt; 10m2 en &lt;=15m2</t>
  </si>
  <si>
    <t>Fundatie tbv alle typen masten geschikt voor bord op onderkant 5,0 meter, bordoppervlak &gt; 15m2 en &lt;=20m2</t>
  </si>
  <si>
    <t>Fundatie tbt alle typen zweepmasten met zweeplengte &lt;=4m en geschikt voor bordoppervlak &lt;=10m2</t>
  </si>
  <si>
    <t>Fundatie tbt alle typen zweepmasten met zweeplengte &lt;=8m en geschikt voor bordoppervlak &lt;=10m2</t>
  </si>
  <si>
    <t>FUNDATIE MAST BORD 4,6M A&lt;=5m2</t>
  </si>
  <si>
    <t>FUNDATIE MAST BORD 4,6M A &gt; 5m2  en &lt;=10m2</t>
  </si>
  <si>
    <t>FUNDATIE MAST BORD 5,0M A&lt;=5m2</t>
  </si>
  <si>
    <t>FUNDATIE MAST BORD 5,0M A &gt; 5m2  en &lt;=10m2</t>
  </si>
  <si>
    <t>MR5860</t>
  </si>
  <si>
    <t>MR5861</t>
  </si>
  <si>
    <t>MR5862</t>
  </si>
  <si>
    <t>MR5863</t>
  </si>
  <si>
    <t>MR6460</t>
  </si>
  <si>
    <t>MR6461</t>
  </si>
  <si>
    <t>MR6462</t>
  </si>
  <si>
    <t>MR6463</t>
  </si>
  <si>
    <t>Prijslijst werkzaamheden borden en masten en zweepmasten</t>
  </si>
  <si>
    <t>FUNDATIE MAST + ZWEEP L&lt;=4M, A&lt;=10m2</t>
  </si>
  <si>
    <t>FUNDATIE MAST + ZWEEP L&lt;=8M, A&lt;=10m2</t>
  </si>
  <si>
    <t>MR4190</t>
  </si>
  <si>
    <t>MR4191</t>
  </si>
  <si>
    <t>plaatsen bord op mast, bordoppervlak &lt;= 5m2</t>
  </si>
  <si>
    <t>plaatsen bord op mast, bordoppervlak &gt; 5m2 en &lt;= 10m2</t>
  </si>
  <si>
    <t>plaatsen bord op mast, bordoppervlak &gt; 10m2 en &lt;= 15m2</t>
  </si>
  <si>
    <t>plaatsen bord op mast,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</si>
  <si>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</si>
  <si>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</si>
  <si>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</si>
  <si>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</si>
  <si>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herplaatsen bord op mast, bordoppervlak &lt;= 5m2</t>
  </si>
  <si>
    <t>herplaatsen bord op mast, bordoppervlak &gt; 5m2 en &lt;= 10m2</t>
  </si>
  <si>
    <t>herplaatsen bord op mast, bordoppervlak &gt; 10m2 en &lt;= 15m2</t>
  </si>
  <si>
    <t>herplaatsen bord op mast, bordoppervlak &gt; 15m2 en &lt;= 20m2</t>
  </si>
  <si>
    <t>HERPLAATSEN BORD OP MAST &lt;=5M2</t>
  </si>
  <si>
    <t>HERPLAATSEN BORD OP MAST &lt;=10M2</t>
  </si>
  <si>
    <t>HERPLAATSEN BORD OP MAST &lt;=15M2</t>
  </si>
  <si>
    <t>HERPLAATSEN BORD OP MAST &lt;=20M2</t>
  </si>
  <si>
    <t>PR1470</t>
  </si>
  <si>
    <t>PR1471</t>
  </si>
  <si>
    <t>PR1472</t>
  </si>
  <si>
    <t>PR1473</t>
  </si>
  <si>
    <t>PR7200</t>
  </si>
  <si>
    <t>PR7201</t>
  </si>
  <si>
    <t>PR7202</t>
  </si>
  <si>
    <t>PR7203</t>
  </si>
  <si>
    <t>PR7400</t>
  </si>
  <si>
    <t>PR7401</t>
  </si>
  <si>
    <t>PR7402</t>
  </si>
  <si>
    <t>PR7403</t>
  </si>
  <si>
    <t>PR7600</t>
  </si>
  <si>
    <t>PR7601</t>
  </si>
  <si>
    <t>PR7602</t>
  </si>
  <si>
    <t>PR7603</t>
  </si>
  <si>
    <t>Inclusief bevestigingsconstructie voor bevestiging onder een bewegwijzeringspaneel.</t>
  </si>
  <si>
    <t>Betreft ook herplaatsen, paneel op portaal/uithouder, paneeloppervlak &lt;= 10m2</t>
  </si>
  <si>
    <t>Betreft ook herplaatsen, paneel op portaal/uithouder, paneeloppervlak &gt; 10m2 en &lt;= 20m2</t>
  </si>
  <si>
    <t>Betreft ook herplaatsen, paneel op portaal/uithouder, paneeloppervlak &gt; 20m2 en &lt;= 40m2</t>
  </si>
  <si>
    <t>Vervangen paneel, nieuwe paneeloppervlak &lt;= 10m2</t>
  </si>
  <si>
    <t>Vervangen paneel, nieuwe paneeloppervlak &gt; 10m2 en &lt;= 20m2</t>
  </si>
  <si>
    <t>Vervangen paneel, nieuwe paneeloppervlak &gt; 20m2 en &lt;= 40m2</t>
  </si>
  <si>
    <t xml:space="preserve">In combinatie met plaatsen / vervangen paneel. </t>
  </si>
  <si>
    <t>Betreft ook herplaatsen, portaal lengte &lt;= 12m en fundatie</t>
  </si>
  <si>
    <t>Betreft ook herplaatsen, portaal lengte &gt; 12m en &lt;= 16m en fundatie</t>
  </si>
  <si>
    <t>Betreft ook herplaatsen, portaal lengte &gt; 16m en &lt;= 22m en fundatie</t>
  </si>
  <si>
    <t>Betreft ook herplaatsen, portaal lengte &gt; 22m en &lt;= 30m en fundatie</t>
  </si>
  <si>
    <t>Verwijderen gehele constructie inclusief fundatie, eventueel ten behoeve van geheel of gedeeltelijk hergebruik; lengte &lt;= 30m</t>
  </si>
  <si>
    <t>Mast ongecoat, geschikt voor bord op onderkant 3,5 meter, bordoppervlak &lt;= 5m2</t>
  </si>
  <si>
    <t>Mast ongecoat, geschikt voor bord op onderkant 3,5 meter, bordoppervlak &gt; 5m2 en &lt;= 10m2</t>
  </si>
  <si>
    <t>Mast ongecoat, geschikt voor bord op onderkant 3,5 meter, bordoppervlak &gt; 10m2 en &lt;= 15m2</t>
  </si>
  <si>
    <t>Mast ongecoat, geschikt voor bord op onderkant 3,5 meter, bordoppervlak &gt; 15m2 en &lt;= 20m2</t>
  </si>
  <si>
    <t>Mast ongecoat, geschikt voor bord op onderkant 4,6 meter, bordoppervlak &lt;= 5m2</t>
  </si>
  <si>
    <t>Mast ongecoat, geschikt voor bord op onderkant 4,6 meter, bordoppervlak =&gt; 5m2 en &lt;= 10m2</t>
  </si>
  <si>
    <t>Mast ongecoat, geschikt voor bord op onderkant 4,6 meter, bordoppervlak =&gt; 10m2 en &lt;= 15m2</t>
  </si>
  <si>
    <t>Mast ongecoat, geschikt voor bord op onderkant 4,6 meter, bordoppervlak =&gt; 15m2 en &lt;= 20m2</t>
  </si>
  <si>
    <t>Mast ongecoat, geschikt voor bord op onderkant 5,0 meter, bordoppervlak &lt;= 5m2</t>
  </si>
  <si>
    <t>Mast ongecoat, geschikt voor bord op onderkant 5,0 meter, bordoppervlak =&gt; 5m2 en &lt;= 10m2</t>
  </si>
  <si>
    <t>Mast ongecoat, geschikt voor bord op onderkant 5,0 meter, bordoppervlak =&gt; 10m2 en &lt;= 15m2</t>
  </si>
  <si>
    <t>Mast ongecoat, geschikt voor bord op onderkant 5,0 meter, bordoppervlak =&gt; 15m2 en &lt;= 20m2</t>
  </si>
  <si>
    <t>Mast + zweep ongecoat voor bord op onderkant 5,0 meter, lengte zweep geschat &lt;=4m, definitieve lengte door ON te bepalen, bordoppervlak &lt;=10m2</t>
  </si>
  <si>
    <t>Mast + zweep ongecoat voor bord op onderkant 5,0 meter, lengte zweep geschat &lt;=8m, definitieve lengte door ON te bepalen, bordoppervlak &lt;=10m2</t>
  </si>
  <si>
    <t>Achtergrondschild inclusief bevestigingsconstructie breedte &lt;= 3m</t>
  </si>
  <si>
    <t>Achtergrondschild inclusief bevestigingsconstructie breedte &gt; 3m en &lt;= 4m</t>
  </si>
  <si>
    <t>Achtergrondschild inclusief bevestigingsconstructie breedte &gt; 4m en &lt;= 5m</t>
  </si>
  <si>
    <t>Achtergrondschild inclusief bevestigingsconstructie breedte &gt; 5m en &lt;= 6m</t>
  </si>
  <si>
    <t>Achtergrondschild inclusief bevestigingsconstructie breedte &gt; 6m en &lt;= 7m</t>
  </si>
  <si>
    <t>Achtergrondschild inclusief bevestigingsconstructie breedte &gt; 7m en &lt;= 8m</t>
  </si>
  <si>
    <t>Achtergrondschild inclusief bevestigingsconstructie breedte &gt; 8m en &lt;= 9m</t>
  </si>
  <si>
    <t>Achtergrondschild inclusief bevestigingsconstructie breedte &gt; 9m en &lt;= 10m</t>
  </si>
  <si>
    <t>Achtergrondschild inclusief bevestigingsconstructie breedte &gt; 10m en &lt;= 11m</t>
  </si>
  <si>
    <t>Achtergrondschild inclusief bevestigingsconstructie breedte &gt; 11m en &lt;= 12m</t>
  </si>
  <si>
    <t>Achtergrondschild inclusief bevestigingsconstructie breedte &gt; 12m en &lt;= 13m</t>
  </si>
  <si>
    <t>Achtergrondschild inclusief bevestigingsconstructie breedte &gt; 13m en &lt;= 14m</t>
  </si>
  <si>
    <t>Achtergrondschild inclusief bevestigingsconstructie breedte &gt; 14m en &lt;= 15m</t>
  </si>
  <si>
    <t>Portaal op 2 staanders, ongecoat,  lengte ligger geschat &lt;= 12m, definitieve overspanning door ON te bepalen</t>
  </si>
  <si>
    <t>Portaal op 2 staanders, ongecoat,  lengte ligger geschat &gt; 12m en &lt;= 16m, definitieve overspanning door ON te bepalen</t>
  </si>
  <si>
    <t>Portaal op 2 staanders, ongecoat,  lengte ligger geschat &gt; 16m en &lt;= 22m, definitieve overspanning door ON te bepalen</t>
  </si>
  <si>
    <t>Portaal op 2 staanders, ongecoat,  lengte ligger geschat &gt; 22m en &lt;= 30m, definitieve overspanning door ON te bepalen</t>
  </si>
  <si>
    <t>Portaal op 2 staanders, gecoat kleur volgens spec,  lengte ligger geschat &lt;= 12m, definitieve overspanning door ON te bepalen</t>
  </si>
  <si>
    <t>Portaal op 2 staanders, gecoat kleur volgens spec,  lengte ligger geschat &gt; 12m en &lt;= 16m, definitieve overspanning door ON te bepalen</t>
  </si>
  <si>
    <t>Portaal op 2 staanders, gecoat kleur volgens spec,  lengte ligger geschat &gt; 16m en &lt;= 22m, definitieve overspanning door ON te bepalen</t>
  </si>
  <si>
    <t>Portaal op 2 staanders, gecoat kleur volgens spec,  lengte ligger geschat &gt; 22m en &lt;= 30m, definitieve overspanning door ON te bepalen</t>
  </si>
  <si>
    <t>Portaal op 2 staanders, gecoat kleur RAL7035,  lengte ligger geschat &lt;= 12m, definitieve overspanning door ON te bepalen</t>
  </si>
  <si>
    <t>Portaal op 2 staanders, gecoat kleur RAL7035,  lengte ligger geschat &gt; 12m en &lt;= 16m, definitieve overspanning door ON te bepalen</t>
  </si>
  <si>
    <t>Portaal op 2 staanders, gecoat kleur RAL7035,  lengte ligger geschat &gt; 16m en &lt;= 22m, definitieve overspanning door ON te bepalen</t>
  </si>
  <si>
    <t>Portaal op 2 staanders, gecoat kleur RAL7035,  lengte ligger geschat &gt; 22m en &lt;= 30m, definitieve overspanning door ON te bepalen</t>
  </si>
  <si>
    <t>Plaatsen paneel op portaal/uithouder, paneeloppervlak &lt;= 10m2</t>
  </si>
  <si>
    <t>Plaatsen paneel op portaal/uithouder, paneeloppervlak &gt; 10m2 en &lt;= 20m2</t>
  </si>
  <si>
    <t>Plaatsen paneel op portaal/uithouder, paneeloppervlak &gt; 20m2 en &lt;= 40m2</t>
  </si>
  <si>
    <t>Plaatsen paneel en achtergrondschild op portaal/uithouder, paneeloppervlak &lt;= 10m2</t>
  </si>
  <si>
    <t>Plaatsen paneel en achtergrondschild op portaal/uithouder, paneeloppervlak &gt; 10m2 en &lt;= 20m2</t>
  </si>
  <si>
    <t>Plaatsen paneel en achtergrondschild op portaal/uithouder, paneeloppervlak &gt; 20m2 en &lt;= 40m2</t>
  </si>
  <si>
    <t>Plaatsen portaal lengte &lt;= 12m en fundatie</t>
  </si>
  <si>
    <t>Plaatsen portaal lengte &gt; 12m en &lt;= 16m en fundatie</t>
  </si>
  <si>
    <t>Plaatsen portaal lengte &gt; 16m en &lt;= 22m en fundatie</t>
  </si>
  <si>
    <t>Plaatsen portaal lengte &gt; 22m en &lt;= 30m en fundatie</t>
  </si>
  <si>
    <t>Vervangen paneel en achtergrondschild, nieuwe paneeloppervlak &lt;= 10m2</t>
  </si>
  <si>
    <t>Vervangen paneel en achtergrondschild, nieuwe paneeloppervlak &gt; 10m2 en &lt;= 20m2</t>
  </si>
  <si>
    <t>Vervangen paneel en achtergrondschild, nieuwe paneeloppervlak &gt; 20m2 en &lt;= 40m2</t>
  </si>
  <si>
    <t>Vervangen portaal lengte &lt;= 12m en fundatie</t>
  </si>
  <si>
    <t>Vervangen portaal lengte &gt;12m en &lt;= 16m en fundatie</t>
  </si>
  <si>
    <t>Vervangen portaal lengte &gt;16m en &lt;= 22m en fundatie</t>
  </si>
  <si>
    <t>Vervangen portaal lengte &gt;22m en &lt;= 30m en fundatie</t>
  </si>
  <si>
    <t>Herplaatsen paneel aan portaal/uithouder, paneeloppervlak &lt;= 10m2</t>
  </si>
  <si>
    <t>Herplaatsen paneel op portaal/uithouder, paneeloppervlak &gt; 10m2 en &lt;= 20m2</t>
  </si>
  <si>
    <t>Herplaatsen paneel op portaal/uithouder, paneeloppervlak &gt; 20m2 en &lt;= 40m2</t>
  </si>
  <si>
    <t>Herplaatsen paneel en achtergrondschild op portaal/uithouder, paneeloppervlak &lt;= 10m2</t>
  </si>
  <si>
    <t>Herplaatsen paneel en achtergrondschild op portaal/uithouder, paneeloppervlak &gt; 10m2 en &lt;= 20m2</t>
  </si>
  <si>
    <t>Herplaatsen paneel en achtergrondschild op portaal/uithouder, paneeloppervlak &gt; 20m2 en &lt;= 40m2</t>
  </si>
  <si>
    <t>Herplaatsen portaal lengte &lt;= 12m en fundatie</t>
  </si>
  <si>
    <t>Herplaatsen portaal lengte &gt; 12m en &lt;= 16m en fundatie</t>
  </si>
  <si>
    <t>Herplaatsen portaal lengte &gt; 16m en &lt;= 22m en fundatie</t>
  </si>
  <si>
    <t>Herplaatsen portaal lengte &gt; 22m en &lt;= 30m en fundatie</t>
  </si>
  <si>
    <t>Betreft ook herplaatsen, bordoppervlak &lt;= 5m2</t>
  </si>
  <si>
    <t>Betreft ook herplaatsen, bordoppervlak &gt; 5m2 en &lt;= 10m2</t>
  </si>
  <si>
    <t>Betreft ook herplaatsen, bordoppervlak &gt; 10m2 en &lt;= 15m2</t>
  </si>
  <si>
    <t>Betreft ook herplaatsen, bordoppervlak &gt; 15m2 en &lt;= 20m2</t>
  </si>
  <si>
    <t>Vervangen bord, nieuwe bordoppervlak &lt;= 5m2</t>
  </si>
  <si>
    <t>Vervangen bord, nieuwe bordoppervlak &gt; 5m2 en &lt;= 10m2</t>
  </si>
  <si>
    <t>Vervangen bord, nieuwe bordoppervlak &gt; 10m2 en &lt;= 15m2</t>
  </si>
  <si>
    <t>Vervangen bord, nieuwe bordoppervlak &gt; 15m2 en &lt;= 20m2</t>
  </si>
  <si>
    <t>Verwijderen bord, bordoppervlak &lt;= 20m2, eventueel ten behoeve van geheel of gedeeltelijk hergebruik</t>
  </si>
  <si>
    <t>Betreft ook herplaatsen, mast geschikt voor bord op onderkant 3,5 meter en fundatie, bordoppervlak &lt;= 5m2</t>
  </si>
  <si>
    <t>Betreft ook herplaatsen, mast geschikt voor bord op onderkant 3,5 meter en fundatie, bordoppervlak &gt; 5m2 en &lt;= 10m2</t>
  </si>
  <si>
    <t>Betreft ook herplaatsen, mast geschikt voor bord op onderkant 3,5 meter en fundatie, bordoppervlak &gt; 10m2 en &lt;= 15m2</t>
  </si>
  <si>
    <t>Betreft ook herplaatsen, mast geschikt voor bord op onderkant 3,5 meter en fundatie, bordoppervlak &gt; 15m2 en &lt;= 20m2</t>
  </si>
  <si>
    <t>Betreft ook herplaatsen, mast geschikt voor bord op onderkant 4,6 meter en fundatie, bordoppervlak &lt;= 5m2</t>
  </si>
  <si>
    <t>Betreft ook herplaatsen, mast geschikt voor bord op onderkant 4,6 meter en fundatie, bordoppervlak &gt; 5m2 en &lt;= 10m2</t>
  </si>
  <si>
    <t>Betreft ook herplaatsen, mast geschikt voor bord op onderkant 4,6 meter en fundatie, bordoppervlak &gt; 10m2 en &lt;= 15m2</t>
  </si>
  <si>
    <t>Betreft ook herplaatsen, mast geschikt voor bord op onderkant 4,6 meter en fundatie, bordoppervlak &gt; 15m2 en &lt;= 20m2</t>
  </si>
  <si>
    <t>Betreft ook herplaatsen, mast geschikt voor bord op onderkant 5,0 meter en fundatie, bordoppervlak &lt;= 5m2</t>
  </si>
  <si>
    <t>Betreft ook herplaatsen, mast geschikt voor bord op onderkant 5,0 meter en fundatie, bordoppervlak &gt; 5m2 en &lt;= 10m2</t>
  </si>
  <si>
    <t>Betreft ook herplaatsen, mast geschikt voor bord op onderkant 5,0 meter en fundatie, bordoppervlak &gt; 10m2 en &lt;= 15m2</t>
  </si>
  <si>
    <t>Betreft ook herplaatsen, mast geschikt voor bord op onderkant 5,0 meter en fundatie, bordoppervlak &gt; 15m2 en &lt;= 20m2</t>
  </si>
  <si>
    <t>PR7240</t>
  </si>
  <si>
    <t>PR7241</t>
  </si>
  <si>
    <t>PR7242</t>
  </si>
  <si>
    <t>PR7243</t>
  </si>
  <si>
    <t>VERVANGEN MAST BORD 3,5M &lt;=5M2</t>
  </si>
  <si>
    <t>VERVANGEN MAST BORD 3,5M &lt;=10M2</t>
  </si>
  <si>
    <t>VERVANGEN MAST BORD 3,5M &lt;=15M2</t>
  </si>
  <si>
    <t>VERVANGEN MAST BORD 3,5M &lt;=20M2</t>
  </si>
  <si>
    <t>PR7263</t>
  </si>
  <si>
    <t>VERWIJDEREN MAST BRD 3,5M&lt;20M2</t>
  </si>
  <si>
    <t>HERPLAATSEN MAST OKB 3,5M &lt;=5M2</t>
  </si>
  <si>
    <t>HERPLAATSEN MAST OKB 3,5M &lt;=10M2</t>
  </si>
  <si>
    <t>HERPLAATSEN MAST OKB 3,5M &lt;=15M2</t>
  </si>
  <si>
    <t>HERPLAATSEN MAST OKB 3,5M &lt;=20M2</t>
  </si>
  <si>
    <t>PR7280</t>
  </si>
  <si>
    <t>PR7281</t>
  </si>
  <si>
    <t>PR7282</t>
  </si>
  <si>
    <t>PR7283</t>
  </si>
  <si>
    <t>PLAATSEN MAST OVL OKB 3,5M &lt;=5M2</t>
  </si>
  <si>
    <t>PLAATSEN MAST OVL OKB 3,5M &lt;=10M2</t>
  </si>
  <si>
    <t>PLAATSEN MAST OVL OKB 3,5M &lt;=15M2</t>
  </si>
  <si>
    <t>PLAATSEN MAST OVL OKB 3,5M &lt;=20M2</t>
  </si>
  <si>
    <t>VERVANGEN MAST OVL BORD 3,5M &lt;=5M2</t>
  </si>
  <si>
    <t>VERVANGEN MAST OVL BORD 3,5M &lt;=10M2</t>
  </si>
  <si>
    <t>VERVANGEN MAST OVL BORD 3,5M &lt;=15M2</t>
  </si>
  <si>
    <t>VERVANGEN MAST OVL BORD 3,5M &lt;=20M2</t>
  </si>
  <si>
    <t>VERWIJDEREN MAST OVL BRD 3,5M&lt;20M2</t>
  </si>
  <si>
    <t>HERPLAATSEN MAST OVL OKB 3,5M &lt;=5M2</t>
  </si>
  <si>
    <t>HERPLAATSEN MAST OVL OKB 3,5M &lt;=10M2</t>
  </si>
  <si>
    <t>HERPLAATSEN MAST OVL OKB 3,5M &lt;=15M2</t>
  </si>
  <si>
    <t>HERPLAATSEN MAST OVL OKB 3,5M &lt;=20M2</t>
  </si>
  <si>
    <t>PR7300</t>
  </si>
  <si>
    <t>PR7301</t>
  </si>
  <si>
    <t>PR7302</t>
  </si>
  <si>
    <t>PR7303</t>
  </si>
  <si>
    <t>PR7340</t>
  </si>
  <si>
    <t>PR7341</t>
  </si>
  <si>
    <t>PR7342</t>
  </si>
  <si>
    <t>PR7343</t>
  </si>
  <si>
    <t>PR7363</t>
  </si>
  <si>
    <t>PR7380</t>
  </si>
  <si>
    <t>PR7381</t>
  </si>
  <si>
    <t>PR7382</t>
  </si>
  <si>
    <t>PR7383</t>
  </si>
  <si>
    <t>Mast met OVL functie inclusief OVL uitlegger en OVL armaturen en fundatie</t>
  </si>
  <si>
    <t>Plaatsen mast geschikt voor bord op onderkant 3,5 meter en fundatie, bordoppervlak &lt;= 5m2</t>
  </si>
  <si>
    <t>Plaatsen mast geschikt voor bord op onderkant 3,5 meter en fundatie, bordoppervlak &gt; 5m2 en &lt;= 10m2</t>
  </si>
  <si>
    <t>Plaatsen mast geschikt voor bord op onderkant 3,5 meter en fundatie, bordoppervlak &gt; 10m2 en &lt;= 15m2</t>
  </si>
  <si>
    <t>Plaatsen mast geschikt voor bord op onderkant 3,5 meter en fundatie, bordoppervlak &gt; 15m2 en &lt;= 20m2</t>
  </si>
  <si>
    <t>Plaatsen mast OVL geschikt voor bord op onderkant 3,5 meter, OVL uitlegger, OVL armaturen en fundatie, bordoppervlak &lt;= 5m2</t>
  </si>
  <si>
    <t>Plaatsen mast OVL geschikt voor bord op onderkant 3,5 meter, OVL uitlegger, OVL armaturen en fundatie, bordoppervlak &gt; 5m2 en &lt;= 10m2</t>
  </si>
  <si>
    <t>Plaatsen mast OVL geschikt voor bord op onderkant 3,5 meter, OVL uitlegger, OVL armaturen en fundatie, bordoppervlak &gt; 10m2 en &lt;= 15m2</t>
  </si>
  <si>
    <t>Plaatsen mast OVL geschikt voor bord op onderkant 3,5 meter, OVL uitlegger, OVL armaturen en fundatie, bordoppervlak &gt; 15m2 en &lt;= 20m2</t>
  </si>
  <si>
    <t>Vervangen mast geschikt voor bord op onderkant 3,5 meter en fundatie, nieuwe bordoppervlak &lt;= 5m2,</t>
  </si>
  <si>
    <t>Vervangen mast geschikt voor bord op onderkant 3,5 meter en fundatie, nieuwe bordoppervlak &gt; 5m2 en &lt;= 10m2</t>
  </si>
  <si>
    <t>Vervangen mast geschikt voor bord op onderkant 3,5 meter en fundatie, nieuwe bordoppervlak &gt; 10m2 en &lt;= 15m2</t>
  </si>
  <si>
    <t>Vervangen mast geschikt voor bord op onderkant 3,5 meter en fundatie, nieuwe bordoppervlak &gt; 15m2 en &lt;= 20m2</t>
  </si>
  <si>
    <t>Vervangen mast OVL geschikt voor bord op onderkant 3,5 meter, OVL uitlegger, OVL armaturen en fundatie, nieuwe bordoppervlak &lt;= 5m2,</t>
  </si>
  <si>
    <t>Vervangen mast OVL geschikt voor bord op onderkant 3,5 meter, OVL uitlegger, OVL armaturen en fundatie, nieuwe bordoppervlak &gt; 5m2 en &lt;= 10m2</t>
  </si>
  <si>
    <t>Vervangen mast OVL geschikt voor bord op onderkant 3,5 meter, OVL uitlegger, OVL armaturen en fundatie, nieuwe bordoppervlak &gt; 10m2 en &lt;= 15m2</t>
  </si>
  <si>
    <t>Vervangen mast OVL geschikt voor bord op onderkant 3,5 meter, OVL uitlegger, OVL armaturen en fundatie, nieuwe bordoppervlak &gt; 15m2 en &lt;= 20m2</t>
  </si>
  <si>
    <t>Herplaatsen mast geschikt voor bord op onderkant 3,5 meter en fundatie, bordoppervlak &lt;= 5m2</t>
  </si>
  <si>
    <t>Herplaatsen mast geschikt voor bord op onderkant 3,5 meter en fundatie, bordoppervlak &gt; 5m2 en &lt;= 10m2</t>
  </si>
  <si>
    <t>Herplaatsen mast geschikt voor bord op onderkant 3,5 meter en fundatie, bordoppervlak &gt; 10m2 en &lt;= 15m2</t>
  </si>
  <si>
    <t>Herplaatsen mast geschikt voor bord op onderkant 3,5 meter en fundatie, bordoppervlak &gt; 15m2 en &lt;= 20m2</t>
  </si>
  <si>
    <t>Herplaatsen mast OVL geschikt voor bord op onderkant 3,5 meter, OVL uitlegger, OVL armaturen en fundatie, bordoppervlak &lt;= 5m2</t>
  </si>
  <si>
    <t>Herplaatsen mast OVL geschikt voor bord op onderkant 3,5 meter, OVL uitlegger, OVL armaturen en fundatie, bordoppervlak &gt; 5m2 en &lt;= 10m2</t>
  </si>
  <si>
    <t>Herplaatsen mast OVL geschikt voor bord op onderkant 3,5 meter, OVL uitlegger, OVL armaturen en fundatie, bordoppervlak &gt; 10m2 en &lt;= 15m2</t>
  </si>
  <si>
    <t>Herplaatsen mast OVL geschikt voor bord op onderkant 3,5 meter, OVL uitlegger, OVL armaturen en fundatie, bordoppervlak &gt; 15m2 en &lt;= 20m2</t>
  </si>
  <si>
    <t>Verwijderen mast geschikt voor bord op onderkant 3,5m, bord en fundatie, bordoppervlak &lt;= 20m2, eventueel ten behoeve van geheel of gedeeltelijk hergebruik</t>
  </si>
  <si>
    <t>Verwijderen mast OVL geschikt voor bord op onderkant 3,5m, bord, OVL uitlegger, OVL armaturen en fundatie, bordoppervlak &lt;= 20m2, eventueel ten behoeve van geheel of gedeeltelijk hergebruik</t>
  </si>
  <si>
    <t>Plaatsen mast geschikt voor bord op onderkant 4,6 meter en fundatie, bordoppervlak &lt;= 5m2</t>
  </si>
  <si>
    <t>Plaatsen mast geschikt voor bord op onderkant 4,6 meter en fundatie, bordoppervlak &gt; 5m2 en &lt;= 10m2</t>
  </si>
  <si>
    <t>Plaatsen mast geschikt voor bord op onderkant 4,6 meter en fundatie, bordoppervlak &gt; 10m2 en &lt;= 15m2</t>
  </si>
  <si>
    <t>Plaatsen mast geschikt voor bord op onderkant 4,6 meter en fundatie, bordoppervlak &gt; 15m2 en &lt;= 20m2</t>
  </si>
  <si>
    <t>VERVANGEN MAST BORD 4,6M &lt;=5M2</t>
  </si>
  <si>
    <t>Vervangen mast geschikt voor bord op onderkant 4,6 meter en fundatie, nieuwe bordoppervlak &lt;= 5m2,</t>
  </si>
  <si>
    <t>VERVANGEN MAST BORD 4,6M &lt;=10M2</t>
  </si>
  <si>
    <t>Vervangen mast geschikt voor bord op onderkant 4,6 meter en fundatie, nieuwe bordoppervlak &gt; 5m2 en &lt;= 10m2</t>
  </si>
  <si>
    <t>VERVANGEN MAST BORD 4,6M &lt;=15M2</t>
  </si>
  <si>
    <t>Vervangen mast geschikt voor bord op onderkant 4,6 meter en fundatie, nieuwe bordoppervlak &gt; 10m2 en &lt;= 15m2</t>
  </si>
  <si>
    <t>VERVANGEN MAST BORD 4,6M &lt;=20M2</t>
  </si>
  <si>
    <t>Vervangen mast geschikt voor bord op onderkant 4,6 meter en fundatie, nieuwe bordoppervlak &gt; 15m2 en &lt;= 20m2</t>
  </si>
  <si>
    <t>VERWIJDEREN MAST BRD 4,6M&lt;20M2</t>
  </si>
  <si>
    <t>Verwijderen mast geschikt voor bord op onderkant 4,6m, bord en fundatie, bordoppervlak &lt;= 20m2, eventueel ten behoeve van geheel of gedeeltelijk hergebruik</t>
  </si>
  <si>
    <t>HERPLAATSEN MAST OKB 4,6M &lt;=5M2</t>
  </si>
  <si>
    <t>Herplaatsen mast geschikt voor bord op onderkant 4,6 meter en fundatie, bordoppervlak &lt;= 5m2</t>
  </si>
  <si>
    <t>HERPLAATSEN MAST OKB 4,6M &lt;=10M2</t>
  </si>
  <si>
    <t>Herplaatsen mast geschikt voor bord op onderkant 4,6 meter en fundatie, bordoppervlak &gt; 5m2 en &lt;= 10m2</t>
  </si>
  <si>
    <t>HERPLAATSEN MAST OKB 4,6M &lt;=15M2</t>
  </si>
  <si>
    <t>Herplaatsen mast geschikt voor bord op onderkant 4,6 meter en fundatie, bordoppervlak &gt; 10m2 en &lt;= 15m2</t>
  </si>
  <si>
    <t>HERPLAATSEN MAST OKB 4,6M &lt;=20M2</t>
  </si>
  <si>
    <t>Herplaatsen mast geschikt voor bord op onderkant 4,6 meter en fundatie, bordoppervlak &gt; 15m2 en &lt;= 20m2</t>
  </si>
  <si>
    <t>PLAATSEN MAST OVL OKB 4,6M &lt;=5M2</t>
  </si>
  <si>
    <t>Plaatsen mast OVL geschikt voor bord op onderkant 4,6 meter, OVL uitlegger, OVL armaturen en fundatie, bordoppervlak &lt;= 5m2</t>
  </si>
  <si>
    <t>PLAATSEN MAST OVL OKB 4,6M &lt;=10M2</t>
  </si>
  <si>
    <t>Plaatsen mast OVL geschikt voor bord op onderkant 4,6 meter, OVL uitlegger, OVL armaturen en fundatie, bordoppervlak &gt; 5m2 en &lt;= 10m2</t>
  </si>
  <si>
    <t>PLAATSEN MAST OVL OKB 4,6M &lt;=15M2</t>
  </si>
  <si>
    <t>Plaatsen mast OVL geschikt voor bord op onderkant 4,6 meter, OVL uitlegger, OVL armaturen en fundatie, bordoppervlak &gt; 10m2 en &lt;= 15m2</t>
  </si>
  <si>
    <t>PLAATSEN MAST OVL OKB 4,6M &lt;=20M2</t>
  </si>
  <si>
    <t>Plaatsen mast OVL geschikt voor bord op onderkant 4,6 meter, OVL uitlegger, OVL armaturen en fundatie, bordoppervlak &gt; 15m2 en &lt;= 20m2</t>
  </si>
  <si>
    <t>VERVANGEN MAST OVL BORD 4,6M &lt;=5M2</t>
  </si>
  <si>
    <t>Vervangen mast OVL geschikt voor bord op onderkant 4,6 meter, OVL uitlegger, OVL armaturen en fundatie, nieuwe bordoppervlak &lt;= 5m2,</t>
  </si>
  <si>
    <t>VERVANGEN MAST OVL BORD 4,6M &lt;=10M2</t>
  </si>
  <si>
    <t>Vervangen mast OVL geschikt voor bord op onderkant 4,6 meter, OVL uitlegger, OVL armaturen en fundatie, nieuwe bordoppervlak &gt; 5m2 en &lt;= 10m2</t>
  </si>
  <si>
    <t>VERVANGEN MAST OVL BORD 4,6M &lt;=15M2</t>
  </si>
  <si>
    <t>Vervangen mast OVL geschikt voor bord op onderkant 4,6 meter, OVL uitlegger, OVL armaturen en fundatie, nieuwe bordoppervlak &gt; 10m2 en &lt;= 15m2</t>
  </si>
  <si>
    <t>VERVANGEN MAST OVL BORD 4,6M &lt;=20M2</t>
  </si>
  <si>
    <t>Vervangen mast OVL geschikt voor bord op onderkant 4,6 meter, OVL uitlegger, OVL armaturen en fundatie, nieuwe bordoppervlak &gt; 15m2 en &lt;= 20m2</t>
  </si>
  <si>
    <t>VERWIJDEREN MAST OVL BRD 4,6M&lt;20M2</t>
  </si>
  <si>
    <t>Verwijderen mast OVL geschikt voor bord op onderkant 4,6m, bord, OVL uitlegger, OVL armaturen en fundatie, bordoppervlak &lt;= 20m2, eventueel ten behoeve van geheel of gedeeltelijk hergebruik</t>
  </si>
  <si>
    <t>HERPLAATSEN MAST OVL OKB 4,6M &lt;=5M2</t>
  </si>
  <si>
    <t>Herplaatsen mast OVL geschikt voor bord op onderkant 4,6 meter, OVL uitlegger, OVL armaturen en fundatie, bordoppervlak &lt;= 5m2</t>
  </si>
  <si>
    <t>HERPLAATSEN MAST OVL OKB 4,6M &lt;=10M2</t>
  </si>
  <si>
    <t>Herplaatsen mast OVL geschikt voor bord op onderkant 4,6 meter, OVL uitlegger, OVL armaturen en fundatie, bordoppervlak &gt; 5m2 en &lt;= 10m2</t>
  </si>
  <si>
    <t>HERPLAATSEN MAST OVL OKB 4,6M &lt;=15M2</t>
  </si>
  <si>
    <t>Herplaatsen mast OVL geschikt voor bord op onderkant 4,6 meter, OVL uitlegger, OVL armaturen en fundatie, bordoppervlak &gt; 10m2 en &lt;= 15m2</t>
  </si>
  <si>
    <t>HERPLAATSEN MAST OVL OKB 4,6M &lt;=20M2</t>
  </si>
  <si>
    <t>Herplaatsen mast OVL geschikt voor bord op onderkant 4,6 meter, OVL uitlegger, OVL armaturen en fundatie, bordoppervlak &gt; 15m2 en &lt;= 20m2</t>
  </si>
  <si>
    <t>Plaatsen mast geschikt voor bord op onderkant 5,0 meter en fundatie, bordoppervlak &lt;= 5m2</t>
  </si>
  <si>
    <t>Plaatsen mast geschikt voor bord op onderkant 5,0 meter en fundatie, bordoppervlak &gt; 5m2 en &lt;= 10m2</t>
  </si>
  <si>
    <t>Plaatsen mast geschikt voor bord op onderkant 5,0 meter en fundatie, bordoppervlak &gt; 10m2 en &lt;= 15m2</t>
  </si>
  <si>
    <t>Plaatsen mast geschikt voor bord op onderkant 5,0 meter en fundatie, bordoppervlak &gt; 15m2 en &lt;= 20m2</t>
  </si>
  <si>
    <t>VERVANGEN MAST BORD 5,0M &lt;=5M2</t>
  </si>
  <si>
    <t>Vervangen mast geschikt voor bord op onderkant 5,0 meter en fundatie, nieuwe bordoppervlak &lt;= 5m2,</t>
  </si>
  <si>
    <t>VERVANGEN MAST BORD 5,0M &lt;=10M2</t>
  </si>
  <si>
    <t>Vervangen mast geschikt voor bord op onderkant 5,0 meter en fundatie, nieuwe bordoppervlak &gt; 5m2 en &lt;= 10m2</t>
  </si>
  <si>
    <t>VERVANGEN MAST BORD 5,0M &lt;=15M2</t>
  </si>
  <si>
    <t>Vervangen mast geschikt voor bord op onderkant 5,0 meter en fundatie, nieuwe bordoppervlak &gt; 10m2 en &lt;= 15m2</t>
  </si>
  <si>
    <t>VERVANGEN MAST BORD 5,0M &lt;=20M2</t>
  </si>
  <si>
    <t>Vervangen mast geschikt voor bord op onderkant 5,0 meter en fundatie, nieuwe bordoppervlak &gt; 15m2 en &lt;= 20m2</t>
  </si>
  <si>
    <t>VERWIJDEREN MAST BRD 5,0M&lt;20M2</t>
  </si>
  <si>
    <t>Verwijderen mast geschikt voor bord op onderkant 5,0m, bord en fundatie, bordoppervlak &lt;= 20m2, eventueel ten behoeve van geheel of gedeeltelijk hergebruik</t>
  </si>
  <si>
    <t>HERPLAATSEN MAST OKB 5,0M &lt;=5M2</t>
  </si>
  <si>
    <t>Herplaatsen mast geschikt voor bord op onderkant 5,0 meter en fundatie, bordoppervlak &lt;= 5m2</t>
  </si>
  <si>
    <t>HERPLAATSEN MAST OKB 5,0M &lt;=10M2</t>
  </si>
  <si>
    <t>Herplaatsen mast geschikt voor bord op onderkant 5,0 meter en fundatie, bordoppervlak &gt; 5m2 en &lt;= 10m2</t>
  </si>
  <si>
    <t>HERPLAATSEN MAST OKB 5,0M &lt;=15M2</t>
  </si>
  <si>
    <t>Herplaatsen mast geschikt voor bord op onderkant 5,0 meter en fundatie, bordoppervlak &gt; 10m2 en &lt;= 15m2</t>
  </si>
  <si>
    <t>HERPLAATSEN MAST OKB 5,0M &lt;=20M2</t>
  </si>
  <si>
    <t>Herplaatsen mast geschikt voor bord op onderkant 5,0 meter en fundatie, bordoppervlak &gt; 15m2 en &lt;= 20m2</t>
  </si>
  <si>
    <t>PLAATSEN MAST OVL OKB 5,0M &lt;=5M2</t>
  </si>
  <si>
    <t>Plaatsen mast OVL geschikt voor bord op onderkant 5,0 meter, OVL uitlegger, OVL armaturen en fundatie, bordoppervlak &lt;= 5m2</t>
  </si>
  <si>
    <t>PLAATSEN MAST OVL OKB 5,0M &lt;=10M2</t>
  </si>
  <si>
    <t>Plaatsen mast OVL geschikt voor bord op onderkant 5,0 meter, OVL uitlegger, OVL armaturen en fundatie, bordoppervlak &gt; 5m2 en &lt;= 10m2</t>
  </si>
  <si>
    <t>PLAATSEN MAST OVL OKB 5,0M &lt;=15M2</t>
  </si>
  <si>
    <t>Plaatsen mast OVL geschikt voor bord op onderkant 5,0 meter, OVL uitlegger, OVL armaturen en fundatie, bordoppervlak &gt; 10m2 en &lt;= 15m2</t>
  </si>
  <si>
    <t>PLAATSEN MAST OVL OKB 5,0M &lt;=20M2</t>
  </si>
  <si>
    <t>Plaatsen mast OVL geschikt voor bord op onderkant 5,0 meter, OVL uitlegger, OVL armaturen en fundatie, bordoppervlak &gt; 15m2 en &lt;= 20m2</t>
  </si>
  <si>
    <t>VERVANGEN MAST OVL BORD 5,0M &lt;=5M2</t>
  </si>
  <si>
    <t>Vervangen mast OVL geschikt voor bord op onderkant 5,0 meter, OVL uitlegger, OVL armaturen en fundatie, nieuwe bordoppervlak &lt;= 5m2,</t>
  </si>
  <si>
    <t>VERVANGEN MAST OVL BORD 5,0M &lt;=10M2</t>
  </si>
  <si>
    <t>Vervangen mast OVL geschikt voor bord op onderkant 5,0 meter, OVL uitlegger, OVL armaturen en fundatie, nieuwe bordoppervlak &gt; 5m2 en &lt;= 10m2</t>
  </si>
  <si>
    <t>VERVANGEN MAST OVL BORD 5,0M &lt;=15M2</t>
  </si>
  <si>
    <t>Vervangen mast OVL geschikt voor bord op onderkant 5,0 meter, OVL uitlegger, OVL armaturen en fundatie, nieuwe bordoppervlak &gt; 10m2 en &lt;= 15m2</t>
  </si>
  <si>
    <t>VERVANGEN MAST OVL BORD 5,0M &lt;=20M2</t>
  </si>
  <si>
    <t>Vervangen mast OVL geschikt voor bord op onderkant 5,0 meter, OVL uitlegger, OVL armaturen en fundatie, nieuwe bordoppervlak &gt; 15m2 en &lt;= 20m2</t>
  </si>
  <si>
    <t>VERWIJDEREN MAST OVL BRD 5,0M&lt;20M2</t>
  </si>
  <si>
    <t>Verwijderen mast OVL geschikt voor bord op onderkant 5,0m, bord, OVL uitlegger, OVL armaturen en fundatie, bordoppervlak &lt;= 20m2, eventueel ten behoeve van geheel of gedeeltelijk hergebruik</t>
  </si>
  <si>
    <t>HERPLAATSEN MAST OVL OKB 5,0M &lt;=5M2</t>
  </si>
  <si>
    <t>Herplaatsen mast OVL geschikt voor bord op onderkant 5,0 meter, OVL uitlegger, OVL armaturen en fundatie, bordoppervlak &lt;= 5m2</t>
  </si>
  <si>
    <t>HERPLAATSEN MAST OVL OKB 5,0M &lt;=10M2</t>
  </si>
  <si>
    <t>Herplaatsen mast OVL geschikt voor bord op onderkant 5,0 meter, OVL uitlegger, OVL armaturen en fundatie, bordoppervlak &gt; 5m2 en &lt;= 10m2</t>
  </si>
  <si>
    <t>HERPLAATSEN MAST OVL OKB 5,0M &lt;=15M2</t>
  </si>
  <si>
    <t>Herplaatsen mast OVL geschikt voor bord op onderkant 5,0 meter, OVL uitlegger, OVL armaturen en fundatie, bordoppervlak &gt; 10m2 en &lt;= 15m2</t>
  </si>
  <si>
    <t>HERPLAATSEN MAST OVL OKB 5,0M &lt;=20M2</t>
  </si>
  <si>
    <t>Herplaatsen mast OVL geschikt voor bord op onderkant 5,0 meter, OVL uitlegger, OVL armaturen en fundatie, bordoppervlak &gt; 15m2 en &lt;= 20m2</t>
  </si>
  <si>
    <t>Voor het uitvoeren van werkzaamheden op maandag t/m vrijdag tussen 20:00 uur en 06:00 uur</t>
  </si>
  <si>
    <t>Voor het uitvoeren van werkzaamheden in weekenden en op feestdagen (inclusief vrijdagavond vanaf 20:00)</t>
  </si>
  <si>
    <t>Inschrijvingssom Borden en masten en zweepmasten OWN landelijk</t>
  </si>
  <si>
    <t>Inschrijvingssom Borden en masten en zweepmasten OWN perceel</t>
  </si>
  <si>
    <t>PR4306</t>
  </si>
  <si>
    <t>PR4316</t>
  </si>
  <si>
    <t>PR4366</t>
  </si>
  <si>
    <t>PR4376</t>
  </si>
  <si>
    <t>PR4406</t>
  </si>
  <si>
    <t>PR4426</t>
  </si>
  <si>
    <t>PR4436</t>
  </si>
  <si>
    <t>PR4450</t>
  </si>
  <si>
    <t>PR4455</t>
  </si>
  <si>
    <t>PR4460</t>
  </si>
  <si>
    <t>PR4465</t>
  </si>
  <si>
    <t>PR4470</t>
  </si>
  <si>
    <t>PR4480</t>
  </si>
  <si>
    <t>PR4485</t>
  </si>
  <si>
    <t>PR7463</t>
  </si>
  <si>
    <t>PR7663</t>
  </si>
  <si>
    <t>PLAATSEN MAST+ZWP L&lt;=4M A&lt;=10M2</t>
  </si>
  <si>
    <t>PLAATSEN MAST+ZWP L&lt;=8M A&lt;=10M2</t>
  </si>
  <si>
    <t>VERVANGEN MAST+ZWP L&lt;=4M A&lt;=10M2</t>
  </si>
  <si>
    <t>VERVANGEN MAST+ZWP L&lt;=8M A&lt;=10M2</t>
  </si>
  <si>
    <t>VERWIJD MAST+ZWP L&lt;=8M A&lt;=10M2</t>
  </si>
  <si>
    <t>HERPLTS MAST+ZWP L&lt;=4M A&lt;=10M2</t>
  </si>
  <si>
    <t>HERPLTS MAST+ZWP L&lt;=8M A&lt;=10M2</t>
  </si>
  <si>
    <t>PLAATSEN MAST OVL+ZWP L&lt;=4M A&lt;=10M2</t>
  </si>
  <si>
    <t>PLAATSEN MAST OVL+ZWP L&lt;=8M A&lt;=10M2</t>
  </si>
  <si>
    <t>VERVANGEN MAST OVL+ZWP L&lt;=4M A&lt;=10M2</t>
  </si>
  <si>
    <t>VERVANGEN MAST OVL+ZWP L&lt;=8M A&lt;=10M2</t>
  </si>
  <si>
    <t>VERWIJD MAST OVL+ZWP L&lt;=8M A&lt;=10M2</t>
  </si>
  <si>
    <t>HERPLTS MAST OVL+ZWP L&lt;=4M A&lt;=10M2</t>
  </si>
  <si>
    <t>HERPLTS MAST OVL+ZWP L&lt;=8M A&lt;=10M2</t>
  </si>
  <si>
    <t>Eindkleur voor mast en zweepmast (egaal)</t>
  </si>
  <si>
    <t>Plaatsen bord op mast &lt;=5M2</t>
  </si>
  <si>
    <t>Plaatsen bord op mast &lt;=10M2</t>
  </si>
  <si>
    <t>Plaatsen bord op mast &lt;=15M2</t>
  </si>
  <si>
    <t>Plaatsen bord op mast &lt;=20M2</t>
  </si>
  <si>
    <t>Vervangen bord op mast &lt;=5M2</t>
  </si>
  <si>
    <t>Vervangen bord op mast &lt;=10M2</t>
  </si>
  <si>
    <t>Vervangen bord op mast &lt;=15M2</t>
  </si>
  <si>
    <t>Vervangen bord op mast &lt;=20M2</t>
  </si>
  <si>
    <t>Verwijderen bord op mast &lt;=20M2</t>
  </si>
  <si>
    <t>Plaatsen mast OKB 3,5m &lt;=5m2</t>
  </si>
  <si>
    <t>Plaatsen mast OKB 3,5m &lt;=10m2</t>
  </si>
  <si>
    <t>Plaatsen mast OKB 3,5m &lt;=15m2</t>
  </si>
  <si>
    <t>Plaatsen mast OKB 3,5m &lt;=20m2</t>
  </si>
  <si>
    <t>Plaatsen mast OKB 4,6m &lt;=5m2</t>
  </si>
  <si>
    <t>Plaatsen mast OKB 4,6m &lt;=10m2</t>
  </si>
  <si>
    <t>Plaatsen mast OKB 4,6m &lt;=15m2</t>
  </si>
  <si>
    <t>Plaatsen mast OKB 4,6m &lt;=20m2</t>
  </si>
  <si>
    <t>Plaatsen mast OKB 5,0m &lt;=5m2</t>
  </si>
  <si>
    <t>Plaatsen mast OKB 5,0m &lt;=10m2</t>
  </si>
  <si>
    <t>Plaatsen mast OKB 5,0m &lt;=15m2</t>
  </si>
  <si>
    <t>Plaatsen mast OKB 5,0m &lt;=20m2</t>
  </si>
  <si>
    <t>Plaatsen zweepmast L&lt;=8m, A&lt;=10m2</t>
  </si>
  <si>
    <t>Plaatsen zweepmast L&lt;=4m, A&lt;=10m2</t>
  </si>
  <si>
    <t>MBR en ZMR</t>
  </si>
  <si>
    <t>Betreft ook herplaatsen, mast + zweep en fundatie, lengte zweep &lt;=4m, bordoppervlak &lt;=10m2</t>
  </si>
  <si>
    <t>Betreft ook herplaatsen, mast + zweep en fundatie, lengte zweep &lt;=8m, bordoppervlak &lt;=10m2</t>
  </si>
  <si>
    <t>Herplaatsen, mast + zweep en fundatie, lengte zweep &lt;=8m, bordoppervlak &lt;=10m2</t>
  </si>
  <si>
    <t>Plaatsen, mast + zweep en fundatie, lengte zweep &lt;=4m, bordoppervlak &lt;=10m2</t>
  </si>
  <si>
    <t>Plaatsen, mast + zweep en fundatie, lengte zweep &lt;=8m, bordoppervlak &lt;=10m2</t>
  </si>
  <si>
    <t>Vervangen mast + zweep en fundatie, lengte zweep &lt;=4m, bordoppervlak &lt;=10m2</t>
  </si>
  <si>
    <t>Vervangen mast + zweep en fundatie, lengte zweep &lt;=8m, bordoppervlak &lt;=10m2</t>
  </si>
  <si>
    <t>Plaatsen, mast OVL, OVL uitlegger, OVL armaturen + zweep en fundatie, lengte zweep &lt;=4m, bordoppervlak &lt;=10m2</t>
  </si>
  <si>
    <t>Plaatsen, mast OVL, OVL uitlegger, OVL armaturen + zweep en fundatie, lengte zweep &lt;=8m, bordoppervlak &lt;=10m2</t>
  </si>
  <si>
    <t>Vervangen mast OVL, OVL uitlegger, OVL armaturen + zweep en fundatie, lengte zweep &lt;=4m, bordoppervlak &lt;=10m2</t>
  </si>
  <si>
    <t>Vervangen mast OVL, OVL uitlegger, OVL armaturen + zweep en fundatie, lengte zweep &lt;=8m, bordoppervlak &lt;=10m2</t>
  </si>
  <si>
    <t>Herplaatsen, mast OVL, OVL uitlegger, OVL armaturen + zweep en fundatie, lengte zweep &lt;=8m, bordoppervlak &lt;=10m2</t>
  </si>
  <si>
    <t>PR7440</t>
  </si>
  <si>
    <t>PR7441</t>
  </si>
  <si>
    <t>PR7442</t>
  </si>
  <si>
    <t>PR7443</t>
  </si>
  <si>
    <t>PR7480</t>
  </si>
  <si>
    <t>PR7481</t>
  </si>
  <si>
    <t>PR7482</t>
  </si>
  <si>
    <t>PR7483</t>
  </si>
  <si>
    <t>PR7500</t>
  </si>
  <si>
    <t>PR7501</t>
  </si>
  <si>
    <t>PR7502</t>
  </si>
  <si>
    <t>PR7503</t>
  </si>
  <si>
    <t>PR7540</t>
  </si>
  <si>
    <t>PR7541</t>
  </si>
  <si>
    <t>PR7542</t>
  </si>
  <si>
    <t>PR7543</t>
  </si>
  <si>
    <t>PR7563</t>
  </si>
  <si>
    <t>PR7580</t>
  </si>
  <si>
    <t>PR7581</t>
  </si>
  <si>
    <t>PR7582</t>
  </si>
  <si>
    <t>PR7583</t>
  </si>
  <si>
    <t>PR7640</t>
  </si>
  <si>
    <t>PR7641</t>
  </si>
  <si>
    <t>PR7642</t>
  </si>
  <si>
    <t>PR7643</t>
  </si>
  <si>
    <t>PR7680</t>
  </si>
  <si>
    <t>PR7681</t>
  </si>
  <si>
    <t>PR7682</t>
  </si>
  <si>
    <t>PR7683</t>
  </si>
  <si>
    <t>PR7700</t>
  </si>
  <si>
    <t>PR7701</t>
  </si>
  <si>
    <t>PR7702</t>
  </si>
  <si>
    <t>PR7703</t>
  </si>
  <si>
    <t>PR7740</t>
  </si>
  <si>
    <t>PR7741</t>
  </si>
  <si>
    <t>PR7742</t>
  </si>
  <si>
    <t>PR7743</t>
  </si>
  <si>
    <t>PR7763</t>
  </si>
  <si>
    <t>PR7780</t>
  </si>
  <si>
    <t>PR7781</t>
  </si>
  <si>
    <t>PR7782</t>
  </si>
  <si>
    <t>PR7783</t>
  </si>
  <si>
    <t>MAST OVL LPH&lt;=10M +ZW ONGECOAT L&lt;=4M, A&lt;=10M2</t>
  </si>
  <si>
    <t>MAST OVL LPH&lt;=10M +ZW ONGECOAT L&lt;=8M, A&lt;=10M2</t>
  </si>
  <si>
    <t>MAST OVL LPH&lt;=10M +ZW GECOAT L&lt;=4M, A&lt;=10M2</t>
  </si>
  <si>
    <t>MAST OVL LPH&lt;=10M +ZW GECOAT L&lt;=8M, A&lt;=10M2</t>
  </si>
  <si>
    <t>MAST OVL LPH&lt;=10M +ZW GECOAT GR L&lt;=4M, A&lt;=10M2</t>
  </si>
  <si>
    <t>MAST OVL LPH&lt;=10M +ZW GECOAT GR L&lt;=8M, A&lt;=10M2</t>
  </si>
  <si>
    <t>mast OVL, lichtpunthoogte &lt;=10M  + zweep ongecoat, geschikt voor bord op onderkant 5,0 meter, lengte zweep geschat &lt;=4m, definitieve lengte door ON te bepalen, bordoppervlak &lt;=10m2</t>
  </si>
  <si>
    <t>mast OVL, lichtpunthoogte &lt;=10M  + zweep ongecoat, geschikt voor bord op onderkant 5,0 meter, lengte zweep geschat &lt;=8m, definitieve lengte door ON te bepalen, bordoppervlak &lt;=10m2</t>
  </si>
  <si>
    <t>mast OVL, lichtpunthoogte &lt;=10M  + zweep gecoat kleur volgens spec, geschikt voor bord op onderkant 5,0 meter, lengte zweep geschat &lt;=4m, definitieve lengte door ON te bepalen, bordoppervlak &lt;=10m2</t>
  </si>
  <si>
    <t>mast OVL, lichtpunthoogte &lt;=10M  + zweep gecoat kleur volgens spec, geschikt voor bord op onderkant 5,0 meter, lengte zweep geschat &lt;=8m, definitieve lengte door ON te bepalen, bordoppervlak &lt;=10m2</t>
  </si>
  <si>
    <t>mast OVL, lichtpunthoogte &lt;=10M  + zweep gecoat grijs RAL7035, geschikt voor bord op onderkant 5,0 meter, lengte zweep geschat &lt;=4m, definitieve lengte door ON te bepalen, bordoppervlak &lt;=10m2</t>
  </si>
  <si>
    <t>mast OVL, lichtpunthoogte &lt;=10M  + zweep gecoat grijs RAL7035, geschikt voor bord op onderkant 5,0 meter, lengte zweep geschat &lt;=8m, definitieve lengte door ON te bepalen, bordoppervlak &lt;=10m2</t>
  </si>
  <si>
    <t>MR4200</t>
  </si>
  <si>
    <t>MR4201</t>
  </si>
  <si>
    <t>MR4202</t>
  </si>
  <si>
    <t>MR4203</t>
  </si>
  <si>
    <t>MR4204</t>
  </si>
  <si>
    <t>MR4205</t>
  </si>
  <si>
    <t>Tarief vervangen is verwijderen mast / zweepmast + plaatsen mast / zweepmast</t>
  </si>
  <si>
    <t>Prijslijst materialen Algemeen</t>
  </si>
  <si>
    <t>Prijslijst werkzaamheden Algemeen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</si>
  <si>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</si>
  <si>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</si>
  <si>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</si>
  <si>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</si>
  <si>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HERPLAATSEN BORD EN STLG &lt;=5M2</t>
  </si>
  <si>
    <t>HERPLAATSEN BORD EN STLG &lt;=10M2</t>
  </si>
  <si>
    <t>HERPLAATSEN BORD EN STLG &lt;=15M2</t>
  </si>
  <si>
    <t>HERPLAATSEN BORD EN STLG &lt;=20M2</t>
  </si>
  <si>
    <t>PR1570</t>
  </si>
  <si>
    <t>PR1571</t>
  </si>
  <si>
    <t>PR1572</t>
  </si>
  <si>
    <t>PR1573</t>
  </si>
  <si>
    <t>Plaatsen bord, stelling en fundatie, bordoppervlak &lt;= 5m2,</t>
  </si>
  <si>
    <t>Plaatsen bord, stelling en fundatie, bordoppervlak &gt; 5m2 en &lt;= 10m2,</t>
  </si>
  <si>
    <t>Plaatsen bord, stelling en fundatie, bordoppervlak &gt; 10m2 en &lt;= 15m2,</t>
  </si>
  <si>
    <t>Plaatsen bord, stelling en fundatie, bordoppervlak &gt; 15m2 en &lt;= 20m2,</t>
  </si>
  <si>
    <t>Vervangen bord, stelling en fundatie, nieuwe bordoppervlak &lt;= 5m2, ook te gebruiken bij vervangen stelling, bord overzetten</t>
  </si>
  <si>
    <t>Vervangen bord, stelling en fundatie, nieuwe bordoppervlak &gt; 5m2 en &lt;= 10m2, ook te gebruiken bij vervangen stelling, bord overzetten</t>
  </si>
  <si>
    <t>Vervangen bord, stelling en fundatie, nieuwe bordoppervlak &gt; 10m2 en &lt;= 15m2, ook te gebruiken bij vervangen stelling, bord overzetten</t>
  </si>
  <si>
    <t>Vervangen bord, stelling en fundatie, nieuwe bordoppervlak &gt; 15m2 en &lt;= 20m2, ook te gebruiken bij vervangen stelling, bord overzetten</t>
  </si>
  <si>
    <t>Vervangen bord, handhaven stelling en fundatie, nieuwe bordoppervlak &lt;= 10m2</t>
  </si>
  <si>
    <t>Vervangen bord, handhaven stelling en fundatie, nieuwe bordoppervlak &gt; 10m2 en &lt;= 20m2</t>
  </si>
  <si>
    <t>Verwijderen bord, stelling en fundatie bordoppervlak &lt;= 20m2, eventueel ten behoeve van geheel of gedeeltelijk hergebruik</t>
  </si>
  <si>
    <t>Herplaatsen bord, stelling en fundatie, bordoppervlak &lt;= 5m2,</t>
  </si>
  <si>
    <t>Herplaatsen bord, stelling en fundatie, bordoppervlak &gt; 5m2 en &lt;= 10m2,</t>
  </si>
  <si>
    <t>Herplaatsen bord, stelling en fundatie, bordoppervlak &gt; 10m2 en &lt;= 15m2,</t>
  </si>
  <si>
    <t>Herplaatsen bord, stelling en fundatie, bordoppervlak &gt; 15m2 en &lt;= 20m2,</t>
  </si>
  <si>
    <t>BRDR en SLR</t>
  </si>
  <si>
    <t>PR4050</t>
  </si>
  <si>
    <t>PR4051</t>
  </si>
  <si>
    <t>PR4052</t>
  </si>
  <si>
    <t>PR4053</t>
  </si>
  <si>
    <t>VERVANGEN STELLING &lt;=5M2</t>
  </si>
  <si>
    <t>VERVANGEN STELLING &lt;=10M2</t>
  </si>
  <si>
    <t>VERVANGEN STELLING &lt;=15M2</t>
  </si>
  <si>
    <t>VERVANGEN STELLING &lt;=20M2</t>
  </si>
  <si>
    <t>Vervangen stelling en fundatie, bord overzetten, bordoppervlak &lt;= 5m2</t>
  </si>
  <si>
    <t>Vervangen stelling en fundatie, bord overzetten, bordoppervlak &gt; 5m2 en &lt;= 10m2</t>
  </si>
  <si>
    <t>Vervangen stelling en fundatie, bord overzetten, bordoppervlak &gt; 10m2 en &lt;= 15m2</t>
  </si>
  <si>
    <t>Vervangen stelling en fundatie, bord overzetten, bordoppervlak &gt; 15m2 en &lt;= 20m2</t>
  </si>
  <si>
    <t>STELLING + FUND BORD OPP &lt;=5M2</t>
  </si>
  <si>
    <t>STELLING + FUND BORD OPP &lt;=10M2</t>
  </si>
  <si>
    <t>STELLING + FUND BORD OPP &lt;=15M2</t>
  </si>
  <si>
    <t>STELLING + FUND BORD OPP &lt;=20M2</t>
  </si>
  <si>
    <t>Plaatsen bord en stelling &lt;=5M2</t>
  </si>
  <si>
    <t>Plaatsen bord en stelling &lt;=10M2</t>
  </si>
  <si>
    <t>Plaatsen bord en stelling &lt;=15M2</t>
  </si>
  <si>
    <t>Plaatsen bord en stelling &lt;=20M2</t>
  </si>
  <si>
    <t>Vervangen bord en stelling &lt;=5M2</t>
  </si>
  <si>
    <t>Vervangen bord en stelling &lt;=10M2</t>
  </si>
  <si>
    <t>Vervangen bord en stelling &lt;=15M2</t>
  </si>
  <si>
    <t>Vervangen bord en stelling &lt;=20M2</t>
  </si>
  <si>
    <t>Verwijderen bord en stelling &lt;=20M2</t>
  </si>
  <si>
    <t>Vervangen bord op stelling &lt;=10M2</t>
  </si>
  <si>
    <t>Vervangen bord op stelling &lt;=20M2</t>
  </si>
  <si>
    <t>Plaatsen arm</t>
  </si>
  <si>
    <t>Vervangen arm</t>
  </si>
  <si>
    <t>Overzetten arm</t>
  </si>
  <si>
    <t>Verwijderen arm</t>
  </si>
  <si>
    <t>Vervangen verlichtingsunit en pla(a)t(en)</t>
  </si>
  <si>
    <t>Richten arm</t>
  </si>
  <si>
    <t>Plaatsen mast LWW</t>
  </si>
  <si>
    <t>Vervangen mast LWW</t>
  </si>
  <si>
    <t>Verwijderen LWW constructie</t>
  </si>
  <si>
    <t>Betreft ook herplaatsen, bord, stelling en fundatie, bordoppervlak &lt;= 5m2,</t>
  </si>
  <si>
    <t>Betreft ook herplaatsen, bord, stelling en fundatie, bordoppervlak &gt; 5m2 en &lt;= 10m2,</t>
  </si>
  <si>
    <t>Betreft ook herplaatsen, bord, stelling en fundatie, bordoppervlak &gt; 10m2 en &lt;= 15m2,</t>
  </si>
  <si>
    <t>Betreft ook herplaatsen, bord, stelling en fundatie, bordoppervlak &gt; 15m2 en &lt;= 20m2,</t>
  </si>
  <si>
    <t>Stelling en fundatie tbv bord met bordoppervlak &lt;= 5m2</t>
  </si>
  <si>
    <t>Stelling en fundatie tbv bord met bordoppervlak &gt; 5m2 en &lt;= 10m2</t>
  </si>
  <si>
    <t>Stelling en fundatie tbv bord met bordoppervlak &gt; 10m2 en &lt;= 15m2</t>
  </si>
  <si>
    <t>Stelling en fundatie tbv bord met bordoppervlak &gt; 15m2 en &lt;= 20m2</t>
  </si>
  <si>
    <t>Tbv bevestiging 1 LWW frame op ondersteuningsconstructie met diameter &gt; 178mm, in zelfde kleur als de bijbehorende ondersteuningsconstructie</t>
  </si>
  <si>
    <t>Tbv bevestiging 2 LWW frames haaks op ondersteuningsconstructie met diameter &gt; 178mm, in zelfde kleur als de bijbehorende ondersteuningsconstructie</t>
  </si>
  <si>
    <t>Als los onderdeel</t>
  </si>
  <si>
    <t>Betreft ook herplaatsen. Inclusief eventueel pla(a)t(en) vervangen en indien nodig kabel vervangen</t>
  </si>
  <si>
    <t>Inclusief eventueel pla(a)t(en) overzetten van te verwijderen of op te heffen arm naar te plaatsen arm en indien nodig kabel vervangen</t>
  </si>
  <si>
    <t>Aan hetzelfde bewegwijzeringsobject, inclusief eventueel pla(a)t(en) vervangen en indien nodig kabel vervangen</t>
  </si>
  <si>
    <t>Eventueel ten behoeve van geheel of gedeeltelijk hergebruik</t>
  </si>
  <si>
    <t>Betreft ook herplaatsen, inclusief fundatie en indien nodig OVL uitlegger en OVL armaturen en bekabeling</t>
  </si>
  <si>
    <t>Verwijderen gehele constructie inclusief fundatie, eventueel ten behoeve van geheel of gedeeltelijk hergebruik</t>
  </si>
  <si>
    <t>Plaatsen of vervangen verdeelinrichting voedingsspanning tbv aansluiten LWW armen indien geen nieuwe mast geleverd wordt. Indien nodig kabel tussen verdeelinrichting voedingsspanning en verlichtingsunit vervangen.</t>
  </si>
  <si>
    <t>Plaatsen / vervangen verdeelinrichting</t>
  </si>
  <si>
    <t>Ongecoat, inclusief verdeelinrichting voedingsspanning, geschikt voor 2 armhoogtes</t>
  </si>
  <si>
    <t>Ongecoat, inclusief verdeelinrichting voedingsspanning, geschikt voor 4 armhoogtes</t>
  </si>
  <si>
    <t>Ongecoat, inclusief verdeelinrichting voedingsspanning, geschikt voor 6 armhoogtes</t>
  </si>
  <si>
    <t>Ongecoat, inclusief verdeelinrichting voedingsspanning, geschikt voor 4 armhoogtes en lichtpunthoogte 8 meter</t>
  </si>
  <si>
    <t>Ongecoat, inclusief verdeelinrichting voedingsspanning, geschikt voor 4 armhoogtes en lichtpunthoogte 9 meter</t>
  </si>
  <si>
    <t>Ongecoat, inclusief verdeelinrichting voedingsspanning, geschikt voor 4 armhoogtes en lichtpunthoogte 10 meter</t>
  </si>
  <si>
    <t>Ongecoat, inclusief verdeelinrichting voedingsspanning, geschikt voor 6 armhoogtes en lichtpunthoogte 10 meter</t>
  </si>
  <si>
    <t>Ongecoat, inclusief verdeelinrichting voedingsspanning, geschikt voor 6 armhoogtes en lichtpunthoogte 12 meter</t>
  </si>
  <si>
    <t>Ongecoat + zwart/wit (vri) bandage , inclusief verdeelinrichting voedingsspanning, geschikt voor VRI schild en 3 armhoogtes</t>
  </si>
  <si>
    <t>Ongecoat + zwart/wit (vri) bandage , inclusief verdeelinrichting voedingsspanning, geschikt voor VRI schild en 5 armhoogtes</t>
  </si>
  <si>
    <t>Ongecoat + zwart/wit (vri) bandage, inclusief verdeelinrichting voedingsspanning, geschikt voor VRI schild en 3 armhoogtes en lichtpunthoogte 8 meter</t>
  </si>
  <si>
    <t>Ongecoat + zwart/wit (vri) bandage, inclusief verdeelinrichting voedingsspanning, geschikt voor VRI schild en 5 armhoogtes en lichtpunthoogte 10 meter</t>
  </si>
  <si>
    <t>Gecoat kleur volgens spec, inclusief verdeelinrichting voedingsspanning, geschikt voor 2 armhoogtes</t>
  </si>
  <si>
    <t>Gecoat kleur volgens spec, inclusief verdeelinrichting voedingsspanning, geschikt voor 4 armhoogtes</t>
  </si>
  <si>
    <t>Gecoat kleur volgens spec, inclusief verdeelinrichting voedingsspanning, geschikt voor 6 armhoogtes</t>
  </si>
  <si>
    <t>Gecoat wit + blauwe slinger/top, inclusief verdeelinrichting voedingsspanning, geschikt voor 2 armhoogtes</t>
  </si>
  <si>
    <t>Gecoat wit + blauwe slinger/top, inclusief verdeelinrichting voedingsspanning, geschikt voor 4 armhoogtes</t>
  </si>
  <si>
    <t>Gecoat wit + blauwe slinger/top, inclusief verdeelinrichting voedingsspanning, geschikt voor 6 armhoogtes</t>
  </si>
  <si>
    <t>Gecoat kleur volgens spec, inclusief verdeelinrichting voedingsspanning, geschikt voor 4 armhoogtes en lichtpunthoogte 8 meter</t>
  </si>
  <si>
    <t>Gecoat kleur volgens spec, inclusief verdeelinrichting voedingsspanning, geschikt voor 4 armhoogtes en lichtpunthoogte 9 meter</t>
  </si>
  <si>
    <t>Gecoat kleur volgens spec, inclusief verdeelinrichting voedingsspanning, geschikt voor 4 armhoogtes en lichtpunthoogte 10 meter</t>
  </si>
  <si>
    <t>Gecoat kleur volgens spec, inclusief verdeelinrichting voedingsspanning, geschikt voor 6 armhoogtes en lichtpunthoogte 10 meter</t>
  </si>
  <si>
    <t>Gecoat kleur volgens spec, inclusief verdeelinrichting voedingsspanning, geschikt voor 6 armhoogtes en lichtpunthoogte 12 meter</t>
  </si>
  <si>
    <t>Gecoat wit + blauwe slinger, inclusief verdeelinrichting voedingsspanning, geschikt voor 4 armhoogtes en lichtpunthoogte 8 meter</t>
  </si>
  <si>
    <t>Gecoat wit + blauwe slinger, inclusief verdeelinrichting voedingsspanning, geschikt voor 4 armhoogtes en lichtpunthoogte 9 meter</t>
  </si>
  <si>
    <t>Gecoat wit + blauwe slinger, inclusief verdeelinrichting voedingsspanning, geschikt voor 4 armhoogtes en lichtpunthoogte 10 meter</t>
  </si>
  <si>
    <t>Gecoat wit + blauwe slinger, inclusief verdeelinrichting voedingsspanning, geschikt voor 6 armhoogtes en lichtpunthoogte 10 meter</t>
  </si>
  <si>
    <t>Gecoat wit + blauwe slinger, inclusief verdeelinrichting voedingsspanning, geschikt voor 6 armhoogtes en lichtpunthoogte 12 meter</t>
  </si>
  <si>
    <t>Gecoat kleur volgens spec met zwart/wit (vri) bandage, inclusief verdeelinrichting voedingsspanning, geschikt voor VRI schild en 3 armhoogtes en lichtpunthoogte 8 meter</t>
  </si>
  <si>
    <t>Gecoat kleur volgens spec met zwart/wit (vri) bandage, inclusief verdeelinrichting voedingsspanning, geschikt voor VRI schild en 5 armhoogtes en lichtpunthoogte 10 meter</t>
  </si>
  <si>
    <t>Inclusief fundatie</t>
  </si>
  <si>
    <t>Inclusief fundatie en OVL uitlegger en OVL armaturen</t>
  </si>
  <si>
    <t>Vervangen mast en fundatie en indien aanwezig inclusief overzetten RVV- en overige borden</t>
  </si>
  <si>
    <t>Plaatsen of vervangen verdeelinrichting voedingsspanning tbv aansluiten LWW armen indien geen nieuwe mast geleverd wordt</t>
  </si>
  <si>
    <t>Tekstplaat voorzien van retroreflecterende folie</t>
  </si>
  <si>
    <t>Mast ongecoat, geschikt voor 2 armhoogtes, inclusief verdeelinrichting voedingsspanning</t>
  </si>
  <si>
    <t>Mast ongecoat, geschikt voor 4 armhoogtes, inclusief verdeelinrichting voedingsspanning</t>
  </si>
  <si>
    <t>Mast ongecoat, geschikt voor 6 armhoogtes, inclusief verdeelinrichting voedingsspanning</t>
  </si>
  <si>
    <t>Mast OVL ongecoat, geschikt voor 4 armhoogtes, lichtpunthoogte 8 meter, inclusief verdeelinrichting voedingsspanning</t>
  </si>
  <si>
    <t>Mast OVL ongecoat, geschikt voor 4 armhoogtes, lichtpunthoogte 9 meter, inclusief verdeelinrichting voedingsspanning</t>
  </si>
  <si>
    <t>Mast OVL ongecoat, geschikt voor 4 armhoogtes, lichtpunthoogte 10 meter, inclusief verdeelinrichting voedingsspanning</t>
  </si>
  <si>
    <t>Mast OVL ongecoat, geschikt voor 6 armhoogtes, lichtpunthoogte 10 meter, inclusief verdeelinrichting voedingsspanning</t>
  </si>
  <si>
    <t>Mast OVL ongecoat, geschikt voor 6 armhoogtes, lichtpunthoogte 12 meter, inclusief verdeelinrichting voedingsspanning</t>
  </si>
  <si>
    <t>Beugel tbv bevestiging 1 LWW frame op ondersteuningsconstructie met diameter &gt; 178mm, in zelfde kleur als de bijbehorende ondersteuningsconstructie</t>
  </si>
  <si>
    <t>Beugel tbv bevestiging 2 LWW frames haaks op ondersteuningsconstructie met diameter &gt; 178mm, in zelfde kleur als de bijbehorende ondersteuningsconstructie</t>
  </si>
  <si>
    <t>MR2800</t>
  </si>
  <si>
    <t>MAST TLA GECOAT GR 3AH</t>
  </si>
  <si>
    <t>gecoat grijs RAL7032 met zwart/wit (vri) bandage en zwarte top, inclusief verdeelinrichting voedingsspanning, geschikt voor VRI schild en 3 armhoogtes</t>
  </si>
  <si>
    <t>MR2802</t>
  </si>
  <si>
    <t>MAST TLA GECOAT GR 5AH</t>
  </si>
  <si>
    <t>gecoat grijs RAL7032 met zwart/wit (vri) bandage en zwarte top, inclusief verdeelinrichting voedingsspanning, geschikt voor VRI schild en 5 armhoogtes</t>
  </si>
  <si>
    <t>Bij combimasten OVL geen zwarte top. 1 armhoogte minder, omdat onderste armhoogte wordt gebruikt voor VRI schild</t>
  </si>
  <si>
    <t>Gecoat kleur volgens spec met zwart/wit (vri) bandage en zwarte top, inclusief verdeelinrichting voedingsspanning, geschikt voor VRI schild en 3 armhoogtes</t>
  </si>
  <si>
    <t>Gecoat kleur volgens spec met zwart/wit (vri) bandage en zwarte top, inclusief verdeelinrichting voedingsspanning, geschikt voor VRI schild en 5 armhoogtes</t>
  </si>
  <si>
    <t>MR3000</t>
  </si>
  <si>
    <t>MAST TLD GECOAT GR 3AH LPH8M</t>
  </si>
  <si>
    <t>gecoat grijs RAL7032 met zwart/wit (vri) bandage, inclusief verdeelinrichting voedingsspanning, geschikt voor VRI schild en 3 armhoogtes en lichtpunthoogte 8 meter</t>
  </si>
  <si>
    <t>MR3002</t>
  </si>
  <si>
    <t>MAST TLD GECOAT GR 5AH LPH10M</t>
  </si>
  <si>
    <t>gecoat grijs RAL7032 met zwart/wit (vri) bandage, inclusief verdeelinrichting voedingsspanning, geschikt voor VRI schild en 5 armhoogtes en lichtpunthoogte 10 meter</t>
  </si>
  <si>
    <t>Per arm. vervangen verlichtingsunit en inclusief eventueel pla(a)t(en) vervangen en indien nodig kabel vervangen</t>
  </si>
  <si>
    <t>Vervangen pla(a)t(en) in arm</t>
  </si>
  <si>
    <t>Mast ongecoat, geschikt voor 2 armhoogtes</t>
  </si>
  <si>
    <t>Mast ongecoat, geschikt voor 4 armhoogtes</t>
  </si>
  <si>
    <t>Mast ongecoat, geschikt voor 6 armhoogtes</t>
  </si>
  <si>
    <t>Mast OVL ongecoat, geschikt voor 4 armhoogtes, lichtpunthoogte 8 meter</t>
  </si>
  <si>
    <t>Mast OVL ongecoat, geschikt voor 6 armhoogtes, lichtpunthoogte 9 meter</t>
  </si>
  <si>
    <t>Mast OVL ongecoat, geschikt voor 6 armhoogtes, lichtpunthoogte 10 meter</t>
  </si>
  <si>
    <t>Eindkleur voor GHW ondersteuningsconstructies (egaal)</t>
  </si>
  <si>
    <t>Plaatsen mast GHW</t>
  </si>
  <si>
    <t>Vervangen mast GHW</t>
  </si>
  <si>
    <t>Verwijderen GHW constructie</t>
  </si>
  <si>
    <t>Betreft ook herplaatsen. Inclusief eventueel pla(a)t(en) vervangen</t>
  </si>
  <si>
    <t>Inclusief eventueel pla(a)t(en) overzetten van te verwijderen of op te heffen arm naar te plaatsen arm</t>
  </si>
  <si>
    <t>Aan hetzelfde bewegwijzeringsobject, inclusief eventueel pla(a)t(en) vervangen</t>
  </si>
  <si>
    <t>Betreft ook herplaatsen, inclusief fundatie</t>
  </si>
  <si>
    <t>Betreft ook herplaatsen, inclusief fundatie en OVL uitlegger en OVL armaturen en bekabeling</t>
  </si>
  <si>
    <t>Vervangen mast OVL GHW + uitlegger</t>
  </si>
  <si>
    <t>Plaatsen mast OVL GHW + uitlegger</t>
  </si>
  <si>
    <t>Beugel tbv bevestiging 2 GHW frames haaks, op ondersteuningsconstructie met diameter &gt; 168mm, in zelfde kleur als de bijbehorende ondersteuningsconstructie</t>
  </si>
  <si>
    <t>Beugel tbv bevestiging 1 GHW frame, op ondersteuningsconstructie met diameter &gt; 168mm, in zelfde kleur als de bijbehorende ondersteuningsconstructie</t>
  </si>
  <si>
    <t>Beugel tbv bevestiging KHW armen op mastdiameters = 83mm; 1 beugel per arm</t>
  </si>
  <si>
    <t>Beugel tbv bevestiging KHW armen op mastdiameters &gt; 83mm; 1 beugel per arm</t>
  </si>
  <si>
    <t>Kleine handwegwijzerarm met aan 1 zijde tekst en 1 zijde blanco</t>
  </si>
  <si>
    <t>Kleine handwegwijzerarm met aan 2 zijden tekst</t>
  </si>
  <si>
    <t>Mast ongecoat, geschikt voor maximaal 8 armhoogtes en lichtpunthoogte maximaal 10m</t>
  </si>
  <si>
    <t>Verwijderen gehele constructie en fundatie, eventueel ten behoeve van geheel of gedeeltelijk hergebruik</t>
  </si>
  <si>
    <t>Beugel tbv bevestiging armen op mastdiameters &gt; 83mm; 1 beugel per arm</t>
  </si>
  <si>
    <t>Beugel tbv bevestiging armen op mastdiameters = 83mm; 1 beugel per arm</t>
  </si>
  <si>
    <t>Plaatsen arm en beugel</t>
  </si>
  <si>
    <t>Vervangen arm en beugel</t>
  </si>
  <si>
    <t>Verwijderen arm en beugel</t>
  </si>
  <si>
    <t>Plaatsen mast KHW</t>
  </si>
  <si>
    <t>Plaatsen mast KHW + uitlegger</t>
  </si>
  <si>
    <t>Vervangen mast KHW</t>
  </si>
  <si>
    <t>Verwijderen mast KHW</t>
  </si>
  <si>
    <t>Betreft ook herplaatsen. Prijs geldt ook voor Richten van arm (=Arm in de juiste positie draaien en vastzetten, zonder de arm te verwijderen)</t>
  </si>
  <si>
    <t>Ongecoat, geschikt voor 4 armhoogtes</t>
  </si>
  <si>
    <t>Ongecoat, geschikt voor 6 armhoogtes</t>
  </si>
  <si>
    <t>Gecoat kleur volgens specificatiestaat, geschikt voor 4 armhoogtes</t>
  </si>
  <si>
    <t>Gecoat kleur volgens specificatiestaat, geschikt voor 6 armhoogtes</t>
  </si>
  <si>
    <t>Gecoat wit + blauwe slinger/top, geschikt voor 4 armhoogtes</t>
  </si>
  <si>
    <t>Gecoat wit + blauwe slinger/top, geschikt voor 6 armhoogtes</t>
  </si>
  <si>
    <t>Gecoat kleur volgens spec, geschikt voor 4 armhoogtes en lichtpunthoogte 6 meter</t>
  </si>
  <si>
    <t>Gecoat kleur volgens spec, geschikt voor 6 armhoogtes en lichtpunthoogte 7 meter</t>
  </si>
  <si>
    <t>Gecoat kleur volgens spec, geschikt voor 8 armhoogtes en lichtpunthoogte 8 meter</t>
  </si>
  <si>
    <t>Gecoat kleur volgens spec, geschikt voor 8 armhoogtes en lichtpunthoogte 9 meter</t>
  </si>
  <si>
    <t>Gecoat kleur volgens spec, geschikt voor 8 armhoogtes en lichtpunthoogte 10 meter</t>
  </si>
  <si>
    <t>Gecoat wit + blauwe slinger, geschikt voor 4 armhoogtes en lichtpunthoogte 6 meter</t>
  </si>
  <si>
    <t>Gecoat wit + blauwe slinger, geschikt voor 6 armhoogtes en lichtpunthoogte 7 meter</t>
  </si>
  <si>
    <t>Gecoat wit + blauwe slinger, geschikt voor 8 armhoogtes en lichtpunthoogte 8 meter</t>
  </si>
  <si>
    <t>Gecoat wit + blauwe slinger, geschikt voor 8 armhoogtes en lichtpunthoogte 9 meter</t>
  </si>
  <si>
    <t>Gecoat wit + blauwe slinger, geschikt voor 8 armhoogtes en lichtpunthoogte 10 meter</t>
  </si>
  <si>
    <t>Ongecoat, geschikt voor 4 armhoogtes en lichtpunthoogte 6 meter</t>
  </si>
  <si>
    <t>Ongecoat, geschikt voor 6 armhoogtes en lichtpunthoogte 7 meter</t>
  </si>
  <si>
    <t>Ongecoat, geschikt voor 8 armhoogtes en lichtpunthoogte 8 meter</t>
  </si>
  <si>
    <t>Ongecoat, geschikt voor 8 armhoogtes en lichtpunthoogte 9 meter</t>
  </si>
  <si>
    <t>Ongecoat, geschikt voor 8 armhoogtes en lichtpunthoogte 10 meter</t>
  </si>
  <si>
    <t>Betreft ook arm zonder beugel</t>
  </si>
  <si>
    <t>Aan hetzelfde bewegwijzeringsobject</t>
  </si>
  <si>
    <t>Inclusief fundatie en OVL uitlegger en OVL armaturen en bekabeling</t>
  </si>
  <si>
    <t>HERPLAATSEN MAST KHW + UITLLEGER</t>
  </si>
  <si>
    <t>Ongecoat, geschikt voor 2 armhoogtes</t>
  </si>
  <si>
    <t>Ongecoat, geschikt voor 4 armhoogtes en lichtpunthoogte 8 meter</t>
  </si>
  <si>
    <t>Ongecoat, geschikt voor 6 armhoogtes en lichtpunthoogte 9 meter</t>
  </si>
  <si>
    <t>Ongecoat, geschikt voor 6 armhoogtes en lichtpunthoogte 10 meter</t>
  </si>
  <si>
    <t>Gecoat kleur volgens specificatiestaat, geschikt voor 2 armhoogtes</t>
  </si>
  <si>
    <t>Gecoat wit + blauwe slinger/top, geschikt voor 2 armhoogtes</t>
  </si>
  <si>
    <t>Gecoat kleur volgens spec, geschikt voor 4 armhoogtes en lichtpunthoogte 8 meter</t>
  </si>
  <si>
    <t>Gecoat kleur volgens spec, geschikt voor 6 armhoogtes en lichtpunthoogte 9 meter</t>
  </si>
  <si>
    <t>Gecoat kleur volgens spec, geschikt voor 6 armhoogtes en lichtpunthoogte 10 meter</t>
  </si>
  <si>
    <t>Gecoat wit + blauwe slinger, geschikt voor 4 armhoogtes en lichtpunthoogte 8 meter</t>
  </si>
  <si>
    <t>Gecoat wit + blauwe slinger, geschikt voor 6 armhoogtes en lichtpunthoogte 9 meter</t>
  </si>
  <si>
    <t>Gecoat wit + blauwe slinger, geschikt voor 6 armhoogtes en lichtpunthoogte 10 meter</t>
  </si>
  <si>
    <t>Fiets handwegwijzerarm met aan 1 zijde tekst en 1 zijde blanco</t>
  </si>
  <si>
    <t>Fiets handwegwijzerarm met aan 2 zijden tekst</t>
  </si>
  <si>
    <t>Beugel tbv bevestiging fietsarmen op mastdiameters = 83mm; 1 beugel per arm</t>
  </si>
  <si>
    <t>Beugel tbv bevestiging fietsarmen op mastdiameters &gt; 83mm; 1 beugel per arm</t>
  </si>
  <si>
    <t>Mast ongecoat, geschikt voor 8 armhoogtes</t>
  </si>
  <si>
    <t>Betreft ook herplaatsen.</t>
  </si>
  <si>
    <t>ML2500/01/02</t>
  </si>
  <si>
    <t>ML2503/04/05</t>
  </si>
  <si>
    <t>ML2506/08/09/11</t>
  </si>
  <si>
    <t>inclusief fundatie. (flespaal ook tbv andere kleine borden)</t>
  </si>
  <si>
    <t>FHW arm enkelzijdig</t>
  </si>
  <si>
    <t>KHW arm enkelzijdig</t>
  </si>
  <si>
    <t>KHW arm dubbelzijdig</t>
  </si>
  <si>
    <t>KHW bevestigingsbeugel D83mm</t>
  </si>
  <si>
    <t>KHW bevestigingsbeugel klemband</t>
  </si>
  <si>
    <t>FHW arm dubbelzijdig</t>
  </si>
  <si>
    <t>FHW bevestigingsbeugel D83mm</t>
  </si>
  <si>
    <t>FHW bevestigingsbeugel klemband</t>
  </si>
  <si>
    <t>Flespaal</t>
  </si>
  <si>
    <t>Paddenstoelkap</t>
  </si>
  <si>
    <t>Paddenstoelbody</t>
  </si>
  <si>
    <t>Plaatsen mast FHW</t>
  </si>
  <si>
    <t>Vervangen mast FHW</t>
  </si>
  <si>
    <t>Verwijderen mast FHW</t>
  </si>
  <si>
    <t>Plaatsen fietsbord en flespaal</t>
  </si>
  <si>
    <t>Verwijderen fietsbord</t>
  </si>
  <si>
    <t>Verwijderen fietsbord en flespaal</t>
  </si>
  <si>
    <t>Plaatsen paddenstoel</t>
  </si>
  <si>
    <t>Vervangen paddenstoel</t>
  </si>
  <si>
    <t>Rechtzetten paddenstoel</t>
  </si>
  <si>
    <t>Verwijderen paddenstoel</t>
  </si>
  <si>
    <t>Vervangen paddenstoelkap</t>
  </si>
  <si>
    <t>Inschrijvingssom Fietsbewegwijzering OWN landelijk</t>
  </si>
  <si>
    <t>Inschrijvingssom Fietsbewegwijzering OWN perceel</t>
  </si>
  <si>
    <t>Ongecoat, geschikt voor 8 armhoogtes</t>
  </si>
  <si>
    <t>Gecoat kleur volgens specificatiestaat, geschikt voor 8 armhoogtes</t>
  </si>
  <si>
    <t>Gecoat wit + blauwe slinger/ rode top, geschikt voor 4 armhoogtes</t>
  </si>
  <si>
    <t>Gecoat wit + blauwe slinger/ rode top, geschikt voor 6 armhoogtes</t>
  </si>
  <si>
    <t>Gecoat wit + blauwe slinger/ rode top, geschikt voor 8 armhoogtes</t>
  </si>
  <si>
    <t>Fietsbord 800 X 220 / 295 / 370 mm (B X H)</t>
  </si>
  <si>
    <t>Fietsbord 800 X 440 / 515 / 590 mm (B X H)</t>
  </si>
  <si>
    <t>Fietsbord 800 X 660 / 735 / 810 / 880 mm (B X H)</t>
  </si>
  <si>
    <t>Fietsbord 300 X 380 mm (B X H)</t>
  </si>
  <si>
    <t>ML2620</t>
  </si>
  <si>
    <t>Betreft ook arm zonder beugel.</t>
  </si>
  <si>
    <t>Plaatsen fietsbord</t>
  </si>
  <si>
    <t>Plaatsen fietsbord aan een bestaande ondersteuningsconstructie</t>
  </si>
  <si>
    <t>Herplaatsen fietsbord aan een bestaande ondersteuningsconstructie</t>
  </si>
  <si>
    <t>Betreft ook herplaatsen paddenstoelbody en paddenstoelkap</t>
  </si>
  <si>
    <t>Tarief vervangen is verwijderen + plaatsen</t>
  </si>
  <si>
    <t>Vervangen paddenstoel compleet of alleen paddenstoelbody</t>
  </si>
  <si>
    <t>Betreft ook herplaatsen. Prijs geldt ook voor plaatsen van kleine borden en flespalen</t>
  </si>
  <si>
    <t>Opzet- en onderborden</t>
  </si>
  <si>
    <t>ML1100</t>
  </si>
  <si>
    <t>OZBR</t>
  </si>
  <si>
    <t>OZB</t>
  </si>
  <si>
    <t>ML1201</t>
  </si>
  <si>
    <t>Gem opp (m2)</t>
  </si>
  <si>
    <t>Tijdelijke tape verwijderen</t>
  </si>
  <si>
    <t>PR1055</t>
  </si>
  <si>
    <t>Plaatsen gepopnagelde strook</t>
  </si>
  <si>
    <t>Plaatsen magneetstrook</t>
  </si>
  <si>
    <t>Plaatsen zelfklevende strook</t>
  </si>
  <si>
    <t>inclusief benodigd bevestigingsmateriaal</t>
  </si>
  <si>
    <t>STB en STH</t>
  </si>
  <si>
    <t>Vervangen mast en fundatie en indien aanwezig, OVL uitlegger en inclusief overzetten OVL armaturen en bekabeling</t>
  </si>
  <si>
    <t>Vervangen mast en fundatie</t>
  </si>
  <si>
    <t>Vervangen mast en fundatie en OVL uitlegger en inclusief overzetten OVL armaturen en bekabeling</t>
  </si>
  <si>
    <t>Vervangen mast en fundatie en indien aanwezig OVL uitlegger en inclusief overzetten OVL armaturen en bekabeling</t>
  </si>
  <si>
    <t>Overige werkzaamheden</t>
  </si>
  <si>
    <t>Verwijderen OVL mast</t>
  </si>
  <si>
    <t>Afzagen mast en mastkap leveren en plaatsen</t>
  </si>
  <si>
    <t xml:space="preserve">Per locatie </t>
  </si>
  <si>
    <t>Schoonmaken / reinigen</t>
  </si>
  <si>
    <t>Overzetten RVV- / Straatnaambord</t>
  </si>
  <si>
    <t>Afplakken met tijdelijke tape</t>
  </si>
  <si>
    <t>Rechtzetten mast/zweepmast voor borden</t>
  </si>
  <si>
    <t>Rechtzetten mast handwijzer LWW/GHW</t>
  </si>
  <si>
    <t>Rechtzetten mast handwijzer KHW/FHW</t>
  </si>
  <si>
    <t>Aanvullend bodemonderzoek</t>
  </si>
  <si>
    <t>Verwijderen mast openbare verlichting, eventueel ten behoeve van geheel of gedeeltelijk hergebruik</t>
  </si>
  <si>
    <t>Afzagen net boven bovenste arm of achter het bord, inclusief leveren mastkap in kleur van de ondersteuningsconstructie</t>
  </si>
  <si>
    <t>Per RVV-/straatnaambord, altijd in combinatie met andere werkzaamheden op locatie. Inclusief levering benodigd bevestigings- en beschermingsmateriaal</t>
  </si>
  <si>
    <t>Per locatie Met speciale niet permanente tape per locatie, inclusief levering van deze tape</t>
  </si>
  <si>
    <t>Per locatie. Reinigen gehele wegwijzer</t>
  </si>
  <si>
    <t>PR1061</t>
  </si>
  <si>
    <t>PR1125</t>
  </si>
  <si>
    <t>PR1129</t>
  </si>
  <si>
    <t>PR1127</t>
  </si>
  <si>
    <t>ML1150</t>
  </si>
  <si>
    <t>ML1152</t>
  </si>
  <si>
    <t>STB</t>
  </si>
  <si>
    <t>ML1150/ML1200</t>
  </si>
  <si>
    <t>ML1151/ML1201</t>
  </si>
  <si>
    <t>PR1175</t>
  </si>
  <si>
    <t>PR1176</t>
  </si>
  <si>
    <t>PR1177</t>
  </si>
  <si>
    <t>PR1178</t>
  </si>
  <si>
    <t>STBR en STHR</t>
  </si>
  <si>
    <t>STBR</t>
  </si>
  <si>
    <t>PR1175/PR1225</t>
  </si>
  <si>
    <t>PR1176/PR1226</t>
  </si>
  <si>
    <t>PR1178/PR1228</t>
  </si>
  <si>
    <t>Plaatsen opzet/onderbord</t>
  </si>
  <si>
    <t>Vervangen/overzetten opzet/onderbord</t>
  </si>
  <si>
    <t>Verwijderen opzet/onderbord</t>
  </si>
  <si>
    <t>Verwijderen stro(o)(en)</t>
  </si>
  <si>
    <t>Per locatie</t>
  </si>
  <si>
    <t>Gepopnagelde strook B X H (mm)</t>
  </si>
  <si>
    <t>Zelfklevende strook B X H (mm)</t>
  </si>
  <si>
    <t>Magneetstroken B X H (mm)</t>
  </si>
  <si>
    <t>Opzet/onderbord B X H (mm)</t>
  </si>
  <si>
    <t>Betreft ook herplaatsen</t>
  </si>
  <si>
    <t>Uitleggers openbare verlichting (OVL)</t>
  </si>
  <si>
    <t>ML1151</t>
  </si>
  <si>
    <t>STH</t>
  </si>
  <si>
    <t>ML1200</t>
  </si>
  <si>
    <t>PLAATSEN GEPOPNAGELDE STROOK</t>
  </si>
  <si>
    <t>PLAATSEN ZELFKLEVENDE STROOK</t>
  </si>
  <si>
    <t>PLAATSEN MAGNEETSTROOK</t>
  </si>
  <si>
    <t>definitief verwijderen per locatie</t>
  </si>
  <si>
    <t>PR1225</t>
  </si>
  <si>
    <t>PR1226</t>
  </si>
  <si>
    <t>PR1228</t>
  </si>
  <si>
    <t>STHR</t>
  </si>
  <si>
    <t>VERWIJDEREN STROOK</t>
  </si>
  <si>
    <t>PLAATSEN OPZET-/ONDERBORD</t>
  </si>
  <si>
    <t>VERVANGEN OPZET-/ONDERBORD</t>
  </si>
  <si>
    <t>OVERZETTEN OPZET-/ONDERBORD</t>
  </si>
  <si>
    <t>VERWIJDEREN OPZET-/ONDERBORD</t>
  </si>
  <si>
    <t>HERPLAATSEN OPZET-/ONDERBORD</t>
  </si>
  <si>
    <t>PR1128</t>
  </si>
  <si>
    <t>PR1130</t>
  </si>
  <si>
    <t>Verwijderen mast openbare verlichting eventueel ten behoeve van geheel of gedeeltelijk hergebruik</t>
  </si>
  <si>
    <t>AFPLAKKEN MET TIJDELIJKE TAPE</t>
  </si>
  <si>
    <t>TIJDELIJKE TAPE VERWIJDEREN</t>
  </si>
  <si>
    <t>OVERZETTEN RVV BORD(EN)</t>
  </si>
  <si>
    <t>RECHTZETTEN MAST HANDWIJZER LWW/GHW</t>
  </si>
  <si>
    <t>RECHTZETTEN (ZWEEP)MAST BORD</t>
  </si>
  <si>
    <t>Inclusief benodigd bevestigingsmateriaal</t>
  </si>
  <si>
    <t>BORD B X H (MM) stelling / flespaal</t>
  </si>
  <si>
    <t>Betreft ook herplaatsen fietsbord aan een bestaande ondersteuningsconstructie. Prijs geldt ook voor plaatsen van kleine borden aan een bestaande ondersteuningsconstructie</t>
  </si>
  <si>
    <t>Eventueel ten behoeve van geheel of gedeeltelijk hergebruik. Prijs geldt ook voor het verwijderen van kleine borden en flespalen</t>
  </si>
  <si>
    <t>Eventueel ten behoeve van geheel of gedeeltelijk hergebruik. Prijs geldt ook voor het verwijderen van kleine borden.</t>
  </si>
  <si>
    <t>PR2550/PR1600</t>
  </si>
  <si>
    <t>FBR/BRDR</t>
  </si>
  <si>
    <t>PR2551/PR1630</t>
  </si>
  <si>
    <t>PR2557/PR1615</t>
  </si>
  <si>
    <t>PR2556/PR1633</t>
  </si>
  <si>
    <t>PR1600</t>
  </si>
  <si>
    <t>PR1610</t>
  </si>
  <si>
    <t>PR1615</t>
  </si>
  <si>
    <t>PR1620</t>
  </si>
  <si>
    <t>PR1630</t>
  </si>
  <si>
    <t>PLAATSEN KLEIN BORD EN FLESPA(A)L(EN)</t>
  </si>
  <si>
    <t>VERVANGEN KLEIN BORD EN FLESPA(A)L(EN)</t>
  </si>
  <si>
    <t>VERWIJDEREN KLEIN BORD EN FLESPA(A)L(EN)</t>
  </si>
  <si>
    <t>HERPLAATSEN KLEIN BORD EN FLESPA(A)L(EN)</t>
  </si>
  <si>
    <t>PLAATSEN KLEIN BORD</t>
  </si>
  <si>
    <t>PR1632</t>
  </si>
  <si>
    <t>VERVANGEN KLEIN BORD</t>
  </si>
  <si>
    <t>PR1633</t>
  </si>
  <si>
    <t>VERWIJDEREN KLEIN BORD</t>
  </si>
  <si>
    <t>PR1634</t>
  </si>
  <si>
    <t>HERPLAATSEN KLEIN BORD</t>
  </si>
  <si>
    <t>Prijslijst werkzaamheden Kleine borden</t>
  </si>
  <si>
    <t>Plaatsen paddenstoelbody en paddenstoelkap</t>
  </si>
  <si>
    <t>Herplaatsen paddenstoelbody en paddenstoelkap</t>
  </si>
  <si>
    <t>Inclusief fundatie. (flespaal ook tbv andere kleine borden)</t>
  </si>
  <si>
    <t>Inclusief anti-diefstal bout</t>
  </si>
  <si>
    <t>Herplaatsen klein bord aan een bestaande ondersteuningsconstructie</t>
  </si>
  <si>
    <t>Plaatsen klein bord aan een bestaande ondersteuningsconstructie</t>
  </si>
  <si>
    <t>Inclusief bevestigingsconstructie. Prijs geldt ook voor kleine borden aan flespalen</t>
  </si>
  <si>
    <t>Bord tbv stelling / flespaal B X H (mm)</t>
  </si>
  <si>
    <t xml:space="preserve">Algemene informatie Perceel Onderliggend Wegennet </t>
  </si>
  <si>
    <t>De afzonderlijke eenheidsprijzen moeten in verhouding tot elkaar staan.</t>
  </si>
  <si>
    <t>Provincies: Groningen, Friesland, Drenthe, Overijssel, Noord-Holland en Flevoland</t>
  </si>
  <si>
    <t>Provincies: Zuid-Holland en Zeeland</t>
  </si>
  <si>
    <t>Provincies: Utrecht, Gelderland, Noord-Brabant en Limburg</t>
  </si>
  <si>
    <t>In het tabblad 'A. Algemeen' staan artikelen, onderdelen, werkzaamheden en toeslagen die voor meerdere categorieën gelden.</t>
  </si>
  <si>
    <t>Uitleg Prijslijst / Decomposietielijst</t>
  </si>
  <si>
    <t>Met behulp van de artikelnummers wordt door de NBd de decompositie van de bewegwijzeringsobjecten (wegwijzers) in de bewegwijzeringsplannen gemaakt.</t>
  </si>
  <si>
    <t>In deze prijslijst zijn artikelnummers, omschrijvingen en eenheidsprijzen vermeld.</t>
  </si>
  <si>
    <t>Aanbiedingen op nadere uitvragen dienen te worden opgebouwd met de eenheidsprijzen uit de prijslijst</t>
  </si>
  <si>
    <t>Het bewegwijzeringsplan maakt onderdeel uit van de nadere uitvraag.</t>
  </si>
  <si>
    <t>Prijslijst inzet Verkeersmaatregelen</t>
  </si>
  <si>
    <t>Verrekenprijs (st)</t>
  </si>
  <si>
    <t>Meerprijs (her)plaatsing / vervangen / verwijderen mast met OVL functie</t>
  </si>
  <si>
    <t>Per tabblad  A tot en met I wordt op basis van de ingevulde prijzen en toeslagen een prijslijst, decompositielijst bepaald.</t>
  </si>
  <si>
    <t>Figuur 96B 1202a/b</t>
  </si>
  <si>
    <t>Figuur 96B 1301b</t>
  </si>
  <si>
    <t>Figuur 96B 1331</t>
  </si>
  <si>
    <t>Figuur 96B 1201</t>
  </si>
  <si>
    <t>Verwijderen paneel &lt;=20M2</t>
  </si>
  <si>
    <t>Verwijderen paneel &lt;=10M2</t>
  </si>
  <si>
    <t>PR1853</t>
  </si>
  <si>
    <t>PR1851</t>
  </si>
  <si>
    <t>VERWIJDEREN PANEEL &lt;=10M2</t>
  </si>
  <si>
    <t>VERWIJDEREN PANEEL &lt;=20M2</t>
  </si>
  <si>
    <t>Inschrijvingssom Borden en stelling OWN landelijk</t>
  </si>
  <si>
    <t>Betreft ook verwijderen paneel en achtergrondschild. Eventueel  ten behoeve van geheel of gedeeltelijk hergebruik; paneeloppervlak &lt;= 10m2</t>
  </si>
  <si>
    <t>PR2051</t>
  </si>
  <si>
    <t>VERWIJDEREN PANEEL + AGS &lt;10M2</t>
  </si>
  <si>
    <t>Verwijderen paneel en achtergrondschild. Eventueel ten behoeve van geheel of gedeeltelijk hergebruik; paneeloppervlak &lt;= 10m2</t>
  </si>
  <si>
    <t>PR2053</t>
  </si>
  <si>
    <t>VERWIJDEREN PANEEL + AGS &lt;20M2</t>
  </si>
  <si>
    <t>PR2056</t>
  </si>
  <si>
    <t>VERWIJDEREN PANEEL + AGS &lt;40M2</t>
  </si>
  <si>
    <t>Verwijderen paneel. Eventueel ten behoeve van geheel of gedeeltelijk hergebruik; paneeloppervlak &lt;= 10m2</t>
  </si>
  <si>
    <t>FUNDATIE MAST BORD 5,0M A &gt; 10m2 en &lt;=15m2</t>
  </si>
  <si>
    <t>FUNDATIE MAST BORD 5,0M A &gt; 15m2 en &lt;=20m2</t>
  </si>
  <si>
    <t>FUNDATIE MAST BORD 4,6M A &gt; 10m2 en &lt;=15m2</t>
  </si>
  <si>
    <t>FUNDATIE MAST BORD 4,6M A &gt; 15m2 en &lt;=20m2</t>
  </si>
  <si>
    <t>FUNDATIE MAST BORD 3,5M A &gt; 10m2 en &lt;=15m2</t>
  </si>
  <si>
    <t>FUNDATIE MAST BORD 3,5M A &gt; 15m2 en &lt;=20m2</t>
  </si>
  <si>
    <t>Inschrijvingssom Borden en stelling OWN perceel</t>
  </si>
  <si>
    <t>verwijderen mast, geschikt voor bord op onderkant 3,5m, bord en fundatie, bordoppervlak &lt;= 20m2, eventueel ten behoeve van geheel of gedeeltelijk hergebruik</t>
  </si>
  <si>
    <t>verwijderen mast, geschikt voor bord op onderkant 4,6m, bord en fundatie, bordoppervlak &lt;= 20m2, eventueel ten behoeve van geheel of gedeeltelijk hergebruik</t>
  </si>
  <si>
    <t>verwijderen mast, geschikt voor bord op onderkant 5,0m, bord en fundatie, bordoppervlak &lt;= 20m2, eventueel ten behoeve van geheel of gedeeltelijk hergebruik</t>
  </si>
  <si>
    <t>Verwijderen mast + zweep, bord en fundatie, lengte zweep &lt;=8m, bordoppervlak &lt;=10m2</t>
  </si>
  <si>
    <t>Verwijderen mast + zweep, bord en fundatie, lengte zweep &lt;=8m, bordoppervlak &lt;=10m2, eventueel ten behoeve van geheel of gedeeltelijk hergebruik</t>
  </si>
  <si>
    <t>Verwijderen mast OVL, bord, OVL uitlegger, OVL armaturen + zweep en fundatie, lengte zweep &lt;=8m, bordoppervlak &lt;=10m2</t>
  </si>
  <si>
    <t>Verwijderen mast en bord OKB 4,6m &lt;=20m2</t>
  </si>
  <si>
    <t>Verwijderen mast en bord OKB 5,0m &lt;=20m2</t>
  </si>
  <si>
    <t>Verwijderen mast en bord OKB 3,5m &lt;=20m2</t>
  </si>
  <si>
    <t>Verwijderen zweepmast en bord L&lt;=8m, A&lt;=10m2</t>
  </si>
  <si>
    <t>Verwijderen portaal en pane(e)l(en) L &lt;=30M</t>
  </si>
  <si>
    <t>Verwijderen portaal en pane(e)l(en) lengte &lt;= 30m en fundatie eventueel ten behoeve van geheel of gedeeltelijk hergebruik</t>
  </si>
  <si>
    <t>Per arm. vervangen verlichtingsunit en pla(a)t(en) en indien nodig kabel vervangen. Tarief geldt ook voor vervangen platen en verlichting uitschakelen (PR2167)</t>
  </si>
  <si>
    <t>PR2167</t>
  </si>
  <si>
    <t>VERV PLA(A)T(EN) IN ARM + VERLICHTING UITSCHAKELEN</t>
  </si>
  <si>
    <t>Per arm. Uitschakelen van de verlichtingsunit en inclusief pla(a)t(en) vervangen</t>
  </si>
  <si>
    <t>Figuur 96B 1234</t>
  </si>
  <si>
    <t>per dagdeel, aanvullend op verkeersmaatregel</t>
  </si>
  <si>
    <t>per persoon, per dagdeel, aanvullend op verkeersmaatregel</t>
  </si>
  <si>
    <t>Eenheidsprijs inzet (st)</t>
  </si>
  <si>
    <t>Inzet is het aanbrengen, in stand houden en verwijderen van de maatregel</t>
  </si>
  <si>
    <t>Kosten opstellen VKM ontwerp (intekenen maatregel op situatie ter plaatsen) moeten in de eenheidsprijzen zijn inbegrepen</t>
  </si>
  <si>
    <t>Botsabsorber</t>
  </si>
  <si>
    <t>Verkeersregelaar</t>
  </si>
  <si>
    <t>PV8000</t>
  </si>
  <si>
    <t>PV8001</t>
  </si>
  <si>
    <t>PV8002</t>
  </si>
  <si>
    <t>PV8003</t>
  </si>
  <si>
    <t>PV8004</t>
  </si>
  <si>
    <t>PV8005</t>
  </si>
  <si>
    <t>PV8006</t>
  </si>
  <si>
    <t>PV8007</t>
  </si>
  <si>
    <t>PV8008</t>
  </si>
  <si>
    <t>PV8009</t>
  </si>
  <si>
    <t>PV8010</t>
  </si>
  <si>
    <t>PV8011</t>
  </si>
  <si>
    <t>PV8012</t>
  </si>
  <si>
    <t>PV8013</t>
  </si>
  <si>
    <t>PV8014</t>
  </si>
  <si>
    <t>PV8015</t>
  </si>
  <si>
    <t>PV8016</t>
  </si>
  <si>
    <t>PV8017</t>
  </si>
  <si>
    <t>PV8018</t>
  </si>
  <si>
    <t>PV8019</t>
  </si>
  <si>
    <t>PV8020</t>
  </si>
  <si>
    <t>PV8021</t>
  </si>
  <si>
    <t>PV8022</t>
  </si>
  <si>
    <t>PV8023</t>
  </si>
  <si>
    <t>PV8024</t>
  </si>
  <si>
    <t>PV7900</t>
  </si>
  <si>
    <t>PV7901</t>
  </si>
  <si>
    <t>per dagdeel, inclusief chauffeur, aanvullend op verkeersmaatregel</t>
  </si>
  <si>
    <t>Inschrijvingssom Panelen en kokerportalen OWN landelijk</t>
  </si>
  <si>
    <t>Inschrijvingssom Panelen en kokerportalen OWN perceel</t>
  </si>
  <si>
    <t>Invulinstructie</t>
  </si>
  <si>
    <t>Eenheidsprijzen voor materialen</t>
  </si>
  <si>
    <t>Eenheidsprijzen voor werkzaamheden / inzet verkeersmaatregelen</t>
  </si>
  <si>
    <t>De in te vullen eenheidsprijzen zijn exclusief BTW.</t>
  </si>
  <si>
    <t>Voor de in te vullen eenheidsprijzen voor werkzaamheden geldt als tijdvak maandag t/m vrijdag tussen 6:00 en 20:00. In het tabblad 'A. Algemeen' kan voor andere tijdvakken een toeslagpercentage worden opgegeven.</t>
  </si>
  <si>
    <t>De in te vullen eenheidsprijzen voor ondersteuningsconstucties zijn zonder eindkleur. Voor de eindkleur kan in het betreffende tabblad een toeslagpercentage worden opgegeven.</t>
  </si>
  <si>
    <t>Bepaling inschrijvingssom</t>
  </si>
  <si>
    <t>In het tabblad 'Inschrijvingssom' worden de afzonderlijke inschrijvingssommen per tabblad getotaliseerd</t>
  </si>
  <si>
    <t>De in de tabbladen A tot en met I genoemde aantallen en percentages zijn gebaseerd op alle percelen van het HWN tezamen.</t>
  </si>
  <si>
    <t>Per tabblad  A tot en met I wordt op basis van de ingevulde prijzen en toeslagen een inschrijvingssom bepaald.</t>
  </si>
  <si>
    <t>Ten behoeve van de bepaling van de inschrijvingssom per perceel wordt onderstaande verdelingssleutel gehanteerd:</t>
  </si>
  <si>
    <t>Per locatie. Uitleg zie VSA paragraaf 3.3.4</t>
  </si>
  <si>
    <t>Betreft ook verwijderen paneel en  achtergrondschild. Eventueel  ten behoeve van geheel of gedeeltelijk hergebruik; paneeloppervlak &gt; 10 m2 en &lt;= 20m2</t>
  </si>
  <si>
    <t>Betreft ook verwijderen paneel en  achtergrondschild. Eventueel  ten behoeve van geheel of gedeeltelijk hergebruik; paneeloppervlak &gt; 20 m2 en  &lt;= 40m2</t>
  </si>
  <si>
    <t>Verwijderen paneel. Eventueel ten behoeve van geheel of gedeeltelijk hergebruik; paneeloppervlak &gt; 10 m2 en &lt;= 20m2</t>
  </si>
  <si>
    <t>Verwijderen paneel. Eventueel ten behoeve van geheel of gedeeltelijk hergebruik; paneeloppervlak &gt; 20 m2 en &lt;= 40m2</t>
  </si>
  <si>
    <t>Verwijderen paneel en achtergrondschild. Eventueel ten behoeve van geheel of gedeeltelijk hergebruik; paneeloppervlak &gt; 10 m2 en &lt;= 20m2</t>
  </si>
  <si>
    <t>Verwijderen paneel en achtergrondschild. Eventueel ten behoeve van geheel of gedeeltelijk hergebruik; paneeloppervlak &gt; 20 m2 en &lt;= 40m2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</si>
</sst>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&quot;€&quot;\ #,##0.00"/>
    <numFmt numFmtId="165" formatCode="#,##0_ ;\-#,##0\ "/>
    <numFmt numFmtId="166" formatCode="0.0%"/>
  </numFmts>
  <fonts count="27" x14ac:knownFonts="1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 val="singleAccounting"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u val="singleAccounting"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36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sz val="14"/>
      <color rgb="FF000000"/>
      <name val="Calibri"/>
      <family val="2"/>
    </font>
    <font>
      <b/>
      <sz val="14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  <scheme val="minor"/>
    </font>
    <font>
      <b/>
      <sz val="22"/>
      <name val="Calibri"/>
      <family val="2"/>
      <scheme val="minor"/>
    </font>
    <font>
      <b/>
      <u val="singleAccounting"/>
      <sz val="18"/>
      <name val="Calibri"/>
      <family val="2"/>
      <scheme val="minor"/>
    </font>
    <font>
      <u/>
      <sz val="14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 style="double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</borders>
  <cellStyleXfs count="5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" fillId="0" borderId="0"/>
  </cellStyleXfs>
  <cellXfs count="24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44" fontId="0" fillId="2" borderId="0" xfId="1" applyFont="1" applyFill="1" applyAlignment="1" applyProtection="1">
      <alignment vertical="top"/>
      <protection locked="0"/>
    </xf>
    <xf numFmtId="44" fontId="0" fillId="3" borderId="0" xfId="1" applyFont="1" applyFill="1" applyAlignment="1" applyProtection="1">
      <alignment vertical="top"/>
      <protection locked="0"/>
    </xf>
    <xf numFmtId="9" fontId="0" fillId="4" borderId="0" xfId="2" applyFont="1" applyFill="1" applyAlignment="1" applyProtection="1">
      <alignment horizontal="center" vertical="top"/>
      <protection locked="0"/>
    </xf>
    <xf numFmtId="44" fontId="0" fillId="0" borderId="0" xfId="1" applyFont="1" applyFill="1" applyAlignment="1" applyProtection="1">
      <alignment vertical="top"/>
    </xf>
    <xf numFmtId="0" fontId="7" fillId="0" borderId="0" xfId="0" applyFont="1" applyAlignment="1">
      <alignment horizontal="center" vertical="top"/>
    </xf>
    <xf numFmtId="0" fontId="12" fillId="0" borderId="0" xfId="0" applyFont="1" applyAlignment="1">
      <alignment vertical="top"/>
    </xf>
    <xf numFmtId="44" fontId="4" fillId="3" borderId="0" xfId="1" applyFont="1" applyFill="1" applyAlignment="1" applyProtection="1">
      <alignment vertical="top"/>
      <protection locked="0"/>
    </xf>
    <xf numFmtId="0" fontId="11" fillId="0" borderId="1" xfId="0" applyFont="1" applyBorder="1" applyAlignment="1">
      <alignment horizontal="left" vertical="top"/>
    </xf>
    <xf numFmtId="0" fontId="11" fillId="6" borderId="0" xfId="0" applyFont="1" applyFill="1" applyAlignment="1">
      <alignment horizontal="center" vertical="center"/>
    </xf>
    <xf numFmtId="0" fontId="5" fillId="0" borderId="0" xfId="0" applyFont="1" applyAlignment="1" applyProtection="1">
      <alignment vertical="top"/>
    </xf>
    <xf numFmtId="0" fontId="12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vertical="top"/>
    </xf>
    <xf numFmtId="0" fontId="0" fillId="0" borderId="0" xfId="0" applyFont="1" applyAlignment="1" applyProtection="1">
      <alignment vertical="top"/>
    </xf>
    <xf numFmtId="0" fontId="0" fillId="0" borderId="0" xfId="0" applyNumberFormat="1" applyFont="1" applyAlignment="1" applyProtection="1">
      <alignment vertical="top"/>
    </xf>
    <xf numFmtId="0" fontId="9" fillId="0" borderId="0" xfId="0" applyFont="1" applyAlignment="1" applyProtection="1">
      <alignment horizontal="center" vertical="top" wrapText="1"/>
    </xf>
    <xf numFmtId="0" fontId="5" fillId="0" borderId="0" xfId="0" applyFont="1" applyAlignment="1" applyProtection="1">
      <alignment vertical="top" wrapText="1"/>
    </xf>
    <xf numFmtId="0" fontId="2" fillId="0" borderId="0" xfId="0" applyFont="1" applyAlignment="1" applyProtection="1">
      <alignment horizontal="center" vertical="top"/>
    </xf>
    <xf numFmtId="0" fontId="2" fillId="0" borderId="0" xfId="0" applyNumberFormat="1" applyFont="1" applyFill="1" applyAlignment="1" applyProtection="1">
      <alignment vertical="top"/>
    </xf>
    <xf numFmtId="0" fontId="0" fillId="0" borderId="0" xfId="0" applyFont="1" applyAlignment="1" applyProtection="1">
      <alignment horizontal="center" vertical="top"/>
    </xf>
    <xf numFmtId="0" fontId="0" fillId="0" borderId="0" xfId="4" applyFont="1" applyFill="1" applyAlignment="1" applyProtection="1">
      <alignment vertical="top"/>
    </xf>
    <xf numFmtId="0" fontId="0" fillId="0" borderId="0" xfId="4" applyFont="1" applyAlignment="1" applyProtection="1">
      <alignment vertical="top"/>
    </xf>
    <xf numFmtId="0" fontId="0" fillId="0" borderId="0" xfId="0" applyFont="1" applyFill="1" applyAlignment="1" applyProtection="1">
      <alignment horizontal="center" vertical="top"/>
    </xf>
    <xf numFmtId="0" fontId="0" fillId="0" borderId="0" xfId="1" applyNumberFormat="1" applyFont="1" applyFill="1" applyAlignment="1" applyProtection="1">
      <alignment vertical="top"/>
    </xf>
    <xf numFmtId="44" fontId="0" fillId="0" borderId="0" xfId="1" applyFont="1" applyAlignment="1" applyProtection="1">
      <alignment vertical="top"/>
    </xf>
    <xf numFmtId="0" fontId="0" fillId="0" borderId="0" xfId="0" applyNumberFormat="1" applyFont="1" applyFill="1" applyAlignment="1" applyProtection="1">
      <alignment vertical="top"/>
    </xf>
    <xf numFmtId="0" fontId="2" fillId="0" borderId="0" xfId="0" applyFont="1" applyAlignment="1" applyProtection="1">
      <alignment horizontal="right" vertical="top"/>
    </xf>
    <xf numFmtId="44" fontId="2" fillId="0" borderId="0" xfId="0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/>
    </xf>
    <xf numFmtId="0" fontId="4" fillId="0" borderId="0" xfId="0" applyFont="1" applyAlignment="1" applyProtection="1">
      <alignment vertical="top"/>
    </xf>
    <xf numFmtId="0" fontId="0" fillId="0" borderId="0" xfId="4" applyNumberFormat="1" applyFont="1" applyAlignment="1" applyProtection="1">
      <alignment vertical="top" wrapText="1"/>
    </xf>
    <xf numFmtId="164" fontId="0" fillId="0" borderId="0" xfId="1" applyNumberFormat="1" applyFont="1" applyFill="1" applyAlignment="1" applyProtection="1">
      <alignment vertical="top"/>
    </xf>
    <xf numFmtId="44" fontId="2" fillId="0" borderId="0" xfId="1" applyFont="1" applyAlignment="1" applyProtection="1">
      <alignment vertical="top"/>
    </xf>
    <xf numFmtId="9" fontId="0" fillId="0" borderId="0" xfId="2" applyFont="1" applyFill="1" applyAlignment="1" applyProtection="1">
      <alignment horizontal="center" vertical="top"/>
    </xf>
    <xf numFmtId="44" fontId="4" fillId="0" borderId="0" xfId="1" applyNumberFormat="1" applyFont="1" applyFill="1" applyAlignment="1" applyProtection="1">
      <alignment vertical="top"/>
    </xf>
    <xf numFmtId="9" fontId="0" fillId="0" borderId="0" xfId="2" applyFont="1" applyFill="1" applyAlignment="1" applyProtection="1">
      <alignment vertical="top"/>
    </xf>
    <xf numFmtId="0" fontId="12" fillId="0" borderId="0" xfId="1" applyNumberFormat="1" applyFont="1" applyFill="1" applyAlignment="1" applyProtection="1">
      <alignment vertical="top"/>
    </xf>
    <xf numFmtId="9" fontId="2" fillId="0" borderId="0" xfId="2" applyFont="1" applyAlignment="1" applyProtection="1">
      <alignment vertical="top"/>
    </xf>
    <xf numFmtId="0" fontId="0" fillId="0" borderId="0" xfId="1" applyNumberFormat="1" applyFont="1" applyFill="1" applyAlignment="1" applyProtection="1">
      <alignment vertical="top" wrapText="1"/>
    </xf>
    <xf numFmtId="9" fontId="0" fillId="0" borderId="0" xfId="2" applyFont="1" applyAlignment="1" applyProtection="1">
      <alignment vertical="top"/>
    </xf>
    <xf numFmtId="44" fontId="2" fillId="0" borderId="0" xfId="1" applyFont="1" applyFill="1" applyAlignment="1" applyProtection="1">
      <alignment vertical="top"/>
    </xf>
    <xf numFmtId="0" fontId="4" fillId="0" borderId="0" xfId="1" applyNumberFormat="1" applyFont="1" applyFill="1" applyAlignment="1" applyProtection="1">
      <alignment vertical="top"/>
    </xf>
    <xf numFmtId="44" fontId="3" fillId="0" borderId="0" xfId="1" applyFont="1" applyFill="1" applyAlignment="1" applyProtection="1">
      <alignment vertical="top"/>
    </xf>
    <xf numFmtId="44" fontId="3" fillId="0" borderId="0" xfId="1" applyFont="1" applyAlignment="1" applyProtection="1">
      <alignment vertical="top"/>
    </xf>
    <xf numFmtId="0" fontId="18" fillId="0" borderId="0" xfId="1" applyNumberFormat="1" applyFont="1" applyFill="1" applyAlignment="1" applyProtection="1">
      <alignment horizontal="right" vertical="top"/>
    </xf>
    <xf numFmtId="44" fontId="18" fillId="0" borderId="0" xfId="1" applyFont="1" applyFill="1" applyAlignment="1" applyProtection="1">
      <alignment vertical="top"/>
    </xf>
    <xf numFmtId="0" fontId="0" fillId="0" borderId="0" xfId="4" applyFont="1" applyFill="1" applyAlignment="1" applyProtection="1">
      <alignment horizontal="center" vertical="top"/>
    </xf>
    <xf numFmtId="0" fontId="0" fillId="0" borderId="0" xfId="4" applyNumberFormat="1" applyFont="1" applyAlignment="1" applyProtection="1">
      <alignment vertical="top"/>
    </xf>
    <xf numFmtId="0" fontId="0" fillId="0" borderId="0" xfId="0" applyFont="1" applyFill="1" applyAlignment="1" applyProtection="1">
      <alignment vertical="top" wrapText="1"/>
    </xf>
    <xf numFmtId="0" fontId="2" fillId="0" borderId="0" xfId="1" applyNumberFormat="1" applyFont="1" applyFill="1" applyAlignment="1" applyProtection="1">
      <alignment horizontal="right" vertical="top"/>
    </xf>
    <xf numFmtId="0" fontId="0" fillId="0" borderId="0" xfId="0" applyAlignment="1" applyProtection="1">
      <alignment horizontal="center"/>
    </xf>
    <xf numFmtId="9" fontId="0" fillId="0" borderId="0" xfId="2" applyFont="1" applyAlignment="1" applyProtection="1">
      <alignment horizontal="center" vertical="top"/>
    </xf>
    <xf numFmtId="0" fontId="18" fillId="0" borderId="0" xfId="0" applyFont="1" applyFill="1" applyAlignment="1" applyProtection="1">
      <alignment vertical="top"/>
    </xf>
    <xf numFmtId="164" fontId="7" fillId="0" borderId="0" xfId="1" applyNumberFormat="1" applyFont="1" applyFill="1" applyAlignment="1" applyProtection="1">
      <alignment vertical="top"/>
    </xf>
    <xf numFmtId="44" fontId="7" fillId="0" borderId="0" xfId="0" applyNumberFormat="1" applyFont="1" applyFill="1" applyAlignment="1" applyProtection="1">
      <alignment horizontal="center" vertical="top"/>
    </xf>
    <xf numFmtId="0" fontId="17" fillId="0" borderId="0" xfId="0" applyFont="1" applyFill="1" applyAlignment="1" applyProtection="1">
      <alignment vertical="top"/>
    </xf>
    <xf numFmtId="44" fontId="13" fillId="0" borderId="0" xfId="1" applyFont="1" applyFill="1" applyAlignment="1" applyProtection="1">
      <alignment vertical="top"/>
    </xf>
    <xf numFmtId="0" fontId="13" fillId="0" borderId="0" xfId="0" applyFont="1" applyAlignment="1" applyProtection="1">
      <alignment vertical="top"/>
    </xf>
    <xf numFmtId="0" fontId="2" fillId="0" borderId="0" xfId="0" applyFont="1" applyFill="1" applyAlignment="1" applyProtection="1">
      <alignment vertical="top"/>
    </xf>
    <xf numFmtId="44" fontId="0" fillId="0" borderId="0" xfId="0" applyNumberFormat="1" applyFont="1" applyAlignment="1" applyProtection="1">
      <alignment vertical="top"/>
    </xf>
    <xf numFmtId="0" fontId="15" fillId="5" borderId="0" xfId="0" applyFont="1" applyFill="1" applyAlignment="1" applyProtection="1">
      <alignment vertical="top"/>
    </xf>
    <xf numFmtId="0" fontId="0" fillId="5" borderId="0" xfId="0" applyFont="1" applyFill="1" applyAlignment="1" applyProtection="1">
      <alignment vertical="top"/>
    </xf>
    <xf numFmtId="0" fontId="0" fillId="5" borderId="0" xfId="1" applyNumberFormat="1" applyFont="1" applyFill="1" applyAlignment="1" applyProtection="1">
      <alignment vertical="top"/>
    </xf>
    <xf numFmtId="9" fontId="0" fillId="4" borderId="0" xfId="2" applyFont="1" applyFill="1" applyAlignment="1" applyProtection="1">
      <alignment vertical="top"/>
      <protection locked="0"/>
    </xf>
    <xf numFmtId="0" fontId="4" fillId="0" borderId="0" xfId="1" applyNumberFormat="1" applyFont="1" applyFill="1" applyAlignment="1" applyProtection="1">
      <alignment vertical="top" wrapText="1"/>
    </xf>
    <xf numFmtId="0" fontId="0" fillId="0" borderId="0" xfId="4" applyFont="1" applyFill="1" applyAlignment="1" applyProtection="1">
      <alignment horizontal="left" vertical="top"/>
    </xf>
    <xf numFmtId="49" fontId="0" fillId="0" borderId="0" xfId="4" applyNumberFormat="1" applyFont="1" applyAlignment="1" applyProtection="1">
      <alignment vertical="top"/>
    </xf>
    <xf numFmtId="0" fontId="12" fillId="0" borderId="0" xfId="0" applyFont="1" applyAlignment="1" applyProtection="1">
      <alignment vertical="top"/>
    </xf>
    <xf numFmtId="0" fontId="0" fillId="0" borderId="0" xfId="0" applyFont="1" applyFill="1" applyAlignment="1" applyProtection="1">
      <alignment horizontal="center"/>
    </xf>
    <xf numFmtId="164" fontId="0" fillId="0" borderId="0" xfId="1" applyNumberFormat="1" applyFont="1" applyFill="1" applyAlignment="1" applyProtection="1"/>
    <xf numFmtId="0" fontId="2" fillId="0" borderId="0" xfId="1" applyNumberFormat="1" applyFont="1" applyFill="1" applyAlignment="1" applyProtection="1">
      <alignment horizontal="right"/>
    </xf>
    <xf numFmtId="44" fontId="0" fillId="0" borderId="0" xfId="1" applyFont="1" applyFill="1" applyAlignment="1" applyProtection="1"/>
    <xf numFmtId="0" fontId="0" fillId="0" borderId="0" xfId="0" applyFont="1" applyAlignment="1" applyProtection="1"/>
    <xf numFmtId="165" fontId="0" fillId="0" borderId="0" xfId="3" applyNumberFormat="1" applyFont="1" applyFill="1" applyAlignment="1" applyProtection="1">
      <alignment horizontal="center" vertical="top"/>
    </xf>
    <xf numFmtId="9" fontId="3" fillId="0" borderId="0" xfId="2" applyFont="1" applyFill="1" applyAlignment="1" applyProtection="1">
      <alignment horizontal="center" vertical="top"/>
    </xf>
    <xf numFmtId="0" fontId="7" fillId="0" borderId="0" xfId="0" applyFont="1" applyFill="1" applyAlignment="1">
      <alignment vertical="top" wrapText="1"/>
    </xf>
    <xf numFmtId="0" fontId="7" fillId="2" borderId="0" xfId="0" applyFont="1" applyFill="1" applyAlignment="1">
      <alignment vertical="top" wrapText="1"/>
    </xf>
    <xf numFmtId="0" fontId="7" fillId="3" borderId="0" xfId="0" applyFont="1" applyFill="1" applyAlignment="1">
      <alignment vertical="top" wrapText="1"/>
    </xf>
    <xf numFmtId="0" fontId="7" fillId="0" borderId="0" xfId="0" applyFont="1" applyAlignment="1">
      <alignment horizontal="left" vertical="top" wrapText="1" indent="2"/>
    </xf>
    <xf numFmtId="0" fontId="23" fillId="0" borderId="0" xfId="0" applyFont="1" applyAlignment="1">
      <alignment vertical="top" wrapText="1"/>
    </xf>
    <xf numFmtId="0" fontId="23" fillId="0" borderId="0" xfId="0" applyFont="1" applyFill="1" applyAlignment="1">
      <alignment vertical="top" wrapText="1"/>
    </xf>
    <xf numFmtId="0" fontId="20" fillId="0" borderId="0" xfId="0" applyFont="1" applyAlignment="1">
      <alignment vertical="center" wrapText="1"/>
    </xf>
    <xf numFmtId="0" fontId="4" fillId="0" borderId="0" xfId="4" applyFont="1" applyAlignment="1" applyProtection="1">
      <alignment vertical="top"/>
    </xf>
    <xf numFmtId="0" fontId="4" fillId="0" borderId="0" xfId="4" applyNumberFormat="1" applyFont="1" applyAlignment="1" applyProtection="1">
      <alignment vertical="top"/>
    </xf>
    <xf numFmtId="0" fontId="4" fillId="0" borderId="0" xfId="0" applyFont="1" applyFill="1" applyAlignment="1" applyProtection="1">
      <alignment vertical="top"/>
    </xf>
    <xf numFmtId="44" fontId="3" fillId="0" borderId="0" xfId="1" applyNumberFormat="1" applyFont="1" applyFill="1" applyAlignment="1" applyProtection="1">
      <alignment vertical="top"/>
    </xf>
    <xf numFmtId="0" fontId="4" fillId="0" borderId="0" xfId="0" applyFont="1" applyFill="1" applyAlignment="1" applyProtection="1">
      <alignment horizontal="center" vertical="top"/>
    </xf>
    <xf numFmtId="49" fontId="0" fillId="0" borderId="0" xfId="4" applyNumberFormat="1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4" quotePrefix="1" applyFont="1" applyFill="1" applyAlignment="1" applyProtection="1">
      <alignment vertical="top"/>
    </xf>
    <xf numFmtId="0" fontId="12" fillId="0" borderId="0" xfId="4" applyFont="1" applyFill="1" applyAlignment="1" applyProtection="1">
      <alignment vertical="top"/>
    </xf>
    <xf numFmtId="0" fontId="0" fillId="0" borderId="0" xfId="0" applyFill="1" applyAlignment="1" applyProtection="1">
      <alignment vertical="top"/>
    </xf>
    <xf numFmtId="0" fontId="6" fillId="0" borderId="0" xfId="0" applyFont="1" applyAlignment="1" applyProtection="1">
      <alignment vertical="top"/>
    </xf>
    <xf numFmtId="0" fontId="0" fillId="0" borderId="0" xfId="0" applyAlignment="1" applyProtection="1">
      <alignment vertical="top"/>
    </xf>
    <xf numFmtId="0" fontId="0" fillId="0" borderId="0" xfId="0" applyAlignment="1" applyProtection="1">
      <alignment horizontal="center" vertical="top"/>
    </xf>
    <xf numFmtId="0" fontId="2" fillId="0" borderId="1" xfId="0" applyFont="1" applyBorder="1" applyAlignment="1" applyProtection="1">
      <alignment horizontal="center" vertical="top"/>
    </xf>
    <xf numFmtId="0" fontId="0" fillId="0" borderId="0" xfId="0" applyAlignment="1" applyProtection="1">
      <alignment vertical="top" wrapText="1"/>
    </xf>
    <xf numFmtId="0" fontId="0" fillId="0" borderId="0" xfId="0" applyFill="1" applyAlignment="1" applyProtection="1">
      <alignment vertical="top" wrapText="1"/>
    </xf>
    <xf numFmtId="44" fontId="8" fillId="0" borderId="0" xfId="1" applyFont="1" applyAlignment="1" applyProtection="1">
      <alignment vertical="top"/>
    </xf>
    <xf numFmtId="44" fontId="10" fillId="0" borderId="0" xfId="0" applyNumberFormat="1" applyFont="1" applyAlignment="1" applyProtection="1">
      <alignment vertical="top"/>
    </xf>
    <xf numFmtId="0" fontId="2" fillId="0" borderId="0" xfId="0" applyFont="1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0" fontId="0" fillId="0" borderId="0" xfId="0" applyFont="1" applyFill="1" applyAlignment="1" applyProtection="1">
      <alignment horizontal="left" vertical="top" wrapText="1"/>
    </xf>
    <xf numFmtId="0" fontId="4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44" fontId="25" fillId="7" borderId="1" xfId="1" applyFont="1" applyFill="1" applyBorder="1" applyAlignment="1" applyProtection="1">
      <alignment vertical="top"/>
    </xf>
    <xf numFmtId="0" fontId="17" fillId="0" borderId="0" xfId="0" applyFont="1" applyAlignment="1" applyProtection="1">
      <alignment vertical="top"/>
    </xf>
    <xf numFmtId="0" fontId="7" fillId="0" borderId="0" xfId="0" applyFont="1" applyFill="1" applyAlignment="1" applyProtection="1">
      <alignment vertical="top"/>
    </xf>
    <xf numFmtId="0" fontId="17" fillId="0" borderId="0" xfId="0" applyFont="1" applyFill="1" applyAlignment="1" applyProtection="1">
      <alignment horizontal="right" vertical="top"/>
    </xf>
    <xf numFmtId="0" fontId="0" fillId="7" borderId="2" xfId="0" applyFill="1" applyBorder="1" applyAlignment="1" applyProtection="1">
      <alignment vertical="top"/>
    </xf>
    <xf numFmtId="0" fontId="0" fillId="7" borderId="4" xfId="0" applyFill="1" applyBorder="1" applyAlignment="1" applyProtection="1">
      <alignment vertical="top"/>
    </xf>
    <xf numFmtId="44" fontId="11" fillId="7" borderId="3" xfId="1" applyFont="1" applyFill="1" applyBorder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2" fillId="0" borderId="0" xfId="0" applyFont="1" applyFill="1" applyAlignment="1" applyProtection="1">
      <alignment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16" fillId="0" borderId="0" xfId="0" applyFont="1" applyAlignment="1" applyProtection="1">
      <alignment vertical="top"/>
    </xf>
    <xf numFmtId="44" fontId="0" fillId="0" borderId="0" xfId="1" applyNumberFormat="1" applyFont="1" applyFill="1" applyAlignment="1" applyProtection="1">
      <alignment vertical="top"/>
    </xf>
    <xf numFmtId="0" fontId="3" fillId="0" borderId="0" xfId="4" applyFont="1" applyFill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44" fontId="4" fillId="0" borderId="0" xfId="1" applyFont="1" applyFill="1" applyAlignment="1" applyProtection="1">
      <alignment vertical="top"/>
    </xf>
    <xf numFmtId="164" fontId="0" fillId="0" borderId="0" xfId="1" applyNumberFormat="1" applyFont="1" applyAlignment="1" applyProtection="1">
      <alignment vertical="top"/>
    </xf>
    <xf numFmtId="49" fontId="3" fillId="0" borderId="0" xfId="4" applyNumberFormat="1" applyFont="1" applyAlignment="1" applyProtection="1">
      <alignment horizontal="left" vertical="top"/>
    </xf>
    <xf numFmtId="164" fontId="0" fillId="0" borderId="0" xfId="0" applyNumberFormat="1" applyFont="1" applyAlignment="1" applyProtection="1">
      <alignment vertical="top"/>
    </xf>
    <xf numFmtId="44" fontId="4" fillId="0" borderId="0" xfId="0" applyNumberFormat="1" applyFont="1" applyAlignment="1" applyProtection="1">
      <alignment vertical="top"/>
    </xf>
    <xf numFmtId="44" fontId="0" fillId="2" borderId="0" xfId="1" applyNumberFormat="1" applyFont="1" applyFill="1" applyAlignment="1" applyProtection="1">
      <alignment vertical="top"/>
      <protection locked="0"/>
    </xf>
    <xf numFmtId="44" fontId="0" fillId="3" borderId="0" xfId="1" applyNumberFormat="1" applyFont="1" applyFill="1" applyAlignment="1" applyProtection="1">
      <protection locked="0"/>
    </xf>
    <xf numFmtId="0" fontId="4" fillId="0" borderId="0" xfId="4" applyNumberFormat="1" applyFont="1" applyAlignment="1" applyProtection="1">
      <alignment vertical="top" wrapText="1"/>
    </xf>
    <xf numFmtId="9" fontId="3" fillId="4" borderId="0" xfId="2" applyNumberFormat="1" applyFont="1" applyFill="1" applyAlignment="1" applyProtection="1">
      <alignment vertical="top"/>
      <protection locked="0"/>
    </xf>
    <xf numFmtId="9" fontId="0" fillId="4" borderId="0" xfId="2" applyNumberFormat="1" applyFont="1" applyFill="1" applyAlignment="1" applyProtection="1">
      <alignment vertical="top"/>
      <protection locked="0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4" applyNumberFormat="1" applyFont="1" applyAlignment="1" applyProtection="1">
      <alignment horizontal="left" vertical="top" wrapText="1"/>
    </xf>
    <xf numFmtId="0" fontId="9" fillId="0" borderId="0" xfId="0" applyFont="1" applyAlignment="1" applyProtection="1">
      <alignment vertical="top"/>
    </xf>
    <xf numFmtId="1" fontId="0" fillId="0" borderId="0" xfId="2" applyNumberFormat="1" applyFont="1" applyFill="1" applyAlignment="1" applyProtection="1">
      <alignment horizontal="center" vertical="top"/>
    </xf>
    <xf numFmtId="0" fontId="4" fillId="0" borderId="0" xfId="0" applyFont="1" applyAlignment="1" applyProtection="1">
      <alignment vertical="top" wrapText="1"/>
    </xf>
    <xf numFmtId="44" fontId="0" fillId="0" borderId="0" xfId="0" applyNumberFormat="1" applyAlignment="1" applyProtection="1">
      <alignment vertical="top"/>
    </xf>
    <xf numFmtId="44" fontId="0" fillId="0" borderId="0" xfId="0" applyNumberFormat="1" applyFont="1" applyFill="1" applyAlignment="1" applyProtection="1">
      <alignment vertical="top"/>
    </xf>
    <xf numFmtId="0" fontId="0" fillId="0" borderId="0" xfId="0" applyNumberFormat="1" applyFont="1" applyFill="1" applyAlignment="1" applyProtection="1">
      <alignment horizontal="left" vertical="top"/>
    </xf>
    <xf numFmtId="0" fontId="4" fillId="0" borderId="0" xfId="0" applyFont="1" applyAlignment="1" applyProtection="1">
      <alignment horizontal="left" vertical="top"/>
    </xf>
    <xf numFmtId="44" fontId="0" fillId="0" borderId="0" xfId="1" applyNumberFormat="1" applyFont="1" applyAlignment="1" applyProtection="1">
      <alignment vertical="top"/>
    </xf>
    <xf numFmtId="0" fontId="11" fillId="0" borderId="0" xfId="0" applyFont="1" applyAlignment="1">
      <alignment horizontal="center" vertical="top" wrapText="1"/>
    </xf>
    <xf numFmtId="0" fontId="26" fillId="0" borderId="0" xfId="0" applyFont="1" applyAlignment="1">
      <alignment vertical="top" wrapText="1"/>
    </xf>
    <xf numFmtId="0" fontId="2" fillId="0" borderId="0" xfId="0" applyFont="1" applyAlignment="1" applyProtection="1">
      <alignment horizontal="left" vertical="top"/>
    </xf>
    <xf numFmtId="166" fontId="23" fillId="0" borderId="0" xfId="2" applyNumberFormat="1" applyFont="1" applyAlignment="1">
      <alignment horizontal="center" vertical="top"/>
    </xf>
    <xf numFmtId="166" fontId="23" fillId="0" borderId="0" xfId="2" applyNumberFormat="1" applyFont="1" applyFill="1" applyAlignment="1">
      <alignment horizontal="center" vertical="top"/>
    </xf>
    <xf numFmtId="0" fontId="4" fillId="0" borderId="0" xfId="4" applyFont="1" applyFill="1" applyAlignment="1" applyProtection="1">
      <alignment vertical="top"/>
    </xf>
    <xf numFmtId="0" fontId="4" fillId="0" borderId="0" xfId="0" applyFont="1" applyAlignment="1" applyProtection="1">
      <alignment horizontal="left" vertical="top"/>
    </xf>
    <xf numFmtId="0" fontId="0" fillId="0" borderId="0" xfId="0" applyAlignment="1" applyProtection="1">
      <alignment horizontal="left" vertical="top"/>
    </xf>
    <xf numFmtId="0" fontId="0" fillId="0" borderId="0" xfId="0" applyAlignment="1" applyProtection="1">
      <alignment horizontal="left"/>
    </xf>
    <xf numFmtId="0" fontId="12" fillId="0" borderId="0" xfId="4" applyFont="1" applyFill="1" applyAlignment="1" applyProtection="1"/>
    <xf numFmtId="0" fontId="12" fillId="0" borderId="0" xfId="0" applyFont="1" applyAlignment="1" applyProtection="1">
      <alignment wrapText="1"/>
    </xf>
    <xf numFmtId="0" fontId="2" fillId="0" borderId="0" xfId="0" applyFont="1" applyAlignment="1" applyProtection="1"/>
    <xf numFmtId="0" fontId="16" fillId="0" borderId="0" xfId="0" applyFont="1" applyAlignment="1" applyProtection="1"/>
    <xf numFmtId="0" fontId="0" fillId="0" borderId="0" xfId="0" applyNumberFormat="1" applyFont="1" applyAlignment="1" applyProtection="1"/>
    <xf numFmtId="0" fontId="0" fillId="0" borderId="0" xfId="0" applyAlignment="1" applyProtection="1"/>
    <xf numFmtId="0" fontId="4" fillId="0" borderId="0" xfId="0" applyFont="1" applyAlignment="1" applyProtection="1"/>
    <xf numFmtId="0" fontId="9" fillId="0" borderId="0" xfId="0" applyFont="1" applyAlignment="1" applyProtection="1">
      <alignment horizontal="center" wrapText="1"/>
    </xf>
    <xf numFmtId="0" fontId="2" fillId="0" borderId="0" xfId="0" applyFont="1" applyAlignment="1" applyProtection="1">
      <alignment horizontal="center"/>
    </xf>
    <xf numFmtId="0" fontId="2" fillId="0" borderId="0" xfId="0" applyNumberFormat="1" applyFont="1" applyFill="1" applyAlignment="1" applyProtection="1"/>
    <xf numFmtId="0" fontId="0" fillId="0" borderId="0" xfId="0" applyFont="1" applyAlignment="1" applyProtection="1">
      <alignment horizontal="center"/>
    </xf>
    <xf numFmtId="44" fontId="0" fillId="0" borderId="0" xfId="1" applyFont="1" applyAlignment="1" applyProtection="1"/>
    <xf numFmtId="0" fontId="2" fillId="0" borderId="0" xfId="0" applyFont="1" applyAlignment="1" applyProtection="1">
      <alignment horizontal="right"/>
    </xf>
    <xf numFmtId="44" fontId="2" fillId="0" borderId="0" xfId="0" applyNumberFormat="1" applyFont="1" applyAlignment="1" applyProtection="1"/>
    <xf numFmtId="0" fontId="12" fillId="0" borderId="0" xfId="0" applyFont="1" applyFill="1" applyAlignment="1" applyProtection="1"/>
    <xf numFmtId="0" fontId="0" fillId="0" borderId="0" xfId="0" applyFont="1" applyFill="1" applyAlignment="1" applyProtection="1"/>
    <xf numFmtId="0" fontId="0" fillId="0" borderId="0" xfId="1" applyNumberFormat="1" applyFont="1" applyFill="1" applyAlignment="1" applyProtection="1"/>
    <xf numFmtId="9" fontId="0" fillId="0" borderId="0" xfId="2" applyFont="1" applyFill="1" applyAlignment="1" applyProtection="1">
      <alignment horizontal="center"/>
    </xf>
    <xf numFmtId="9" fontId="0" fillId="0" borderId="0" xfId="2" applyFont="1" applyFill="1" applyAlignment="1" applyProtection="1"/>
    <xf numFmtId="0" fontId="12" fillId="0" borderId="0" xfId="1" applyNumberFormat="1" applyFont="1" applyFill="1" applyAlignment="1" applyProtection="1"/>
    <xf numFmtId="9" fontId="0" fillId="0" borderId="0" xfId="2" applyFont="1" applyAlignment="1" applyProtection="1">
      <alignment horizontal="center"/>
    </xf>
    <xf numFmtId="0" fontId="0" fillId="0" borderId="0" xfId="1" applyNumberFormat="1" applyFont="1" applyFill="1" applyAlignment="1" applyProtection="1">
      <alignment wrapText="1"/>
    </xf>
    <xf numFmtId="0" fontId="18" fillId="0" borderId="0" xfId="1" applyNumberFormat="1" applyFont="1" applyFill="1" applyAlignment="1" applyProtection="1">
      <alignment horizontal="right"/>
    </xf>
    <xf numFmtId="44" fontId="18" fillId="0" borderId="0" xfId="1" applyFont="1" applyFill="1" applyAlignment="1" applyProtection="1"/>
    <xf numFmtId="164" fontId="7" fillId="0" borderId="0" xfId="1" applyNumberFormat="1" applyFont="1" applyFill="1" applyAlignment="1" applyProtection="1"/>
    <xf numFmtId="0" fontId="7" fillId="0" borderId="0" xfId="0" applyFont="1" applyFill="1" applyAlignment="1" applyProtection="1"/>
    <xf numFmtId="44" fontId="7" fillId="0" borderId="0" xfId="0" applyNumberFormat="1" applyFont="1" applyFill="1" applyAlignment="1" applyProtection="1">
      <alignment horizontal="center"/>
    </xf>
    <xf numFmtId="0" fontId="18" fillId="0" borderId="0" xfId="0" applyFont="1" applyFill="1" applyAlignment="1" applyProtection="1"/>
    <xf numFmtId="0" fontId="17" fillId="0" borderId="0" xfId="0" applyFont="1" applyFill="1" applyAlignment="1" applyProtection="1"/>
    <xf numFmtId="44" fontId="13" fillId="0" borderId="0" xfId="1" applyFont="1" applyFill="1" applyAlignment="1" applyProtection="1"/>
    <xf numFmtId="0" fontId="13" fillId="0" borderId="0" xfId="0" applyFont="1" applyAlignment="1" applyProtection="1"/>
    <xf numFmtId="0" fontId="2" fillId="0" borderId="0" xfId="0" applyFont="1" applyFill="1" applyAlignment="1" applyProtection="1"/>
    <xf numFmtId="0" fontId="15" fillId="5" borderId="0" xfId="0" applyFont="1" applyFill="1" applyAlignment="1" applyProtection="1"/>
    <xf numFmtId="0" fontId="0" fillId="5" borderId="0" xfId="0" applyFont="1" applyFill="1" applyAlignment="1" applyProtection="1"/>
    <xf numFmtId="0" fontId="0" fillId="5" borderId="0" xfId="1" applyNumberFormat="1" applyFont="1" applyFill="1" applyAlignment="1" applyProtection="1"/>
    <xf numFmtId="0" fontId="0" fillId="0" borderId="0" xfId="0" applyNumberFormat="1" applyFont="1" applyFill="1" applyAlignment="1" applyProtection="1"/>
    <xf numFmtId="0" fontId="26" fillId="0" borderId="0" xfId="0" applyFont="1" applyAlignment="1">
      <alignment horizontal="left" vertical="top" wrapText="1"/>
    </xf>
    <xf numFmtId="0" fontId="7" fillId="4" borderId="0" xfId="0" applyFont="1" applyFill="1" applyBorder="1" applyAlignment="1">
      <alignment vertical="top" wrapText="1"/>
    </xf>
    <xf numFmtId="0" fontId="0" fillId="0" borderId="0" xfId="0" applyBorder="1" applyAlignment="1">
      <alignment vertical="top"/>
    </xf>
    <xf numFmtId="0" fontId="7" fillId="6" borderId="0" xfId="0" applyFont="1" applyFill="1" applyAlignment="1">
      <alignment vertical="top" wrapText="1"/>
    </xf>
    <xf numFmtId="0" fontId="7" fillId="6" borderId="0" xfId="0" applyFont="1" applyFill="1" applyAlignment="1">
      <alignment vertical="top"/>
    </xf>
    <xf numFmtId="0" fontId="7" fillId="0" borderId="0" xfId="0" applyFont="1" applyAlignment="1" applyProtection="1">
      <alignment horizontal="center" vertical="center"/>
    </xf>
    <xf numFmtId="0" fontId="19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horizontal="left" vertical="top" wrapText="1"/>
    </xf>
    <xf numFmtId="0" fontId="4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/>
    </xf>
    <xf numFmtId="0" fontId="13" fillId="0" borderId="0" xfId="0" applyFont="1" applyAlignment="1" applyProtection="1">
      <alignment horizontal="left" vertical="top"/>
    </xf>
    <xf numFmtId="0" fontId="14" fillId="0" borderId="0" xfId="0" applyFont="1" applyAlignment="1" applyProtection="1">
      <alignment horizontal="left" vertical="top"/>
    </xf>
    <xf numFmtId="0" fontId="16" fillId="0" borderId="0" xfId="0" applyFont="1" applyAlignment="1" applyProtection="1">
      <alignment horizontal="left" vertical="top"/>
    </xf>
    <xf numFmtId="0" fontId="17" fillId="0" borderId="0" xfId="0" applyFont="1" applyAlignment="1" applyProtection="1">
      <alignment horizontal="left" vertical="top" wrapText="1"/>
    </xf>
    <xf numFmtId="0" fontId="17" fillId="0" borderId="0" xfId="0" applyFont="1" applyAlignment="1" applyProtection="1">
      <alignment horizontal="left" vertical="top"/>
    </xf>
    <xf numFmtId="0" fontId="0" fillId="0" borderId="0" xfId="0" applyFont="1" applyFill="1" applyAlignment="1" applyProtection="1">
      <alignment horizontal="left" vertical="top" wrapText="1"/>
    </xf>
    <xf numFmtId="0" fontId="0" fillId="0" borderId="0" xfId="0" applyAlignment="1" applyProtection="1">
      <alignment horizontal="left" vertical="top"/>
    </xf>
    <xf numFmtId="0" fontId="0" fillId="0" borderId="0" xfId="0" applyFill="1" applyAlignment="1" applyProtection="1">
      <alignment horizontal="left" vertical="top"/>
    </xf>
    <xf numFmtId="0" fontId="24" fillId="0" borderId="0" xfId="0" applyFont="1" applyAlignment="1" applyProtection="1">
      <alignment horizontal="left" vertical="top"/>
    </xf>
    <xf numFmtId="0" fontId="2" fillId="0" borderId="0" xfId="0" applyFont="1" applyFill="1" applyAlignment="1" applyProtection="1">
      <alignment horizontal="left" vertical="top"/>
    </xf>
    <xf numFmtId="0" fontId="4" fillId="0" borderId="0" xfId="0" applyFont="1" applyFill="1" applyAlignment="1" applyProtection="1">
      <alignment horizontal="left" vertical="top" wrapText="1"/>
    </xf>
    <xf numFmtId="0" fontId="0" fillId="0" borderId="0" xfId="0" applyFont="1" applyAlignment="1" applyProtection="1">
      <alignment horizontal="left" vertical="top"/>
    </xf>
    <xf numFmtId="0" fontId="0" fillId="0" borderId="0" xfId="1" applyNumberFormat="1" applyFont="1" applyFill="1" applyAlignment="1" applyProtection="1">
      <alignment horizontal="left" vertical="top"/>
    </xf>
    <xf numFmtId="0" fontId="0" fillId="0" borderId="0" xfId="0" applyFont="1" applyFill="1" applyAlignment="1" applyProtection="1">
      <alignment horizontal="center" vertical="top" wrapText="1"/>
    </xf>
    <xf numFmtId="0" fontId="0" fillId="0" borderId="0" xfId="1" applyNumberFormat="1" applyFont="1" applyFill="1" applyAlignment="1" applyProtection="1">
      <alignment horizontal="left" vertical="top" wrapText="1"/>
    </xf>
    <xf numFmtId="0" fontId="0" fillId="0" borderId="0" xfId="4" applyNumberFormat="1" applyFont="1" applyAlignment="1" applyProtection="1">
      <alignment horizontal="left" vertical="top" wrapText="1"/>
    </xf>
    <xf numFmtId="49" fontId="0" fillId="0" borderId="0" xfId="4" applyNumberFormat="1" applyFont="1" applyAlignment="1" applyProtection="1">
      <alignment horizontal="left" vertical="top"/>
    </xf>
    <xf numFmtId="49" fontId="3" fillId="0" borderId="0" xfId="4" applyNumberFormat="1" applyFont="1" applyAlignment="1" applyProtection="1">
      <alignment horizontal="left" vertical="top"/>
    </xf>
    <xf numFmtId="0" fontId="4" fillId="0" borderId="0" xfId="1" applyNumberFormat="1" applyFont="1" applyFill="1" applyAlignment="1" applyProtection="1">
      <alignment horizontal="left" vertical="top" wrapText="1"/>
    </xf>
    <xf numFmtId="0" fontId="0" fillId="0" borderId="0" xfId="0" applyFont="1" applyFill="1" applyAlignment="1" applyProtection="1">
      <alignment horizontal="left" wrapText="1"/>
    </xf>
    <xf numFmtId="0" fontId="2" fillId="0" borderId="0" xfId="0" applyFont="1" applyFill="1" applyAlignment="1" applyProtection="1">
      <alignment horizontal="left"/>
    </xf>
    <xf numFmtId="0" fontId="13" fillId="0" borderId="0" xfId="0" applyFont="1" applyAlignment="1" applyProtection="1">
      <alignment horizontal="left"/>
    </xf>
    <xf numFmtId="0" fontId="0" fillId="0" borderId="0" xfId="0" applyAlignment="1" applyProtection="1">
      <alignment horizontal="left"/>
    </xf>
    <xf numFmtId="0" fontId="24" fillId="0" borderId="0" xfId="0" applyFont="1" applyAlignment="1" applyProtection="1">
      <alignment horizontal="left"/>
    </xf>
    <xf numFmtId="0" fontId="14" fillId="0" borderId="0" xfId="0" applyFont="1" applyAlignment="1" applyProtection="1">
      <alignment horizontal="left"/>
    </xf>
    <xf numFmtId="0" fontId="17" fillId="0" borderId="0" xfId="0" applyFont="1" applyAlignment="1" applyProtection="1">
      <alignment horizontal="left"/>
    </xf>
  </cellXfs>
  <cellStyles count="5">
    <cellStyle name="Komma" xfId="3" builtinId="3"/>
    <cellStyle name="Procent" xfId="2" builtinId="5"/>
    <cellStyle name="Standaard" xfId="0" builtinId="0"/>
    <cellStyle name="Standaard 4" xfId="4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4"/>
  <sheetViews>
    <sheetView tabSelected="1" zoomScaleNormal="100" workbookViewId="0">
      <pane ySplit="1" topLeftCell="A2" activePane="bottomLeft" state="frozen"/>
      <selection pane="bottomLeft"/>
    </sheetView>
  </sheetViews>
  <sheetFormatPr defaultColWidth="121.5703125" defaultRowHeight="15" x14ac:dyDescent="0.25"/>
  <cols>
    <col min="1" max="1" width="151" style="2" customWidth="1"/>
    <col min="2" max="2" width="9.7109375" style="1" bestFit="1" customWidth="1"/>
    <col min="3" max="3" width="94" style="1" bestFit="1" customWidth="1"/>
    <col min="4" max="16384" width="121.5703125" style="1"/>
  </cols>
  <sheetData>
    <row r="1" spans="1:3" ht="27" thickBot="1" x14ac:dyDescent="0.3">
      <c r="A1" s="160" t="s">
        <v>2406</v>
      </c>
      <c r="B1" s="13">
        <v>2</v>
      </c>
      <c r="C1" s="12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</row>
    <row r="2" spans="1:3" ht="18.75" x14ac:dyDescent="0.25">
      <c r="A2" s="4" t="s">
        <v>22</v>
      </c>
    </row>
    <row r="3" spans="1:3" ht="18.75" x14ac:dyDescent="0.25">
      <c r="A3" s="82" t="s">
        <v>132</v>
      </c>
    </row>
    <row r="4" spans="1:3" ht="18.75" x14ac:dyDescent="0.25">
      <c r="A4" s="82" t="s">
        <v>30</v>
      </c>
    </row>
    <row r="5" spans="1:3" ht="18.75" x14ac:dyDescent="0.25">
      <c r="A5" s="82" t="s">
        <v>591</v>
      </c>
    </row>
    <row r="6" spans="1:3" ht="18.75" x14ac:dyDescent="0.25">
      <c r="A6" s="82" t="s">
        <v>590</v>
      </c>
    </row>
    <row r="7" spans="1:3" ht="18.75" x14ac:dyDescent="0.25">
      <c r="A7" s="82" t="s">
        <v>592</v>
      </c>
    </row>
    <row r="8" spans="1:3" ht="18.75" x14ac:dyDescent="0.25">
      <c r="A8" s="82" t="s">
        <v>593</v>
      </c>
    </row>
    <row r="9" spans="1:3" ht="18.75" x14ac:dyDescent="0.25">
      <c r="A9" s="82" t="s">
        <v>17</v>
      </c>
    </row>
    <row r="10" spans="1:3" ht="18.75" x14ac:dyDescent="0.25">
      <c r="A10" s="82" t="s">
        <v>18</v>
      </c>
    </row>
    <row r="11" spans="1:3" ht="18.75" x14ac:dyDescent="0.25">
      <c r="A11" s="82" t="s">
        <v>19</v>
      </c>
    </row>
    <row r="12" spans="1:3" ht="18.75" x14ac:dyDescent="0.25">
      <c r="A12" s="82" t="s">
        <v>20</v>
      </c>
    </row>
    <row r="13" spans="1:3" ht="18.75" x14ac:dyDescent="0.25">
      <c r="A13" s="82" t="s">
        <v>589</v>
      </c>
    </row>
    <row r="14" spans="1:3" ht="18.75" x14ac:dyDescent="0.25">
      <c r="A14" s="82"/>
    </row>
    <row r="15" spans="1:3" ht="18.75" x14ac:dyDescent="0.25">
      <c r="A15" s="205" t="s">
        <v>2502</v>
      </c>
    </row>
    <row r="16" spans="1:3" ht="18.75" x14ac:dyDescent="0.25">
      <c r="A16" s="4" t="s">
        <v>669</v>
      </c>
    </row>
    <row r="17" spans="1:3" ht="18.75" x14ac:dyDescent="0.25">
      <c r="A17" s="79" t="s">
        <v>24</v>
      </c>
      <c r="C17" s="10"/>
    </row>
    <row r="18" spans="1:3" ht="18.75" x14ac:dyDescent="0.25">
      <c r="A18" s="80" t="s">
        <v>2503</v>
      </c>
      <c r="C18" s="10"/>
    </row>
    <row r="19" spans="1:3" ht="18.75" x14ac:dyDescent="0.25">
      <c r="A19" s="81" t="s">
        <v>2504</v>
      </c>
    </row>
    <row r="20" spans="1:3" ht="18.75" x14ac:dyDescent="0.25">
      <c r="A20" s="206" t="s">
        <v>23</v>
      </c>
      <c r="B20" s="207"/>
      <c r="C20" s="207"/>
    </row>
    <row r="21" spans="1:3" ht="37.5" x14ac:dyDescent="0.25">
      <c r="A21" s="85" t="s">
        <v>668</v>
      </c>
    </row>
    <row r="22" spans="1:3" ht="18.75" x14ac:dyDescent="0.25">
      <c r="A22" s="83" t="s">
        <v>2505</v>
      </c>
    </row>
    <row r="23" spans="1:3" ht="37.5" x14ac:dyDescent="0.25">
      <c r="A23" s="83" t="s">
        <v>670</v>
      </c>
    </row>
    <row r="24" spans="1:3" ht="18.75" x14ac:dyDescent="0.25">
      <c r="A24" s="83" t="s">
        <v>2407</v>
      </c>
    </row>
    <row r="25" spans="1:3" ht="18.75" x14ac:dyDescent="0.25">
      <c r="A25" s="83" t="s">
        <v>2411</v>
      </c>
    </row>
    <row r="26" spans="1:3" ht="37.5" x14ac:dyDescent="0.25">
      <c r="A26" s="84" t="s">
        <v>2506</v>
      </c>
    </row>
    <row r="27" spans="1:3" ht="37.5" x14ac:dyDescent="0.25">
      <c r="A27" s="84" t="s">
        <v>2507</v>
      </c>
    </row>
    <row r="28" spans="1:3" ht="18.75" x14ac:dyDescent="0.25">
      <c r="A28" s="82"/>
    </row>
    <row r="29" spans="1:3" ht="18.75" x14ac:dyDescent="0.25">
      <c r="A29" s="161" t="s">
        <v>2508</v>
      </c>
    </row>
    <row r="30" spans="1:3" ht="18.75" x14ac:dyDescent="0.25">
      <c r="A30" s="4" t="s">
        <v>2510</v>
      </c>
    </row>
    <row r="31" spans="1:3" ht="18.75" x14ac:dyDescent="0.25">
      <c r="A31" s="4" t="s">
        <v>2511</v>
      </c>
    </row>
    <row r="32" spans="1:3" ht="18.75" x14ac:dyDescent="0.25">
      <c r="A32" s="4" t="s">
        <v>2509</v>
      </c>
    </row>
    <row r="33" spans="1:9" ht="18.75" x14ac:dyDescent="0.25">
      <c r="A33" s="4" t="s">
        <v>2512</v>
      </c>
      <c r="B33" s="9" t="s">
        <v>1</v>
      </c>
      <c r="C33" s="3" t="s">
        <v>177</v>
      </c>
    </row>
    <row r="34" spans="1:9" ht="18.75" x14ac:dyDescent="0.25">
      <c r="A34" s="208" t="s">
        <v>176</v>
      </c>
      <c r="B34" s="163">
        <v>0.318</v>
      </c>
      <c r="C34" s="209" t="s">
        <v>2408</v>
      </c>
    </row>
    <row r="35" spans="1:9" ht="18.75" x14ac:dyDescent="0.25">
      <c r="A35" s="4" t="s">
        <v>178</v>
      </c>
      <c r="B35" s="164">
        <v>0.379</v>
      </c>
      <c r="C35" s="3" t="s">
        <v>2409</v>
      </c>
    </row>
    <row r="36" spans="1:9" ht="18.75" x14ac:dyDescent="0.25">
      <c r="A36" s="4" t="s">
        <v>179</v>
      </c>
      <c r="B36" s="164">
        <v>0.30299999999999999</v>
      </c>
      <c r="C36" s="3" t="s">
        <v>2410</v>
      </c>
    </row>
    <row r="37" spans="1:9" ht="18.75" x14ac:dyDescent="0.25">
      <c r="A37" s="4" t="s">
        <v>353</v>
      </c>
      <c r="B37" s="163">
        <f>SUM(B34:B36)</f>
        <v>1</v>
      </c>
      <c r="C37" s="3"/>
    </row>
    <row r="38" spans="1:9" ht="18.75" x14ac:dyDescent="0.25">
      <c r="A38" s="4"/>
    </row>
    <row r="39" spans="1:9" ht="18.75" x14ac:dyDescent="0.25">
      <c r="A39" s="161" t="s">
        <v>2412</v>
      </c>
    </row>
    <row r="40" spans="1:9" ht="18.75" x14ac:dyDescent="0.25">
      <c r="A40" s="4" t="s">
        <v>2420</v>
      </c>
      <c r="D40" s="33"/>
      <c r="E40" s="33"/>
      <c r="F40" s="33"/>
      <c r="G40" s="33"/>
      <c r="H40" s="33"/>
      <c r="I40" s="33"/>
    </row>
    <row r="41" spans="1:9" ht="18.75" x14ac:dyDescent="0.25">
      <c r="A41" s="4" t="s">
        <v>2414</v>
      </c>
    </row>
    <row r="42" spans="1:9" ht="37.5" x14ac:dyDescent="0.25">
      <c r="A42" s="4" t="s">
        <v>2413</v>
      </c>
    </row>
    <row r="43" spans="1:9" ht="18.75" x14ac:dyDescent="0.25">
      <c r="A43" s="84" t="s">
        <v>2416</v>
      </c>
    </row>
    <row r="44" spans="1:9" ht="18.75" x14ac:dyDescent="0.25">
      <c r="A44" s="84" t="s">
        <v>2415</v>
      </c>
      <c r="C44" s="33"/>
    </row>
  </sheetData>
  <sheetProtection algorithmName="SHA-512" hashValue="g641200mkbU7Li9OipX8Ol3upTXkKR36EfwW1HbPneB6KZG41CIsPDvzJAC/dG/Wzo5yrAipLBO241XcHz/4mg==" saltValue="F6MmWQmLw7PJjzh4i3mjjQ==" spinCount="100000" sheet="1" selectLockedCells="1" selectUnlockedCells="1"/>
  <printOptions headings="1" gridLines="1"/>
  <pageMargins left="0.70866141732283472" right="0.70866141732283472" top="0.74803149606299213" bottom="0.74803149606299213" header="0.31496062992125984" footer="0.31496062992125984"/>
  <pageSetup paperSize="8" scale="67" fitToHeight="0" orientation="landscape" r:id="rId1"/>
  <headerFooter>
    <oddHeader>&amp;L&amp;F&amp;C&amp;A</oddHeader>
    <oddFooter>&amp;RPagina &amp;P / &amp;N
Printdatum: &amp;D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4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8" style="17" customWidth="1"/>
    <col min="3" max="3" width="11.5703125" style="17" customWidth="1"/>
    <col min="4" max="4" width="96.4257812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2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318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129" t="s">
        <v>33</v>
      </c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324</v>
      </c>
      <c r="C5" s="17" t="s">
        <v>328</v>
      </c>
      <c r="D5" s="25" t="s">
        <v>2242</v>
      </c>
      <c r="E5" s="26">
        <v>664</v>
      </c>
      <c r="F5" s="138"/>
      <c r="G5" s="27" t="s">
        <v>2232</v>
      </c>
      <c r="H5" s="28">
        <f>+F5*E5</f>
        <v>0</v>
      </c>
      <c r="I5" s="28"/>
    </row>
    <row r="6" spans="1:9" x14ac:dyDescent="0.25">
      <c r="A6" s="23">
        <v>2</v>
      </c>
      <c r="B6" s="50" t="s">
        <v>325</v>
      </c>
      <c r="C6" s="17" t="s">
        <v>328</v>
      </c>
      <c r="D6" s="25" t="s">
        <v>2247</v>
      </c>
      <c r="E6" s="26">
        <v>1467</v>
      </c>
      <c r="F6" s="138"/>
      <c r="G6" s="27" t="s">
        <v>2233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326</v>
      </c>
      <c r="C7" s="17" t="s">
        <v>328</v>
      </c>
      <c r="D7" s="25" t="s">
        <v>2248</v>
      </c>
      <c r="E7" s="26">
        <v>2020</v>
      </c>
      <c r="F7" s="138"/>
      <c r="G7" s="27" t="s">
        <v>2234</v>
      </c>
      <c r="H7" s="28">
        <f t="shared" si="0"/>
        <v>0</v>
      </c>
      <c r="I7" s="28"/>
    </row>
    <row r="8" spans="1:9" x14ac:dyDescent="0.25">
      <c r="A8" s="23">
        <v>4</v>
      </c>
      <c r="B8" s="50" t="s">
        <v>327</v>
      </c>
      <c r="C8" s="17" t="s">
        <v>328</v>
      </c>
      <c r="D8" s="25" t="s">
        <v>2249</v>
      </c>
      <c r="E8" s="26">
        <v>25</v>
      </c>
      <c r="F8" s="138"/>
      <c r="G8" s="27" t="s">
        <v>2235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G10" s="30"/>
      <c r="H10" s="31"/>
    </row>
    <row r="11" spans="1:9" ht="23.25" x14ac:dyDescent="0.25">
      <c r="A11" s="114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440</v>
      </c>
      <c r="C13" s="17" t="s">
        <v>438</v>
      </c>
      <c r="D13" s="17" t="s">
        <v>27</v>
      </c>
      <c r="E13" s="26">
        <v>305</v>
      </c>
      <c r="F13" s="5"/>
      <c r="G13" s="27" t="s">
        <v>2161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441</v>
      </c>
      <c r="C14" s="17" t="s">
        <v>438</v>
      </c>
      <c r="D14" s="17" t="s">
        <v>28</v>
      </c>
      <c r="E14" s="26">
        <v>73</v>
      </c>
      <c r="F14" s="5"/>
      <c r="G14" s="27" t="s">
        <v>2162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442</v>
      </c>
      <c r="C15" s="17" t="s">
        <v>438</v>
      </c>
      <c r="D15" s="17" t="s">
        <v>439</v>
      </c>
      <c r="E15" s="26">
        <v>9</v>
      </c>
      <c r="F15" s="5"/>
      <c r="G15" s="27" t="s">
        <v>2236</v>
      </c>
      <c r="H15" s="28">
        <f t="shared" si="0"/>
        <v>0</v>
      </c>
      <c r="I15" s="28"/>
    </row>
    <row r="16" spans="1:9" x14ac:dyDescent="0.25">
      <c r="B16" s="24"/>
      <c r="D16" s="33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14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62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438</v>
      </c>
      <c r="D20" s="32" t="s">
        <v>522</v>
      </c>
      <c r="E20" s="37">
        <v>0.9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2418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438</v>
      </c>
      <c r="D23" s="17" t="s">
        <v>837</v>
      </c>
      <c r="E23" s="37">
        <v>0.85</v>
      </c>
      <c r="F23" s="138"/>
      <c r="G23" s="27" t="s">
        <v>838</v>
      </c>
      <c r="H23" s="8">
        <f>(SUM($E$13:$E$15)*$E$23)*$F$23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14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519</v>
      </c>
      <c r="C28" s="17" t="s">
        <v>438</v>
      </c>
      <c r="D28" s="32" t="s">
        <v>444</v>
      </c>
      <c r="E28" s="26">
        <f>SUM(E13:E15)</f>
        <v>387</v>
      </c>
      <c r="F28" s="138"/>
      <c r="G28" s="45" t="s">
        <v>521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30"/>
      <c r="H30" s="44"/>
    </row>
    <row r="31" spans="1:10" ht="18.75" x14ac:dyDescent="0.25">
      <c r="D31" s="32"/>
      <c r="E31" s="32"/>
      <c r="F31" s="35"/>
      <c r="G31" s="48" t="s">
        <v>443</v>
      </c>
      <c r="H31" s="49">
        <f>H9+H16+H24+H29</f>
        <v>0</v>
      </c>
    </row>
    <row r="32" spans="1:10" x14ac:dyDescent="0.25">
      <c r="D32" s="32"/>
      <c r="E32" s="32"/>
      <c r="F32" s="35"/>
      <c r="G32" s="30"/>
      <c r="H32" s="44"/>
    </row>
    <row r="33" spans="1:9" x14ac:dyDescent="0.25">
      <c r="D33" s="32"/>
      <c r="E33" s="32"/>
      <c r="F33" s="35"/>
      <c r="G33" s="27"/>
      <c r="H33" s="8"/>
    </row>
    <row r="34" spans="1:9" ht="23.25" x14ac:dyDescent="0.25">
      <c r="A34" s="220" t="s">
        <v>8</v>
      </c>
      <c r="B34" s="220"/>
      <c r="C34" s="220"/>
      <c r="D34" s="220"/>
      <c r="G34" s="30"/>
      <c r="H34" s="31"/>
    </row>
    <row r="35" spans="1:9" x14ac:dyDescent="0.25">
      <c r="A35" s="21" t="s">
        <v>78</v>
      </c>
      <c r="B35" s="16" t="s">
        <v>82</v>
      </c>
      <c r="C35" s="16" t="s">
        <v>34</v>
      </c>
      <c r="D35" s="16" t="s">
        <v>0</v>
      </c>
      <c r="E35" s="16" t="s">
        <v>3</v>
      </c>
      <c r="F35" s="16" t="s">
        <v>7</v>
      </c>
      <c r="G35" s="22" t="s">
        <v>4</v>
      </c>
      <c r="H35" s="21" t="s">
        <v>21</v>
      </c>
    </row>
    <row r="36" spans="1:9" x14ac:dyDescent="0.25">
      <c r="A36" s="23">
        <v>11</v>
      </c>
      <c r="B36" s="50" t="s">
        <v>2238</v>
      </c>
      <c r="C36" s="17" t="s">
        <v>329</v>
      </c>
      <c r="D36" s="25" t="s">
        <v>2271</v>
      </c>
      <c r="E36" s="26">
        <v>50</v>
      </c>
      <c r="F36" s="138"/>
      <c r="G36" s="27" t="s">
        <v>596</v>
      </c>
      <c r="H36" s="28">
        <f>+F36*E36</f>
        <v>0</v>
      </c>
      <c r="I36" s="28"/>
    </row>
    <row r="37" spans="1:9" x14ac:dyDescent="0.25">
      <c r="A37" s="23">
        <v>12</v>
      </c>
      <c r="B37" s="50" t="s">
        <v>2239</v>
      </c>
      <c r="C37" s="17" t="s">
        <v>329</v>
      </c>
      <c r="D37" s="25" t="s">
        <v>2272</v>
      </c>
      <c r="E37" s="26">
        <v>40</v>
      </c>
      <c r="F37" s="138"/>
      <c r="G37" s="27" t="s">
        <v>596</v>
      </c>
      <c r="H37" s="28">
        <f t="shared" ref="H37:H40" si="1">+F37*E37</f>
        <v>0</v>
      </c>
      <c r="I37" s="28"/>
    </row>
    <row r="38" spans="1:9" x14ac:dyDescent="0.25">
      <c r="A38" s="23">
        <v>13</v>
      </c>
      <c r="B38" s="50" t="s">
        <v>2240</v>
      </c>
      <c r="C38" s="17" t="s">
        <v>329</v>
      </c>
      <c r="D38" s="25" t="s">
        <v>2273</v>
      </c>
      <c r="E38" s="26">
        <v>10</v>
      </c>
      <c r="F38" s="138"/>
      <c r="G38" s="27" t="s">
        <v>596</v>
      </c>
      <c r="H38" s="28">
        <f t="shared" si="1"/>
        <v>0</v>
      </c>
      <c r="I38" s="28"/>
    </row>
    <row r="39" spans="1:9" x14ac:dyDescent="0.25">
      <c r="A39" s="23">
        <v>14</v>
      </c>
      <c r="B39" s="50" t="s">
        <v>337</v>
      </c>
      <c r="C39" s="17" t="s">
        <v>329</v>
      </c>
      <c r="D39" s="24" t="s">
        <v>2274</v>
      </c>
      <c r="E39" s="26">
        <v>70</v>
      </c>
      <c r="F39" s="138"/>
      <c r="G39" s="27" t="s">
        <v>596</v>
      </c>
      <c r="H39" s="28">
        <f t="shared" si="1"/>
        <v>0</v>
      </c>
      <c r="I39" s="28"/>
    </row>
    <row r="40" spans="1:9" x14ac:dyDescent="0.25">
      <c r="A40" s="23">
        <v>15</v>
      </c>
      <c r="B40" s="50" t="s">
        <v>462</v>
      </c>
      <c r="C40" s="17" t="s">
        <v>463</v>
      </c>
      <c r="D40" s="25" t="s">
        <v>2250</v>
      </c>
      <c r="E40" s="26">
        <v>110</v>
      </c>
      <c r="F40" s="138"/>
      <c r="G40" s="27" t="s">
        <v>2241</v>
      </c>
      <c r="H40" s="28">
        <f t="shared" si="1"/>
        <v>0</v>
      </c>
      <c r="I40" s="28"/>
    </row>
    <row r="41" spans="1:9" x14ac:dyDescent="0.25">
      <c r="G41" s="30" t="s">
        <v>189</v>
      </c>
      <c r="H41" s="31">
        <f>SUM(H36:H40)</f>
        <v>0</v>
      </c>
    </row>
    <row r="42" spans="1:9" x14ac:dyDescent="0.25">
      <c r="G42" s="30"/>
      <c r="H42" s="31"/>
    </row>
    <row r="43" spans="1:9" ht="18.75" x14ac:dyDescent="0.25">
      <c r="G43" s="48" t="s">
        <v>445</v>
      </c>
      <c r="H43" s="49">
        <f>H41</f>
        <v>0</v>
      </c>
    </row>
    <row r="44" spans="1:9" x14ac:dyDescent="0.25">
      <c r="G44" s="30"/>
      <c r="H44" s="31"/>
    </row>
    <row r="45" spans="1:9" x14ac:dyDescent="0.25">
      <c r="G45" s="30"/>
      <c r="H45" s="31"/>
    </row>
    <row r="46" spans="1:9" ht="23.25" x14ac:dyDescent="0.25">
      <c r="A46" s="220" t="s">
        <v>9</v>
      </c>
      <c r="B46" s="220"/>
      <c r="C46" s="220"/>
      <c r="D46" s="220"/>
      <c r="G46" s="30"/>
      <c r="H46" s="31"/>
    </row>
    <row r="47" spans="1:9" x14ac:dyDescent="0.25">
      <c r="A47" s="21" t="s">
        <v>78</v>
      </c>
      <c r="B47" s="16" t="s">
        <v>82</v>
      </c>
      <c r="C47" s="16" t="s">
        <v>34</v>
      </c>
      <c r="D47" s="16" t="s">
        <v>0</v>
      </c>
      <c r="E47" s="16" t="s">
        <v>3</v>
      </c>
      <c r="F47" s="16" t="s">
        <v>7</v>
      </c>
      <c r="G47" s="22" t="s">
        <v>4</v>
      </c>
      <c r="H47" s="21" t="s">
        <v>21</v>
      </c>
    </row>
    <row r="48" spans="1:9" x14ac:dyDescent="0.25">
      <c r="A48" s="23">
        <v>16</v>
      </c>
      <c r="B48" s="50" t="s">
        <v>495</v>
      </c>
      <c r="C48" s="17" t="s">
        <v>450</v>
      </c>
      <c r="D48" s="25" t="s">
        <v>2251</v>
      </c>
      <c r="E48" s="26">
        <v>60</v>
      </c>
      <c r="F48" s="138"/>
      <c r="G48" s="27" t="s">
        <v>449</v>
      </c>
      <c r="H48" s="28">
        <f>+F48*E48</f>
        <v>0</v>
      </c>
      <c r="I48" s="28"/>
    </row>
    <row r="49" spans="1:9" x14ac:dyDescent="0.25">
      <c r="A49" s="23">
        <v>17</v>
      </c>
      <c r="B49" s="50" t="s">
        <v>2275</v>
      </c>
      <c r="C49" s="17" t="s">
        <v>451</v>
      </c>
      <c r="D49" s="25" t="s">
        <v>2252</v>
      </c>
      <c r="E49" s="26">
        <v>20</v>
      </c>
      <c r="F49" s="138"/>
      <c r="G49" s="27" t="s">
        <v>449</v>
      </c>
      <c r="H49" s="28">
        <f>+F49*E49</f>
        <v>0</v>
      </c>
      <c r="I49" s="28"/>
    </row>
    <row r="50" spans="1:9" x14ac:dyDescent="0.25">
      <c r="G50" s="30" t="s">
        <v>189</v>
      </c>
      <c r="H50" s="31">
        <f>SUM(H48:H49)</f>
        <v>0</v>
      </c>
    </row>
    <row r="51" spans="1:9" x14ac:dyDescent="0.25">
      <c r="G51" s="30"/>
      <c r="H51" s="31"/>
    </row>
    <row r="52" spans="1:9" ht="18.75" x14ac:dyDescent="0.25">
      <c r="G52" s="48" t="s">
        <v>446</v>
      </c>
      <c r="H52" s="49">
        <f>H50</f>
        <v>0</v>
      </c>
    </row>
    <row r="53" spans="1:9" x14ac:dyDescent="0.25">
      <c r="G53" s="30"/>
      <c r="H53" s="31"/>
    </row>
    <row r="54" spans="1:9" ht="18.75" x14ac:dyDescent="0.25">
      <c r="D54" s="32"/>
      <c r="E54" s="32"/>
      <c r="F54" s="35"/>
      <c r="G54" s="48" t="s">
        <v>172</v>
      </c>
      <c r="H54" s="49">
        <f>H31+H43+H52</f>
        <v>0</v>
      </c>
    </row>
    <row r="55" spans="1:9" x14ac:dyDescent="0.25">
      <c r="D55" s="32"/>
      <c r="E55" s="32"/>
      <c r="F55" s="35"/>
      <c r="G55" s="27"/>
      <c r="H55" s="8"/>
    </row>
    <row r="56" spans="1:9" ht="31.5" x14ac:dyDescent="0.25">
      <c r="A56" s="218" t="s">
        <v>36</v>
      </c>
      <c r="B56" s="218"/>
      <c r="C56" s="218"/>
      <c r="D56" s="218"/>
      <c r="E56" s="32"/>
      <c r="F56" s="35"/>
      <c r="G56" s="27"/>
      <c r="H56" s="8"/>
    </row>
    <row r="57" spans="1:9" ht="23.25" x14ac:dyDescent="0.25">
      <c r="A57" s="220" t="s">
        <v>460</v>
      </c>
      <c r="B57" s="220"/>
      <c r="C57" s="220"/>
      <c r="D57" s="220"/>
      <c r="E57" s="32"/>
      <c r="F57" s="35"/>
      <c r="G57" s="27"/>
      <c r="H57" s="8"/>
    </row>
    <row r="58" spans="1:9" x14ac:dyDescent="0.25">
      <c r="A58" s="16" t="s">
        <v>78</v>
      </c>
      <c r="B58" s="16" t="s">
        <v>82</v>
      </c>
      <c r="C58" s="16" t="s">
        <v>34</v>
      </c>
      <c r="D58" s="16" t="s">
        <v>0</v>
      </c>
      <c r="E58" s="16" t="s">
        <v>3</v>
      </c>
      <c r="F58" s="16" t="s">
        <v>6</v>
      </c>
      <c r="G58" s="22" t="s">
        <v>4</v>
      </c>
      <c r="H58" s="21" t="s">
        <v>21</v>
      </c>
    </row>
    <row r="59" spans="1:9" ht="30" x14ac:dyDescent="0.25">
      <c r="A59" s="23">
        <v>18</v>
      </c>
      <c r="B59" s="50" t="s">
        <v>453</v>
      </c>
      <c r="C59" s="69" t="s">
        <v>452</v>
      </c>
      <c r="D59" s="25" t="s">
        <v>2187</v>
      </c>
      <c r="E59" s="131">
        <v>1700</v>
      </c>
      <c r="F59" s="6"/>
      <c r="G59" s="68" t="s">
        <v>2194</v>
      </c>
      <c r="H59" s="28">
        <f t="shared" ref="H59:H64" si="2">+F59*E59</f>
        <v>0</v>
      </c>
      <c r="I59" s="32"/>
    </row>
    <row r="60" spans="1:9" x14ac:dyDescent="0.25">
      <c r="A60" s="23">
        <v>19</v>
      </c>
      <c r="B60" s="50" t="s">
        <v>454</v>
      </c>
      <c r="C60" s="69" t="s">
        <v>452</v>
      </c>
      <c r="D60" s="25" t="s">
        <v>2188</v>
      </c>
      <c r="E60" s="131">
        <v>1000</v>
      </c>
      <c r="F60" s="6"/>
      <c r="G60" s="140" t="s">
        <v>770</v>
      </c>
      <c r="H60" s="28">
        <f t="shared" si="2"/>
        <v>0</v>
      </c>
      <c r="I60" s="32"/>
    </row>
    <row r="61" spans="1:9" x14ac:dyDescent="0.25">
      <c r="A61" s="23">
        <v>20</v>
      </c>
      <c r="B61" s="50" t="s">
        <v>456</v>
      </c>
      <c r="C61" s="69" t="s">
        <v>452</v>
      </c>
      <c r="D61" s="25" t="s">
        <v>2189</v>
      </c>
      <c r="E61" s="26">
        <v>400</v>
      </c>
      <c r="F61" s="6"/>
      <c r="G61" s="27" t="s">
        <v>2093</v>
      </c>
      <c r="H61" s="28">
        <f t="shared" si="2"/>
        <v>0</v>
      </c>
      <c r="I61" s="32"/>
    </row>
    <row r="62" spans="1:9" x14ac:dyDescent="0.25">
      <c r="A62" s="23">
        <v>21</v>
      </c>
      <c r="B62" s="23" t="s">
        <v>275</v>
      </c>
      <c r="C62" s="149" t="s">
        <v>529</v>
      </c>
      <c r="D62" s="88" t="s">
        <v>2253</v>
      </c>
      <c r="E62" s="26">
        <v>340</v>
      </c>
      <c r="F62" s="6"/>
      <c r="G62" s="45" t="s">
        <v>2237</v>
      </c>
      <c r="H62" s="28">
        <f t="shared" si="2"/>
        <v>0</v>
      </c>
      <c r="I62" s="32"/>
    </row>
    <row r="63" spans="1:9" x14ac:dyDescent="0.25">
      <c r="A63" s="23">
        <v>22</v>
      </c>
      <c r="B63" s="23" t="s">
        <v>276</v>
      </c>
      <c r="C63" s="149" t="s">
        <v>529</v>
      </c>
      <c r="D63" s="32" t="s">
        <v>2254</v>
      </c>
      <c r="E63" s="26">
        <v>110</v>
      </c>
      <c r="F63" s="6"/>
      <c r="G63" s="68" t="s">
        <v>2298</v>
      </c>
      <c r="H63" s="28">
        <f t="shared" si="2"/>
        <v>0</v>
      </c>
      <c r="I63" s="32"/>
    </row>
    <row r="64" spans="1:9" x14ac:dyDescent="0.25">
      <c r="A64" s="23">
        <v>23</v>
      </c>
      <c r="B64" s="23" t="s">
        <v>277</v>
      </c>
      <c r="C64" s="149" t="s">
        <v>529</v>
      </c>
      <c r="D64" s="32" t="s">
        <v>2255</v>
      </c>
      <c r="E64" s="26">
        <v>140</v>
      </c>
      <c r="F64" s="6"/>
      <c r="G64" s="42" t="s">
        <v>2184</v>
      </c>
      <c r="H64" s="28">
        <f t="shared" si="2"/>
        <v>0</v>
      </c>
      <c r="I64" s="32"/>
    </row>
    <row r="65" spans="1:9" s="33" customFormat="1" ht="18.75" x14ac:dyDescent="0.25">
      <c r="D65" s="88"/>
      <c r="E65" s="132"/>
      <c r="F65" s="133"/>
      <c r="G65" s="48" t="s">
        <v>459</v>
      </c>
      <c r="H65" s="49">
        <f>SUM(H59:H64)</f>
        <v>0</v>
      </c>
      <c r="I65" s="88"/>
    </row>
    <row r="66" spans="1:9" s="33" customFormat="1" ht="18.75" x14ac:dyDescent="0.25">
      <c r="D66" s="88"/>
      <c r="E66" s="132"/>
      <c r="F66" s="133"/>
      <c r="G66" s="48"/>
      <c r="H66" s="49"/>
      <c r="I66" s="88"/>
    </row>
    <row r="67" spans="1:9" s="33" customFormat="1" x14ac:dyDescent="0.25">
      <c r="D67" s="88"/>
      <c r="E67" s="132"/>
      <c r="F67" s="133"/>
      <c r="H67" s="28"/>
      <c r="I67" s="88"/>
    </row>
    <row r="68" spans="1:9" ht="23.25" x14ac:dyDescent="0.25">
      <c r="A68" s="220" t="s">
        <v>8</v>
      </c>
      <c r="B68" s="220"/>
      <c r="C68" s="220"/>
      <c r="D68" s="220"/>
      <c r="E68" s="26"/>
      <c r="F68" s="35"/>
      <c r="G68" s="17"/>
      <c r="I68" s="32"/>
    </row>
    <row r="69" spans="1:9" x14ac:dyDescent="0.25">
      <c r="A69" s="222" t="s">
        <v>2281</v>
      </c>
      <c r="B69" s="222"/>
      <c r="C69" s="222"/>
      <c r="D69" s="222"/>
      <c r="E69" s="26"/>
      <c r="F69" s="35"/>
      <c r="G69" s="17"/>
      <c r="I69" s="32"/>
    </row>
    <row r="70" spans="1:9" x14ac:dyDescent="0.25">
      <c r="A70" s="16" t="s">
        <v>78</v>
      </c>
      <c r="B70" s="16" t="s">
        <v>82</v>
      </c>
      <c r="C70" s="16" t="s">
        <v>34</v>
      </c>
      <c r="D70" s="16" t="s">
        <v>0</v>
      </c>
      <c r="E70" s="16" t="s">
        <v>3</v>
      </c>
      <c r="F70" s="16" t="s">
        <v>6</v>
      </c>
      <c r="G70" s="22" t="s">
        <v>4</v>
      </c>
      <c r="H70" s="21" t="s">
        <v>21</v>
      </c>
    </row>
    <row r="71" spans="1:9" x14ac:dyDescent="0.25">
      <c r="A71" s="23">
        <v>24</v>
      </c>
      <c r="B71" s="50" t="s">
        <v>2376</v>
      </c>
      <c r="C71" s="69" t="s">
        <v>2377</v>
      </c>
      <c r="D71" s="25" t="s">
        <v>2256</v>
      </c>
      <c r="E71" s="131">
        <v>90</v>
      </c>
      <c r="F71" s="6"/>
      <c r="G71" s="45" t="s">
        <v>2283</v>
      </c>
      <c r="H71" s="28">
        <f t="shared" ref="H71:H74" si="3">+F71*E71</f>
        <v>0</v>
      </c>
      <c r="I71" s="32"/>
    </row>
    <row r="72" spans="1:9" ht="30" x14ac:dyDescent="0.25">
      <c r="A72" s="23">
        <v>25</v>
      </c>
      <c r="B72" s="50" t="s">
        <v>2378</v>
      </c>
      <c r="C72" s="69" t="s">
        <v>2377</v>
      </c>
      <c r="D72" s="25" t="s">
        <v>2277</v>
      </c>
      <c r="E72" s="131">
        <v>95</v>
      </c>
      <c r="F72" s="6"/>
      <c r="G72" s="68" t="s">
        <v>2373</v>
      </c>
      <c r="H72" s="28">
        <f t="shared" si="3"/>
        <v>0</v>
      </c>
      <c r="I72" s="32"/>
    </row>
    <row r="73" spans="1:9" ht="30" x14ac:dyDescent="0.25">
      <c r="A73" s="23">
        <v>26</v>
      </c>
      <c r="B73" s="50" t="s">
        <v>2379</v>
      </c>
      <c r="C73" s="69" t="s">
        <v>2377</v>
      </c>
      <c r="D73" s="25" t="s">
        <v>2258</v>
      </c>
      <c r="E73" s="26">
        <v>75</v>
      </c>
      <c r="F73" s="6"/>
      <c r="G73" s="68" t="s">
        <v>2374</v>
      </c>
      <c r="H73" s="28">
        <f>+F73*E73</f>
        <v>0</v>
      </c>
      <c r="I73" s="32"/>
    </row>
    <row r="74" spans="1:9" x14ac:dyDescent="0.25">
      <c r="A74" s="23">
        <v>27</v>
      </c>
      <c r="B74" s="50" t="s">
        <v>2380</v>
      </c>
      <c r="C74" s="69" t="s">
        <v>2377</v>
      </c>
      <c r="D74" s="25" t="s">
        <v>2257</v>
      </c>
      <c r="E74" s="26">
        <v>40</v>
      </c>
      <c r="F74" s="6"/>
      <c r="G74" s="68" t="s">
        <v>2375</v>
      </c>
      <c r="H74" s="28">
        <f t="shared" si="3"/>
        <v>0</v>
      </c>
      <c r="I74" s="32"/>
    </row>
    <row r="75" spans="1:9" s="33" customFormat="1" ht="18.75" x14ac:dyDescent="0.25">
      <c r="D75" s="88"/>
      <c r="E75" s="132"/>
      <c r="F75" s="133"/>
      <c r="G75" s="48" t="s">
        <v>466</v>
      </c>
      <c r="H75" s="49">
        <f>SUM(H71:H74)</f>
        <v>0</v>
      </c>
      <c r="I75" s="88"/>
    </row>
    <row r="76" spans="1:9" x14ac:dyDescent="0.25">
      <c r="D76" s="124"/>
      <c r="E76" s="26"/>
      <c r="F76" s="35"/>
      <c r="G76" s="53"/>
      <c r="H76" s="8"/>
      <c r="I76" s="32"/>
    </row>
    <row r="77" spans="1:9" x14ac:dyDescent="0.25">
      <c r="D77" s="124"/>
      <c r="E77" s="26"/>
      <c r="F77" s="35"/>
      <c r="G77" s="53"/>
      <c r="H77" s="8"/>
      <c r="I77" s="32"/>
    </row>
    <row r="78" spans="1:9" ht="23.25" x14ac:dyDescent="0.25">
      <c r="A78" s="220" t="s">
        <v>9</v>
      </c>
      <c r="B78" s="220"/>
      <c r="C78" s="220"/>
      <c r="D78" s="220"/>
      <c r="E78" s="26"/>
      <c r="F78" s="35"/>
      <c r="G78" s="53"/>
      <c r="H78" s="8"/>
      <c r="I78" s="32"/>
    </row>
    <row r="79" spans="1:9" x14ac:dyDescent="0.25">
      <c r="A79" s="16" t="s">
        <v>78</v>
      </c>
      <c r="B79" s="16" t="s">
        <v>82</v>
      </c>
      <c r="C79" s="16" t="s">
        <v>34</v>
      </c>
      <c r="D79" s="16" t="s">
        <v>0</v>
      </c>
      <c r="E79" s="16" t="s">
        <v>3</v>
      </c>
      <c r="F79" s="16" t="s">
        <v>6</v>
      </c>
      <c r="G79" s="22" t="s">
        <v>4</v>
      </c>
      <c r="H79" s="21" t="s">
        <v>21</v>
      </c>
    </row>
    <row r="80" spans="1:9" x14ac:dyDescent="0.25">
      <c r="A80" s="23">
        <v>28</v>
      </c>
      <c r="B80" s="50" t="s">
        <v>482</v>
      </c>
      <c r="C80" s="69" t="s">
        <v>484</v>
      </c>
      <c r="D80" s="25" t="s">
        <v>2263</v>
      </c>
      <c r="E80" s="131">
        <v>40</v>
      </c>
      <c r="F80" s="6"/>
      <c r="G80" s="27"/>
      <c r="H80" s="28">
        <f t="shared" ref="H80:H84" si="4">+F80*E80</f>
        <v>0</v>
      </c>
      <c r="I80" s="32"/>
    </row>
    <row r="81" spans="1:10" x14ac:dyDescent="0.25">
      <c r="A81" s="23">
        <v>29</v>
      </c>
      <c r="B81" s="50" t="s">
        <v>487</v>
      </c>
      <c r="C81" s="69" t="s">
        <v>485</v>
      </c>
      <c r="D81" s="25" t="s">
        <v>2259</v>
      </c>
      <c r="E81" s="131">
        <v>10</v>
      </c>
      <c r="F81" s="6"/>
      <c r="G81" s="51" t="s">
        <v>2280</v>
      </c>
      <c r="H81" s="28">
        <f t="shared" si="4"/>
        <v>0</v>
      </c>
      <c r="I81" s="32"/>
    </row>
    <row r="82" spans="1:10" x14ac:dyDescent="0.25">
      <c r="A82" s="23">
        <v>30</v>
      </c>
      <c r="B82" s="50" t="s">
        <v>491</v>
      </c>
      <c r="C82" s="69" t="s">
        <v>485</v>
      </c>
      <c r="D82" s="25" t="s">
        <v>2260</v>
      </c>
      <c r="E82" s="131">
        <v>10</v>
      </c>
      <c r="F82" s="6"/>
      <c r="G82" s="51" t="s">
        <v>2282</v>
      </c>
      <c r="H82" s="28">
        <f t="shared" si="4"/>
        <v>0</v>
      </c>
      <c r="I82" s="32"/>
    </row>
    <row r="83" spans="1:10" x14ac:dyDescent="0.25">
      <c r="A83" s="23">
        <v>31</v>
      </c>
      <c r="B83" s="50" t="s">
        <v>492</v>
      </c>
      <c r="C83" s="69" t="s">
        <v>485</v>
      </c>
      <c r="D83" s="25" t="s">
        <v>2262</v>
      </c>
      <c r="E83" s="26">
        <v>15</v>
      </c>
      <c r="F83" s="6"/>
      <c r="G83" s="42" t="s">
        <v>2093</v>
      </c>
      <c r="H83" s="28">
        <f t="shared" si="4"/>
        <v>0</v>
      </c>
      <c r="I83" s="32"/>
    </row>
    <row r="84" spans="1:10" x14ac:dyDescent="0.25">
      <c r="A84" s="23">
        <v>32</v>
      </c>
      <c r="B84" s="50" t="s">
        <v>493</v>
      </c>
      <c r="C84" s="69" t="s">
        <v>485</v>
      </c>
      <c r="D84" s="25" t="s">
        <v>2261</v>
      </c>
      <c r="E84" s="26">
        <v>5</v>
      </c>
      <c r="F84" s="6"/>
      <c r="G84" s="51"/>
      <c r="H84" s="28">
        <f t="shared" si="4"/>
        <v>0</v>
      </c>
      <c r="I84" s="32"/>
    </row>
    <row r="85" spans="1:10" s="33" customFormat="1" ht="18.75" x14ac:dyDescent="0.25">
      <c r="A85" s="17"/>
      <c r="D85" s="88"/>
      <c r="E85" s="132"/>
      <c r="F85" s="133"/>
      <c r="G85" s="48" t="s">
        <v>467</v>
      </c>
      <c r="H85" s="49">
        <f>SUM(H80:H84)</f>
        <v>0</v>
      </c>
      <c r="I85" s="88"/>
    </row>
    <row r="86" spans="1:10" x14ac:dyDescent="0.25">
      <c r="D86" s="124"/>
      <c r="E86" s="26"/>
      <c r="F86" s="35"/>
      <c r="G86" s="53"/>
      <c r="H86" s="8"/>
      <c r="I86" s="32"/>
    </row>
    <row r="87" spans="1:10" ht="31.5" x14ac:dyDescent="0.25">
      <c r="A87" s="218" t="s">
        <v>637</v>
      </c>
      <c r="B87" s="218"/>
      <c r="C87" s="218"/>
      <c r="D87" s="218"/>
      <c r="E87" s="26"/>
      <c r="F87" s="35"/>
      <c r="G87" s="53"/>
      <c r="H87" s="8"/>
    </row>
    <row r="88" spans="1:10" x14ac:dyDescent="0.25">
      <c r="A88" s="222" t="s">
        <v>372</v>
      </c>
      <c r="B88" s="222"/>
      <c r="C88" s="222"/>
      <c r="D88" s="222"/>
      <c r="E88" s="26"/>
      <c r="F88" s="35"/>
      <c r="G88" s="53"/>
      <c r="H88" s="8"/>
      <c r="I88" s="32"/>
    </row>
    <row r="89" spans="1:10" x14ac:dyDescent="0.25">
      <c r="A89" s="16" t="s">
        <v>78</v>
      </c>
      <c r="B89" s="16" t="s">
        <v>76</v>
      </c>
      <c r="C89" s="16" t="s">
        <v>34</v>
      </c>
      <c r="D89" s="16" t="s">
        <v>126</v>
      </c>
      <c r="E89" s="16" t="s">
        <v>11</v>
      </c>
      <c r="F89" s="16" t="s">
        <v>70</v>
      </c>
      <c r="G89" s="27"/>
      <c r="H89" s="21" t="s">
        <v>21</v>
      </c>
      <c r="I89" s="8"/>
      <c r="J89" s="28"/>
    </row>
    <row r="90" spans="1:10" x14ac:dyDescent="0.25">
      <c r="B90" s="54" t="s">
        <v>361</v>
      </c>
      <c r="C90" s="23"/>
      <c r="D90" s="32" t="s">
        <v>14</v>
      </c>
      <c r="E90" s="37">
        <v>0.05</v>
      </c>
      <c r="F90" s="39">
        <f>'A. Algemeen'!G56</f>
        <v>0</v>
      </c>
      <c r="G90" s="40"/>
      <c r="H90" s="8">
        <f>($H$65+$H$75+$H$85)*E90*F90</f>
        <v>0</v>
      </c>
      <c r="I90" s="8"/>
      <c r="J90" s="28"/>
    </row>
    <row r="91" spans="1:10" x14ac:dyDescent="0.25">
      <c r="B91" s="54" t="s">
        <v>362</v>
      </c>
      <c r="C91" s="23"/>
      <c r="D91" s="32" t="s">
        <v>15</v>
      </c>
      <c r="E91" s="55">
        <v>0.05</v>
      </c>
      <c r="F91" s="39">
        <f>'A. Algemeen'!G57</f>
        <v>0</v>
      </c>
      <c r="G91" s="27"/>
      <c r="H91" s="8">
        <f>($H$65+$H$75+$H$85)*E91*F91</f>
        <v>0</v>
      </c>
      <c r="I91" s="8"/>
      <c r="J91" s="28"/>
    </row>
    <row r="92" spans="1:10" x14ac:dyDescent="0.25">
      <c r="B92" s="54" t="s">
        <v>363</v>
      </c>
      <c r="C92" s="23"/>
      <c r="D92" s="32" t="s">
        <v>12</v>
      </c>
      <c r="E92" s="55">
        <v>0.04</v>
      </c>
      <c r="F92" s="39">
        <f>'A. Algemeen'!G58</f>
        <v>0</v>
      </c>
      <c r="G92" s="42"/>
      <c r="H92" s="8">
        <f>($H$65+$H$75+$H$85)*E92*F92</f>
        <v>0</v>
      </c>
      <c r="I92" s="28"/>
      <c r="J92" s="28"/>
    </row>
    <row r="93" spans="1:10" x14ac:dyDescent="0.25">
      <c r="B93" s="54" t="s">
        <v>364</v>
      </c>
      <c r="C93" s="23"/>
      <c r="D93" s="32" t="s">
        <v>13</v>
      </c>
      <c r="E93" s="55">
        <v>0.01</v>
      </c>
      <c r="F93" s="39">
        <f>'A. Algemeen'!G59</f>
        <v>0</v>
      </c>
      <c r="G93" s="27"/>
      <c r="H93" s="8">
        <f>($H$65+$H$75+$H$85)*E93*F93</f>
        <v>0</v>
      </c>
      <c r="I93" s="28"/>
      <c r="J93" s="28"/>
    </row>
    <row r="94" spans="1:10" ht="18.75" x14ac:dyDescent="0.25">
      <c r="D94" s="32"/>
      <c r="E94" s="26"/>
      <c r="F94" s="35"/>
      <c r="G94" s="48" t="s">
        <v>481</v>
      </c>
      <c r="H94" s="49">
        <f>SUM(H90:H93)</f>
        <v>0</v>
      </c>
    </row>
    <row r="95" spans="1:10" x14ac:dyDescent="0.25">
      <c r="D95" s="32"/>
      <c r="E95" s="26"/>
      <c r="F95" s="35"/>
      <c r="G95" s="53"/>
      <c r="H95" s="8"/>
    </row>
    <row r="96" spans="1:10" ht="18.75" x14ac:dyDescent="0.25">
      <c r="D96" s="32"/>
      <c r="E96" s="26"/>
      <c r="F96" s="35"/>
      <c r="G96" s="48" t="s">
        <v>173</v>
      </c>
      <c r="H96" s="49">
        <f>H65+H75+H85+H94</f>
        <v>0</v>
      </c>
    </row>
    <row r="97" spans="1:11" x14ac:dyDescent="0.25">
      <c r="D97" s="124"/>
      <c r="E97" s="26"/>
      <c r="F97" s="35"/>
      <c r="G97" s="53"/>
      <c r="H97" s="8"/>
      <c r="I97" s="32"/>
    </row>
    <row r="98" spans="1:11" x14ac:dyDescent="0.25">
      <c r="D98" s="32"/>
      <c r="E98" s="26"/>
      <c r="F98" s="35"/>
      <c r="G98" s="53"/>
      <c r="H98" s="8"/>
    </row>
    <row r="99" spans="1:11" ht="18.75" x14ac:dyDescent="0.25">
      <c r="F99" s="57"/>
      <c r="G99" s="115" t="s">
        <v>2264</v>
      </c>
      <c r="H99" s="58">
        <f>$H$54+H96</f>
        <v>0</v>
      </c>
    </row>
    <row r="100" spans="1:11" ht="18.75" x14ac:dyDescent="0.25">
      <c r="F100" s="57"/>
      <c r="G100" s="115"/>
      <c r="H100" s="58"/>
    </row>
    <row r="101" spans="1:11" ht="19.5" thickBot="1" x14ac:dyDescent="0.3">
      <c r="F101" s="57"/>
      <c r="G101" s="56"/>
      <c r="H101" s="58"/>
    </row>
    <row r="102" spans="1:11" ht="28.5" thickBot="1" x14ac:dyDescent="0.3">
      <c r="E102" s="59"/>
      <c r="F102" s="116" t="s">
        <v>2265</v>
      </c>
      <c r="G102" s="114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102" s="113">
        <f>IF('Informatie en uitleg'!$B$1=1,H99*'Informatie en uitleg'!$B$34,IF('Informatie en uitleg'!$B$1=2,H99*'Informatie en uitleg'!$B$35,IF('Informatie en uitleg'!$B$1=3,H99*'Informatie en uitleg'!$B$36,"onjuist perceelnummer")))</f>
        <v>0</v>
      </c>
      <c r="J102" s="53"/>
      <c r="K102" s="8"/>
    </row>
    <row r="103" spans="1:11" x14ac:dyDescent="0.25">
      <c r="D103" s="32"/>
      <c r="E103" s="26"/>
      <c r="F103" s="35"/>
      <c r="G103" s="53"/>
      <c r="H103" s="8"/>
    </row>
    <row r="104" spans="1:11" x14ac:dyDescent="0.25">
      <c r="D104" s="32"/>
      <c r="E104" s="32"/>
      <c r="F104" s="35"/>
      <c r="G104" s="27"/>
      <c r="H104" s="8"/>
    </row>
    <row r="105" spans="1:11" s="61" customFormat="1" ht="28.5" x14ac:dyDescent="0.25">
      <c r="A105" s="216" t="s">
        <v>365</v>
      </c>
      <c r="B105" s="216"/>
      <c r="C105" s="216"/>
      <c r="D105" s="216"/>
      <c r="E105" s="216"/>
      <c r="F105" s="216"/>
      <c r="G105" s="216"/>
      <c r="H105" s="60"/>
    </row>
    <row r="106" spans="1:11" ht="28.5" x14ac:dyDescent="0.25">
      <c r="A106" s="216" t="s">
        <v>494</v>
      </c>
      <c r="B106" s="216"/>
      <c r="C106" s="216"/>
      <c r="D106" s="216"/>
      <c r="F106" s="8"/>
      <c r="G106" s="27"/>
    </row>
    <row r="107" spans="1:11" x14ac:dyDescent="0.25">
      <c r="B107" s="16" t="s">
        <v>82</v>
      </c>
      <c r="C107" s="16" t="s">
        <v>34</v>
      </c>
      <c r="D107" s="16" t="s">
        <v>80</v>
      </c>
      <c r="E107" s="225" t="s">
        <v>81</v>
      </c>
      <c r="F107" s="225"/>
      <c r="G107" s="225"/>
      <c r="H107" s="62" t="s">
        <v>29</v>
      </c>
      <c r="I107" s="17" t="s">
        <v>229</v>
      </c>
    </row>
    <row r="108" spans="1:11" x14ac:dyDescent="0.25">
      <c r="B108" s="50" t="s">
        <v>324</v>
      </c>
      <c r="C108" s="149" t="s">
        <v>328</v>
      </c>
      <c r="D108" s="25" t="s">
        <v>436</v>
      </c>
      <c r="E108" s="228" t="s">
        <v>2232</v>
      </c>
      <c r="F108" s="228"/>
      <c r="G108" s="228"/>
      <c r="H108" s="159">
        <f>F5</f>
        <v>0</v>
      </c>
      <c r="I108" s="32" t="str">
        <f t="shared" ref="I108:I140" ca="1" si="5">_xlfn.FORMULATEXT(H108)</f>
        <v>=F5</v>
      </c>
    </row>
    <row r="109" spans="1:11" x14ac:dyDescent="0.25">
      <c r="B109" s="50" t="s">
        <v>325</v>
      </c>
      <c r="C109" s="149" t="s">
        <v>328</v>
      </c>
      <c r="D109" s="25" t="s">
        <v>437</v>
      </c>
      <c r="E109" s="228" t="s">
        <v>2233</v>
      </c>
      <c r="F109" s="228"/>
      <c r="G109" s="228"/>
      <c r="H109" s="159">
        <f t="shared" ref="H109:H111" si="6">F6</f>
        <v>0</v>
      </c>
      <c r="I109" s="32" t="str">
        <f t="shared" ca="1" si="5"/>
        <v>=F6</v>
      </c>
    </row>
    <row r="110" spans="1:11" x14ac:dyDescent="0.25">
      <c r="B110" s="50" t="s">
        <v>326</v>
      </c>
      <c r="C110" s="149" t="s">
        <v>328</v>
      </c>
      <c r="D110" s="25" t="s">
        <v>322</v>
      </c>
      <c r="E110" s="228" t="s">
        <v>2234</v>
      </c>
      <c r="F110" s="228"/>
      <c r="G110" s="228"/>
      <c r="H110" s="159">
        <f t="shared" si="6"/>
        <v>0</v>
      </c>
      <c r="I110" s="32" t="str">
        <f t="shared" ca="1" si="5"/>
        <v>=F7</v>
      </c>
    </row>
    <row r="111" spans="1:11" x14ac:dyDescent="0.25">
      <c r="B111" s="50" t="s">
        <v>327</v>
      </c>
      <c r="C111" s="149" t="s">
        <v>328</v>
      </c>
      <c r="D111" s="25" t="s">
        <v>323</v>
      </c>
      <c r="E111" s="228" t="s">
        <v>2235</v>
      </c>
      <c r="F111" s="228"/>
      <c r="G111" s="228"/>
      <c r="H111" s="159">
        <f t="shared" si="6"/>
        <v>0</v>
      </c>
      <c r="I111" s="32" t="str">
        <f t="shared" ca="1" si="5"/>
        <v>=F8</v>
      </c>
    </row>
    <row r="112" spans="1:11" x14ac:dyDescent="0.25">
      <c r="B112" s="50"/>
      <c r="C112" s="149"/>
      <c r="D112" s="25"/>
      <c r="E112" s="150"/>
      <c r="F112" s="150"/>
      <c r="G112" s="150"/>
      <c r="H112" s="28"/>
      <c r="I112" s="32"/>
    </row>
    <row r="113" spans="2:9" x14ac:dyDescent="0.25">
      <c r="B113" s="50" t="s">
        <v>440</v>
      </c>
      <c r="C113" s="149" t="s">
        <v>438</v>
      </c>
      <c r="D113" s="25" t="s">
        <v>504</v>
      </c>
      <c r="E113" s="214" t="s">
        <v>2195</v>
      </c>
      <c r="F113" s="214"/>
      <c r="G113" s="214"/>
      <c r="H113" s="28">
        <f>F13</f>
        <v>0</v>
      </c>
      <c r="I113" s="32" t="str">
        <f t="shared" ca="1" si="5"/>
        <v>=F13</v>
      </c>
    </row>
    <row r="114" spans="2:9" x14ac:dyDescent="0.25">
      <c r="B114" s="50" t="s">
        <v>441</v>
      </c>
      <c r="C114" s="149" t="s">
        <v>438</v>
      </c>
      <c r="D114" s="25" t="s">
        <v>505</v>
      </c>
      <c r="E114" s="214" t="s">
        <v>2196</v>
      </c>
      <c r="F114" s="214"/>
      <c r="G114" s="214"/>
      <c r="H114" s="28">
        <f>F14</f>
        <v>0</v>
      </c>
      <c r="I114" s="32" t="str">
        <f t="shared" ca="1" si="5"/>
        <v>=F14</v>
      </c>
    </row>
    <row r="115" spans="2:9" x14ac:dyDescent="0.25">
      <c r="B115" s="50" t="s">
        <v>442</v>
      </c>
      <c r="C115" s="149" t="s">
        <v>438</v>
      </c>
      <c r="D115" s="25" t="s">
        <v>506</v>
      </c>
      <c r="E115" s="214" t="s">
        <v>2266</v>
      </c>
      <c r="F115" s="214"/>
      <c r="G115" s="214"/>
      <c r="H115" s="28">
        <f>F15</f>
        <v>0</v>
      </c>
      <c r="I115" s="32" t="str">
        <f t="shared" ca="1" si="5"/>
        <v>=F15</v>
      </c>
    </row>
    <row r="116" spans="2:9" x14ac:dyDescent="0.25">
      <c r="B116" s="50" t="s">
        <v>507</v>
      </c>
      <c r="C116" s="149" t="s">
        <v>438</v>
      </c>
      <c r="D116" s="25" t="s">
        <v>508</v>
      </c>
      <c r="E116" s="214" t="s">
        <v>2197</v>
      </c>
      <c r="F116" s="214"/>
      <c r="G116" s="214"/>
      <c r="H116" s="28">
        <f>F13*(1+$F$20)</f>
        <v>0</v>
      </c>
      <c r="I116" s="32" t="str">
        <f t="shared" ca="1" si="5"/>
        <v>=F13*(1+$F$20)</v>
      </c>
    </row>
    <row r="117" spans="2:9" x14ac:dyDescent="0.25">
      <c r="B117" s="50" t="s">
        <v>509</v>
      </c>
      <c r="C117" s="149" t="s">
        <v>438</v>
      </c>
      <c r="D117" s="17" t="s">
        <v>510</v>
      </c>
      <c r="E117" s="214" t="s">
        <v>2198</v>
      </c>
      <c r="F117" s="214"/>
      <c r="G117" s="214"/>
      <c r="H117" s="28">
        <f>F14*(1+$F$20)</f>
        <v>0</v>
      </c>
      <c r="I117" s="32" t="str">
        <f t="shared" ca="1" si="5"/>
        <v>=F14*(1+$F$20)</v>
      </c>
    </row>
    <row r="118" spans="2:9" x14ac:dyDescent="0.25">
      <c r="B118" s="50" t="s">
        <v>511</v>
      </c>
      <c r="C118" s="149" t="s">
        <v>438</v>
      </c>
      <c r="D118" s="17" t="s">
        <v>512</v>
      </c>
      <c r="E118" s="214" t="s">
        <v>2267</v>
      </c>
      <c r="F118" s="214"/>
      <c r="G118" s="214"/>
      <c r="H118" s="28">
        <f>F15*(1+$F$20)</f>
        <v>0</v>
      </c>
      <c r="I118" s="32" t="str">
        <f t="shared" ca="1" si="5"/>
        <v>=F15*(1+$F$20)</v>
      </c>
    </row>
    <row r="119" spans="2:9" x14ac:dyDescent="0.25">
      <c r="B119" s="50" t="s">
        <v>513</v>
      </c>
      <c r="C119" s="149" t="s">
        <v>438</v>
      </c>
      <c r="D119" s="17" t="s">
        <v>514</v>
      </c>
      <c r="E119" s="214" t="s">
        <v>2268</v>
      </c>
      <c r="F119" s="214"/>
      <c r="G119" s="214"/>
      <c r="H119" s="28">
        <f>F13*(1+$F$20)+$F$23</f>
        <v>0</v>
      </c>
      <c r="I119" s="32" t="str">
        <f t="shared" ca="1" si="5"/>
        <v>=F13*(1+$F$20)+$F$23</v>
      </c>
    </row>
    <row r="120" spans="2:9" x14ac:dyDescent="0.25">
      <c r="B120" s="50" t="s">
        <v>515</v>
      </c>
      <c r="C120" s="149" t="s">
        <v>438</v>
      </c>
      <c r="D120" s="33" t="s">
        <v>516</v>
      </c>
      <c r="E120" s="231" t="s">
        <v>2269</v>
      </c>
      <c r="F120" s="231"/>
      <c r="G120" s="231"/>
      <c r="H120" s="28">
        <f>F14*(1+$F$20)+$F$23</f>
        <v>0</v>
      </c>
      <c r="I120" s="32" t="str">
        <f t="shared" ca="1" si="5"/>
        <v>=F14*(1+$F$20)+$F$23</v>
      </c>
    </row>
    <row r="121" spans="2:9" x14ac:dyDescent="0.25">
      <c r="B121" s="50" t="s">
        <v>517</v>
      </c>
      <c r="C121" s="149" t="s">
        <v>438</v>
      </c>
      <c r="D121" s="33" t="s">
        <v>518</v>
      </c>
      <c r="E121" s="231" t="s">
        <v>2270</v>
      </c>
      <c r="F121" s="231"/>
      <c r="G121" s="231"/>
      <c r="H121" s="28">
        <f>F15*(1+$F$20)+$F$23</f>
        <v>0</v>
      </c>
      <c r="I121" s="32" t="str">
        <f t="shared" ca="1" si="5"/>
        <v>=F15*(1+$F$20)+$F$23</v>
      </c>
    </row>
    <row r="122" spans="2:9" x14ac:dyDescent="0.25">
      <c r="B122" s="50"/>
      <c r="C122" s="149"/>
      <c r="D122" s="33"/>
      <c r="E122" s="151"/>
      <c r="F122" s="151"/>
      <c r="G122" s="151"/>
      <c r="H122" s="28"/>
      <c r="I122" s="32"/>
    </row>
    <row r="123" spans="2:9" ht="15" customHeight="1" x14ac:dyDescent="0.25">
      <c r="B123" s="50" t="s">
        <v>519</v>
      </c>
      <c r="C123" s="149" t="s">
        <v>438</v>
      </c>
      <c r="D123" s="17" t="s">
        <v>520</v>
      </c>
      <c r="E123" s="214" t="s">
        <v>521</v>
      </c>
      <c r="F123" s="214"/>
      <c r="G123" s="214"/>
      <c r="H123" s="28">
        <f>F28</f>
        <v>0</v>
      </c>
      <c r="I123" s="32" t="str">
        <f t="shared" ca="1" si="5"/>
        <v>=F28</v>
      </c>
    </row>
    <row r="124" spans="2:9" ht="15" customHeight="1" x14ac:dyDescent="0.25">
      <c r="B124" s="50"/>
      <c r="C124" s="149"/>
      <c r="E124" s="144"/>
      <c r="F124" s="144"/>
      <c r="G124" s="144"/>
      <c r="H124" s="28"/>
      <c r="I124" s="32"/>
    </row>
    <row r="125" spans="2:9" ht="15" customHeight="1" x14ac:dyDescent="0.25">
      <c r="B125" s="50" t="s">
        <v>330</v>
      </c>
      <c r="C125" s="149" t="s">
        <v>329</v>
      </c>
      <c r="D125" s="25" t="s">
        <v>340</v>
      </c>
      <c r="E125" s="221" t="s">
        <v>596</v>
      </c>
      <c r="F125" s="221"/>
      <c r="G125" s="221"/>
      <c r="H125" s="28">
        <f>$F$36</f>
        <v>0</v>
      </c>
      <c r="I125" s="32" t="str">
        <f t="shared" ca="1" si="5"/>
        <v>=$F$36</v>
      </c>
    </row>
    <row r="126" spans="2:9" ht="15" customHeight="1" x14ac:dyDescent="0.25">
      <c r="B126" s="50" t="s">
        <v>331</v>
      </c>
      <c r="C126" s="149" t="s">
        <v>329</v>
      </c>
      <c r="D126" s="25" t="s">
        <v>341</v>
      </c>
      <c r="E126" s="221" t="s">
        <v>596</v>
      </c>
      <c r="F126" s="221"/>
      <c r="G126" s="221"/>
      <c r="H126" s="28">
        <f>$F$36</f>
        <v>0</v>
      </c>
      <c r="I126" s="32" t="str">
        <f t="shared" ca="1" si="5"/>
        <v>=$F$36</v>
      </c>
    </row>
    <row r="127" spans="2:9" ht="15" customHeight="1" x14ac:dyDescent="0.25">
      <c r="B127" s="50" t="s">
        <v>332</v>
      </c>
      <c r="C127" s="149" t="s">
        <v>329</v>
      </c>
      <c r="D127" s="25" t="s">
        <v>342</v>
      </c>
      <c r="E127" s="221" t="s">
        <v>596</v>
      </c>
      <c r="F127" s="221"/>
      <c r="G127" s="221"/>
      <c r="H127" s="28">
        <f>$F$36</f>
        <v>0</v>
      </c>
      <c r="I127" s="32" t="str">
        <f t="shared" ca="1" si="5"/>
        <v>=$F$36</v>
      </c>
    </row>
    <row r="128" spans="2:9" ht="15" customHeight="1" x14ac:dyDescent="0.25">
      <c r="B128" s="50" t="s">
        <v>333</v>
      </c>
      <c r="C128" s="149" t="s">
        <v>329</v>
      </c>
      <c r="D128" s="24" t="s">
        <v>343</v>
      </c>
      <c r="E128" s="221" t="s">
        <v>596</v>
      </c>
      <c r="F128" s="221"/>
      <c r="G128" s="221"/>
      <c r="H128" s="28">
        <f>$F$37</f>
        <v>0</v>
      </c>
      <c r="I128" s="32" t="str">
        <f t="shared" ca="1" si="5"/>
        <v>=$F$37</v>
      </c>
    </row>
    <row r="129" spans="1:9" ht="15" customHeight="1" x14ac:dyDescent="0.25">
      <c r="B129" s="50" t="s">
        <v>334</v>
      </c>
      <c r="C129" s="149" t="s">
        <v>329</v>
      </c>
      <c r="D129" s="25" t="s">
        <v>344</v>
      </c>
      <c r="E129" s="221" t="s">
        <v>596</v>
      </c>
      <c r="F129" s="221"/>
      <c r="G129" s="221"/>
      <c r="H129" s="28">
        <f>$F$37</f>
        <v>0</v>
      </c>
      <c r="I129" s="32" t="str">
        <f t="shared" ca="1" si="5"/>
        <v>=$F$37</v>
      </c>
    </row>
    <row r="130" spans="1:9" ht="15" customHeight="1" x14ac:dyDescent="0.25">
      <c r="B130" s="50" t="s">
        <v>335</v>
      </c>
      <c r="C130" s="149" t="s">
        <v>329</v>
      </c>
      <c r="D130" s="25" t="s">
        <v>345</v>
      </c>
      <c r="E130" s="221" t="s">
        <v>596</v>
      </c>
      <c r="F130" s="221"/>
      <c r="G130" s="221"/>
      <c r="H130" s="28">
        <f>$F$37</f>
        <v>0</v>
      </c>
      <c r="I130" s="32" t="str">
        <f t="shared" ca="1" si="5"/>
        <v>=$F$37</v>
      </c>
    </row>
    <row r="131" spans="1:9" ht="15" customHeight="1" x14ac:dyDescent="0.25">
      <c r="B131" s="50" t="s">
        <v>336</v>
      </c>
      <c r="C131" s="149" t="s">
        <v>329</v>
      </c>
      <c r="D131" s="25" t="s">
        <v>346</v>
      </c>
      <c r="E131" s="221" t="s">
        <v>596</v>
      </c>
      <c r="F131" s="221"/>
      <c r="G131" s="221"/>
      <c r="H131" s="28">
        <f>$F$38</f>
        <v>0</v>
      </c>
      <c r="I131" s="32" t="str">
        <f t="shared" ca="1" si="5"/>
        <v>=$F$38</v>
      </c>
    </row>
    <row r="132" spans="1:9" ht="15" customHeight="1" x14ac:dyDescent="0.25">
      <c r="B132" s="50" t="s">
        <v>337</v>
      </c>
      <c r="C132" s="149" t="s">
        <v>329</v>
      </c>
      <c r="D132" s="25" t="s">
        <v>347</v>
      </c>
      <c r="E132" s="221" t="s">
        <v>596</v>
      </c>
      <c r="F132" s="221"/>
      <c r="G132" s="221"/>
      <c r="H132" s="28">
        <f>$F$39</f>
        <v>0</v>
      </c>
      <c r="I132" s="32" t="str">
        <f t="shared" ca="1" si="5"/>
        <v>=$F$39</v>
      </c>
    </row>
    <row r="133" spans="1:9" ht="15" customHeight="1" x14ac:dyDescent="0.25">
      <c r="B133" s="50" t="s">
        <v>338</v>
      </c>
      <c r="C133" s="149" t="s">
        <v>329</v>
      </c>
      <c r="D133" s="25" t="s">
        <v>348</v>
      </c>
      <c r="E133" s="221" t="s">
        <v>596</v>
      </c>
      <c r="F133" s="221"/>
      <c r="G133" s="221"/>
      <c r="H133" s="28">
        <f>$F$38</f>
        <v>0</v>
      </c>
      <c r="I133" s="32" t="str">
        <f t="shared" ca="1" si="5"/>
        <v>=$F$38</v>
      </c>
    </row>
    <row r="134" spans="1:9" ht="15" customHeight="1" x14ac:dyDescent="0.25">
      <c r="B134" s="50" t="s">
        <v>339</v>
      </c>
      <c r="C134" s="149" t="s">
        <v>329</v>
      </c>
      <c r="D134" s="25" t="s">
        <v>349</v>
      </c>
      <c r="E134" s="221" t="s">
        <v>596</v>
      </c>
      <c r="F134" s="221"/>
      <c r="G134" s="221"/>
      <c r="H134" s="28">
        <f>$F$38</f>
        <v>0</v>
      </c>
      <c r="I134" s="32" t="str">
        <f t="shared" ca="1" si="5"/>
        <v>=$F$38</v>
      </c>
    </row>
    <row r="135" spans="1:9" ht="15" customHeight="1" x14ac:dyDescent="0.25">
      <c r="B135" s="23" t="s">
        <v>350</v>
      </c>
      <c r="C135" s="149" t="s">
        <v>329</v>
      </c>
      <c r="D135" s="25" t="s">
        <v>351</v>
      </c>
      <c r="E135" s="221" t="s">
        <v>596</v>
      </c>
      <c r="F135" s="221"/>
      <c r="G135" s="221"/>
      <c r="H135" s="28">
        <f>$F$38</f>
        <v>0</v>
      </c>
      <c r="I135" s="32" t="str">
        <f t="shared" ca="1" si="5"/>
        <v>=$F$38</v>
      </c>
    </row>
    <row r="136" spans="1:9" ht="15" customHeight="1" x14ac:dyDescent="0.25">
      <c r="B136" s="23"/>
      <c r="C136" s="149"/>
      <c r="D136" s="25"/>
      <c r="E136" s="143"/>
      <c r="F136" s="143"/>
      <c r="G136" s="143"/>
      <c r="H136" s="28"/>
      <c r="I136" s="32"/>
    </row>
    <row r="137" spans="1:9" ht="15" customHeight="1" x14ac:dyDescent="0.25">
      <c r="B137" s="50" t="s">
        <v>462</v>
      </c>
      <c r="C137" s="149" t="s">
        <v>463</v>
      </c>
      <c r="D137" s="25" t="s">
        <v>461</v>
      </c>
      <c r="E137" s="221" t="s">
        <v>2400</v>
      </c>
      <c r="F137" s="221"/>
      <c r="G137" s="221"/>
      <c r="H137" s="28">
        <f>$F$40</f>
        <v>0</v>
      </c>
      <c r="I137" s="32" t="str">
        <f t="shared" ca="1" si="5"/>
        <v>=$F$40</v>
      </c>
    </row>
    <row r="138" spans="1:9" ht="15" customHeight="1" x14ac:dyDescent="0.25">
      <c r="B138" s="50"/>
      <c r="C138" s="149"/>
      <c r="D138" s="25"/>
      <c r="E138" s="143"/>
      <c r="F138" s="143"/>
      <c r="G138" s="143"/>
      <c r="H138" s="28"/>
      <c r="I138" s="32"/>
    </row>
    <row r="139" spans="1:9" ht="15" customHeight="1" x14ac:dyDescent="0.25">
      <c r="B139" s="23" t="s">
        <v>495</v>
      </c>
      <c r="C139" s="149" t="s">
        <v>450</v>
      </c>
      <c r="D139" s="25" t="s">
        <v>447</v>
      </c>
      <c r="E139" s="221" t="s">
        <v>2401</v>
      </c>
      <c r="F139" s="221"/>
      <c r="G139" s="221"/>
      <c r="H139" s="28">
        <f>F48</f>
        <v>0</v>
      </c>
      <c r="I139" s="32" t="str">
        <f t="shared" ca="1" si="5"/>
        <v>=F48</v>
      </c>
    </row>
    <row r="140" spans="1:9" ht="15" customHeight="1" x14ac:dyDescent="0.25">
      <c r="B140" s="23" t="s">
        <v>496</v>
      </c>
      <c r="C140" s="149" t="s">
        <v>451</v>
      </c>
      <c r="D140" s="32" t="s">
        <v>448</v>
      </c>
      <c r="E140" s="221" t="s">
        <v>2401</v>
      </c>
      <c r="F140" s="221"/>
      <c r="G140" s="221"/>
      <c r="H140" s="28">
        <f>F49</f>
        <v>0</v>
      </c>
      <c r="I140" s="32" t="str">
        <f t="shared" ca="1" si="5"/>
        <v>=F49</v>
      </c>
    </row>
    <row r="141" spans="1:9" x14ac:dyDescent="0.25">
      <c r="D141" s="32"/>
      <c r="F141" s="8"/>
      <c r="G141" s="27"/>
    </row>
    <row r="142" spans="1:9" x14ac:dyDescent="0.25">
      <c r="D142" s="32"/>
      <c r="F142" s="8"/>
      <c r="G142" s="27"/>
    </row>
    <row r="143" spans="1:9" ht="28.5" x14ac:dyDescent="0.25">
      <c r="A143" s="216" t="s">
        <v>499</v>
      </c>
      <c r="B143" s="216"/>
      <c r="C143" s="216"/>
      <c r="D143" s="216"/>
      <c r="F143" s="8"/>
      <c r="G143" s="27"/>
    </row>
    <row r="144" spans="1:9" x14ac:dyDescent="0.25">
      <c r="B144" s="16" t="s">
        <v>82</v>
      </c>
      <c r="C144" s="16" t="s">
        <v>34</v>
      </c>
      <c r="D144" s="16" t="s">
        <v>80</v>
      </c>
      <c r="E144" s="62" t="s">
        <v>81</v>
      </c>
      <c r="F144" s="32"/>
      <c r="G144" s="29"/>
      <c r="H144" s="62" t="s">
        <v>29</v>
      </c>
      <c r="I144" s="17" t="s">
        <v>229</v>
      </c>
    </row>
    <row r="145" spans="2:9" x14ac:dyDescent="0.25">
      <c r="B145" s="50" t="s">
        <v>453</v>
      </c>
      <c r="C145" s="69" t="s">
        <v>452</v>
      </c>
      <c r="D145" s="25" t="s">
        <v>270</v>
      </c>
      <c r="E145" s="221"/>
      <c r="F145" s="221"/>
      <c r="G145" s="221"/>
      <c r="H145" s="28">
        <f>F59</f>
        <v>0</v>
      </c>
      <c r="I145" s="17" t="str">
        <f t="shared" ref="I145:I182" ca="1" si="7">_xlfn.FORMULATEXT(H145)</f>
        <v>=F59</v>
      </c>
    </row>
    <row r="146" spans="2:9" x14ac:dyDescent="0.25">
      <c r="B146" s="50" t="s">
        <v>454</v>
      </c>
      <c r="C146" s="69" t="s">
        <v>452</v>
      </c>
      <c r="D146" s="25" t="s">
        <v>271</v>
      </c>
      <c r="E146" s="221" t="s">
        <v>2276</v>
      </c>
      <c r="F146" s="221"/>
      <c r="G146" s="221"/>
      <c r="H146" s="28">
        <f>F60</f>
        <v>0</v>
      </c>
      <c r="I146" s="17" t="str">
        <f t="shared" ca="1" si="7"/>
        <v>=F60</v>
      </c>
    </row>
    <row r="147" spans="2:9" x14ac:dyDescent="0.25">
      <c r="B147" s="50" t="s">
        <v>455</v>
      </c>
      <c r="C147" s="69" t="s">
        <v>452</v>
      </c>
      <c r="D147" s="25" t="s">
        <v>272</v>
      </c>
      <c r="E147" s="221" t="s">
        <v>2217</v>
      </c>
      <c r="F147" s="221"/>
      <c r="G147" s="221"/>
      <c r="H147" s="28">
        <f>F60</f>
        <v>0</v>
      </c>
      <c r="I147" s="17" t="str">
        <f t="shared" ca="1" si="7"/>
        <v>=F60</v>
      </c>
    </row>
    <row r="148" spans="2:9" x14ac:dyDescent="0.25">
      <c r="B148" s="50" t="s">
        <v>456</v>
      </c>
      <c r="C148" s="69" t="s">
        <v>452</v>
      </c>
      <c r="D148" s="32" t="s">
        <v>273</v>
      </c>
      <c r="E148" s="221" t="s">
        <v>2093</v>
      </c>
      <c r="F148" s="221"/>
      <c r="G148" s="221"/>
      <c r="H148" s="28">
        <f>F61</f>
        <v>0</v>
      </c>
      <c r="I148" s="17" t="str">
        <f t="shared" ca="1" si="7"/>
        <v>=F61</v>
      </c>
    </row>
    <row r="149" spans="2:9" x14ac:dyDescent="0.25">
      <c r="B149" s="50" t="s">
        <v>457</v>
      </c>
      <c r="C149" s="69" t="s">
        <v>452</v>
      </c>
      <c r="D149" s="25" t="s">
        <v>399</v>
      </c>
      <c r="E149" s="221"/>
      <c r="F149" s="221"/>
      <c r="G149" s="221"/>
      <c r="H149" s="28">
        <f>F59</f>
        <v>0</v>
      </c>
      <c r="I149" s="17" t="str">
        <f t="shared" ca="1" si="7"/>
        <v>=F59</v>
      </c>
    </row>
    <row r="150" spans="2:9" x14ac:dyDescent="0.25">
      <c r="B150" s="50" t="s">
        <v>458</v>
      </c>
      <c r="C150" s="69" t="s">
        <v>452</v>
      </c>
      <c r="D150" s="32" t="s">
        <v>146</v>
      </c>
      <c r="E150" s="221" t="s">
        <v>352</v>
      </c>
      <c r="F150" s="221"/>
      <c r="G150" s="221"/>
      <c r="H150" s="28">
        <f>F59</f>
        <v>0</v>
      </c>
      <c r="I150" s="17" t="str">
        <f t="shared" ca="1" si="7"/>
        <v>=F59</v>
      </c>
    </row>
    <row r="151" spans="2:9" x14ac:dyDescent="0.25">
      <c r="B151" s="50"/>
      <c r="C151" s="69"/>
      <c r="D151" s="32"/>
      <c r="E151" s="143"/>
      <c r="F151" s="143"/>
      <c r="G151" s="143"/>
      <c r="H151" s="28"/>
    </row>
    <row r="152" spans="2:9" x14ac:dyDescent="0.25">
      <c r="B152" s="50" t="s">
        <v>523</v>
      </c>
      <c r="C152" s="149" t="s">
        <v>529</v>
      </c>
      <c r="D152" s="25" t="s">
        <v>464</v>
      </c>
      <c r="E152" s="221" t="s">
        <v>2128</v>
      </c>
      <c r="F152" s="221"/>
      <c r="G152" s="221"/>
      <c r="H152" s="28">
        <f>F62</f>
        <v>0</v>
      </c>
      <c r="I152" s="17" t="str">
        <f t="shared" ca="1" si="7"/>
        <v>=F62</v>
      </c>
    </row>
    <row r="153" spans="2:9" x14ac:dyDescent="0.25">
      <c r="B153" s="50" t="s">
        <v>524</v>
      </c>
      <c r="C153" s="149" t="s">
        <v>529</v>
      </c>
      <c r="D153" s="25" t="s">
        <v>465</v>
      </c>
      <c r="E153" s="221" t="s">
        <v>2298</v>
      </c>
      <c r="F153" s="221"/>
      <c r="G153" s="221"/>
      <c r="H153" s="28">
        <f>F63</f>
        <v>0</v>
      </c>
      <c r="I153" s="17" t="str">
        <f t="shared" ca="1" si="7"/>
        <v>=F63</v>
      </c>
    </row>
    <row r="154" spans="2:9" x14ac:dyDescent="0.25">
      <c r="B154" s="23" t="s">
        <v>525</v>
      </c>
      <c r="C154" s="149" t="s">
        <v>529</v>
      </c>
      <c r="D154" s="32" t="s">
        <v>526</v>
      </c>
      <c r="E154" s="221" t="s">
        <v>2184</v>
      </c>
      <c r="F154" s="221"/>
      <c r="G154" s="221"/>
      <c r="H154" s="28">
        <f>F64</f>
        <v>0</v>
      </c>
      <c r="I154" s="17" t="str">
        <f t="shared" ca="1" si="7"/>
        <v>=F64</v>
      </c>
    </row>
    <row r="155" spans="2:9" ht="15" customHeight="1" x14ac:dyDescent="0.25">
      <c r="B155" s="23" t="s">
        <v>527</v>
      </c>
      <c r="C155" s="149" t="s">
        <v>529</v>
      </c>
      <c r="D155" s="32" t="s">
        <v>528</v>
      </c>
      <c r="E155" s="221" t="s">
        <v>2128</v>
      </c>
      <c r="F155" s="221"/>
      <c r="G155" s="221"/>
      <c r="H155" s="28">
        <f>F62</f>
        <v>0</v>
      </c>
      <c r="I155" s="17" t="str">
        <f t="shared" ca="1" si="7"/>
        <v>=F62</v>
      </c>
    </row>
    <row r="156" spans="2:9" ht="15" customHeight="1" x14ac:dyDescent="0.25">
      <c r="B156" s="23"/>
      <c r="C156" s="149"/>
      <c r="D156" s="32"/>
      <c r="E156" s="143"/>
      <c r="F156" s="143"/>
      <c r="G156" s="143"/>
      <c r="H156" s="28"/>
    </row>
    <row r="157" spans="2:9" x14ac:dyDescent="0.25">
      <c r="B157" s="23" t="s">
        <v>475</v>
      </c>
      <c r="C157" s="149" t="s">
        <v>474</v>
      </c>
      <c r="D157" s="32" t="s">
        <v>468</v>
      </c>
      <c r="E157" s="221"/>
      <c r="F157" s="221"/>
      <c r="G157" s="221"/>
      <c r="H157" s="28">
        <f>F71</f>
        <v>0</v>
      </c>
      <c r="I157" s="17" t="str">
        <f t="shared" ca="1" si="7"/>
        <v>=F71</v>
      </c>
    </row>
    <row r="158" spans="2:9" x14ac:dyDescent="0.25">
      <c r="B158" s="23" t="s">
        <v>476</v>
      </c>
      <c r="C158" s="149" t="s">
        <v>474</v>
      </c>
      <c r="D158" s="32" t="s">
        <v>469</v>
      </c>
      <c r="E158" s="221" t="s">
        <v>2278</v>
      </c>
      <c r="F158" s="221"/>
      <c r="G158" s="221"/>
      <c r="H158" s="28">
        <f>F72</f>
        <v>0</v>
      </c>
      <c r="I158" s="17" t="str">
        <f t="shared" ca="1" si="7"/>
        <v>=F72</v>
      </c>
    </row>
    <row r="159" spans="2:9" x14ac:dyDescent="0.25">
      <c r="B159" s="132" t="s">
        <v>477</v>
      </c>
      <c r="C159" s="158" t="s">
        <v>474</v>
      </c>
      <c r="D159" s="88" t="s">
        <v>470</v>
      </c>
      <c r="E159" s="221"/>
      <c r="F159" s="221"/>
      <c r="G159" s="221"/>
      <c r="H159" s="28">
        <f>F74+F72</f>
        <v>0</v>
      </c>
      <c r="I159" s="17" t="str">
        <f t="shared" ca="1" si="7"/>
        <v>=F74+F72</v>
      </c>
    </row>
    <row r="160" spans="2:9" x14ac:dyDescent="0.25">
      <c r="B160" s="132" t="s">
        <v>478</v>
      </c>
      <c r="C160" s="158" t="s">
        <v>474</v>
      </c>
      <c r="D160" s="88" t="s">
        <v>471</v>
      </c>
      <c r="E160" s="221"/>
      <c r="F160" s="221"/>
      <c r="G160" s="221"/>
      <c r="H160" s="28">
        <f>F73+F71</f>
        <v>0</v>
      </c>
      <c r="I160" s="17" t="str">
        <f t="shared" ca="1" si="7"/>
        <v>=F73+F71</v>
      </c>
    </row>
    <row r="161" spans="1:9" x14ac:dyDescent="0.25">
      <c r="B161" s="132" t="s">
        <v>479</v>
      </c>
      <c r="C161" s="158" t="s">
        <v>474</v>
      </c>
      <c r="D161" s="88" t="s">
        <v>472</v>
      </c>
      <c r="E161" s="221" t="s">
        <v>2093</v>
      </c>
      <c r="F161" s="221"/>
      <c r="G161" s="221"/>
      <c r="H161" s="28">
        <f>F74</f>
        <v>0</v>
      </c>
      <c r="I161" s="17" t="str">
        <f t="shared" ca="1" si="7"/>
        <v>=F74</v>
      </c>
    </row>
    <row r="162" spans="1:9" ht="15" customHeight="1" x14ac:dyDescent="0.25">
      <c r="B162" s="132" t="s">
        <v>480</v>
      </c>
      <c r="C162" s="158" t="s">
        <v>474</v>
      </c>
      <c r="D162" s="88" t="s">
        <v>473</v>
      </c>
      <c r="E162" s="221" t="s">
        <v>2093</v>
      </c>
      <c r="F162" s="221"/>
      <c r="G162" s="221"/>
      <c r="H162" s="28">
        <f>F73</f>
        <v>0</v>
      </c>
      <c r="I162" s="17" t="str">
        <f t="shared" ca="1" si="7"/>
        <v>=F73</v>
      </c>
    </row>
    <row r="163" spans="1:9" x14ac:dyDescent="0.25">
      <c r="B163" s="132" t="s">
        <v>500</v>
      </c>
      <c r="C163" s="158" t="s">
        <v>474</v>
      </c>
      <c r="D163" s="88" t="s">
        <v>501</v>
      </c>
      <c r="E163" s="221"/>
      <c r="F163" s="221"/>
      <c r="G163" s="221"/>
      <c r="H163" s="28">
        <f>F72</f>
        <v>0</v>
      </c>
      <c r="I163" s="17" t="str">
        <f t="shared" ca="1" si="7"/>
        <v>=F72</v>
      </c>
    </row>
    <row r="164" spans="1:9" x14ac:dyDescent="0.25">
      <c r="B164" s="132" t="s">
        <v>502</v>
      </c>
      <c r="C164" s="158" t="s">
        <v>474</v>
      </c>
      <c r="D164" s="88" t="s">
        <v>503</v>
      </c>
      <c r="E164" s="221" t="s">
        <v>2279</v>
      </c>
      <c r="F164" s="221"/>
      <c r="G164" s="221"/>
      <c r="H164" s="28">
        <f>F71</f>
        <v>0</v>
      </c>
      <c r="I164" s="17" t="str">
        <f t="shared" ca="1" si="7"/>
        <v>=F71</v>
      </c>
    </row>
    <row r="165" spans="1:9" x14ac:dyDescent="0.25">
      <c r="B165" s="132"/>
      <c r="C165" s="158"/>
      <c r="D165" s="88"/>
      <c r="E165" s="143"/>
      <c r="F165" s="143"/>
      <c r="G165" s="143"/>
      <c r="H165" s="28"/>
    </row>
    <row r="166" spans="1:9" x14ac:dyDescent="0.25">
      <c r="B166" s="132" t="s">
        <v>482</v>
      </c>
      <c r="C166" s="158" t="s">
        <v>484</v>
      </c>
      <c r="D166" s="88" t="s">
        <v>483</v>
      </c>
      <c r="E166" s="221"/>
      <c r="F166" s="221"/>
      <c r="G166" s="221"/>
      <c r="H166" s="28">
        <f>F80</f>
        <v>0</v>
      </c>
      <c r="I166" s="17" t="str">
        <f t="shared" ca="1" si="7"/>
        <v>=F80</v>
      </c>
    </row>
    <row r="167" spans="1:9" x14ac:dyDescent="0.25">
      <c r="B167" s="132" t="s">
        <v>487</v>
      </c>
      <c r="C167" s="158" t="s">
        <v>485</v>
      </c>
      <c r="D167" s="88" t="s">
        <v>486</v>
      </c>
      <c r="E167" s="221" t="s">
        <v>2398</v>
      </c>
      <c r="F167" s="221"/>
      <c r="G167" s="221"/>
      <c r="H167" s="28">
        <f>F81</f>
        <v>0</v>
      </c>
      <c r="I167" s="17" t="str">
        <f t="shared" ca="1" si="7"/>
        <v>=F81</v>
      </c>
    </row>
    <row r="168" spans="1:9" x14ac:dyDescent="0.25">
      <c r="B168" s="132" t="s">
        <v>491</v>
      </c>
      <c r="C168" s="158" t="s">
        <v>485</v>
      </c>
      <c r="D168" s="88" t="s">
        <v>488</v>
      </c>
      <c r="E168" s="221" t="s">
        <v>2282</v>
      </c>
      <c r="F168" s="221"/>
      <c r="G168" s="221"/>
      <c r="H168" s="28">
        <f>F82</f>
        <v>0</v>
      </c>
      <c r="I168" s="17" t="str">
        <f t="shared" ca="1" si="7"/>
        <v>=F82</v>
      </c>
    </row>
    <row r="169" spans="1:9" x14ac:dyDescent="0.25">
      <c r="B169" s="132" t="s">
        <v>492</v>
      </c>
      <c r="C169" s="158" t="s">
        <v>485</v>
      </c>
      <c r="D169" s="88" t="s">
        <v>489</v>
      </c>
      <c r="E169" s="221" t="s">
        <v>2093</v>
      </c>
      <c r="F169" s="221"/>
      <c r="G169" s="221"/>
      <c r="H169" s="28">
        <f>F83</f>
        <v>0</v>
      </c>
      <c r="I169" s="17" t="str">
        <f t="shared" ca="1" si="7"/>
        <v>=F83</v>
      </c>
    </row>
    <row r="170" spans="1:9" x14ac:dyDescent="0.25">
      <c r="B170" s="132" t="s">
        <v>497</v>
      </c>
      <c r="C170" s="158" t="s">
        <v>485</v>
      </c>
      <c r="D170" s="88" t="s">
        <v>498</v>
      </c>
      <c r="E170" s="221" t="s">
        <v>2399</v>
      </c>
      <c r="F170" s="221"/>
      <c r="G170" s="221"/>
      <c r="H170" s="28">
        <f>F81</f>
        <v>0</v>
      </c>
      <c r="I170" s="17" t="str">
        <f t="shared" ca="1" si="7"/>
        <v>=F81</v>
      </c>
    </row>
    <row r="171" spans="1:9" x14ac:dyDescent="0.25">
      <c r="B171" s="132" t="s">
        <v>493</v>
      </c>
      <c r="C171" s="158" t="s">
        <v>485</v>
      </c>
      <c r="D171" s="88" t="s">
        <v>490</v>
      </c>
      <c r="E171" s="221"/>
      <c r="F171" s="221"/>
      <c r="G171" s="221"/>
      <c r="H171" s="28">
        <f>F84</f>
        <v>0</v>
      </c>
      <c r="I171" s="17" t="str">
        <f t="shared" ca="1" si="7"/>
        <v>=F84</v>
      </c>
    </row>
    <row r="172" spans="1:9" x14ac:dyDescent="0.25">
      <c r="B172" s="132"/>
      <c r="C172" s="158"/>
      <c r="D172" s="88"/>
      <c r="E172" s="143"/>
      <c r="F172" s="143"/>
      <c r="G172" s="143"/>
      <c r="H172" s="28"/>
    </row>
    <row r="173" spans="1:9" ht="28.5" x14ac:dyDescent="0.25">
      <c r="A173" s="216" t="s">
        <v>2397</v>
      </c>
      <c r="B173" s="216"/>
      <c r="C173" s="216"/>
      <c r="D173" s="216"/>
      <c r="F173" s="8"/>
      <c r="G173" s="27"/>
    </row>
    <row r="174" spans="1:9" x14ac:dyDescent="0.25">
      <c r="B174" s="16" t="s">
        <v>82</v>
      </c>
      <c r="C174" s="16" t="s">
        <v>34</v>
      </c>
      <c r="D174" s="16" t="s">
        <v>80</v>
      </c>
      <c r="E174" s="62" t="s">
        <v>81</v>
      </c>
      <c r="F174" s="32"/>
      <c r="G174" s="29"/>
      <c r="H174" s="62" t="s">
        <v>29</v>
      </c>
      <c r="I174" s="17" t="s">
        <v>229</v>
      </c>
    </row>
    <row r="175" spans="1:9" x14ac:dyDescent="0.25">
      <c r="B175" s="132" t="s">
        <v>2381</v>
      </c>
      <c r="C175" s="158" t="s">
        <v>737</v>
      </c>
      <c r="D175" s="88" t="s">
        <v>2386</v>
      </c>
      <c r="E175" s="215"/>
      <c r="F175" s="215"/>
      <c r="G175" s="215"/>
      <c r="H175" s="28">
        <f>F71</f>
        <v>0</v>
      </c>
      <c r="I175" s="17" t="str">
        <f t="shared" ca="1" si="7"/>
        <v>=F71</v>
      </c>
    </row>
    <row r="176" spans="1:9" x14ac:dyDescent="0.25">
      <c r="B176" s="132" t="s">
        <v>2382</v>
      </c>
      <c r="C176" s="158" t="s">
        <v>737</v>
      </c>
      <c r="D176" s="88" t="s">
        <v>2387</v>
      </c>
      <c r="E176" s="234"/>
      <c r="F176" s="234"/>
      <c r="G176" s="234"/>
      <c r="H176" s="28">
        <f>F73+F71</f>
        <v>0</v>
      </c>
      <c r="I176" s="17" t="str">
        <f t="shared" ca="1" si="7"/>
        <v>=F73+F71</v>
      </c>
    </row>
    <row r="177" spans="1:9" x14ac:dyDescent="0.25">
      <c r="B177" s="132" t="s">
        <v>2383</v>
      </c>
      <c r="C177" s="158" t="s">
        <v>737</v>
      </c>
      <c r="D177" s="88" t="s">
        <v>2388</v>
      </c>
      <c r="E177" s="221" t="s">
        <v>2093</v>
      </c>
      <c r="F177" s="221"/>
      <c r="G177" s="221"/>
      <c r="H177" s="28">
        <f>F73</f>
        <v>0</v>
      </c>
      <c r="I177" s="17" t="str">
        <f t="shared" ca="1" si="7"/>
        <v>=F73</v>
      </c>
    </row>
    <row r="178" spans="1:9" x14ac:dyDescent="0.25">
      <c r="B178" s="132" t="s">
        <v>2384</v>
      </c>
      <c r="C178" s="158" t="s">
        <v>737</v>
      </c>
      <c r="D178" s="88" t="s">
        <v>2389</v>
      </c>
      <c r="E178" s="234"/>
      <c r="F178" s="234"/>
      <c r="G178" s="234"/>
      <c r="H178" s="28">
        <f>F71</f>
        <v>0</v>
      </c>
      <c r="I178" s="17" t="str">
        <f t="shared" ca="1" si="7"/>
        <v>=F71</v>
      </c>
    </row>
    <row r="179" spans="1:9" x14ac:dyDescent="0.25">
      <c r="B179" s="132" t="s">
        <v>2385</v>
      </c>
      <c r="C179" s="158" t="s">
        <v>737</v>
      </c>
      <c r="D179" s="88" t="s">
        <v>2390</v>
      </c>
      <c r="E179" s="221" t="s">
        <v>2403</v>
      </c>
      <c r="F179" s="221"/>
      <c r="G179" s="221"/>
      <c r="H179" s="28">
        <f>F72</f>
        <v>0</v>
      </c>
      <c r="I179" s="17" t="str">
        <f t="shared" ca="1" si="7"/>
        <v>=F72</v>
      </c>
    </row>
    <row r="180" spans="1:9" x14ac:dyDescent="0.25">
      <c r="B180" s="132" t="s">
        <v>2391</v>
      </c>
      <c r="C180" s="158" t="s">
        <v>737</v>
      </c>
      <c r="D180" s="88" t="s">
        <v>2392</v>
      </c>
      <c r="E180" s="143"/>
      <c r="F180" s="143"/>
      <c r="G180" s="143"/>
      <c r="H180" s="28">
        <f>F74+F72</f>
        <v>0</v>
      </c>
      <c r="I180" s="17" t="str">
        <f t="shared" ca="1" si="7"/>
        <v>=F74+F72</v>
      </c>
    </row>
    <row r="181" spans="1:9" x14ac:dyDescent="0.25">
      <c r="B181" s="132" t="s">
        <v>2393</v>
      </c>
      <c r="C181" s="158" t="s">
        <v>737</v>
      </c>
      <c r="D181" s="88" t="s">
        <v>2394</v>
      </c>
      <c r="E181" s="221" t="s">
        <v>2093</v>
      </c>
      <c r="F181" s="221"/>
      <c r="G181" s="221"/>
      <c r="H181" s="28">
        <f>F74</f>
        <v>0</v>
      </c>
      <c r="I181" s="17" t="str">
        <f t="shared" ca="1" si="7"/>
        <v>=F74</v>
      </c>
    </row>
    <row r="182" spans="1:9" x14ac:dyDescent="0.25">
      <c r="B182" s="132" t="s">
        <v>2395</v>
      </c>
      <c r="C182" s="158" t="s">
        <v>737</v>
      </c>
      <c r="D182" s="88" t="s">
        <v>2396</v>
      </c>
      <c r="E182" s="221" t="s">
        <v>2402</v>
      </c>
      <c r="F182" s="221"/>
      <c r="G182" s="221"/>
      <c r="H182" s="28">
        <f>F72</f>
        <v>0</v>
      </c>
      <c r="I182" s="17" t="str">
        <f t="shared" ca="1" si="7"/>
        <v>=F72</v>
      </c>
    </row>
    <row r="183" spans="1:9" x14ac:dyDescent="0.25">
      <c r="B183" s="132"/>
      <c r="C183" s="158"/>
      <c r="D183" s="88"/>
      <c r="E183" s="143"/>
      <c r="F183" s="143"/>
      <c r="G183" s="143"/>
      <c r="H183" s="28"/>
    </row>
    <row r="184" spans="1:9" x14ac:dyDescent="0.25">
      <c r="G184" s="27"/>
    </row>
    <row r="185" spans="1:9" x14ac:dyDescent="0.25">
      <c r="A185" s="64" t="s">
        <v>171</v>
      </c>
      <c r="B185" s="65"/>
      <c r="C185" s="65"/>
      <c r="D185" s="65"/>
      <c r="E185" s="65"/>
      <c r="F185" s="65"/>
      <c r="G185" s="66"/>
      <c r="H185" s="65"/>
      <c r="I185" s="65"/>
    </row>
    <row r="186" spans="1:9" x14ac:dyDescent="0.25">
      <c r="D186" s="32"/>
      <c r="F186" s="8"/>
      <c r="G186" s="27"/>
    </row>
    <row r="187" spans="1:9" x14ac:dyDescent="0.25">
      <c r="D187" s="32"/>
      <c r="F187" s="8"/>
      <c r="G187" s="27"/>
    </row>
    <row r="188" spans="1:9" x14ac:dyDescent="0.25">
      <c r="D188" s="32"/>
      <c r="F188" s="8"/>
      <c r="G188" s="27"/>
    </row>
    <row r="189" spans="1:9" x14ac:dyDescent="0.25">
      <c r="D189" s="32"/>
      <c r="F189" s="8"/>
      <c r="G189" s="27"/>
    </row>
    <row r="190" spans="1:9" x14ac:dyDescent="0.25">
      <c r="D190" s="32"/>
      <c r="F190" s="8"/>
      <c r="G190" s="27"/>
    </row>
    <row r="191" spans="1:9" x14ac:dyDescent="0.25">
      <c r="D191" s="32"/>
      <c r="F191" s="8"/>
      <c r="G191" s="27"/>
    </row>
    <row r="192" spans="1:9" x14ac:dyDescent="0.25">
      <c r="D192" s="32"/>
      <c r="F192" s="8"/>
      <c r="G192" s="27"/>
    </row>
    <row r="193" spans="2:9" x14ac:dyDescent="0.25">
      <c r="D193" s="32"/>
      <c r="F193" s="8"/>
      <c r="G193" s="27"/>
      <c r="H193" s="32"/>
    </row>
    <row r="194" spans="2:9" x14ac:dyDescent="0.25">
      <c r="D194" s="32"/>
      <c r="F194" s="8"/>
      <c r="G194" s="27"/>
      <c r="H194" s="32"/>
    </row>
    <row r="195" spans="2:9" x14ac:dyDescent="0.25">
      <c r="D195" s="32"/>
      <c r="F195" s="8"/>
      <c r="G195" s="27"/>
      <c r="H195" s="32"/>
    </row>
    <row r="196" spans="2:9" x14ac:dyDescent="0.25">
      <c r="D196" s="32"/>
      <c r="F196" s="8"/>
      <c r="G196" s="27"/>
      <c r="H196" s="32"/>
    </row>
    <row r="197" spans="2:9" x14ac:dyDescent="0.25">
      <c r="D197" s="32"/>
      <c r="F197" s="8"/>
      <c r="G197" s="27"/>
      <c r="H197" s="62"/>
    </row>
    <row r="198" spans="2:9" x14ac:dyDescent="0.25">
      <c r="D198" s="32"/>
      <c r="F198" s="8"/>
      <c r="G198" s="27"/>
      <c r="H198" s="32"/>
    </row>
    <row r="199" spans="2:9" x14ac:dyDescent="0.25">
      <c r="B199" s="32"/>
      <c r="C199" s="32"/>
      <c r="D199" s="32"/>
      <c r="E199" s="39"/>
      <c r="F199" s="8"/>
      <c r="G199" s="29"/>
      <c r="H199" s="32"/>
      <c r="I199" s="8"/>
    </row>
    <row r="200" spans="2:9" x14ac:dyDescent="0.25">
      <c r="D200" s="32"/>
      <c r="E200" s="32"/>
      <c r="F200" s="32"/>
      <c r="G200" s="29"/>
      <c r="H200" s="32"/>
    </row>
    <row r="201" spans="2:9" x14ac:dyDescent="0.25">
      <c r="D201" s="32"/>
      <c r="H201" s="32"/>
    </row>
    <row r="202" spans="2:9" x14ac:dyDescent="0.25">
      <c r="H202" s="32"/>
    </row>
    <row r="203" spans="2:9" x14ac:dyDescent="0.25">
      <c r="D203" s="16"/>
    </row>
    <row r="204" spans="2:9" x14ac:dyDescent="0.25">
      <c r="D204" s="16"/>
      <c r="E204" s="32"/>
      <c r="F204" s="32"/>
    </row>
  </sheetData>
  <sheetProtection algorithmName="SHA-512" hashValue="cJFpQ2RakZcM6mrHC0+vEjaozJOK66UFcCaq1mMRwEujFtJD7/EEi+a5SMGVRq8Nlcxia3QZef5hP5L7SPf9UA==" saltValue="TaCSk92wV8ChTnCowI1ZqA==" spinCount="100000" sheet="1" objects="1" scenarios="1"/>
  <mergeCells count="75">
    <mergeCell ref="A143:D143"/>
    <mergeCell ref="A68:D68"/>
    <mergeCell ref="A78:D78"/>
    <mergeCell ref="A87:D87"/>
    <mergeCell ref="A88:D88"/>
    <mergeCell ref="E117:G117"/>
    <mergeCell ref="A106:D106"/>
    <mergeCell ref="E107:G107"/>
    <mergeCell ref="E108:G108"/>
    <mergeCell ref="E109:G109"/>
    <mergeCell ref="E110:G110"/>
    <mergeCell ref="E111:G111"/>
    <mergeCell ref="E113:G113"/>
    <mergeCell ref="E114:G114"/>
    <mergeCell ref="E115:G115"/>
    <mergeCell ref="E116:G116"/>
    <mergeCell ref="A57:D57"/>
    <mergeCell ref="A3:D3"/>
    <mergeCell ref="A34:D34"/>
    <mergeCell ref="A46:D46"/>
    <mergeCell ref="A105:G105"/>
    <mergeCell ref="A69:D69"/>
    <mergeCell ref="E118:G118"/>
    <mergeCell ref="E119:G119"/>
    <mergeCell ref="E120:G120"/>
    <mergeCell ref="E121:G121"/>
    <mergeCell ref="E123:G123"/>
    <mergeCell ref="E140:G140"/>
    <mergeCell ref="E145:G145"/>
    <mergeCell ref="E146:G146"/>
    <mergeCell ref="E147:G147"/>
    <mergeCell ref="E125:G125"/>
    <mergeCell ref="E137:G137"/>
    <mergeCell ref="E126:G126"/>
    <mergeCell ref="E127:G127"/>
    <mergeCell ref="E128:G128"/>
    <mergeCell ref="E129:G129"/>
    <mergeCell ref="E130:G130"/>
    <mergeCell ref="E131:G131"/>
    <mergeCell ref="E132:G132"/>
    <mergeCell ref="E133:G133"/>
    <mergeCell ref="E134:G134"/>
    <mergeCell ref="E135:G135"/>
    <mergeCell ref="E170:G170"/>
    <mergeCell ref="E171:G171"/>
    <mergeCell ref="E159:G159"/>
    <mergeCell ref="E160:G160"/>
    <mergeCell ref="E161:G161"/>
    <mergeCell ref="E162:G162"/>
    <mergeCell ref="E163:G163"/>
    <mergeCell ref="E164:G164"/>
    <mergeCell ref="A1:D1"/>
    <mergeCell ref="E166:G166"/>
    <mergeCell ref="E167:G167"/>
    <mergeCell ref="E168:G168"/>
    <mergeCell ref="E169:G169"/>
    <mergeCell ref="E155:G155"/>
    <mergeCell ref="E157:G157"/>
    <mergeCell ref="E158:G158"/>
    <mergeCell ref="E148:G148"/>
    <mergeCell ref="E149:G149"/>
    <mergeCell ref="E150:G150"/>
    <mergeCell ref="E152:G152"/>
    <mergeCell ref="E153:G153"/>
    <mergeCell ref="A56:D56"/>
    <mergeCell ref="E154:G154"/>
    <mergeCell ref="E139:G139"/>
    <mergeCell ref="E181:G181"/>
    <mergeCell ref="E182:G182"/>
    <mergeCell ref="E179:G179"/>
    <mergeCell ref="A173:D173"/>
    <mergeCell ref="E176:G176"/>
    <mergeCell ref="E177:G177"/>
    <mergeCell ref="E178:G178"/>
    <mergeCell ref="E175:G175"/>
  </mergeCells>
  <dataValidations count="1">
    <dataValidation type="whole" allowBlank="1" showInputMessage="1" showErrorMessage="1" errorTitle="Foutieve ingave" error="U kunt alleen bedragen invullen die zijn afgerond op hele Euro's" sqref="F5:F8 F13:F15 F23 F28 F36:F40 F48:F49 F59:F64 F80:F84 F71:F74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7" fitToHeight="0" orientation="landscape" r:id="rId1"/>
  <headerFooter>
    <oddHeader>&amp;L&amp;F&amp;C&amp;A</oddHeader>
    <oddFooter>&amp;RPagina &amp;P / &amp;N
Printdatum: &amp;D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2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76" customWidth="1"/>
    <col min="2" max="2" width="14.5703125" style="76" customWidth="1"/>
    <col min="3" max="3" width="11.5703125" style="76" customWidth="1"/>
    <col min="4" max="4" width="88.85546875" style="76" customWidth="1"/>
    <col min="5" max="5" width="18.140625" style="76" customWidth="1"/>
    <col min="6" max="6" width="25.85546875" style="76" customWidth="1"/>
    <col min="7" max="7" width="116.7109375" style="173" customWidth="1"/>
    <col min="8" max="8" width="25.28515625" style="76" bestFit="1" customWidth="1"/>
    <col min="9" max="9" width="22.28515625" style="76" bestFit="1" customWidth="1"/>
    <col min="10" max="10" width="11.42578125" style="76" bestFit="1" customWidth="1"/>
    <col min="11" max="16384" width="9.140625" style="76"/>
  </cols>
  <sheetData>
    <row r="1" spans="1:9" ht="46.5" x14ac:dyDescent="0.7">
      <c r="A1" s="240" t="s">
        <v>10</v>
      </c>
      <c r="B1" s="240"/>
      <c r="C1" s="240"/>
      <c r="D1" s="240"/>
      <c r="E1" s="169"/>
      <c r="F1" s="170"/>
      <c r="G1" s="170"/>
      <c r="H1" s="171"/>
      <c r="I1" s="171"/>
    </row>
    <row r="2" spans="1:9" ht="31.5" x14ac:dyDescent="0.5">
      <c r="A2" s="172" t="s">
        <v>577</v>
      </c>
      <c r="H2" s="171"/>
      <c r="I2" s="171"/>
    </row>
    <row r="3" spans="1:9" x14ac:dyDescent="0.25">
      <c r="A3" s="174" t="s">
        <v>2468</v>
      </c>
      <c r="H3" s="171"/>
      <c r="I3" s="171"/>
    </row>
    <row r="4" spans="1:9" x14ac:dyDescent="0.25">
      <c r="A4" s="175" t="s">
        <v>2</v>
      </c>
      <c r="H4" s="171"/>
      <c r="I4" s="171"/>
    </row>
    <row r="5" spans="1:9" x14ac:dyDescent="0.25">
      <c r="A5" s="175" t="s">
        <v>25</v>
      </c>
      <c r="H5" s="171"/>
      <c r="I5" s="171"/>
    </row>
    <row r="6" spans="1:9" x14ac:dyDescent="0.25">
      <c r="A6" s="175" t="s">
        <v>2469</v>
      </c>
      <c r="H6" s="171"/>
      <c r="I6" s="171"/>
    </row>
    <row r="7" spans="1:9" ht="31.5" x14ac:dyDescent="0.35">
      <c r="A7" s="241" t="s">
        <v>578</v>
      </c>
      <c r="B7" s="241"/>
      <c r="C7" s="241"/>
      <c r="D7" s="241"/>
      <c r="E7" s="176" t="s">
        <v>222</v>
      </c>
      <c r="F7" s="170"/>
      <c r="H7" s="171"/>
      <c r="I7" s="171"/>
    </row>
    <row r="8" spans="1:9" x14ac:dyDescent="0.25">
      <c r="A8" s="177" t="s">
        <v>78</v>
      </c>
      <c r="B8" s="171" t="s">
        <v>82</v>
      </c>
      <c r="C8" s="171" t="s">
        <v>34</v>
      </c>
      <c r="D8" s="171" t="s">
        <v>0</v>
      </c>
      <c r="E8" s="171" t="s">
        <v>3</v>
      </c>
      <c r="F8" s="171" t="s">
        <v>2467</v>
      </c>
      <c r="G8" s="178" t="s">
        <v>4</v>
      </c>
      <c r="H8" s="177" t="s">
        <v>21</v>
      </c>
      <c r="I8" s="171"/>
    </row>
    <row r="9" spans="1:9" x14ac:dyDescent="0.25">
      <c r="A9" s="179">
        <v>1</v>
      </c>
      <c r="B9" s="132" t="s">
        <v>2472</v>
      </c>
      <c r="C9" s="76" t="s">
        <v>556</v>
      </c>
      <c r="D9" s="167" t="s">
        <v>557</v>
      </c>
      <c r="E9" s="72">
        <v>25</v>
      </c>
      <c r="F9" s="139"/>
      <c r="G9" s="54"/>
      <c r="H9" s="180">
        <f t="shared" ref="H9:H33" si="0">+F9*E9</f>
        <v>0</v>
      </c>
      <c r="I9" s="180"/>
    </row>
    <row r="10" spans="1:9" x14ac:dyDescent="0.25">
      <c r="A10" s="179">
        <v>2</v>
      </c>
      <c r="B10" s="132" t="s">
        <v>2473</v>
      </c>
      <c r="C10" s="76" t="s">
        <v>556</v>
      </c>
      <c r="D10" s="166" t="s">
        <v>558</v>
      </c>
      <c r="E10" s="72">
        <v>25</v>
      </c>
      <c r="F10" s="139"/>
      <c r="G10" s="54"/>
      <c r="H10" s="180">
        <f t="shared" si="0"/>
        <v>0</v>
      </c>
      <c r="I10" s="180"/>
    </row>
    <row r="11" spans="1:9" x14ac:dyDescent="0.25">
      <c r="A11" s="179">
        <v>3</v>
      </c>
      <c r="B11" s="132" t="s">
        <v>2474</v>
      </c>
      <c r="C11" s="76" t="s">
        <v>556</v>
      </c>
      <c r="D11" s="166" t="s">
        <v>559</v>
      </c>
      <c r="E11" s="72">
        <v>25</v>
      </c>
      <c r="F11" s="139"/>
      <c r="G11" s="54"/>
      <c r="H11" s="180">
        <f t="shared" si="0"/>
        <v>0</v>
      </c>
      <c r="I11" s="180"/>
    </row>
    <row r="12" spans="1:9" x14ac:dyDescent="0.25">
      <c r="A12" s="179">
        <v>4</v>
      </c>
      <c r="B12" s="132" t="s">
        <v>2475</v>
      </c>
      <c r="C12" s="76" t="s">
        <v>556</v>
      </c>
      <c r="D12" s="166" t="s">
        <v>2424</v>
      </c>
      <c r="E12" s="72">
        <v>25</v>
      </c>
      <c r="F12" s="139"/>
      <c r="G12" s="54"/>
      <c r="H12" s="180">
        <f t="shared" si="0"/>
        <v>0</v>
      </c>
    </row>
    <row r="13" spans="1:9" s="54" customFormat="1" x14ac:dyDescent="0.25">
      <c r="A13" s="179">
        <v>5</v>
      </c>
      <c r="B13" s="132" t="s">
        <v>2476</v>
      </c>
      <c r="C13" s="76" t="s">
        <v>556</v>
      </c>
      <c r="D13" s="166" t="s">
        <v>2421</v>
      </c>
      <c r="E13" s="72">
        <v>25</v>
      </c>
      <c r="F13" s="139"/>
      <c r="H13" s="180">
        <f t="shared" si="0"/>
        <v>0</v>
      </c>
    </row>
    <row r="14" spans="1:9" s="54" customFormat="1" x14ac:dyDescent="0.25">
      <c r="A14" s="179">
        <v>6</v>
      </c>
      <c r="B14" s="132" t="s">
        <v>2477</v>
      </c>
      <c r="C14" s="76" t="s">
        <v>556</v>
      </c>
      <c r="D14" s="166" t="s">
        <v>560</v>
      </c>
      <c r="E14" s="72">
        <v>25</v>
      </c>
      <c r="F14" s="139"/>
      <c r="H14" s="180">
        <f t="shared" si="0"/>
        <v>0</v>
      </c>
    </row>
    <row r="15" spans="1:9" s="54" customFormat="1" x14ac:dyDescent="0.25">
      <c r="A15" s="179">
        <v>7</v>
      </c>
      <c r="B15" s="132" t="s">
        <v>2478</v>
      </c>
      <c r="C15" s="76" t="s">
        <v>556</v>
      </c>
      <c r="D15" s="166" t="s">
        <v>561</v>
      </c>
      <c r="E15" s="72">
        <v>25</v>
      </c>
      <c r="F15" s="139"/>
      <c r="H15" s="180">
        <f t="shared" si="0"/>
        <v>0</v>
      </c>
    </row>
    <row r="16" spans="1:9" s="54" customFormat="1" x14ac:dyDescent="0.25">
      <c r="A16" s="179">
        <v>8</v>
      </c>
      <c r="B16" s="132" t="s">
        <v>2479</v>
      </c>
      <c r="C16" s="76" t="s">
        <v>556</v>
      </c>
      <c r="D16" s="166" t="s">
        <v>562</v>
      </c>
      <c r="E16" s="72">
        <v>25</v>
      </c>
      <c r="F16" s="139"/>
      <c r="H16" s="180">
        <f t="shared" si="0"/>
        <v>0</v>
      </c>
    </row>
    <row r="17" spans="1:8" s="54" customFormat="1" x14ac:dyDescent="0.25">
      <c r="A17" s="179">
        <v>9</v>
      </c>
      <c r="B17" s="132" t="s">
        <v>2480</v>
      </c>
      <c r="C17" s="76" t="s">
        <v>556</v>
      </c>
      <c r="D17" s="166" t="s">
        <v>563</v>
      </c>
      <c r="E17" s="72">
        <v>25</v>
      </c>
      <c r="F17" s="139"/>
      <c r="H17" s="180">
        <f t="shared" si="0"/>
        <v>0</v>
      </c>
    </row>
    <row r="18" spans="1:8" s="54" customFormat="1" x14ac:dyDescent="0.25">
      <c r="A18" s="179">
        <v>10</v>
      </c>
      <c r="B18" s="132" t="s">
        <v>2481</v>
      </c>
      <c r="C18" s="76" t="s">
        <v>556</v>
      </c>
      <c r="D18" s="166" t="s">
        <v>2464</v>
      </c>
      <c r="E18" s="72">
        <v>25</v>
      </c>
      <c r="F18" s="139"/>
      <c r="H18" s="180">
        <f t="shared" si="0"/>
        <v>0</v>
      </c>
    </row>
    <row r="19" spans="1:8" s="54" customFormat="1" x14ac:dyDescent="0.25">
      <c r="A19" s="179">
        <v>11</v>
      </c>
      <c r="B19" s="132" t="s">
        <v>2482</v>
      </c>
      <c r="C19" s="76" t="s">
        <v>556</v>
      </c>
      <c r="D19" s="166" t="s">
        <v>2422</v>
      </c>
      <c r="E19" s="72">
        <v>25</v>
      </c>
      <c r="F19" s="139"/>
      <c r="H19" s="180">
        <f t="shared" si="0"/>
        <v>0</v>
      </c>
    </row>
    <row r="20" spans="1:8" s="54" customFormat="1" x14ac:dyDescent="0.25">
      <c r="A20" s="179">
        <v>12</v>
      </c>
      <c r="B20" s="132" t="s">
        <v>2483</v>
      </c>
      <c r="C20" s="76" t="s">
        <v>556</v>
      </c>
      <c r="D20" s="166" t="s">
        <v>564</v>
      </c>
      <c r="E20" s="72">
        <v>25</v>
      </c>
      <c r="F20" s="139"/>
      <c r="H20" s="180">
        <f t="shared" si="0"/>
        <v>0</v>
      </c>
    </row>
    <row r="21" spans="1:8" s="54" customFormat="1" x14ac:dyDescent="0.25">
      <c r="A21" s="179">
        <v>13</v>
      </c>
      <c r="B21" s="132" t="s">
        <v>2484</v>
      </c>
      <c r="C21" s="76" t="s">
        <v>556</v>
      </c>
      <c r="D21" s="166" t="s">
        <v>565</v>
      </c>
      <c r="E21" s="72">
        <v>25</v>
      </c>
      <c r="F21" s="139"/>
      <c r="H21" s="180">
        <f t="shared" si="0"/>
        <v>0</v>
      </c>
    </row>
    <row r="22" spans="1:8" s="54" customFormat="1" x14ac:dyDescent="0.25">
      <c r="A22" s="179">
        <v>14</v>
      </c>
      <c r="B22" s="132" t="s">
        <v>2485</v>
      </c>
      <c r="C22" s="76" t="s">
        <v>556</v>
      </c>
      <c r="D22" s="166" t="s">
        <v>566</v>
      </c>
      <c r="E22" s="72">
        <v>25</v>
      </c>
      <c r="F22" s="139"/>
      <c r="H22" s="180">
        <f t="shared" si="0"/>
        <v>0</v>
      </c>
    </row>
    <row r="23" spans="1:8" s="54" customFormat="1" x14ac:dyDescent="0.25">
      <c r="A23" s="179">
        <v>15</v>
      </c>
      <c r="B23" s="132" t="s">
        <v>2486</v>
      </c>
      <c r="C23" s="76" t="s">
        <v>556</v>
      </c>
      <c r="D23" s="166" t="s">
        <v>567</v>
      </c>
      <c r="E23" s="72">
        <v>25</v>
      </c>
      <c r="F23" s="139"/>
      <c r="H23" s="180">
        <f t="shared" si="0"/>
        <v>0</v>
      </c>
    </row>
    <row r="24" spans="1:8" s="54" customFormat="1" x14ac:dyDescent="0.25">
      <c r="A24" s="179">
        <v>16</v>
      </c>
      <c r="B24" s="132" t="s">
        <v>2487</v>
      </c>
      <c r="C24" s="76" t="s">
        <v>556</v>
      </c>
      <c r="D24" s="166" t="s">
        <v>2423</v>
      </c>
      <c r="E24" s="72">
        <v>25</v>
      </c>
      <c r="F24" s="139"/>
      <c r="H24" s="180">
        <f t="shared" si="0"/>
        <v>0</v>
      </c>
    </row>
    <row r="25" spans="1:8" s="54" customFormat="1" x14ac:dyDescent="0.25">
      <c r="A25" s="179">
        <v>17</v>
      </c>
      <c r="B25" s="132" t="s">
        <v>2488</v>
      </c>
      <c r="C25" s="76" t="s">
        <v>556</v>
      </c>
      <c r="D25" s="166" t="s">
        <v>568</v>
      </c>
      <c r="E25" s="72">
        <v>25</v>
      </c>
      <c r="F25" s="139"/>
      <c r="H25" s="180">
        <f t="shared" si="0"/>
        <v>0</v>
      </c>
    </row>
    <row r="26" spans="1:8" s="54" customFormat="1" x14ac:dyDescent="0.25">
      <c r="A26" s="179">
        <v>18</v>
      </c>
      <c r="B26" s="132" t="s">
        <v>2489</v>
      </c>
      <c r="C26" s="76" t="s">
        <v>556</v>
      </c>
      <c r="D26" s="166" t="s">
        <v>569</v>
      </c>
      <c r="E26" s="72">
        <v>25</v>
      </c>
      <c r="F26" s="139"/>
      <c r="H26" s="180">
        <f t="shared" si="0"/>
        <v>0</v>
      </c>
    </row>
    <row r="27" spans="1:8" s="54" customFormat="1" x14ac:dyDescent="0.25">
      <c r="A27" s="179">
        <v>19</v>
      </c>
      <c r="B27" s="132" t="s">
        <v>2490</v>
      </c>
      <c r="C27" s="76" t="s">
        <v>556</v>
      </c>
      <c r="D27" s="166" t="s">
        <v>570</v>
      </c>
      <c r="E27" s="72">
        <v>25</v>
      </c>
      <c r="F27" s="139"/>
      <c r="H27" s="180">
        <f t="shared" si="0"/>
        <v>0</v>
      </c>
    </row>
    <row r="28" spans="1:8" s="54" customFormat="1" x14ac:dyDescent="0.25">
      <c r="A28" s="179">
        <v>20</v>
      </c>
      <c r="B28" s="132" t="s">
        <v>2491</v>
      </c>
      <c r="C28" s="76" t="s">
        <v>556</v>
      </c>
      <c r="D28" s="166" t="s">
        <v>571</v>
      </c>
      <c r="E28" s="72">
        <v>25</v>
      </c>
      <c r="F28" s="139"/>
      <c r="H28" s="180">
        <f t="shared" si="0"/>
        <v>0</v>
      </c>
    </row>
    <row r="29" spans="1:8" s="54" customFormat="1" x14ac:dyDescent="0.25">
      <c r="A29" s="179">
        <v>21</v>
      </c>
      <c r="B29" s="132" t="s">
        <v>2492</v>
      </c>
      <c r="C29" s="76" t="s">
        <v>556</v>
      </c>
      <c r="D29" s="167" t="s">
        <v>572</v>
      </c>
      <c r="E29" s="72">
        <v>25</v>
      </c>
      <c r="F29" s="139"/>
      <c r="H29" s="180">
        <f t="shared" si="0"/>
        <v>0</v>
      </c>
    </row>
    <row r="30" spans="1:8" s="54" customFormat="1" x14ac:dyDescent="0.25">
      <c r="A30" s="179">
        <v>22</v>
      </c>
      <c r="B30" s="132" t="s">
        <v>2493</v>
      </c>
      <c r="C30" s="76" t="s">
        <v>556</v>
      </c>
      <c r="D30" s="167" t="s">
        <v>573</v>
      </c>
      <c r="E30" s="72">
        <v>25</v>
      </c>
      <c r="F30" s="139"/>
      <c r="H30" s="180">
        <f t="shared" si="0"/>
        <v>0</v>
      </c>
    </row>
    <row r="31" spans="1:8" s="54" customFormat="1" x14ac:dyDescent="0.25">
      <c r="A31" s="179">
        <v>23</v>
      </c>
      <c r="B31" s="132" t="s">
        <v>2494</v>
      </c>
      <c r="C31" s="76" t="s">
        <v>556</v>
      </c>
      <c r="D31" s="167" t="s">
        <v>574</v>
      </c>
      <c r="E31" s="72">
        <v>25</v>
      </c>
      <c r="F31" s="139"/>
      <c r="H31" s="180">
        <f t="shared" si="0"/>
        <v>0</v>
      </c>
    </row>
    <row r="32" spans="1:8" s="54" customFormat="1" x14ac:dyDescent="0.25">
      <c r="A32" s="179">
        <v>24</v>
      </c>
      <c r="B32" s="132" t="s">
        <v>2495</v>
      </c>
      <c r="C32" s="76" t="s">
        <v>556</v>
      </c>
      <c r="D32" s="167" t="s">
        <v>575</v>
      </c>
      <c r="E32" s="72">
        <v>25</v>
      </c>
      <c r="F32" s="139"/>
      <c r="H32" s="180">
        <f t="shared" si="0"/>
        <v>0</v>
      </c>
    </row>
    <row r="33" spans="1:9" s="54" customFormat="1" x14ac:dyDescent="0.25">
      <c r="A33" s="179">
        <v>25</v>
      </c>
      <c r="B33" s="132" t="s">
        <v>2496</v>
      </c>
      <c r="C33" s="76" t="s">
        <v>556</v>
      </c>
      <c r="D33" s="167" t="s">
        <v>576</v>
      </c>
      <c r="E33" s="72">
        <v>25</v>
      </c>
      <c r="F33" s="139"/>
      <c r="H33" s="180">
        <f t="shared" si="0"/>
        <v>0</v>
      </c>
    </row>
    <row r="34" spans="1:9" x14ac:dyDescent="0.25">
      <c r="G34" s="181" t="s">
        <v>189</v>
      </c>
      <c r="H34" s="182">
        <f>SUM(H9:H33)</f>
        <v>0</v>
      </c>
    </row>
    <row r="35" spans="1:9" x14ac:dyDescent="0.25">
      <c r="G35" s="181"/>
      <c r="H35" s="182"/>
    </row>
    <row r="36" spans="1:9" ht="31.5" x14ac:dyDescent="0.35">
      <c r="A36" s="241" t="s">
        <v>579</v>
      </c>
      <c r="B36" s="241"/>
      <c r="C36" s="241"/>
      <c r="D36" s="241"/>
      <c r="E36" s="176" t="s">
        <v>222</v>
      </c>
      <c r="F36" s="170"/>
      <c r="H36" s="171"/>
      <c r="I36" s="171"/>
    </row>
    <row r="37" spans="1:9" x14ac:dyDescent="0.25">
      <c r="A37" s="177" t="s">
        <v>78</v>
      </c>
      <c r="B37" s="171" t="s">
        <v>82</v>
      </c>
      <c r="C37" s="171" t="s">
        <v>34</v>
      </c>
      <c r="D37" s="171" t="s">
        <v>0</v>
      </c>
      <c r="E37" s="171" t="s">
        <v>3</v>
      </c>
      <c r="F37" s="171" t="s">
        <v>2467</v>
      </c>
      <c r="G37" s="178" t="s">
        <v>4</v>
      </c>
      <c r="H37" s="177" t="s">
        <v>21</v>
      </c>
      <c r="I37" s="171"/>
    </row>
    <row r="38" spans="1:9" x14ac:dyDescent="0.25">
      <c r="A38" s="179">
        <v>26</v>
      </c>
      <c r="B38" s="132" t="s">
        <v>2497</v>
      </c>
      <c r="C38" s="76" t="s">
        <v>556</v>
      </c>
      <c r="D38" s="76" t="s">
        <v>2470</v>
      </c>
      <c r="E38" s="72">
        <v>25</v>
      </c>
      <c r="F38" s="139"/>
      <c r="G38" s="168" t="s">
        <v>2499</v>
      </c>
      <c r="H38" s="180">
        <f t="shared" ref="H38:H39" si="1">+F38*E38</f>
        <v>0</v>
      </c>
      <c r="I38" s="180"/>
    </row>
    <row r="39" spans="1:9" x14ac:dyDescent="0.25">
      <c r="A39" s="179">
        <v>27</v>
      </c>
      <c r="B39" s="132" t="s">
        <v>2498</v>
      </c>
      <c r="C39" s="76" t="s">
        <v>556</v>
      </c>
      <c r="D39" s="76" t="s">
        <v>2471</v>
      </c>
      <c r="E39" s="72">
        <v>25</v>
      </c>
      <c r="F39" s="139"/>
      <c r="G39" s="168" t="s">
        <v>2466</v>
      </c>
      <c r="H39" s="180">
        <f t="shared" si="1"/>
        <v>0</v>
      </c>
      <c r="I39" s="180"/>
    </row>
    <row r="40" spans="1:9" x14ac:dyDescent="0.25">
      <c r="G40" s="181" t="s">
        <v>189</v>
      </c>
      <c r="H40" s="182">
        <f>SUM(H38:H39)</f>
        <v>0</v>
      </c>
    </row>
    <row r="41" spans="1:9" x14ac:dyDescent="0.25">
      <c r="D41" s="183"/>
      <c r="E41" s="72"/>
      <c r="F41" s="73"/>
      <c r="G41" s="74"/>
      <c r="H41" s="75"/>
      <c r="I41" s="184"/>
    </row>
    <row r="42" spans="1:9" ht="31.5" x14ac:dyDescent="0.25">
      <c r="A42" s="218" t="s">
        <v>637</v>
      </c>
      <c r="B42" s="218"/>
      <c r="C42" s="218"/>
      <c r="D42" s="218"/>
      <c r="E42" s="72"/>
      <c r="F42" s="73"/>
      <c r="G42" s="74"/>
      <c r="H42" s="75"/>
    </row>
    <row r="43" spans="1:9" x14ac:dyDescent="0.25">
      <c r="A43" s="238" t="s">
        <v>372</v>
      </c>
      <c r="B43" s="238"/>
      <c r="C43" s="238"/>
      <c r="D43" s="238"/>
      <c r="E43" s="72"/>
      <c r="F43" s="73"/>
      <c r="G43" s="74"/>
      <c r="H43" s="75"/>
      <c r="I43" s="184"/>
    </row>
    <row r="44" spans="1:9" x14ac:dyDescent="0.25">
      <c r="A44" s="16" t="s">
        <v>78</v>
      </c>
      <c r="B44" s="16" t="s">
        <v>76</v>
      </c>
      <c r="C44" s="16" t="s">
        <v>34</v>
      </c>
      <c r="D44" s="16" t="s">
        <v>126</v>
      </c>
      <c r="E44" s="171" t="s">
        <v>11</v>
      </c>
      <c r="F44" s="171" t="s">
        <v>70</v>
      </c>
      <c r="G44" s="185"/>
      <c r="H44" s="177" t="s">
        <v>21</v>
      </c>
      <c r="I44" s="75"/>
    </row>
    <row r="45" spans="1:9" x14ac:dyDescent="0.25">
      <c r="B45" s="54" t="s">
        <v>361</v>
      </c>
      <c r="C45" s="179"/>
      <c r="D45" s="184" t="s">
        <v>14</v>
      </c>
      <c r="E45" s="186">
        <v>0.5</v>
      </c>
      <c r="F45" s="187">
        <f>'A. Algemeen'!G56</f>
        <v>0</v>
      </c>
      <c r="G45" s="188"/>
      <c r="H45" s="75">
        <f>($H$34+$H$40)*E45*F45</f>
        <v>0</v>
      </c>
      <c r="I45" s="75"/>
    </row>
    <row r="46" spans="1:9" x14ac:dyDescent="0.25">
      <c r="B46" s="54" t="s">
        <v>362</v>
      </c>
      <c r="C46" s="179"/>
      <c r="D46" s="184" t="s">
        <v>15</v>
      </c>
      <c r="E46" s="189">
        <v>0.1</v>
      </c>
      <c r="F46" s="187">
        <f>'A. Algemeen'!G57</f>
        <v>0</v>
      </c>
      <c r="G46" s="185"/>
      <c r="H46" s="75">
        <f>($H$34+$H$40)*E46*F46</f>
        <v>0</v>
      </c>
      <c r="I46" s="75"/>
    </row>
    <row r="47" spans="1:9" x14ac:dyDescent="0.25">
      <c r="B47" s="54" t="s">
        <v>363</v>
      </c>
      <c r="C47" s="179"/>
      <c r="D47" s="184" t="s">
        <v>12</v>
      </c>
      <c r="E47" s="189">
        <v>0.04</v>
      </c>
      <c r="F47" s="187">
        <f>'A. Algemeen'!G58</f>
        <v>0</v>
      </c>
      <c r="G47" s="190"/>
      <c r="H47" s="75">
        <f>($H$34+$H$40)*E47*F47</f>
        <v>0</v>
      </c>
      <c r="I47" s="180"/>
    </row>
    <row r="48" spans="1:9" x14ac:dyDescent="0.25">
      <c r="B48" s="54" t="s">
        <v>364</v>
      </c>
      <c r="C48" s="179"/>
      <c r="D48" s="184" t="s">
        <v>13</v>
      </c>
      <c r="E48" s="189">
        <v>0.01</v>
      </c>
      <c r="F48" s="187">
        <f>'A. Algemeen'!G59</f>
        <v>0</v>
      </c>
      <c r="G48" s="185"/>
      <c r="H48" s="75">
        <f>($H$34+$H$40)*E48*F48</f>
        <v>0</v>
      </c>
      <c r="I48" s="180"/>
    </row>
    <row r="49" spans="1:9" ht="18.75" x14ac:dyDescent="0.3">
      <c r="D49" s="184"/>
      <c r="E49" s="72"/>
      <c r="F49" s="73"/>
      <c r="G49" s="191" t="s">
        <v>481</v>
      </c>
      <c r="H49" s="192">
        <f>SUM(H45:H48)</f>
        <v>0</v>
      </c>
    </row>
    <row r="50" spans="1:9" x14ac:dyDescent="0.25">
      <c r="D50" s="184"/>
      <c r="E50" s="72"/>
      <c r="F50" s="73"/>
      <c r="G50" s="74"/>
      <c r="H50" s="75"/>
    </row>
    <row r="51" spans="1:9" x14ac:dyDescent="0.25">
      <c r="D51" s="184"/>
      <c r="E51" s="72"/>
      <c r="F51" s="73"/>
      <c r="G51" s="74"/>
      <c r="H51" s="75"/>
    </row>
    <row r="52" spans="1:9" ht="18.75" x14ac:dyDescent="0.3">
      <c r="D52" s="184"/>
      <c r="E52" s="72"/>
      <c r="F52" s="73"/>
      <c r="G52" s="191" t="s">
        <v>580</v>
      </c>
      <c r="H52" s="192">
        <f>H34+H40+H49</f>
        <v>0</v>
      </c>
    </row>
    <row r="53" spans="1:9" x14ac:dyDescent="0.25">
      <c r="D53" s="183"/>
      <c r="E53" s="72"/>
      <c r="F53" s="73"/>
      <c r="G53" s="74"/>
      <c r="H53" s="75"/>
      <c r="I53" s="184"/>
    </row>
    <row r="54" spans="1:9" x14ac:dyDescent="0.25">
      <c r="D54" s="184"/>
      <c r="E54" s="72"/>
      <c r="F54" s="73"/>
      <c r="G54" s="74"/>
      <c r="H54" s="75"/>
    </row>
    <row r="55" spans="1:9" ht="18.75" x14ac:dyDescent="0.3">
      <c r="F55" s="193"/>
      <c r="G55" s="194" t="s">
        <v>581</v>
      </c>
      <c r="H55" s="195">
        <f>+H52</f>
        <v>0</v>
      </c>
    </row>
    <row r="56" spans="1:9" ht="19.5" thickBot="1" x14ac:dyDescent="0.35">
      <c r="F56" s="193"/>
      <c r="G56" s="196"/>
      <c r="H56" s="195"/>
    </row>
    <row r="57" spans="1:9" ht="28.5" thickBot="1" x14ac:dyDescent="0.4">
      <c r="E57" s="197"/>
      <c r="F57" s="116" t="s">
        <v>582</v>
      </c>
      <c r="G57" s="114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57" s="113">
        <f>IF('Informatie en uitleg'!$B$1=1,H55*'Informatie en uitleg'!$B$34,IF('Informatie en uitleg'!$B$1=2,H55*'Informatie en uitleg'!$B$35,IF('Informatie en uitleg'!$B$1=3,H55*'Informatie en uitleg'!$B$36,"onjuist perceelnummer")))</f>
        <v>0</v>
      </c>
    </row>
    <row r="58" spans="1:9" x14ac:dyDescent="0.25">
      <c r="D58" s="184"/>
      <c r="E58" s="72"/>
      <c r="F58" s="73"/>
      <c r="G58" s="74"/>
      <c r="H58" s="75"/>
    </row>
    <row r="59" spans="1:9" x14ac:dyDescent="0.25">
      <c r="D59" s="184"/>
      <c r="E59" s="72"/>
      <c r="F59" s="73"/>
      <c r="G59" s="74"/>
      <c r="H59" s="75"/>
    </row>
    <row r="60" spans="1:9" x14ac:dyDescent="0.25">
      <c r="D60" s="184"/>
      <c r="E60" s="184"/>
      <c r="F60" s="73"/>
      <c r="G60" s="185"/>
      <c r="H60" s="75"/>
    </row>
    <row r="61" spans="1:9" s="199" customFormat="1" ht="28.5" x14ac:dyDescent="0.45">
      <c r="A61" s="239" t="s">
        <v>365</v>
      </c>
      <c r="B61" s="239"/>
      <c r="C61" s="239"/>
      <c r="D61" s="239"/>
      <c r="E61" s="239"/>
      <c r="F61" s="239"/>
      <c r="G61" s="239"/>
      <c r="H61" s="198"/>
    </row>
    <row r="62" spans="1:9" ht="28.5" x14ac:dyDescent="0.45">
      <c r="A62" s="237" t="s">
        <v>2417</v>
      </c>
      <c r="B62" s="237"/>
      <c r="C62" s="237"/>
      <c r="D62" s="237"/>
      <c r="F62" s="75"/>
      <c r="G62" s="185"/>
    </row>
    <row r="63" spans="1:9" x14ac:dyDescent="0.25">
      <c r="B63" s="171" t="s">
        <v>82</v>
      </c>
      <c r="C63" s="171" t="s">
        <v>34</v>
      </c>
      <c r="D63" s="171" t="s">
        <v>80</v>
      </c>
      <c r="E63" s="236" t="s">
        <v>81</v>
      </c>
      <c r="F63" s="236"/>
      <c r="G63" s="236"/>
      <c r="H63" s="200" t="s">
        <v>29</v>
      </c>
      <c r="I63" s="76" t="s">
        <v>229</v>
      </c>
    </row>
    <row r="64" spans="1:9" ht="15" customHeight="1" x14ac:dyDescent="0.25">
      <c r="B64" s="132" t="s">
        <v>2472</v>
      </c>
      <c r="C64" s="76" t="s">
        <v>556</v>
      </c>
      <c r="D64" s="167" t="s">
        <v>557</v>
      </c>
      <c r="E64" s="235"/>
      <c r="F64" s="235"/>
      <c r="G64" s="235"/>
      <c r="H64" s="180">
        <f>F9</f>
        <v>0</v>
      </c>
      <c r="I64" s="184" t="str">
        <f t="shared" ref="I64:I71" ca="1" si="2">_xlfn.FORMULATEXT(H64)</f>
        <v>=F9</v>
      </c>
    </row>
    <row r="65" spans="2:9" ht="15" customHeight="1" x14ac:dyDescent="0.25">
      <c r="B65" s="132" t="s">
        <v>2473</v>
      </c>
      <c r="C65" s="76" t="s">
        <v>556</v>
      </c>
      <c r="D65" s="166" t="s">
        <v>558</v>
      </c>
      <c r="E65" s="235"/>
      <c r="F65" s="235"/>
      <c r="G65" s="235"/>
      <c r="H65" s="180">
        <f t="shared" ref="H65:H88" si="3">F10</f>
        <v>0</v>
      </c>
      <c r="I65" s="184" t="str">
        <f t="shared" ca="1" si="2"/>
        <v>=F10</v>
      </c>
    </row>
    <row r="66" spans="2:9" ht="15" customHeight="1" x14ac:dyDescent="0.25">
      <c r="B66" s="132" t="s">
        <v>2474</v>
      </c>
      <c r="C66" s="76" t="s">
        <v>556</v>
      </c>
      <c r="D66" s="166" t="s">
        <v>559</v>
      </c>
      <c r="E66" s="235"/>
      <c r="F66" s="235"/>
      <c r="G66" s="235"/>
      <c r="H66" s="180">
        <f t="shared" si="3"/>
        <v>0</v>
      </c>
      <c r="I66" s="184" t="str">
        <f t="shared" ca="1" si="2"/>
        <v>=F11</v>
      </c>
    </row>
    <row r="67" spans="2:9" ht="15" customHeight="1" x14ac:dyDescent="0.25">
      <c r="B67" s="132" t="s">
        <v>2475</v>
      </c>
      <c r="C67" s="76" t="s">
        <v>556</v>
      </c>
      <c r="D67" s="166" t="s">
        <v>2424</v>
      </c>
      <c r="E67" s="235"/>
      <c r="F67" s="235"/>
      <c r="G67" s="235"/>
      <c r="H67" s="180">
        <f t="shared" si="3"/>
        <v>0</v>
      </c>
      <c r="I67" s="184" t="str">
        <f t="shared" ca="1" si="2"/>
        <v>=F12</v>
      </c>
    </row>
    <row r="68" spans="2:9" ht="15" customHeight="1" x14ac:dyDescent="0.25">
      <c r="B68" s="132" t="s">
        <v>2476</v>
      </c>
      <c r="C68" s="76" t="s">
        <v>556</v>
      </c>
      <c r="D68" s="166" t="s">
        <v>2421</v>
      </c>
      <c r="E68" s="235"/>
      <c r="F68" s="235"/>
      <c r="G68" s="235"/>
      <c r="H68" s="180">
        <f t="shared" si="3"/>
        <v>0</v>
      </c>
      <c r="I68" s="184" t="str">
        <f t="shared" ca="1" si="2"/>
        <v>=F13</v>
      </c>
    </row>
    <row r="69" spans="2:9" ht="15" customHeight="1" x14ac:dyDescent="0.25">
      <c r="B69" s="132" t="s">
        <v>2477</v>
      </c>
      <c r="C69" s="76" t="s">
        <v>556</v>
      </c>
      <c r="D69" s="166" t="s">
        <v>560</v>
      </c>
      <c r="E69" s="235"/>
      <c r="F69" s="235"/>
      <c r="G69" s="235"/>
      <c r="H69" s="180">
        <f t="shared" si="3"/>
        <v>0</v>
      </c>
      <c r="I69" s="184" t="str">
        <f t="shared" ca="1" si="2"/>
        <v>=F14</v>
      </c>
    </row>
    <row r="70" spans="2:9" ht="15" customHeight="1" x14ac:dyDescent="0.25">
      <c r="B70" s="132" t="s">
        <v>2478</v>
      </c>
      <c r="C70" s="76" t="s">
        <v>556</v>
      </c>
      <c r="D70" s="166" t="s">
        <v>561</v>
      </c>
      <c r="E70" s="235"/>
      <c r="F70" s="235"/>
      <c r="G70" s="235"/>
      <c r="H70" s="180">
        <f t="shared" si="3"/>
        <v>0</v>
      </c>
      <c r="I70" s="184" t="str">
        <f t="shared" ca="1" si="2"/>
        <v>=F15</v>
      </c>
    </row>
    <row r="71" spans="2:9" ht="15" customHeight="1" x14ac:dyDescent="0.25">
      <c r="B71" s="132" t="s">
        <v>2479</v>
      </c>
      <c r="C71" s="76" t="s">
        <v>556</v>
      </c>
      <c r="D71" s="166" t="s">
        <v>562</v>
      </c>
      <c r="E71" s="235"/>
      <c r="F71" s="235"/>
      <c r="G71" s="235"/>
      <c r="H71" s="180">
        <f t="shared" si="3"/>
        <v>0</v>
      </c>
      <c r="I71" s="184" t="str">
        <f t="shared" ca="1" si="2"/>
        <v>=F16</v>
      </c>
    </row>
    <row r="72" spans="2:9" ht="15" customHeight="1" x14ac:dyDescent="0.25">
      <c r="B72" s="132" t="s">
        <v>2480</v>
      </c>
      <c r="C72" s="76" t="s">
        <v>556</v>
      </c>
      <c r="D72" s="166" t="s">
        <v>563</v>
      </c>
      <c r="E72" s="235"/>
      <c r="F72" s="235"/>
      <c r="G72" s="235"/>
      <c r="H72" s="180">
        <f t="shared" si="3"/>
        <v>0</v>
      </c>
      <c r="I72" s="184" t="str">
        <f t="shared" ref="I72:I85" ca="1" si="4">_xlfn.FORMULATEXT(H72)</f>
        <v>=F17</v>
      </c>
    </row>
    <row r="73" spans="2:9" ht="15" customHeight="1" x14ac:dyDescent="0.25">
      <c r="B73" s="132" t="s">
        <v>2481</v>
      </c>
      <c r="C73" s="76" t="s">
        <v>556</v>
      </c>
      <c r="D73" s="166" t="s">
        <v>2464</v>
      </c>
      <c r="E73" s="235"/>
      <c r="F73" s="235"/>
      <c r="G73" s="235"/>
      <c r="H73" s="180">
        <f t="shared" si="3"/>
        <v>0</v>
      </c>
      <c r="I73" s="184" t="str">
        <f t="shared" ca="1" si="4"/>
        <v>=F18</v>
      </c>
    </row>
    <row r="74" spans="2:9" ht="15" customHeight="1" x14ac:dyDescent="0.25">
      <c r="B74" s="132" t="s">
        <v>2482</v>
      </c>
      <c r="C74" s="76" t="s">
        <v>556</v>
      </c>
      <c r="D74" s="166" t="s">
        <v>2422</v>
      </c>
      <c r="E74" s="235"/>
      <c r="F74" s="235"/>
      <c r="G74" s="235"/>
      <c r="H74" s="180">
        <f t="shared" si="3"/>
        <v>0</v>
      </c>
      <c r="I74" s="184" t="str">
        <f t="shared" ca="1" si="4"/>
        <v>=F19</v>
      </c>
    </row>
    <row r="75" spans="2:9" ht="15" customHeight="1" x14ac:dyDescent="0.25">
      <c r="B75" s="132" t="s">
        <v>2483</v>
      </c>
      <c r="C75" s="76" t="s">
        <v>556</v>
      </c>
      <c r="D75" s="166" t="s">
        <v>564</v>
      </c>
      <c r="E75" s="235"/>
      <c r="F75" s="235"/>
      <c r="G75" s="235"/>
      <c r="H75" s="180">
        <f t="shared" si="3"/>
        <v>0</v>
      </c>
      <c r="I75" s="184" t="str">
        <f t="shared" ca="1" si="4"/>
        <v>=F20</v>
      </c>
    </row>
    <row r="76" spans="2:9" ht="15" customHeight="1" x14ac:dyDescent="0.25">
      <c r="B76" s="132" t="s">
        <v>2484</v>
      </c>
      <c r="C76" s="76" t="s">
        <v>556</v>
      </c>
      <c r="D76" s="166" t="s">
        <v>565</v>
      </c>
      <c r="E76" s="235"/>
      <c r="F76" s="235"/>
      <c r="G76" s="235"/>
      <c r="H76" s="180">
        <f t="shared" si="3"/>
        <v>0</v>
      </c>
      <c r="I76" s="184" t="str">
        <f t="shared" ca="1" si="4"/>
        <v>=F21</v>
      </c>
    </row>
    <row r="77" spans="2:9" ht="15" customHeight="1" x14ac:dyDescent="0.25">
      <c r="B77" s="132" t="s">
        <v>2485</v>
      </c>
      <c r="C77" s="76" t="s">
        <v>556</v>
      </c>
      <c r="D77" s="166" t="s">
        <v>566</v>
      </c>
      <c r="E77" s="235"/>
      <c r="F77" s="235"/>
      <c r="G77" s="235"/>
      <c r="H77" s="180">
        <f t="shared" si="3"/>
        <v>0</v>
      </c>
      <c r="I77" s="184" t="str">
        <f t="shared" ca="1" si="4"/>
        <v>=F22</v>
      </c>
    </row>
    <row r="78" spans="2:9" ht="15" customHeight="1" x14ac:dyDescent="0.25">
      <c r="B78" s="132" t="s">
        <v>2486</v>
      </c>
      <c r="C78" s="76" t="s">
        <v>556</v>
      </c>
      <c r="D78" s="166" t="s">
        <v>567</v>
      </c>
      <c r="E78" s="235"/>
      <c r="F78" s="235"/>
      <c r="G78" s="235"/>
      <c r="H78" s="180">
        <f t="shared" si="3"/>
        <v>0</v>
      </c>
      <c r="I78" s="184" t="str">
        <f t="shared" ca="1" si="4"/>
        <v>=F23</v>
      </c>
    </row>
    <row r="79" spans="2:9" ht="15" customHeight="1" x14ac:dyDescent="0.25">
      <c r="B79" s="132" t="s">
        <v>2487</v>
      </c>
      <c r="C79" s="76" t="s">
        <v>556</v>
      </c>
      <c r="D79" s="166" t="s">
        <v>2423</v>
      </c>
      <c r="E79" s="235"/>
      <c r="F79" s="235"/>
      <c r="G79" s="235"/>
      <c r="H79" s="180">
        <f t="shared" si="3"/>
        <v>0</v>
      </c>
      <c r="I79" s="184" t="str">
        <f t="shared" ca="1" si="4"/>
        <v>=F24</v>
      </c>
    </row>
    <row r="80" spans="2:9" ht="15" customHeight="1" x14ac:dyDescent="0.25">
      <c r="B80" s="132" t="s">
        <v>2488</v>
      </c>
      <c r="C80" s="76" t="s">
        <v>556</v>
      </c>
      <c r="D80" s="166" t="s">
        <v>568</v>
      </c>
      <c r="E80" s="235"/>
      <c r="F80" s="235"/>
      <c r="G80" s="235"/>
      <c r="H80" s="180">
        <f t="shared" si="3"/>
        <v>0</v>
      </c>
      <c r="I80" s="184" t="str">
        <f t="shared" ca="1" si="4"/>
        <v>=F25</v>
      </c>
    </row>
    <row r="81" spans="1:9" ht="15" customHeight="1" x14ac:dyDescent="0.25">
      <c r="B81" s="132" t="s">
        <v>2489</v>
      </c>
      <c r="C81" s="76" t="s">
        <v>556</v>
      </c>
      <c r="D81" s="166" t="s">
        <v>569</v>
      </c>
      <c r="E81" s="235"/>
      <c r="F81" s="235"/>
      <c r="G81" s="235"/>
      <c r="H81" s="180">
        <f t="shared" si="3"/>
        <v>0</v>
      </c>
      <c r="I81" s="184" t="str">
        <f t="shared" ca="1" si="4"/>
        <v>=F26</v>
      </c>
    </row>
    <row r="82" spans="1:9" ht="15" customHeight="1" x14ac:dyDescent="0.25">
      <c r="B82" s="132" t="s">
        <v>2490</v>
      </c>
      <c r="C82" s="76" t="s">
        <v>556</v>
      </c>
      <c r="D82" s="166" t="s">
        <v>570</v>
      </c>
      <c r="E82" s="235"/>
      <c r="F82" s="235"/>
      <c r="G82" s="235"/>
      <c r="H82" s="180">
        <f t="shared" si="3"/>
        <v>0</v>
      </c>
      <c r="I82" s="184" t="str">
        <f t="shared" ca="1" si="4"/>
        <v>=F27</v>
      </c>
    </row>
    <row r="83" spans="1:9" ht="15" customHeight="1" x14ac:dyDescent="0.25">
      <c r="B83" s="132" t="s">
        <v>2491</v>
      </c>
      <c r="C83" s="76" t="s">
        <v>556</v>
      </c>
      <c r="D83" s="166" t="s">
        <v>571</v>
      </c>
      <c r="E83" s="235"/>
      <c r="F83" s="235"/>
      <c r="G83" s="235"/>
      <c r="H83" s="180">
        <f t="shared" si="3"/>
        <v>0</v>
      </c>
      <c r="I83" s="184" t="str">
        <f t="shared" ca="1" si="4"/>
        <v>=F28</v>
      </c>
    </row>
    <row r="84" spans="1:9" ht="15" customHeight="1" x14ac:dyDescent="0.25">
      <c r="B84" s="132" t="s">
        <v>2492</v>
      </c>
      <c r="C84" s="76" t="s">
        <v>556</v>
      </c>
      <c r="D84" s="167" t="s">
        <v>572</v>
      </c>
      <c r="E84" s="235"/>
      <c r="F84" s="235"/>
      <c r="G84" s="235"/>
      <c r="H84" s="180">
        <f t="shared" si="3"/>
        <v>0</v>
      </c>
      <c r="I84" s="184" t="str">
        <f t="shared" ca="1" si="4"/>
        <v>=F29</v>
      </c>
    </row>
    <row r="85" spans="1:9" ht="15" customHeight="1" x14ac:dyDescent="0.25">
      <c r="B85" s="132" t="s">
        <v>2493</v>
      </c>
      <c r="C85" s="76" t="s">
        <v>556</v>
      </c>
      <c r="D85" s="167" t="s">
        <v>573</v>
      </c>
      <c r="E85" s="235"/>
      <c r="F85" s="235"/>
      <c r="G85" s="235"/>
      <c r="H85" s="180">
        <f t="shared" si="3"/>
        <v>0</v>
      </c>
      <c r="I85" s="184" t="str">
        <f t="shared" ca="1" si="4"/>
        <v>=F30</v>
      </c>
    </row>
    <row r="86" spans="1:9" ht="15" customHeight="1" x14ac:dyDescent="0.25">
      <c r="B86" s="132" t="s">
        <v>2494</v>
      </c>
      <c r="C86" s="76" t="s">
        <v>556</v>
      </c>
      <c r="D86" s="167" t="s">
        <v>574</v>
      </c>
      <c r="E86" s="235"/>
      <c r="F86" s="235"/>
      <c r="G86" s="235"/>
      <c r="H86" s="180">
        <f t="shared" si="3"/>
        <v>0</v>
      </c>
      <c r="I86" s="184" t="str">
        <f t="shared" ref="I86:I90" ca="1" si="5">_xlfn.FORMULATEXT(H86)</f>
        <v>=F31</v>
      </c>
    </row>
    <row r="87" spans="1:9" ht="15" customHeight="1" x14ac:dyDescent="0.25">
      <c r="B87" s="132" t="s">
        <v>2495</v>
      </c>
      <c r="C87" s="76" t="s">
        <v>556</v>
      </c>
      <c r="D87" s="167" t="s">
        <v>575</v>
      </c>
      <c r="E87" s="235"/>
      <c r="F87" s="235"/>
      <c r="G87" s="235"/>
      <c r="H87" s="180">
        <f t="shared" si="3"/>
        <v>0</v>
      </c>
      <c r="I87" s="184" t="str">
        <f t="shared" ca="1" si="5"/>
        <v>=F32</v>
      </c>
    </row>
    <row r="88" spans="1:9" ht="15" customHeight="1" x14ac:dyDescent="0.25">
      <c r="B88" s="132" t="s">
        <v>2496</v>
      </c>
      <c r="C88" s="76" t="s">
        <v>556</v>
      </c>
      <c r="D88" s="167" t="s">
        <v>576</v>
      </c>
      <c r="E88" s="235"/>
      <c r="F88" s="235"/>
      <c r="G88" s="235"/>
      <c r="H88" s="180">
        <f t="shared" si="3"/>
        <v>0</v>
      </c>
      <c r="I88" s="184" t="str">
        <f t="shared" ca="1" si="5"/>
        <v>=F33</v>
      </c>
    </row>
    <row r="89" spans="1:9" ht="15" customHeight="1" x14ac:dyDescent="0.25">
      <c r="B89" s="132" t="s">
        <v>2497</v>
      </c>
      <c r="C89" s="76" t="s">
        <v>556</v>
      </c>
      <c r="D89" s="76" t="s">
        <v>2470</v>
      </c>
      <c r="E89" s="235" t="s">
        <v>2465</v>
      </c>
      <c r="F89" s="235"/>
      <c r="G89" s="235"/>
      <c r="H89" s="180">
        <f>F38</f>
        <v>0</v>
      </c>
      <c r="I89" s="184" t="str">
        <f t="shared" ca="1" si="5"/>
        <v>=F38</v>
      </c>
    </row>
    <row r="90" spans="1:9" ht="15" customHeight="1" x14ac:dyDescent="0.25">
      <c r="B90" s="132" t="s">
        <v>2498</v>
      </c>
      <c r="C90" s="76" t="s">
        <v>556</v>
      </c>
      <c r="D90" s="76" t="s">
        <v>2471</v>
      </c>
      <c r="E90" s="235" t="s">
        <v>2466</v>
      </c>
      <c r="F90" s="235"/>
      <c r="G90" s="235"/>
      <c r="H90" s="180">
        <f>F39</f>
        <v>0</v>
      </c>
      <c r="I90" s="184" t="str">
        <f t="shared" ca="1" si="5"/>
        <v>=F39</v>
      </c>
    </row>
    <row r="91" spans="1:9" x14ac:dyDescent="0.25">
      <c r="G91" s="185"/>
    </row>
    <row r="92" spans="1:9" x14ac:dyDescent="0.25">
      <c r="G92" s="185"/>
    </row>
    <row r="93" spans="1:9" x14ac:dyDescent="0.25">
      <c r="A93" s="201" t="s">
        <v>171</v>
      </c>
      <c r="B93" s="202"/>
      <c r="C93" s="202"/>
      <c r="D93" s="202"/>
      <c r="E93" s="202"/>
      <c r="F93" s="202"/>
      <c r="G93" s="203"/>
      <c r="H93" s="202"/>
      <c r="I93" s="202"/>
    </row>
    <row r="94" spans="1:9" x14ac:dyDescent="0.25">
      <c r="D94" s="184"/>
      <c r="F94" s="75"/>
      <c r="G94" s="185"/>
    </row>
    <row r="95" spans="1:9" x14ac:dyDescent="0.25">
      <c r="D95" s="184"/>
      <c r="F95" s="75"/>
      <c r="G95" s="185"/>
    </row>
    <row r="96" spans="1:9" x14ac:dyDescent="0.25">
      <c r="D96" s="184"/>
      <c r="F96" s="75"/>
      <c r="G96" s="185"/>
    </row>
    <row r="97" spans="2:9" x14ac:dyDescent="0.25">
      <c r="D97" s="184"/>
      <c r="F97" s="75"/>
      <c r="G97" s="185"/>
    </row>
    <row r="98" spans="2:9" x14ac:dyDescent="0.25">
      <c r="D98" s="184"/>
      <c r="F98" s="75"/>
      <c r="G98" s="185"/>
    </row>
    <row r="99" spans="2:9" x14ac:dyDescent="0.25">
      <c r="D99" s="184"/>
      <c r="F99" s="75"/>
      <c r="G99" s="185"/>
    </row>
    <row r="100" spans="2:9" x14ac:dyDescent="0.25">
      <c r="D100" s="184"/>
      <c r="F100" s="75"/>
      <c r="G100" s="185"/>
    </row>
    <row r="101" spans="2:9" x14ac:dyDescent="0.25">
      <c r="D101" s="184"/>
      <c r="F101" s="75"/>
      <c r="G101" s="185"/>
      <c r="H101" s="184"/>
    </row>
    <row r="102" spans="2:9" x14ac:dyDescent="0.25">
      <c r="D102" s="184"/>
      <c r="F102" s="75"/>
      <c r="G102" s="185"/>
      <c r="H102" s="184"/>
    </row>
    <row r="103" spans="2:9" x14ac:dyDescent="0.25">
      <c r="D103" s="184"/>
      <c r="F103" s="75"/>
      <c r="G103" s="185"/>
      <c r="H103" s="184"/>
    </row>
    <row r="104" spans="2:9" x14ac:dyDescent="0.25">
      <c r="D104" s="184"/>
      <c r="F104" s="75"/>
      <c r="G104" s="185"/>
      <c r="H104" s="184"/>
    </row>
    <row r="105" spans="2:9" x14ac:dyDescent="0.25">
      <c r="D105" s="184"/>
      <c r="F105" s="75"/>
      <c r="G105" s="185"/>
      <c r="H105" s="200"/>
    </row>
    <row r="106" spans="2:9" x14ac:dyDescent="0.25">
      <c r="D106" s="184"/>
      <c r="F106" s="75"/>
      <c r="G106" s="185"/>
      <c r="H106" s="184"/>
    </row>
    <row r="107" spans="2:9" x14ac:dyDescent="0.25">
      <c r="B107" s="184"/>
      <c r="C107" s="184"/>
      <c r="D107" s="184"/>
      <c r="E107" s="187"/>
      <c r="F107" s="75"/>
      <c r="G107" s="204"/>
      <c r="H107" s="184"/>
      <c r="I107" s="75"/>
    </row>
    <row r="108" spans="2:9" x14ac:dyDescent="0.25">
      <c r="D108" s="184"/>
      <c r="E108" s="184"/>
      <c r="F108" s="184"/>
      <c r="G108" s="204"/>
      <c r="H108" s="184"/>
    </row>
    <row r="109" spans="2:9" x14ac:dyDescent="0.25">
      <c r="D109" s="184"/>
      <c r="H109" s="184"/>
    </row>
    <row r="110" spans="2:9" x14ac:dyDescent="0.25">
      <c r="H110" s="184"/>
    </row>
    <row r="111" spans="2:9" x14ac:dyDescent="0.25">
      <c r="D111" s="171"/>
    </row>
    <row r="112" spans="2:9" x14ac:dyDescent="0.25">
      <c r="D112" s="171"/>
      <c r="E112" s="184"/>
      <c r="F112" s="184"/>
    </row>
  </sheetData>
  <sheetProtection algorithmName="SHA-512" hashValue="bXZRrTOkWcFRNQaLLzpx600aNP6SOAB0FtgyRE8ZtzLMWm9paSswCimxWVxPjMwjgsykTj4hFbPrHIeMLSc7pA==" saltValue="Ps3fh4cf2u28TYN/97ypSw==" spinCount="100000" sheet="1" objects="1" scenarios="1"/>
  <mergeCells count="35"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77:G77"/>
    <mergeCell ref="E78:G78"/>
    <mergeCell ref="E79:G79"/>
    <mergeCell ref="E80:G80"/>
    <mergeCell ref="E81:G81"/>
    <mergeCell ref="E72:G72"/>
    <mergeCell ref="E73:G73"/>
    <mergeCell ref="E74:G74"/>
    <mergeCell ref="E75:G75"/>
    <mergeCell ref="E76:G76"/>
    <mergeCell ref="A43:D43"/>
    <mergeCell ref="A61:G61"/>
    <mergeCell ref="A1:D1"/>
    <mergeCell ref="A7:D7"/>
    <mergeCell ref="A36:D36"/>
    <mergeCell ref="A42:D42"/>
    <mergeCell ref="E71:G71"/>
    <mergeCell ref="E65:G65"/>
    <mergeCell ref="E64:G64"/>
    <mergeCell ref="E63:G63"/>
    <mergeCell ref="A62:D62"/>
    <mergeCell ref="E66:G66"/>
    <mergeCell ref="E67:G67"/>
    <mergeCell ref="E68:G68"/>
    <mergeCell ref="E69:G69"/>
    <mergeCell ref="E70:G70"/>
  </mergeCells>
  <dataValidations count="1">
    <dataValidation type="whole" allowBlank="1" showInputMessage="1" showErrorMessage="1" errorTitle="Foutieve ingave" error="U kunt alleen bedragen invullen die zijn afgerond op hele Euro's" sqref="F9:F33 F38:F3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37" fitToHeight="0" orientation="landscape" r:id="rId1"/>
  <headerFooter>
    <oddHeader>&amp;L&amp;F&amp;C&amp;A</oddHeader>
    <oddFooter>&amp;RPagina &amp;P / &amp;N
Printdatum: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21"/>
  <sheetViews>
    <sheetView zoomScaleNormal="100" workbookViewId="0">
      <pane ySplit="21" topLeftCell="A22" activePane="bottomLeft" state="frozen"/>
      <selection pane="bottomLeft" activeCell="B14" sqref="B14"/>
    </sheetView>
  </sheetViews>
  <sheetFormatPr defaultRowHeight="15" x14ac:dyDescent="0.25"/>
  <cols>
    <col min="1" max="1" width="45.28515625" style="98" customWidth="1"/>
    <col min="2" max="2" width="37.28515625" style="98" customWidth="1"/>
    <col min="3" max="3" width="43.140625" style="98" customWidth="1"/>
    <col min="4" max="16384" width="9.140625" style="98"/>
  </cols>
  <sheetData>
    <row r="1" spans="1:3" ht="27" thickBot="1" x14ac:dyDescent="0.3">
      <c r="A1" s="97" t="s">
        <v>354</v>
      </c>
      <c r="B1" s="210" t="s">
        <v>356</v>
      </c>
      <c r="C1" s="210"/>
    </row>
    <row r="2" spans="1:3" ht="15.75" thickBot="1" x14ac:dyDescent="0.3">
      <c r="B2" s="99" t="s">
        <v>31</v>
      </c>
      <c r="C2" s="100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</row>
    <row r="3" spans="1:3" x14ac:dyDescent="0.25">
      <c r="A3" s="101" t="s">
        <v>591</v>
      </c>
      <c r="B3" s="28">
        <f>+'A. Algemeen'!I65</f>
        <v>0</v>
      </c>
      <c r="C3" s="36">
        <f>+'A. Algemeen'!I68</f>
        <v>0</v>
      </c>
    </row>
    <row r="4" spans="1:3" x14ac:dyDescent="0.25">
      <c r="A4" s="101" t="s">
        <v>590</v>
      </c>
      <c r="B4" s="28">
        <f>'B. Paneel en portaal'!H75</f>
        <v>0</v>
      </c>
      <c r="C4" s="31">
        <f>'B. Paneel en portaal'!H78</f>
        <v>0</v>
      </c>
    </row>
    <row r="5" spans="1:3" x14ac:dyDescent="0.25">
      <c r="A5" s="101" t="s">
        <v>592</v>
      </c>
      <c r="B5" s="28">
        <f>'C. Bord en mast_zweepmast'!H124</f>
        <v>0</v>
      </c>
      <c r="C5" s="36">
        <f>'C. Bord en mast_zweepmast'!H127</f>
        <v>0</v>
      </c>
    </row>
    <row r="6" spans="1:3" x14ac:dyDescent="0.25">
      <c r="A6" s="101" t="s">
        <v>593</v>
      </c>
      <c r="B6" s="28">
        <f>'D. Bord en stelling'!H46</f>
        <v>0</v>
      </c>
      <c r="C6" s="31">
        <f>'D. Bord en stelling'!H49</f>
        <v>0</v>
      </c>
    </row>
    <row r="7" spans="1:3" x14ac:dyDescent="0.25">
      <c r="A7" s="102" t="s">
        <v>17</v>
      </c>
      <c r="B7" s="28">
        <f>'E. Lichtwegwijzer'!H72</f>
        <v>0</v>
      </c>
      <c r="C7" s="31">
        <f>'E. Lichtwegwijzer'!H75</f>
        <v>0</v>
      </c>
    </row>
    <row r="8" spans="1:3" x14ac:dyDescent="0.25">
      <c r="A8" s="102" t="s">
        <v>795</v>
      </c>
      <c r="B8" s="28">
        <f>'F. Grote Handwegwijzer'!H65</f>
        <v>0</v>
      </c>
      <c r="C8" s="31">
        <f>'F. Grote Handwegwijzer'!H68</f>
        <v>0</v>
      </c>
    </row>
    <row r="9" spans="1:3" x14ac:dyDescent="0.25">
      <c r="A9" s="101" t="s">
        <v>796</v>
      </c>
      <c r="B9" s="28">
        <f>+'G. Kleine Handwegwijzer'!H56</f>
        <v>0</v>
      </c>
      <c r="C9" s="31">
        <f>+'G. Kleine Handwegwijzer'!H59</f>
        <v>0</v>
      </c>
    </row>
    <row r="10" spans="1:3" x14ac:dyDescent="0.25">
      <c r="A10" s="101" t="s">
        <v>20</v>
      </c>
      <c r="B10" s="28">
        <f>'H. Fietsbewegwijzering'!H99</f>
        <v>0</v>
      </c>
      <c r="C10" s="31">
        <f>'H. Fietsbewegwijzering'!H102</f>
        <v>0</v>
      </c>
    </row>
    <row r="11" spans="1:3" ht="17.25" x14ac:dyDescent="0.25">
      <c r="A11" s="101" t="s">
        <v>589</v>
      </c>
      <c r="B11" s="103">
        <f>'I. Verkeersmaatregelen'!H55</f>
        <v>0</v>
      </c>
      <c r="C11" s="104">
        <f>'I. Verkeersmaatregelen'!H57</f>
        <v>0</v>
      </c>
    </row>
    <row r="12" spans="1:3" ht="15.75" thickBot="1" x14ac:dyDescent="0.3">
      <c r="A12" s="101"/>
      <c r="B12" s="28"/>
    </row>
    <row r="13" spans="1:3" ht="15.75" thickTop="1" x14ac:dyDescent="0.25">
      <c r="C13" s="117"/>
    </row>
    <row r="14" spans="1:3" ht="27" thickBot="1" x14ac:dyDescent="0.3">
      <c r="A14" s="105" t="s">
        <v>355</v>
      </c>
      <c r="B14" s="47">
        <f>SUM(B3:B11)</f>
        <v>0</v>
      </c>
      <c r="C14" s="119">
        <f>SUM(C3:C11)</f>
        <v>0</v>
      </c>
    </row>
    <row r="15" spans="1:3" ht="16.5" thickTop="1" thickBot="1" x14ac:dyDescent="0.3">
      <c r="C15" s="118"/>
    </row>
    <row r="16" spans="1:3" ht="15.75" thickTop="1" x14ac:dyDescent="0.25"/>
    <row r="18" spans="1:3" x14ac:dyDescent="0.25">
      <c r="A18" s="211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B18" s="211"/>
      <c r="C18" s="211"/>
    </row>
    <row r="19" spans="1:3" x14ac:dyDescent="0.25">
      <c r="A19" s="211"/>
      <c r="B19" s="211"/>
      <c r="C19" s="211"/>
    </row>
    <row r="20" spans="1:3" x14ac:dyDescent="0.25">
      <c r="A20" s="211"/>
      <c r="B20" s="211"/>
      <c r="C20" s="211"/>
    </row>
    <row r="21" spans="1:3" x14ac:dyDescent="0.25">
      <c r="A21" s="211"/>
      <c r="B21" s="211"/>
      <c r="C21" s="211"/>
    </row>
  </sheetData>
  <sheetProtection algorithmName="SHA-512" hashValue="WJ7eWu8qLFnOy7JsrW6MDR6CQZhhf1cB+c/2N6qHTBMWfoB5t60o5lWDyqYWpJwDNX5D2YGhPGLo8xh9bLMM1g==" saltValue="JAfR7Y0uQzAimBB1uWikQQ==" spinCount="100000" sheet="1" selectLockedCells="1" selectUnlockedCells="1"/>
  <mergeCells count="2">
    <mergeCell ref="B1:C1"/>
    <mergeCell ref="A18:C21"/>
  </mergeCells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alignWithMargins="0">
    <oddHeader>&amp;L&amp;F&amp;C&amp;A</oddHeader>
    <oddFooter>&amp;RPagina &amp;P / &amp;N
Printdatum: 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6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6.5703125" style="98" customWidth="1"/>
    <col min="2" max="2" width="16.42578125" style="98" customWidth="1"/>
    <col min="3" max="3" width="14.28515625" style="98" customWidth="1"/>
    <col min="4" max="4" width="63.7109375" style="98" customWidth="1"/>
    <col min="5" max="5" width="19.140625" style="98" customWidth="1"/>
    <col min="6" max="6" width="14.28515625" style="98" bestFit="1" customWidth="1"/>
    <col min="7" max="7" width="25.7109375" style="98" customWidth="1"/>
    <col min="8" max="8" width="107.5703125" style="98" customWidth="1"/>
    <col min="9" max="9" width="22" style="98" bestFit="1" customWidth="1"/>
    <col min="10" max="10" width="13" style="98" bestFit="1" customWidth="1"/>
    <col min="11" max="11" width="9.85546875" style="98" bestFit="1" customWidth="1"/>
    <col min="12" max="16384" width="9.140625" style="98"/>
  </cols>
  <sheetData>
    <row r="1" spans="1:10" ht="46.5" x14ac:dyDescent="0.25">
      <c r="A1" s="217" t="s">
        <v>357</v>
      </c>
      <c r="B1" s="217"/>
      <c r="C1" s="217"/>
      <c r="D1" s="217"/>
    </row>
    <row r="2" spans="1:10" ht="31.5" x14ac:dyDescent="0.25">
      <c r="A2" s="218" t="s">
        <v>33</v>
      </c>
      <c r="B2" s="218"/>
      <c r="C2" s="218"/>
      <c r="D2" s="218"/>
    </row>
    <row r="3" spans="1:10" s="17" customFormat="1" ht="30" x14ac:dyDescent="0.25">
      <c r="A3" s="219" t="s">
        <v>2345</v>
      </c>
      <c r="B3" s="219"/>
      <c r="C3" s="219"/>
      <c r="D3" s="219"/>
      <c r="E3" s="19" t="s">
        <v>222</v>
      </c>
      <c r="F3" s="26"/>
      <c r="G3" s="35"/>
      <c r="H3" s="27"/>
      <c r="I3" s="28"/>
      <c r="J3" s="28"/>
    </row>
    <row r="4" spans="1:10" s="17" customFormat="1" x14ac:dyDescent="0.25">
      <c r="A4" s="16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/>
      <c r="G4" s="16" t="s">
        <v>7</v>
      </c>
      <c r="H4" s="22" t="s">
        <v>4</v>
      </c>
      <c r="I4" s="21" t="s">
        <v>21</v>
      </c>
      <c r="J4" s="28"/>
    </row>
    <row r="5" spans="1:10" s="17" customFormat="1" x14ac:dyDescent="0.25">
      <c r="A5" s="23">
        <v>1</v>
      </c>
      <c r="B5" s="50" t="s">
        <v>100</v>
      </c>
      <c r="C5" s="17" t="s">
        <v>102</v>
      </c>
      <c r="D5" s="33" t="s">
        <v>86</v>
      </c>
      <c r="E5" s="26">
        <v>100</v>
      </c>
      <c r="F5" s="26"/>
      <c r="G5" s="5"/>
      <c r="H5" s="27" t="s">
        <v>133</v>
      </c>
      <c r="I5" s="28">
        <f>+G5*E5</f>
        <v>0</v>
      </c>
      <c r="J5" s="28"/>
    </row>
    <row r="6" spans="1:10" s="17" customFormat="1" x14ac:dyDescent="0.25">
      <c r="A6" s="23">
        <v>2</v>
      </c>
      <c r="B6" s="50" t="s">
        <v>101</v>
      </c>
      <c r="C6" s="17" t="s">
        <v>102</v>
      </c>
      <c r="D6" s="33" t="s">
        <v>87</v>
      </c>
      <c r="E6" s="26">
        <v>50</v>
      </c>
      <c r="F6" s="26"/>
      <c r="G6" s="5"/>
      <c r="H6" s="27" t="s">
        <v>133</v>
      </c>
      <c r="I6" s="28">
        <f>+G6*E6</f>
        <v>0</v>
      </c>
      <c r="J6" s="28"/>
    </row>
    <row r="7" spans="1:10" s="17" customFormat="1" x14ac:dyDescent="0.25">
      <c r="A7" s="23"/>
      <c r="B7" s="24"/>
      <c r="D7" s="25"/>
      <c r="E7" s="26"/>
      <c r="F7" s="26"/>
      <c r="G7" s="35"/>
      <c r="H7" s="30" t="s">
        <v>189</v>
      </c>
      <c r="I7" s="36">
        <f>SUM(I5:I6)</f>
        <v>0</v>
      </c>
      <c r="J7" s="28"/>
    </row>
    <row r="8" spans="1:10" s="17" customFormat="1" x14ac:dyDescent="0.25">
      <c r="A8" s="23"/>
      <c r="B8" s="24"/>
      <c r="D8" s="25"/>
      <c r="E8" s="26"/>
      <c r="F8" s="26"/>
      <c r="G8" s="35"/>
      <c r="H8" s="30"/>
      <c r="I8" s="36"/>
      <c r="J8" s="28"/>
    </row>
    <row r="9" spans="1:10" s="17" customFormat="1" ht="23.25" x14ac:dyDescent="0.25">
      <c r="A9" s="219" t="s">
        <v>588</v>
      </c>
      <c r="B9" s="219"/>
      <c r="C9" s="219"/>
      <c r="D9" s="219"/>
      <c r="E9" s="26"/>
      <c r="F9" s="26"/>
      <c r="G9" s="35"/>
      <c r="H9" s="27"/>
      <c r="I9" s="28"/>
      <c r="J9" s="28"/>
    </row>
    <row r="10" spans="1:10" s="17" customFormat="1" x14ac:dyDescent="0.25">
      <c r="A10" s="16" t="s">
        <v>78</v>
      </c>
      <c r="B10" s="16" t="s">
        <v>82</v>
      </c>
      <c r="C10" s="16" t="s">
        <v>34</v>
      </c>
      <c r="D10" s="16" t="s">
        <v>0</v>
      </c>
      <c r="E10" s="152" t="s">
        <v>3</v>
      </c>
      <c r="F10" s="152" t="s">
        <v>2289</v>
      </c>
      <c r="G10" s="16" t="s">
        <v>5</v>
      </c>
      <c r="H10" s="22" t="s">
        <v>4</v>
      </c>
      <c r="I10" s="21" t="s">
        <v>21</v>
      </c>
      <c r="J10" s="28"/>
    </row>
    <row r="11" spans="1:10" s="17" customFormat="1" x14ac:dyDescent="0.25">
      <c r="A11" s="23">
        <v>3</v>
      </c>
      <c r="B11" s="50" t="s">
        <v>2324</v>
      </c>
      <c r="C11" s="17" t="s">
        <v>2296</v>
      </c>
      <c r="D11" s="33" t="s">
        <v>2340</v>
      </c>
      <c r="E11" s="26">
        <v>185</v>
      </c>
      <c r="F11" s="26">
        <v>0.5</v>
      </c>
      <c r="G11" s="5"/>
      <c r="H11" s="150"/>
      <c r="I11" s="28">
        <f>E11*F11*G11</f>
        <v>0</v>
      </c>
      <c r="J11" s="28"/>
    </row>
    <row r="12" spans="1:10" s="17" customFormat="1" x14ac:dyDescent="0.25">
      <c r="A12" s="23">
        <v>4</v>
      </c>
      <c r="B12" s="50" t="s">
        <v>2325</v>
      </c>
      <c r="C12" s="17" t="s">
        <v>2296</v>
      </c>
      <c r="D12" s="33" t="s">
        <v>2341</v>
      </c>
      <c r="E12" s="26">
        <v>155</v>
      </c>
      <c r="F12" s="26">
        <v>0.1</v>
      </c>
      <c r="G12" s="5"/>
      <c r="H12" s="150"/>
      <c r="I12" s="28">
        <f>E12*F12*G12</f>
        <v>0</v>
      </c>
      <c r="J12" s="28"/>
    </row>
    <row r="13" spans="1:10" s="17" customFormat="1" x14ac:dyDescent="0.25">
      <c r="A13" s="23">
        <v>5</v>
      </c>
      <c r="B13" s="50" t="s">
        <v>2322</v>
      </c>
      <c r="C13" s="17" t="s">
        <v>2323</v>
      </c>
      <c r="D13" s="33" t="s">
        <v>2342</v>
      </c>
      <c r="E13" s="26">
        <v>10</v>
      </c>
      <c r="F13" s="26">
        <v>0.5</v>
      </c>
      <c r="G13" s="5"/>
      <c r="H13" s="150"/>
      <c r="I13" s="28">
        <f t="shared" ref="I13" si="0">E13*F13*G13</f>
        <v>0</v>
      </c>
      <c r="J13" s="28"/>
    </row>
    <row r="14" spans="1:10" s="17" customFormat="1" x14ac:dyDescent="0.25">
      <c r="A14" s="23"/>
      <c r="B14" s="24"/>
      <c r="D14" s="25"/>
      <c r="E14" s="26"/>
      <c r="F14" s="26"/>
      <c r="G14" s="35"/>
      <c r="H14" s="30" t="s">
        <v>189</v>
      </c>
      <c r="I14" s="36">
        <f>SUM(I11:I13)</f>
        <v>0</v>
      </c>
      <c r="J14" s="28"/>
    </row>
    <row r="15" spans="1:10" x14ac:dyDescent="0.25">
      <c r="B15" s="16"/>
    </row>
    <row r="16" spans="1:10" ht="23.25" x14ac:dyDescent="0.25">
      <c r="A16" s="220" t="s">
        <v>2284</v>
      </c>
      <c r="B16" s="220"/>
      <c r="C16" s="220"/>
      <c r="D16" s="220"/>
    </row>
    <row r="17" spans="1:11" s="17" customFormat="1" x14ac:dyDescent="0.25">
      <c r="A17" s="16" t="s">
        <v>78</v>
      </c>
      <c r="B17" s="16" t="s">
        <v>82</v>
      </c>
      <c r="C17" s="16" t="s">
        <v>34</v>
      </c>
      <c r="D17" s="16" t="s">
        <v>126</v>
      </c>
      <c r="E17" s="16" t="s">
        <v>186</v>
      </c>
      <c r="F17" s="16"/>
      <c r="G17" s="16" t="s">
        <v>5</v>
      </c>
      <c r="H17" s="22" t="s">
        <v>4</v>
      </c>
      <c r="I17" s="21" t="s">
        <v>21</v>
      </c>
      <c r="J17" s="28"/>
      <c r="K17" s="28"/>
    </row>
    <row r="18" spans="1:11" s="17" customFormat="1" x14ac:dyDescent="0.25">
      <c r="A18" s="23">
        <v>6</v>
      </c>
      <c r="B18" s="23" t="s">
        <v>2285</v>
      </c>
      <c r="C18" s="17" t="s">
        <v>2287</v>
      </c>
      <c r="D18" s="32" t="s">
        <v>2343</v>
      </c>
      <c r="E18" s="153">
        <v>60</v>
      </c>
      <c r="F18" s="153"/>
      <c r="G18" s="5"/>
      <c r="H18" s="45" t="s">
        <v>596</v>
      </c>
      <c r="I18" s="28">
        <f>+G18*E18</f>
        <v>0</v>
      </c>
      <c r="J18" s="28"/>
      <c r="K18" s="28"/>
    </row>
    <row r="19" spans="1:11" x14ac:dyDescent="0.25">
      <c r="H19" s="30" t="s">
        <v>189</v>
      </c>
      <c r="I19" s="36">
        <f>SUM(I18:I18)</f>
        <v>0</v>
      </c>
    </row>
    <row r="20" spans="1:11" s="17" customFormat="1" x14ac:dyDescent="0.25">
      <c r="D20" s="32"/>
      <c r="E20" s="32"/>
      <c r="F20" s="32"/>
      <c r="G20" s="35"/>
      <c r="H20" s="27"/>
      <c r="I20" s="8"/>
    </row>
    <row r="21" spans="1:11" s="17" customFormat="1" ht="18.75" x14ac:dyDescent="0.25">
      <c r="D21" s="32"/>
      <c r="E21" s="32"/>
      <c r="F21" s="32"/>
      <c r="G21" s="35"/>
      <c r="H21" s="48" t="s">
        <v>172</v>
      </c>
      <c r="I21" s="49">
        <f>I7+I14+I19</f>
        <v>0</v>
      </c>
    </row>
    <row r="22" spans="1:11" s="17" customFormat="1" x14ac:dyDescent="0.25">
      <c r="A22" s="23"/>
      <c r="B22" s="24"/>
      <c r="D22" s="25"/>
      <c r="E22" s="26"/>
      <c r="F22" s="26"/>
      <c r="G22" s="35"/>
      <c r="H22" s="30"/>
      <c r="I22" s="36"/>
      <c r="J22" s="28"/>
    </row>
    <row r="23" spans="1:11" s="17" customFormat="1" ht="31.5" x14ac:dyDescent="0.25">
      <c r="A23" s="218" t="s">
        <v>36</v>
      </c>
      <c r="B23" s="218"/>
      <c r="C23" s="218"/>
      <c r="D23" s="218"/>
      <c r="E23" s="26"/>
      <c r="F23" s="26"/>
      <c r="G23" s="8"/>
      <c r="H23" s="52"/>
      <c r="I23" s="28"/>
      <c r="J23" s="32"/>
    </row>
    <row r="24" spans="1:11" ht="23.25" x14ac:dyDescent="0.25">
      <c r="A24" s="220" t="s">
        <v>588</v>
      </c>
      <c r="B24" s="220"/>
      <c r="C24" s="220"/>
      <c r="D24" s="220"/>
    </row>
    <row r="25" spans="1:11" s="17" customFormat="1" x14ac:dyDescent="0.25">
      <c r="A25" s="16" t="s">
        <v>78</v>
      </c>
      <c r="B25" s="16" t="s">
        <v>82</v>
      </c>
      <c r="C25" s="16" t="s">
        <v>34</v>
      </c>
      <c r="D25" s="16" t="s">
        <v>126</v>
      </c>
      <c r="E25" s="16" t="s">
        <v>186</v>
      </c>
      <c r="F25" s="16"/>
      <c r="G25" s="16" t="s">
        <v>5</v>
      </c>
      <c r="H25" s="22" t="s">
        <v>4</v>
      </c>
      <c r="I25" s="21" t="s">
        <v>21</v>
      </c>
      <c r="J25" s="28"/>
      <c r="K25" s="28"/>
    </row>
    <row r="26" spans="1:11" s="33" customFormat="1" x14ac:dyDescent="0.25">
      <c r="A26" s="132">
        <v>7</v>
      </c>
      <c r="B26" s="132" t="s">
        <v>2332</v>
      </c>
      <c r="C26" s="33" t="s">
        <v>2330</v>
      </c>
      <c r="D26" s="33" t="s">
        <v>2292</v>
      </c>
      <c r="E26" s="26">
        <v>185</v>
      </c>
      <c r="F26" s="26"/>
      <c r="G26" s="11"/>
      <c r="H26" s="17" t="s">
        <v>2371</v>
      </c>
      <c r="I26" s="28">
        <f>+G26*E26</f>
        <v>0</v>
      </c>
      <c r="K26" s="137"/>
    </row>
    <row r="27" spans="1:11" s="33" customFormat="1" x14ac:dyDescent="0.25">
      <c r="A27" s="132">
        <v>8</v>
      </c>
      <c r="B27" s="132" t="s">
        <v>2333</v>
      </c>
      <c r="C27" s="33" t="s">
        <v>2330</v>
      </c>
      <c r="D27" s="33" t="s">
        <v>2294</v>
      </c>
      <c r="E27" s="26">
        <v>155</v>
      </c>
      <c r="F27" s="26"/>
      <c r="G27" s="11"/>
      <c r="I27" s="28">
        <f>+G27*E27</f>
        <v>0</v>
      </c>
    </row>
    <row r="28" spans="1:11" s="33" customFormat="1" x14ac:dyDescent="0.25">
      <c r="A28" s="132">
        <v>9</v>
      </c>
      <c r="B28" s="132" t="s">
        <v>2328</v>
      </c>
      <c r="C28" s="33" t="s">
        <v>2331</v>
      </c>
      <c r="D28" s="33" t="s">
        <v>2293</v>
      </c>
      <c r="E28" s="26">
        <v>10</v>
      </c>
      <c r="F28" s="26"/>
      <c r="G28" s="11"/>
      <c r="H28" s="17"/>
      <c r="I28" s="28">
        <f t="shared" ref="I28" si="1">+G28*E28</f>
        <v>0</v>
      </c>
    </row>
    <row r="29" spans="1:11" s="33" customFormat="1" x14ac:dyDescent="0.25">
      <c r="A29" s="132">
        <v>10</v>
      </c>
      <c r="B29" s="132" t="s">
        <v>2334</v>
      </c>
      <c r="C29" s="33" t="s">
        <v>2330</v>
      </c>
      <c r="D29" s="88" t="s">
        <v>2338</v>
      </c>
      <c r="E29" s="90">
        <v>40</v>
      </c>
      <c r="F29" s="90"/>
      <c r="G29" s="11"/>
      <c r="H29" s="17" t="s">
        <v>2339</v>
      </c>
      <c r="I29" s="28">
        <f>+G29*E29</f>
        <v>0</v>
      </c>
    </row>
    <row r="30" spans="1:11" x14ac:dyDescent="0.25">
      <c r="H30" s="30" t="s">
        <v>189</v>
      </c>
      <c r="I30" s="36">
        <f>SUM(I26:I29)</f>
        <v>0</v>
      </c>
    </row>
    <row r="31" spans="1:11" s="33" customFormat="1" x14ac:dyDescent="0.25">
      <c r="D31" s="88"/>
      <c r="E31" s="132"/>
      <c r="F31" s="132"/>
      <c r="G31" s="133"/>
      <c r="H31" s="30"/>
      <c r="I31" s="36"/>
    </row>
    <row r="32" spans="1:11" ht="23.25" x14ac:dyDescent="0.25">
      <c r="A32" s="220" t="s">
        <v>2284</v>
      </c>
      <c r="B32" s="220"/>
      <c r="C32" s="220"/>
      <c r="D32" s="220"/>
    </row>
    <row r="33" spans="1:11" s="17" customFormat="1" x14ac:dyDescent="0.25">
      <c r="A33" s="16" t="s">
        <v>78</v>
      </c>
      <c r="B33" s="16" t="s">
        <v>82</v>
      </c>
      <c r="C33" s="16" t="s">
        <v>34</v>
      </c>
      <c r="D33" s="16" t="s">
        <v>126</v>
      </c>
      <c r="E33" s="16" t="s">
        <v>186</v>
      </c>
      <c r="F33" s="16"/>
      <c r="G33" s="16" t="s">
        <v>5</v>
      </c>
      <c r="H33" s="22" t="s">
        <v>4</v>
      </c>
      <c r="I33" s="21" t="s">
        <v>21</v>
      </c>
      <c r="J33" s="28"/>
      <c r="K33" s="28"/>
    </row>
    <row r="34" spans="1:11" s="33" customFormat="1" x14ac:dyDescent="0.25">
      <c r="A34" s="132">
        <v>11</v>
      </c>
      <c r="B34" s="90" t="s">
        <v>2318</v>
      </c>
      <c r="C34" s="33" t="s">
        <v>2286</v>
      </c>
      <c r="D34" s="88" t="s">
        <v>2335</v>
      </c>
      <c r="E34" s="26">
        <v>125</v>
      </c>
      <c r="F34" s="26"/>
      <c r="G34" s="11"/>
      <c r="H34" s="17" t="s">
        <v>2344</v>
      </c>
      <c r="I34" s="28">
        <f>+G34*E34</f>
        <v>0</v>
      </c>
    </row>
    <row r="35" spans="1:11" s="33" customFormat="1" x14ac:dyDescent="0.25">
      <c r="A35" s="132">
        <v>12</v>
      </c>
      <c r="B35" s="90" t="s">
        <v>2320</v>
      </c>
      <c r="C35" s="33" t="s">
        <v>2286</v>
      </c>
      <c r="D35" s="33" t="s">
        <v>2336</v>
      </c>
      <c r="E35" s="90">
        <v>45</v>
      </c>
      <c r="F35" s="90"/>
      <c r="G35" s="11"/>
      <c r="H35" s="17"/>
      <c r="I35" s="28">
        <f>+G35*E35</f>
        <v>0</v>
      </c>
    </row>
    <row r="36" spans="1:11" s="33" customFormat="1" x14ac:dyDescent="0.25">
      <c r="A36" s="132">
        <v>13</v>
      </c>
      <c r="B36" s="90" t="s">
        <v>2319</v>
      </c>
      <c r="C36" s="33" t="s">
        <v>2286</v>
      </c>
      <c r="D36" s="88" t="s">
        <v>2337</v>
      </c>
      <c r="E36" s="90">
        <v>45</v>
      </c>
      <c r="F36" s="90"/>
      <c r="G36" s="11"/>
      <c r="H36" s="17"/>
      <c r="I36" s="28">
        <f>+G36*E36</f>
        <v>0</v>
      </c>
    </row>
    <row r="37" spans="1:11" x14ac:dyDescent="0.25">
      <c r="H37" s="30" t="s">
        <v>189</v>
      </c>
      <c r="I37" s="36">
        <f>SUM(I34:I36)</f>
        <v>0</v>
      </c>
    </row>
    <row r="38" spans="1:11" s="33" customFormat="1" x14ac:dyDescent="0.25">
      <c r="D38" s="88"/>
      <c r="E38" s="132"/>
      <c r="F38" s="132"/>
      <c r="G38" s="133"/>
      <c r="H38" s="30"/>
      <c r="I38" s="36"/>
    </row>
    <row r="39" spans="1:11" ht="23.25" x14ac:dyDescent="0.25">
      <c r="A39" s="220" t="s">
        <v>2301</v>
      </c>
      <c r="B39" s="220"/>
      <c r="C39" s="220"/>
      <c r="D39" s="220"/>
    </row>
    <row r="40" spans="1:11" s="17" customFormat="1" x14ac:dyDescent="0.25">
      <c r="A40" s="16" t="s">
        <v>78</v>
      </c>
      <c r="B40" s="16" t="s">
        <v>82</v>
      </c>
      <c r="C40" s="16" t="s">
        <v>34</v>
      </c>
      <c r="D40" s="16" t="s">
        <v>126</v>
      </c>
      <c r="E40" s="16" t="s">
        <v>186</v>
      </c>
      <c r="F40" s="16"/>
      <c r="G40" s="16" t="s">
        <v>5</v>
      </c>
      <c r="H40" s="22" t="s">
        <v>4</v>
      </c>
      <c r="I40" s="21" t="s">
        <v>21</v>
      </c>
      <c r="J40" s="28"/>
      <c r="K40" s="28"/>
    </row>
    <row r="41" spans="1:11" s="33" customFormat="1" x14ac:dyDescent="0.25">
      <c r="A41" s="132">
        <v>14</v>
      </c>
      <c r="B41" s="132" t="s">
        <v>150</v>
      </c>
      <c r="C41" s="33" t="s">
        <v>169</v>
      </c>
      <c r="D41" s="88" t="s">
        <v>2302</v>
      </c>
      <c r="E41" s="90">
        <v>70</v>
      </c>
      <c r="F41" s="90"/>
      <c r="G41" s="11"/>
      <c r="H41" s="33" t="s">
        <v>2312</v>
      </c>
      <c r="I41" s="28">
        <f t="shared" ref="I41:I42" si="2">+G41*E41</f>
        <v>0</v>
      </c>
      <c r="J41" s="88"/>
    </row>
    <row r="42" spans="1:11" s="33" customFormat="1" ht="30" x14ac:dyDescent="0.25">
      <c r="A42" s="132">
        <v>15</v>
      </c>
      <c r="B42" s="132" t="s">
        <v>151</v>
      </c>
      <c r="C42" s="33" t="s">
        <v>169</v>
      </c>
      <c r="D42" s="88" t="s">
        <v>2303</v>
      </c>
      <c r="E42" s="90">
        <v>10</v>
      </c>
      <c r="F42" s="132"/>
      <c r="G42" s="11"/>
      <c r="H42" s="154" t="s">
        <v>2313</v>
      </c>
      <c r="I42" s="28">
        <f t="shared" si="2"/>
        <v>0</v>
      </c>
    </row>
    <row r="43" spans="1:11" s="33" customFormat="1" ht="30" x14ac:dyDescent="0.25">
      <c r="A43" s="132">
        <v>16</v>
      </c>
      <c r="B43" s="132" t="s">
        <v>2291</v>
      </c>
      <c r="C43" s="33" t="s">
        <v>169</v>
      </c>
      <c r="D43" s="88" t="s">
        <v>2306</v>
      </c>
      <c r="E43" s="90">
        <v>300</v>
      </c>
      <c r="F43" s="132"/>
      <c r="G43" s="11"/>
      <c r="H43" s="154" t="s">
        <v>2314</v>
      </c>
      <c r="I43" s="28">
        <f t="shared" ref="I43:I50" si="3">+G43*E43</f>
        <v>0</v>
      </c>
    </row>
    <row r="44" spans="1:11" s="33" customFormat="1" x14ac:dyDescent="0.25">
      <c r="A44" s="132">
        <v>17</v>
      </c>
      <c r="B44" s="132" t="s">
        <v>152</v>
      </c>
      <c r="C44" s="33" t="s">
        <v>169</v>
      </c>
      <c r="D44" s="88" t="s">
        <v>2307</v>
      </c>
      <c r="E44" s="90">
        <v>50</v>
      </c>
      <c r="F44" s="132"/>
      <c r="G44" s="11"/>
      <c r="H44" s="33" t="s">
        <v>2315</v>
      </c>
      <c r="I44" s="28">
        <f t="shared" si="3"/>
        <v>0</v>
      </c>
    </row>
    <row r="45" spans="1:11" s="33" customFormat="1" x14ac:dyDescent="0.25">
      <c r="A45" s="132">
        <v>18</v>
      </c>
      <c r="B45" s="132" t="s">
        <v>2317</v>
      </c>
      <c r="C45" s="33" t="s">
        <v>169</v>
      </c>
      <c r="D45" s="88" t="s">
        <v>2290</v>
      </c>
      <c r="E45" s="90">
        <v>50</v>
      </c>
      <c r="F45" s="132"/>
      <c r="G45" s="11"/>
      <c r="H45" s="33" t="s">
        <v>2304</v>
      </c>
      <c r="I45" s="28">
        <f t="shared" si="3"/>
        <v>0</v>
      </c>
    </row>
    <row r="46" spans="1:11" s="33" customFormat="1" x14ac:dyDescent="0.25">
      <c r="A46" s="132">
        <v>19</v>
      </c>
      <c r="B46" s="132" t="s">
        <v>153</v>
      </c>
      <c r="C46" s="33" t="s">
        <v>169</v>
      </c>
      <c r="D46" s="88" t="s">
        <v>2305</v>
      </c>
      <c r="E46" s="90">
        <v>60</v>
      </c>
      <c r="F46" s="132"/>
      <c r="G46" s="11"/>
      <c r="H46" s="33" t="s">
        <v>2316</v>
      </c>
      <c r="I46" s="28">
        <f t="shared" si="3"/>
        <v>0</v>
      </c>
    </row>
    <row r="47" spans="1:11" s="33" customFormat="1" x14ac:dyDescent="0.25">
      <c r="A47" s="132">
        <v>20</v>
      </c>
      <c r="B47" s="132" t="s">
        <v>156</v>
      </c>
      <c r="C47" s="33" t="s">
        <v>169</v>
      </c>
      <c r="D47" s="88" t="s">
        <v>2308</v>
      </c>
      <c r="E47" s="90">
        <v>15</v>
      </c>
      <c r="F47" s="132"/>
      <c r="G47" s="11"/>
      <c r="I47" s="28">
        <f t="shared" si="3"/>
        <v>0</v>
      </c>
    </row>
    <row r="48" spans="1:11" s="33" customFormat="1" x14ac:dyDescent="0.25">
      <c r="A48" s="132">
        <v>21</v>
      </c>
      <c r="B48" s="90" t="s">
        <v>157</v>
      </c>
      <c r="C48" s="33" t="s">
        <v>169</v>
      </c>
      <c r="D48" s="88" t="s">
        <v>2309</v>
      </c>
      <c r="E48" s="90">
        <v>25</v>
      </c>
      <c r="F48" s="132"/>
      <c r="G48" s="11"/>
      <c r="I48" s="28">
        <f t="shared" si="3"/>
        <v>0</v>
      </c>
    </row>
    <row r="49" spans="1:13" s="33" customFormat="1" x14ac:dyDescent="0.25">
      <c r="A49" s="132">
        <v>22</v>
      </c>
      <c r="B49" s="90" t="s">
        <v>664</v>
      </c>
      <c r="C49" s="33" t="s">
        <v>169</v>
      </c>
      <c r="D49" s="88" t="s">
        <v>2310</v>
      </c>
      <c r="E49" s="90">
        <v>25</v>
      </c>
      <c r="F49" s="132"/>
      <c r="G49" s="11"/>
      <c r="H49" s="88"/>
      <c r="I49" s="28">
        <f t="shared" si="3"/>
        <v>0</v>
      </c>
    </row>
    <row r="50" spans="1:13" s="33" customFormat="1" x14ac:dyDescent="0.25">
      <c r="A50" s="132">
        <v>23</v>
      </c>
      <c r="B50" s="132" t="s">
        <v>158</v>
      </c>
      <c r="C50" s="33" t="s">
        <v>169</v>
      </c>
      <c r="D50" s="88" t="s">
        <v>2311</v>
      </c>
      <c r="E50" s="90">
        <v>525</v>
      </c>
      <c r="F50" s="26"/>
      <c r="G50" s="11"/>
      <c r="H50" s="33" t="s">
        <v>2513</v>
      </c>
      <c r="I50" s="28">
        <f t="shared" si="3"/>
        <v>0</v>
      </c>
    </row>
    <row r="51" spans="1:13" x14ac:dyDescent="0.25">
      <c r="H51" s="30" t="s">
        <v>189</v>
      </c>
      <c r="I51" s="36">
        <f>SUM(I41:I50)</f>
        <v>0</v>
      </c>
    </row>
    <row r="52" spans="1:13" s="33" customFormat="1" x14ac:dyDescent="0.25">
      <c r="D52" s="88"/>
      <c r="E52" s="132"/>
      <c r="F52" s="132"/>
      <c r="G52" s="133"/>
      <c r="H52" s="30"/>
      <c r="I52" s="36"/>
    </row>
    <row r="53" spans="1:13" ht="31.5" x14ac:dyDescent="0.25">
      <c r="A53" s="218" t="s">
        <v>16</v>
      </c>
      <c r="B53" s="218"/>
      <c r="C53" s="218"/>
      <c r="D53" s="218"/>
    </row>
    <row r="54" spans="1:13" x14ac:dyDescent="0.25">
      <c r="A54" s="146" t="s">
        <v>410</v>
      </c>
      <c r="B54" s="146"/>
      <c r="C54" s="146"/>
      <c r="D54" s="146"/>
      <c r="E54" s="146"/>
      <c r="F54" s="146"/>
      <c r="G54" s="146"/>
      <c r="H54" s="146"/>
    </row>
    <row r="55" spans="1:13" x14ac:dyDescent="0.25">
      <c r="A55" s="16" t="s">
        <v>78</v>
      </c>
      <c r="B55" s="16" t="s">
        <v>76</v>
      </c>
      <c r="C55" s="16" t="s">
        <v>34</v>
      </c>
      <c r="D55" s="16" t="s">
        <v>0</v>
      </c>
      <c r="E55" s="16" t="s">
        <v>11</v>
      </c>
      <c r="F55" s="16"/>
      <c r="G55" s="162" t="s">
        <v>32</v>
      </c>
      <c r="H55" s="22" t="s">
        <v>4</v>
      </c>
      <c r="I55" s="21" t="s">
        <v>21</v>
      </c>
    </row>
    <row r="56" spans="1:13" x14ac:dyDescent="0.25">
      <c r="A56" s="99">
        <v>24</v>
      </c>
      <c r="B56" s="99" t="s">
        <v>361</v>
      </c>
      <c r="C56" s="96"/>
      <c r="D56" s="96" t="s">
        <v>14</v>
      </c>
      <c r="E56" s="37">
        <v>0.45</v>
      </c>
      <c r="F56" s="37"/>
      <c r="G56" s="7"/>
      <c r="H56" s="33" t="s">
        <v>1881</v>
      </c>
      <c r="I56" s="155">
        <f>($I$30+$I$37+$I$51)*E56*G56</f>
        <v>0</v>
      </c>
      <c r="M56" s="17"/>
    </row>
    <row r="57" spans="1:13" x14ac:dyDescent="0.25">
      <c r="A57" s="99">
        <v>25</v>
      </c>
      <c r="B57" s="99" t="s">
        <v>362</v>
      </c>
      <c r="C57" s="96"/>
      <c r="D57" s="96" t="s">
        <v>15</v>
      </c>
      <c r="E57" s="55">
        <v>0.05</v>
      </c>
      <c r="F57" s="55"/>
      <c r="G57" s="7"/>
      <c r="H57" s="33" t="s">
        <v>1882</v>
      </c>
      <c r="I57" s="155">
        <f>($I$30+$I$37+$I$51)*E57*G57</f>
        <v>0</v>
      </c>
      <c r="M57" s="17"/>
    </row>
    <row r="58" spans="1:13" ht="45" x14ac:dyDescent="0.25">
      <c r="A58" s="99">
        <v>26</v>
      </c>
      <c r="B58" s="99" t="s">
        <v>363</v>
      </c>
      <c r="C58" s="96"/>
      <c r="D58" s="96" t="s">
        <v>12</v>
      </c>
      <c r="E58" s="55">
        <v>0.04</v>
      </c>
      <c r="F58" s="55"/>
      <c r="G58" s="7"/>
      <c r="H58" s="154" t="s">
        <v>411</v>
      </c>
      <c r="I58" s="155">
        <f>($I$30+$I$37+$I$51)*E58*G58</f>
        <v>0</v>
      </c>
      <c r="M58" s="17"/>
    </row>
    <row r="59" spans="1:13" ht="45" x14ac:dyDescent="0.25">
      <c r="A59" s="99">
        <v>27</v>
      </c>
      <c r="B59" s="99" t="s">
        <v>364</v>
      </c>
      <c r="C59" s="96"/>
      <c r="D59" s="96" t="s">
        <v>13</v>
      </c>
      <c r="E59" s="55">
        <v>0.01</v>
      </c>
      <c r="F59" s="55"/>
      <c r="G59" s="7"/>
      <c r="H59" s="154" t="s">
        <v>412</v>
      </c>
      <c r="I59" s="155">
        <f>($I$30+$I$37+$I$51)*E59*G59</f>
        <v>0</v>
      </c>
      <c r="M59" s="17"/>
    </row>
    <row r="60" spans="1:13" x14ac:dyDescent="0.25">
      <c r="B60" s="39"/>
      <c r="C60" s="43"/>
      <c r="H60" s="30" t="s">
        <v>189</v>
      </c>
      <c r="I60" s="36">
        <f>SUM(I56:I59)</f>
        <v>0</v>
      </c>
    </row>
    <row r="61" spans="1:13" s="17" customFormat="1" x14ac:dyDescent="0.25">
      <c r="D61" s="32"/>
      <c r="E61" s="26"/>
      <c r="F61" s="26"/>
      <c r="G61" s="35"/>
      <c r="H61" s="53"/>
      <c r="I61" s="8"/>
    </row>
    <row r="62" spans="1:13" s="17" customFormat="1" ht="18.75" x14ac:dyDescent="0.25">
      <c r="D62" s="32"/>
      <c r="E62" s="26"/>
      <c r="F62" s="26"/>
      <c r="G62" s="35"/>
      <c r="H62" s="48" t="s">
        <v>173</v>
      </c>
      <c r="I62" s="49">
        <f>I30+I37+I51+I60</f>
        <v>0</v>
      </c>
    </row>
    <row r="63" spans="1:13" s="17" customFormat="1" x14ac:dyDescent="0.25">
      <c r="D63" s="32"/>
      <c r="E63" s="26"/>
      <c r="F63" s="26"/>
      <c r="G63" s="35"/>
      <c r="H63" s="53"/>
      <c r="I63" s="8"/>
    </row>
    <row r="64" spans="1:13" s="17" customFormat="1" x14ac:dyDescent="0.25">
      <c r="D64" s="32"/>
      <c r="E64" s="26"/>
      <c r="F64" s="26"/>
      <c r="G64" s="35"/>
      <c r="H64" s="53"/>
      <c r="I64" s="8"/>
    </row>
    <row r="65" spans="1:12" s="17" customFormat="1" ht="18.75" x14ac:dyDescent="0.25">
      <c r="G65" s="57"/>
      <c r="H65" s="115" t="s">
        <v>366</v>
      </c>
      <c r="I65" s="58">
        <f>I21+I62</f>
        <v>0</v>
      </c>
    </row>
    <row r="66" spans="1:12" s="17" customFormat="1" ht="18.75" x14ac:dyDescent="0.25">
      <c r="G66" s="57"/>
      <c r="H66" s="115"/>
      <c r="I66" s="58"/>
    </row>
    <row r="67" spans="1:12" s="17" customFormat="1" ht="19.5" thickBot="1" x14ac:dyDescent="0.3">
      <c r="G67" s="57"/>
      <c r="H67" s="56"/>
      <c r="I67" s="58"/>
    </row>
    <row r="68" spans="1:12" s="17" customFormat="1" ht="28.5" thickBot="1" x14ac:dyDescent="0.3">
      <c r="E68" s="59"/>
      <c r="F68" s="59"/>
      <c r="G68" s="116" t="s">
        <v>367</v>
      </c>
      <c r="H68" s="114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I68" s="113">
        <f>IF('Informatie en uitleg'!$B$1=1,I65*'Informatie en uitleg'!$B$34,IF('Informatie en uitleg'!$B$1=2,I65*'Informatie en uitleg'!$B$35,IF('Informatie en uitleg'!$B$1=3,I65*'Informatie en uitleg'!$B$36,"onjuist perceelnummer")))</f>
        <v>0</v>
      </c>
      <c r="K68" s="53"/>
      <c r="L68" s="8"/>
    </row>
    <row r="69" spans="1:12" s="17" customFormat="1" x14ac:dyDescent="0.25">
      <c r="D69" s="32"/>
      <c r="E69" s="26"/>
      <c r="F69" s="26"/>
      <c r="G69" s="35"/>
      <c r="H69" s="53"/>
    </row>
    <row r="70" spans="1:12" x14ac:dyDescent="0.25">
      <c r="A70" s="149"/>
      <c r="J70" s="17"/>
    </row>
    <row r="71" spans="1:12" s="61" customFormat="1" ht="28.5" x14ac:dyDescent="0.25">
      <c r="A71" s="145" t="s">
        <v>365</v>
      </c>
      <c r="B71" s="145"/>
      <c r="C71" s="145"/>
      <c r="D71" s="145"/>
      <c r="E71" s="145"/>
      <c r="F71" s="145"/>
      <c r="G71" s="145"/>
      <c r="H71" s="145"/>
      <c r="J71" s="17"/>
    </row>
    <row r="72" spans="1:12" s="17" customFormat="1" ht="28.5" x14ac:dyDescent="0.25">
      <c r="A72" s="216" t="s">
        <v>2013</v>
      </c>
      <c r="B72" s="216"/>
      <c r="C72" s="216"/>
      <c r="D72" s="216"/>
      <c r="G72" s="8"/>
      <c r="H72" s="27"/>
    </row>
    <row r="73" spans="1:12" s="17" customFormat="1" x14ac:dyDescent="0.25">
      <c r="B73" s="16" t="s">
        <v>82</v>
      </c>
      <c r="C73" s="16" t="s">
        <v>34</v>
      </c>
      <c r="D73" s="16" t="s">
        <v>80</v>
      </c>
      <c r="E73" s="148" t="s">
        <v>81</v>
      </c>
      <c r="F73" s="148"/>
      <c r="G73" s="148"/>
      <c r="H73" s="148"/>
      <c r="I73" s="62" t="s">
        <v>29</v>
      </c>
      <c r="J73" s="16" t="s">
        <v>229</v>
      </c>
    </row>
    <row r="74" spans="1:12" s="17" customFormat="1" x14ac:dyDescent="0.25">
      <c r="B74" s="50" t="s">
        <v>100</v>
      </c>
      <c r="C74" s="17" t="s">
        <v>102</v>
      </c>
      <c r="D74" s="25" t="s">
        <v>86</v>
      </c>
      <c r="E74" s="214" t="s">
        <v>88</v>
      </c>
      <c r="F74" s="214"/>
      <c r="G74" s="214"/>
      <c r="H74" s="214"/>
      <c r="I74" s="63">
        <f>G5</f>
        <v>0</v>
      </c>
      <c r="J74" s="32" t="str">
        <f ca="1">_xlfn.FORMULATEXT(I74)</f>
        <v>=G5</v>
      </c>
    </row>
    <row r="75" spans="1:12" s="17" customFormat="1" x14ac:dyDescent="0.25">
      <c r="B75" s="50" t="s">
        <v>101</v>
      </c>
      <c r="C75" s="17" t="s">
        <v>102</v>
      </c>
      <c r="D75" s="17" t="s">
        <v>87</v>
      </c>
      <c r="E75" s="214" t="s">
        <v>88</v>
      </c>
      <c r="F75" s="214"/>
      <c r="G75" s="214"/>
      <c r="H75" s="214"/>
      <c r="I75" s="63">
        <f>G6</f>
        <v>0</v>
      </c>
      <c r="J75" s="32" t="str">
        <f ca="1">_xlfn.FORMULATEXT(I75)</f>
        <v>=G6</v>
      </c>
    </row>
    <row r="76" spans="1:12" x14ac:dyDescent="0.25">
      <c r="E76" s="146"/>
      <c r="F76" s="146"/>
      <c r="G76" s="146"/>
      <c r="H76" s="146"/>
      <c r="J76" s="32"/>
    </row>
    <row r="77" spans="1:12" x14ac:dyDescent="0.25">
      <c r="B77" s="50" t="s">
        <v>2321</v>
      </c>
      <c r="C77" s="17" t="s">
        <v>2323</v>
      </c>
      <c r="D77" s="33" t="s">
        <v>2340</v>
      </c>
      <c r="E77" s="147"/>
      <c r="F77" s="147"/>
      <c r="G77" s="147"/>
      <c r="H77" s="147"/>
      <c r="I77" s="155">
        <f>G11</f>
        <v>0</v>
      </c>
      <c r="J77" s="32" t="str">
        <f t="shared" ref="J77:J84" ca="1" si="4">_xlfn.FORMULATEXT(I77)</f>
        <v>=G11</v>
      </c>
    </row>
    <row r="78" spans="1:12" x14ac:dyDescent="0.25">
      <c r="B78" s="50" t="s">
        <v>2346</v>
      </c>
      <c r="C78" s="17" t="s">
        <v>2323</v>
      </c>
      <c r="D78" s="33" t="s">
        <v>2341</v>
      </c>
      <c r="E78" s="147"/>
      <c r="F78" s="147"/>
      <c r="G78" s="147"/>
      <c r="H78" s="147"/>
      <c r="I78" s="155">
        <f t="shared" ref="I78:I79" si="5">G12</f>
        <v>0</v>
      </c>
      <c r="J78" s="32" t="str">
        <f t="shared" ca="1" si="4"/>
        <v>=G12</v>
      </c>
    </row>
    <row r="79" spans="1:12" x14ac:dyDescent="0.25">
      <c r="B79" s="50" t="s">
        <v>2322</v>
      </c>
      <c r="C79" s="17" t="s">
        <v>2323</v>
      </c>
      <c r="D79" s="33" t="s">
        <v>2342</v>
      </c>
      <c r="E79" s="147"/>
      <c r="F79" s="147"/>
      <c r="G79" s="147"/>
      <c r="H79" s="147"/>
      <c r="I79" s="155">
        <f t="shared" si="5"/>
        <v>0</v>
      </c>
      <c r="J79" s="32" t="str">
        <f t="shared" ca="1" si="4"/>
        <v>=G13</v>
      </c>
    </row>
    <row r="80" spans="1:12" x14ac:dyDescent="0.25">
      <c r="E80" s="147"/>
      <c r="F80" s="147"/>
      <c r="G80" s="147"/>
      <c r="H80" s="147"/>
      <c r="J80" s="32"/>
    </row>
    <row r="81" spans="1:10" x14ac:dyDescent="0.25">
      <c r="B81" s="50" t="s">
        <v>2348</v>
      </c>
      <c r="C81" s="17" t="s">
        <v>2347</v>
      </c>
      <c r="D81" s="33" t="s">
        <v>2340</v>
      </c>
      <c r="E81" s="147"/>
      <c r="F81" s="147"/>
      <c r="G81" s="147"/>
      <c r="H81" s="147"/>
      <c r="I81" s="155">
        <f>G11</f>
        <v>0</v>
      </c>
      <c r="J81" s="32" t="str">
        <f t="shared" ca="1" si="4"/>
        <v>=G11</v>
      </c>
    </row>
    <row r="82" spans="1:10" x14ac:dyDescent="0.25">
      <c r="B82" s="50" t="s">
        <v>2288</v>
      </c>
      <c r="C82" s="17" t="s">
        <v>2347</v>
      </c>
      <c r="D82" s="33" t="s">
        <v>2341</v>
      </c>
      <c r="E82" s="147"/>
      <c r="F82" s="147"/>
      <c r="G82" s="147"/>
      <c r="H82" s="147"/>
      <c r="I82" s="155">
        <f>G12</f>
        <v>0</v>
      </c>
      <c r="J82" s="32" t="str">
        <f t="shared" ca="1" si="4"/>
        <v>=G12</v>
      </c>
    </row>
    <row r="83" spans="1:10" x14ac:dyDescent="0.25">
      <c r="E83" s="147"/>
      <c r="F83" s="147"/>
      <c r="G83" s="147"/>
      <c r="H83" s="147"/>
      <c r="J83" s="32"/>
    </row>
    <row r="84" spans="1:10" x14ac:dyDescent="0.25">
      <c r="B84" s="23" t="s">
        <v>2285</v>
      </c>
      <c r="C84" s="17" t="s">
        <v>2287</v>
      </c>
      <c r="D84" s="32" t="s">
        <v>2343</v>
      </c>
      <c r="E84" s="215" t="s">
        <v>596</v>
      </c>
      <c r="F84" s="215"/>
      <c r="G84" s="215"/>
      <c r="H84" s="215"/>
      <c r="I84" s="155">
        <f>G18</f>
        <v>0</v>
      </c>
      <c r="J84" s="32" t="str">
        <f t="shared" ca="1" si="4"/>
        <v>=G18</v>
      </c>
    </row>
    <row r="85" spans="1:10" x14ac:dyDescent="0.25">
      <c r="E85" s="147"/>
      <c r="F85" s="147"/>
      <c r="G85" s="147"/>
      <c r="H85" s="147"/>
      <c r="J85" s="32"/>
    </row>
    <row r="86" spans="1:10" x14ac:dyDescent="0.25">
      <c r="E86" s="147"/>
      <c r="F86" s="147"/>
      <c r="G86" s="147"/>
      <c r="H86" s="147"/>
      <c r="J86" s="96"/>
    </row>
    <row r="87" spans="1:10" s="17" customFormat="1" ht="28.5" x14ac:dyDescent="0.25">
      <c r="A87" s="216" t="s">
        <v>2014</v>
      </c>
      <c r="B87" s="216"/>
      <c r="C87" s="216"/>
      <c r="D87" s="216"/>
      <c r="G87" s="8"/>
      <c r="H87" s="27"/>
      <c r="J87" s="32"/>
    </row>
    <row r="88" spans="1:10" s="17" customFormat="1" x14ac:dyDescent="0.25">
      <c r="B88" s="16" t="s">
        <v>82</v>
      </c>
      <c r="C88" s="16" t="s">
        <v>34</v>
      </c>
      <c r="D88" s="16" t="s">
        <v>80</v>
      </c>
      <c r="E88" s="62" t="s">
        <v>81</v>
      </c>
      <c r="F88" s="62"/>
      <c r="G88" s="32"/>
      <c r="H88" s="29"/>
      <c r="I88" s="62" t="s">
        <v>29</v>
      </c>
      <c r="J88" s="32"/>
    </row>
    <row r="89" spans="1:10" s="17" customFormat="1" x14ac:dyDescent="0.25">
      <c r="B89" s="23" t="s">
        <v>2326</v>
      </c>
      <c r="C89" s="17" t="s">
        <v>2331</v>
      </c>
      <c r="D89" s="17" t="s">
        <v>2349</v>
      </c>
      <c r="E89" s="214" t="s">
        <v>2295</v>
      </c>
      <c r="F89" s="214"/>
      <c r="G89" s="214"/>
      <c r="H89" s="214"/>
      <c r="I89" s="156">
        <f>G26</f>
        <v>0</v>
      </c>
      <c r="J89" s="32" t="str">
        <f t="shared" ref="J89:J102" ca="1" si="6">_xlfn.FORMULATEXT(I89)</f>
        <v>=G26</v>
      </c>
    </row>
    <row r="90" spans="1:10" s="17" customFormat="1" x14ac:dyDescent="0.25">
      <c r="B90" s="23" t="s">
        <v>2327</v>
      </c>
      <c r="C90" s="17" t="s">
        <v>2331</v>
      </c>
      <c r="D90" s="17" t="s">
        <v>2350</v>
      </c>
      <c r="E90" s="144"/>
      <c r="F90" s="144"/>
      <c r="G90" s="144"/>
      <c r="H90" s="157"/>
      <c r="I90" s="156">
        <f t="shared" ref="I90:I92" si="7">G27</f>
        <v>0</v>
      </c>
      <c r="J90" s="32" t="str">
        <f t="shared" ca="1" si="6"/>
        <v>=G27</v>
      </c>
    </row>
    <row r="91" spans="1:10" s="17" customFormat="1" x14ac:dyDescent="0.25">
      <c r="B91" s="23" t="s">
        <v>2328</v>
      </c>
      <c r="C91" s="17" t="s">
        <v>2331</v>
      </c>
      <c r="D91" s="17" t="s">
        <v>2351</v>
      </c>
      <c r="E91" s="144"/>
      <c r="F91" s="144"/>
      <c r="G91" s="144"/>
      <c r="H91" s="157"/>
      <c r="I91" s="156">
        <f t="shared" si="7"/>
        <v>0</v>
      </c>
      <c r="J91" s="32" t="str">
        <f t="shared" ca="1" si="6"/>
        <v>=G28</v>
      </c>
    </row>
    <row r="92" spans="1:10" s="17" customFormat="1" x14ac:dyDescent="0.25">
      <c r="B92" s="23" t="s">
        <v>2329</v>
      </c>
      <c r="C92" s="17" t="s">
        <v>2331</v>
      </c>
      <c r="D92" s="17" t="s">
        <v>2357</v>
      </c>
      <c r="E92" s="214" t="s">
        <v>2352</v>
      </c>
      <c r="F92" s="214"/>
      <c r="G92" s="214"/>
      <c r="H92" s="214"/>
      <c r="I92" s="156">
        <f t="shared" si="7"/>
        <v>0</v>
      </c>
      <c r="J92" s="32" t="str">
        <f t="shared" ca="1" si="6"/>
        <v>=G29</v>
      </c>
    </row>
    <row r="93" spans="1:10" s="17" customFormat="1" x14ac:dyDescent="0.25">
      <c r="B93" s="23"/>
      <c r="E93" s="144"/>
      <c r="F93" s="144"/>
      <c r="G93" s="144"/>
      <c r="H93" s="157"/>
      <c r="I93" s="32"/>
      <c r="J93" s="32"/>
    </row>
    <row r="94" spans="1:10" s="17" customFormat="1" x14ac:dyDescent="0.25">
      <c r="B94" s="23" t="s">
        <v>2353</v>
      </c>
      <c r="C94" s="17" t="s">
        <v>2356</v>
      </c>
      <c r="D94" s="17" t="s">
        <v>2349</v>
      </c>
      <c r="E94" s="214" t="s">
        <v>2295</v>
      </c>
      <c r="F94" s="214"/>
      <c r="G94" s="214"/>
      <c r="H94" s="214"/>
      <c r="I94" s="156">
        <f>G26</f>
        <v>0</v>
      </c>
      <c r="J94" s="32" t="str">
        <f t="shared" ca="1" si="6"/>
        <v>=G26</v>
      </c>
    </row>
    <row r="95" spans="1:10" s="17" customFormat="1" x14ac:dyDescent="0.25">
      <c r="B95" s="23" t="s">
        <v>2354</v>
      </c>
      <c r="C95" s="17" t="s">
        <v>2356</v>
      </c>
      <c r="D95" s="17" t="s">
        <v>2350</v>
      </c>
      <c r="E95" s="144"/>
      <c r="F95" s="144"/>
      <c r="G95" s="144"/>
      <c r="H95" s="157"/>
      <c r="I95" s="156">
        <f>G27</f>
        <v>0</v>
      </c>
      <c r="J95" s="32" t="str">
        <f t="shared" ca="1" si="6"/>
        <v>=G27</v>
      </c>
    </row>
    <row r="96" spans="1:10" s="17" customFormat="1" x14ac:dyDescent="0.25">
      <c r="B96" s="23" t="s">
        <v>2355</v>
      </c>
      <c r="C96" s="17" t="s">
        <v>2356</v>
      </c>
      <c r="D96" s="17" t="s">
        <v>2357</v>
      </c>
      <c r="E96" s="214" t="s">
        <v>2352</v>
      </c>
      <c r="F96" s="214"/>
      <c r="G96" s="214"/>
      <c r="H96" s="214"/>
      <c r="I96" s="156">
        <f>G29</f>
        <v>0</v>
      </c>
      <c r="J96" s="32" t="str">
        <f t="shared" ca="1" si="6"/>
        <v>=G29</v>
      </c>
    </row>
    <row r="97" spans="2:10" s="17" customFormat="1" x14ac:dyDescent="0.25">
      <c r="B97" s="23"/>
      <c r="E97" s="32"/>
      <c r="F97" s="32"/>
      <c r="G97" s="32"/>
      <c r="H97" s="29"/>
      <c r="I97" s="32"/>
      <c r="J97" s="32"/>
    </row>
    <row r="98" spans="2:10" s="17" customFormat="1" x14ac:dyDescent="0.25">
      <c r="B98" s="23" t="s">
        <v>2318</v>
      </c>
      <c r="C98" s="17" t="s">
        <v>2286</v>
      </c>
      <c r="D98" s="17" t="s">
        <v>2358</v>
      </c>
      <c r="E98" s="32"/>
      <c r="F98" s="32"/>
      <c r="G98" s="32"/>
      <c r="H98" s="29"/>
      <c r="I98" s="156">
        <f>G34</f>
        <v>0</v>
      </c>
      <c r="J98" s="32" t="str">
        <f t="shared" ca="1" si="6"/>
        <v>=G34</v>
      </c>
    </row>
    <row r="99" spans="2:10" s="17" customFormat="1" x14ac:dyDescent="0.25">
      <c r="B99" s="23" t="s">
        <v>2320</v>
      </c>
      <c r="C99" s="17" t="s">
        <v>2286</v>
      </c>
      <c r="D99" s="17" t="s">
        <v>2359</v>
      </c>
      <c r="E99" s="32"/>
      <c r="F99" s="32"/>
      <c r="G99" s="32"/>
      <c r="H99" s="29"/>
      <c r="I99" s="156">
        <f>G35</f>
        <v>0</v>
      </c>
      <c r="J99" s="32" t="str">
        <f t="shared" ca="1" si="6"/>
        <v>=G35</v>
      </c>
    </row>
    <row r="100" spans="2:10" s="17" customFormat="1" x14ac:dyDescent="0.25">
      <c r="B100" s="23" t="s">
        <v>2363</v>
      </c>
      <c r="C100" s="17" t="s">
        <v>2286</v>
      </c>
      <c r="D100" s="17" t="s">
        <v>2360</v>
      </c>
      <c r="E100" s="32"/>
      <c r="F100" s="32"/>
      <c r="G100" s="32"/>
      <c r="H100" s="29"/>
      <c r="I100" s="156">
        <f>G35</f>
        <v>0</v>
      </c>
      <c r="J100" s="32" t="str">
        <f t="shared" ca="1" si="6"/>
        <v>=G35</v>
      </c>
    </row>
    <row r="101" spans="2:10" s="17" customFormat="1" x14ac:dyDescent="0.25">
      <c r="B101" s="23" t="s">
        <v>2319</v>
      </c>
      <c r="C101" s="17" t="s">
        <v>2286</v>
      </c>
      <c r="D101" s="17" t="s">
        <v>2361</v>
      </c>
      <c r="E101" s="214" t="s">
        <v>2093</v>
      </c>
      <c r="F101" s="214"/>
      <c r="G101" s="214"/>
      <c r="H101" s="214"/>
      <c r="I101" s="156">
        <f>G36</f>
        <v>0</v>
      </c>
      <c r="J101" s="32" t="str">
        <f t="shared" ca="1" si="6"/>
        <v>=G36</v>
      </c>
    </row>
    <row r="102" spans="2:10" s="17" customFormat="1" x14ac:dyDescent="0.25">
      <c r="B102" s="23" t="s">
        <v>2364</v>
      </c>
      <c r="C102" s="17" t="s">
        <v>2286</v>
      </c>
      <c r="D102" s="17" t="s">
        <v>2362</v>
      </c>
      <c r="E102" s="32"/>
      <c r="F102" s="32"/>
      <c r="G102" s="32"/>
      <c r="H102" s="29"/>
      <c r="I102" s="156">
        <f>G34</f>
        <v>0</v>
      </c>
      <c r="J102" s="32" t="str">
        <f t="shared" ca="1" si="6"/>
        <v>=G34</v>
      </c>
    </row>
    <row r="103" spans="2:10" s="17" customFormat="1" x14ac:dyDescent="0.25">
      <c r="B103" s="23"/>
      <c r="E103" s="32"/>
      <c r="F103" s="32"/>
      <c r="G103" s="32"/>
      <c r="H103" s="29"/>
      <c r="I103" s="32"/>
      <c r="J103" s="32"/>
    </row>
    <row r="104" spans="2:10" x14ac:dyDescent="0.25">
      <c r="B104" s="132" t="s">
        <v>150</v>
      </c>
      <c r="C104" s="33" t="s">
        <v>169</v>
      </c>
      <c r="D104" s="88" t="s">
        <v>170</v>
      </c>
      <c r="E104" s="213" t="s">
        <v>2365</v>
      </c>
      <c r="F104" s="213"/>
      <c r="G104" s="213"/>
      <c r="H104" s="213"/>
      <c r="I104" s="28">
        <f>G41</f>
        <v>0</v>
      </c>
      <c r="J104" s="32" t="str">
        <f ca="1">_xlfn.FORMULATEXT(I104)</f>
        <v>=G41</v>
      </c>
    </row>
    <row r="105" spans="2:10" x14ac:dyDescent="0.25">
      <c r="B105" s="132" t="s">
        <v>151</v>
      </c>
      <c r="C105" s="33" t="s">
        <v>169</v>
      </c>
      <c r="D105" s="88" t="s">
        <v>154</v>
      </c>
      <c r="E105" s="212" t="s">
        <v>2313</v>
      </c>
      <c r="F105" s="212"/>
      <c r="G105" s="212"/>
      <c r="H105" s="212"/>
      <c r="I105" s="28">
        <f t="shared" ref="I105:I112" si="8">G42</f>
        <v>0</v>
      </c>
      <c r="J105" s="32" t="str">
        <f t="shared" ref="J105:J113" ca="1" si="9">_xlfn.FORMULATEXT(I105)</f>
        <v>=G42</v>
      </c>
    </row>
    <row r="106" spans="2:10" x14ac:dyDescent="0.25">
      <c r="B106" s="132" t="s">
        <v>2291</v>
      </c>
      <c r="C106" s="33" t="s">
        <v>169</v>
      </c>
      <c r="D106" s="88" t="s">
        <v>2368</v>
      </c>
      <c r="E106" s="212" t="s">
        <v>2314</v>
      </c>
      <c r="F106" s="212"/>
      <c r="G106" s="212"/>
      <c r="H106" s="212"/>
      <c r="I106" s="28">
        <f t="shared" si="8"/>
        <v>0</v>
      </c>
      <c r="J106" s="32" t="str">
        <f t="shared" ca="1" si="9"/>
        <v>=G43</v>
      </c>
    </row>
    <row r="107" spans="2:10" x14ac:dyDescent="0.25">
      <c r="B107" s="132" t="s">
        <v>152</v>
      </c>
      <c r="C107" s="33" t="s">
        <v>169</v>
      </c>
      <c r="D107" s="88" t="s">
        <v>2366</v>
      </c>
      <c r="E107" s="213" t="s">
        <v>2315</v>
      </c>
      <c r="F107" s="213"/>
      <c r="G107" s="213"/>
      <c r="H107" s="213"/>
      <c r="I107" s="28">
        <f t="shared" si="8"/>
        <v>0</v>
      </c>
      <c r="J107" s="32" t="str">
        <f t="shared" ca="1" si="9"/>
        <v>=G44</v>
      </c>
    </row>
    <row r="108" spans="2:10" x14ac:dyDescent="0.25">
      <c r="B108" s="132" t="s">
        <v>2317</v>
      </c>
      <c r="C108" s="33" t="s">
        <v>169</v>
      </c>
      <c r="D108" s="88" t="s">
        <v>2367</v>
      </c>
      <c r="E108" s="213" t="s">
        <v>2339</v>
      </c>
      <c r="F108" s="213"/>
      <c r="G108" s="213"/>
      <c r="H108" s="213"/>
      <c r="I108" s="28">
        <f t="shared" si="8"/>
        <v>0</v>
      </c>
      <c r="J108" s="32" t="str">
        <f t="shared" ca="1" si="9"/>
        <v>=G45</v>
      </c>
    </row>
    <row r="109" spans="2:10" x14ac:dyDescent="0.25">
      <c r="B109" s="132" t="s">
        <v>153</v>
      </c>
      <c r="C109" s="33" t="s">
        <v>169</v>
      </c>
      <c r="D109" s="88" t="s">
        <v>155</v>
      </c>
      <c r="E109" s="213" t="s">
        <v>2316</v>
      </c>
      <c r="F109" s="213"/>
      <c r="G109" s="213"/>
      <c r="H109" s="213"/>
      <c r="I109" s="28">
        <f t="shared" si="8"/>
        <v>0</v>
      </c>
      <c r="J109" s="32" t="str">
        <f t="shared" ca="1" si="9"/>
        <v>=G46</v>
      </c>
    </row>
    <row r="110" spans="2:10" x14ac:dyDescent="0.25">
      <c r="B110" s="132" t="s">
        <v>156</v>
      </c>
      <c r="C110" s="33" t="s">
        <v>169</v>
      </c>
      <c r="D110" s="88" t="s">
        <v>2370</v>
      </c>
      <c r="E110" s="158"/>
      <c r="F110" s="158"/>
      <c r="G110" s="158"/>
      <c r="H110" s="158"/>
      <c r="I110" s="28">
        <f t="shared" si="8"/>
        <v>0</v>
      </c>
      <c r="J110" s="32" t="str">
        <f t="shared" ca="1" si="9"/>
        <v>=G47</v>
      </c>
    </row>
    <row r="111" spans="2:10" x14ac:dyDescent="0.25">
      <c r="B111" s="132" t="s">
        <v>157</v>
      </c>
      <c r="C111" s="33" t="s">
        <v>169</v>
      </c>
      <c r="D111" s="88" t="s">
        <v>2369</v>
      </c>
      <c r="E111" s="158"/>
      <c r="F111" s="158"/>
      <c r="G111" s="158"/>
      <c r="H111" s="158"/>
      <c r="I111" s="28">
        <f t="shared" si="8"/>
        <v>0</v>
      </c>
      <c r="J111" s="32" t="str">
        <f t="shared" ca="1" si="9"/>
        <v>=G48</v>
      </c>
    </row>
    <row r="112" spans="2:10" x14ac:dyDescent="0.25">
      <c r="B112" s="132" t="s">
        <v>664</v>
      </c>
      <c r="C112" s="33" t="s">
        <v>169</v>
      </c>
      <c r="D112" s="88" t="s">
        <v>663</v>
      </c>
      <c r="E112" s="158"/>
      <c r="F112" s="158"/>
      <c r="G112" s="158"/>
      <c r="H112" s="158"/>
      <c r="I112" s="28">
        <f t="shared" si="8"/>
        <v>0</v>
      </c>
      <c r="J112" s="32" t="str">
        <f t="shared" ca="1" si="9"/>
        <v>=G49</v>
      </c>
    </row>
    <row r="113" spans="1:10" x14ac:dyDescent="0.25">
      <c r="B113" s="132" t="s">
        <v>158</v>
      </c>
      <c r="C113" s="33" t="s">
        <v>169</v>
      </c>
      <c r="D113" s="88" t="s">
        <v>159</v>
      </c>
      <c r="E113" s="213" t="s">
        <v>2339</v>
      </c>
      <c r="F113" s="213"/>
      <c r="G113" s="213"/>
      <c r="H113" s="213"/>
      <c r="I113" s="28">
        <f>G50</f>
        <v>0</v>
      </c>
      <c r="J113" s="32" t="str">
        <f t="shared" ca="1" si="9"/>
        <v>=G50</v>
      </c>
    </row>
    <row r="114" spans="1:10" x14ac:dyDescent="0.25">
      <c r="B114" s="132"/>
      <c r="C114" s="33"/>
      <c r="D114" s="88"/>
      <c r="E114" s="158"/>
      <c r="F114" s="158"/>
      <c r="G114" s="158"/>
      <c r="H114" s="158"/>
      <c r="I114" s="28"/>
      <c r="J114" s="32"/>
    </row>
    <row r="116" spans="1:10" s="17" customFormat="1" x14ac:dyDescent="0.25">
      <c r="A116" s="64" t="s">
        <v>171</v>
      </c>
      <c r="B116" s="65"/>
      <c r="C116" s="65"/>
      <c r="D116" s="65"/>
      <c r="E116" s="65"/>
      <c r="F116" s="65"/>
      <c r="G116" s="65"/>
      <c r="H116" s="66"/>
      <c r="I116" s="65"/>
      <c r="J116" s="65"/>
    </row>
  </sheetData>
  <sheetProtection algorithmName="SHA-512" hashValue="QtuUn5FaXQPSyEKpn7hPS9shW9mxtnFNNoOx6/+isCx1Ok/px3xPLF5XADoF02uRQl4RnLkZORSQ7HEmjFm8Kw==" saltValue="AGNY2PP+q472y+WVsJyeyQ==" spinCount="100000" sheet="1" objects="1" scenarios="1"/>
  <mergeCells count="27">
    <mergeCell ref="A87:D87"/>
    <mergeCell ref="A72:D72"/>
    <mergeCell ref="A1:D1"/>
    <mergeCell ref="A53:D53"/>
    <mergeCell ref="A2:D2"/>
    <mergeCell ref="A3:D3"/>
    <mergeCell ref="A23:D23"/>
    <mergeCell ref="A16:D16"/>
    <mergeCell ref="A9:D9"/>
    <mergeCell ref="A32:D32"/>
    <mergeCell ref="A24:D24"/>
    <mergeCell ref="A39:D39"/>
    <mergeCell ref="E84:H84"/>
    <mergeCell ref="E74:H74"/>
    <mergeCell ref="E75:H75"/>
    <mergeCell ref="E89:H89"/>
    <mergeCell ref="E92:H92"/>
    <mergeCell ref="E96:H96"/>
    <mergeCell ref="E94:H94"/>
    <mergeCell ref="E101:H101"/>
    <mergeCell ref="E104:H104"/>
    <mergeCell ref="E105:H105"/>
    <mergeCell ref="E106:H106"/>
    <mergeCell ref="E107:H107"/>
    <mergeCell ref="E108:H108"/>
    <mergeCell ref="E109:H109"/>
    <mergeCell ref="E113:H113"/>
  </mergeCells>
  <dataValidations count="1">
    <dataValidation type="whole" allowBlank="1" showInputMessage="1" showErrorMessage="1" errorTitle="Foutieve ingave" error="U kunt alleen bedragen invullen die zijn afgerond op hele Euro's" sqref="G5:G6 G18 G41:G50 G34:G36 G11:G13 G26:G2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63" fitToHeight="0" orientation="landscape" r:id="rId1"/>
  <headerFooter>
    <oddHeader>&amp;L&amp;F&amp;C&amp;A</oddHeader>
    <oddFooter>&amp;RPagina &amp;P / &amp;N
Printdatum: 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59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42.5703125" style="18" customWidth="1"/>
    <col min="8" max="8" width="22" style="17" bestFit="1" customWidth="1"/>
    <col min="9" max="9" width="15.7109375" style="17" bestFit="1" customWidth="1"/>
    <col min="10" max="16384" width="9.140625" style="17"/>
  </cols>
  <sheetData>
    <row r="1" spans="1:9" ht="46.5" x14ac:dyDescent="0.25">
      <c r="A1" s="217" t="s">
        <v>531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H2" s="16"/>
      <c r="I2" s="16"/>
    </row>
    <row r="3" spans="1:9" ht="30" x14ac:dyDescent="0.25">
      <c r="A3" s="220" t="s">
        <v>530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180</v>
      </c>
      <c r="C5" s="17" t="s">
        <v>185</v>
      </c>
      <c r="D5" s="25" t="s">
        <v>793</v>
      </c>
      <c r="E5" s="26">
        <v>1300</v>
      </c>
      <c r="F5" s="5"/>
      <c r="G5" s="27" t="s">
        <v>734</v>
      </c>
      <c r="H5" s="28">
        <f t="shared" ref="H5" si="0">+F5*E5</f>
        <v>0</v>
      </c>
      <c r="I5" s="32"/>
    </row>
    <row r="6" spans="1:9" x14ac:dyDescent="0.25">
      <c r="G6" s="30" t="s">
        <v>189</v>
      </c>
      <c r="H6" s="31">
        <f>SUM(H5:H5)</f>
        <v>0</v>
      </c>
      <c r="I6" s="32"/>
    </row>
    <row r="7" spans="1:9" x14ac:dyDescent="0.25">
      <c r="G7" s="30"/>
      <c r="H7" s="31"/>
    </row>
    <row r="8" spans="1:9" ht="23.25" x14ac:dyDescent="0.25">
      <c r="A8" s="220" t="s">
        <v>532</v>
      </c>
      <c r="B8" s="220"/>
      <c r="C8" s="220"/>
      <c r="D8" s="220"/>
      <c r="E8" s="19"/>
      <c r="F8" s="20"/>
      <c r="H8" s="16"/>
      <c r="I8" s="16"/>
    </row>
    <row r="9" spans="1:9" x14ac:dyDescent="0.25">
      <c r="A9" s="21" t="s">
        <v>78</v>
      </c>
      <c r="B9" s="16" t="s">
        <v>82</v>
      </c>
      <c r="C9" s="16" t="s">
        <v>34</v>
      </c>
      <c r="D9" s="16" t="s">
        <v>0</v>
      </c>
      <c r="E9" s="16" t="s">
        <v>627</v>
      </c>
      <c r="F9" s="16" t="s">
        <v>628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94" t="s">
        <v>839</v>
      </c>
      <c r="C10" s="17" t="s">
        <v>185</v>
      </c>
      <c r="D10" s="25" t="s">
        <v>794</v>
      </c>
      <c r="E10" s="26">
        <v>100</v>
      </c>
      <c r="F10" s="5"/>
      <c r="G10" s="27" t="s">
        <v>1614</v>
      </c>
      <c r="H10" s="28">
        <f t="shared" ref="H10" si="1">+F10*E10</f>
        <v>0</v>
      </c>
      <c r="I10" s="32"/>
    </row>
    <row r="11" spans="1:9" x14ac:dyDescent="0.25">
      <c r="D11" s="33"/>
      <c r="G11" s="30" t="s">
        <v>189</v>
      </c>
      <c r="H11" s="31">
        <f>SUM(H10:H10)</f>
        <v>0</v>
      </c>
      <c r="I11" s="32"/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220" t="s">
        <v>537</v>
      </c>
      <c r="B13" s="220"/>
      <c r="C13" s="220"/>
      <c r="D13" s="220"/>
      <c r="E13" s="32"/>
      <c r="F13" s="8"/>
      <c r="G13" s="27"/>
      <c r="H13" s="16"/>
      <c r="I13" s="16"/>
    </row>
    <row r="14" spans="1:9" x14ac:dyDescent="0.25">
      <c r="A14" s="223" t="s">
        <v>854</v>
      </c>
      <c r="B14" s="223"/>
      <c r="C14" s="223"/>
      <c r="D14" s="223"/>
      <c r="E14" s="96"/>
      <c r="F14" s="96"/>
      <c r="G14" s="96"/>
      <c r="H14" s="96"/>
      <c r="I14" s="96"/>
    </row>
    <row r="15" spans="1:9" x14ac:dyDescent="0.25">
      <c r="A15" s="16" t="s">
        <v>78</v>
      </c>
      <c r="B15" s="16" t="s">
        <v>82</v>
      </c>
      <c r="C15" s="16" t="s">
        <v>34</v>
      </c>
      <c r="D15" s="16" t="s">
        <v>0</v>
      </c>
      <c r="E15" s="16" t="s">
        <v>3</v>
      </c>
      <c r="F15" s="16" t="s">
        <v>7</v>
      </c>
      <c r="G15" s="22" t="s">
        <v>4</v>
      </c>
      <c r="H15" s="21" t="s">
        <v>21</v>
      </c>
      <c r="I15" s="16"/>
    </row>
    <row r="16" spans="1:9" x14ac:dyDescent="0.25">
      <c r="A16" s="23">
        <v>3</v>
      </c>
      <c r="B16" s="23" t="s">
        <v>629</v>
      </c>
      <c r="C16" s="17" t="s">
        <v>536</v>
      </c>
      <c r="D16" s="17" t="s">
        <v>840</v>
      </c>
      <c r="E16" s="26">
        <v>3</v>
      </c>
      <c r="F16" s="5"/>
      <c r="G16" s="17" t="s">
        <v>845</v>
      </c>
      <c r="H16" s="28">
        <f t="shared" ref="H16:H19" si="2">+F16*E16</f>
        <v>0</v>
      </c>
      <c r="I16" s="32"/>
    </row>
    <row r="17" spans="1:9" x14ac:dyDescent="0.25">
      <c r="A17" s="23">
        <v>4</v>
      </c>
      <c r="B17" s="23" t="s">
        <v>630</v>
      </c>
      <c r="C17" s="17" t="s">
        <v>536</v>
      </c>
      <c r="D17" s="17" t="s">
        <v>841</v>
      </c>
      <c r="E17" s="26">
        <v>4</v>
      </c>
      <c r="F17" s="5"/>
      <c r="G17" s="17" t="s">
        <v>844</v>
      </c>
      <c r="H17" s="28">
        <f t="shared" si="2"/>
        <v>0</v>
      </c>
      <c r="I17" s="32"/>
    </row>
    <row r="18" spans="1:9" x14ac:dyDescent="0.25">
      <c r="A18" s="23">
        <v>5</v>
      </c>
      <c r="B18" s="23" t="s">
        <v>631</v>
      </c>
      <c r="C18" s="17" t="s">
        <v>536</v>
      </c>
      <c r="D18" s="17" t="s">
        <v>842</v>
      </c>
      <c r="E18" s="26">
        <v>6</v>
      </c>
      <c r="F18" s="5"/>
      <c r="G18" s="17" t="s">
        <v>846</v>
      </c>
      <c r="H18" s="28">
        <f t="shared" si="2"/>
        <v>0</v>
      </c>
      <c r="I18" s="32"/>
    </row>
    <row r="19" spans="1:9" x14ac:dyDescent="0.25">
      <c r="A19" s="23">
        <v>6</v>
      </c>
      <c r="B19" s="23" t="s">
        <v>632</v>
      </c>
      <c r="C19" s="17" t="s">
        <v>536</v>
      </c>
      <c r="D19" s="17" t="s">
        <v>843</v>
      </c>
      <c r="E19" s="26">
        <v>6</v>
      </c>
      <c r="F19" s="5"/>
      <c r="G19" s="17" t="s">
        <v>847</v>
      </c>
      <c r="H19" s="28">
        <f t="shared" si="2"/>
        <v>0</v>
      </c>
      <c r="I19" s="32"/>
    </row>
    <row r="20" spans="1:9" x14ac:dyDescent="0.25">
      <c r="A20" s="23"/>
      <c r="B20" s="24"/>
      <c r="D20" s="25"/>
      <c r="E20" s="26"/>
      <c r="F20" s="35"/>
      <c r="G20" s="30" t="s">
        <v>189</v>
      </c>
      <c r="H20" s="36">
        <f>SUM(H16:H19)</f>
        <v>0</v>
      </c>
      <c r="I20" s="32"/>
    </row>
    <row r="21" spans="1:9" x14ac:dyDescent="0.25">
      <c r="A21" s="23"/>
      <c r="B21" s="24"/>
      <c r="D21" s="25"/>
      <c r="E21" s="26"/>
      <c r="F21" s="35"/>
      <c r="G21" s="27"/>
      <c r="H21" s="28"/>
      <c r="I21" s="28"/>
    </row>
    <row r="22" spans="1:9" ht="23.25" x14ac:dyDescent="0.25">
      <c r="A22" s="220" t="s">
        <v>190</v>
      </c>
      <c r="B22" s="220"/>
      <c r="C22" s="220"/>
      <c r="D22" s="220"/>
      <c r="E22" s="26"/>
      <c r="F22" s="8"/>
      <c r="G22" s="34"/>
      <c r="H22" s="28"/>
      <c r="I22" s="28"/>
    </row>
    <row r="23" spans="1:9" x14ac:dyDescent="0.25">
      <c r="A23" s="16" t="s">
        <v>78</v>
      </c>
      <c r="B23" s="16" t="s">
        <v>76</v>
      </c>
      <c r="C23" s="16" t="s">
        <v>34</v>
      </c>
      <c r="D23" s="16" t="s">
        <v>0</v>
      </c>
      <c r="E23" s="16" t="s">
        <v>11</v>
      </c>
      <c r="F23" s="162" t="s">
        <v>32</v>
      </c>
      <c r="G23" s="22" t="s">
        <v>4</v>
      </c>
      <c r="H23" s="21" t="s">
        <v>21</v>
      </c>
      <c r="I23" s="28"/>
    </row>
    <row r="24" spans="1:9" x14ac:dyDescent="0.25">
      <c r="A24" s="23">
        <v>7</v>
      </c>
      <c r="B24" s="23" t="s">
        <v>69</v>
      </c>
      <c r="C24" s="17" t="s">
        <v>536</v>
      </c>
      <c r="D24" s="32" t="s">
        <v>600</v>
      </c>
      <c r="E24" s="37">
        <v>0.85</v>
      </c>
      <c r="F24" s="142"/>
      <c r="G24" s="38"/>
      <c r="H24" s="8">
        <f>SUM(H16:H19)*E24*F24</f>
        <v>0</v>
      </c>
      <c r="I24" s="32"/>
    </row>
    <row r="25" spans="1:9" x14ac:dyDescent="0.25">
      <c r="F25" s="43"/>
      <c r="G25" s="30" t="s">
        <v>189</v>
      </c>
      <c r="H25" s="44">
        <f>SUM(H24:H24)</f>
        <v>0</v>
      </c>
      <c r="I25" s="32"/>
    </row>
    <row r="26" spans="1:9" x14ac:dyDescent="0.25">
      <c r="F26" s="43"/>
      <c r="G26" s="27"/>
      <c r="H26" s="8"/>
      <c r="I26" s="28"/>
    </row>
    <row r="27" spans="1:9" ht="23.25" x14ac:dyDescent="0.25">
      <c r="A27" s="220" t="s">
        <v>84</v>
      </c>
      <c r="B27" s="220"/>
      <c r="C27" s="220"/>
      <c r="D27" s="220"/>
      <c r="E27" s="32"/>
      <c r="F27" s="8"/>
      <c r="G27" s="27"/>
      <c r="H27" s="16"/>
      <c r="I27" s="16"/>
    </row>
    <row r="28" spans="1:9" x14ac:dyDescent="0.25">
      <c r="A28" s="16" t="s">
        <v>78</v>
      </c>
      <c r="B28" s="16" t="s">
        <v>82</v>
      </c>
      <c r="C28" s="16" t="s">
        <v>34</v>
      </c>
      <c r="D28" s="16" t="s">
        <v>0</v>
      </c>
      <c r="E28" s="16" t="s">
        <v>3</v>
      </c>
      <c r="F28" s="16" t="s">
        <v>7</v>
      </c>
      <c r="G28" s="22" t="s">
        <v>4</v>
      </c>
      <c r="H28" s="21" t="s">
        <v>21</v>
      </c>
      <c r="I28" s="16"/>
    </row>
    <row r="29" spans="1:9" x14ac:dyDescent="0.25">
      <c r="A29" s="23">
        <v>8</v>
      </c>
      <c r="B29" s="23" t="s">
        <v>622</v>
      </c>
      <c r="C29" s="17" t="s">
        <v>536</v>
      </c>
      <c r="D29" s="32" t="s">
        <v>538</v>
      </c>
      <c r="E29" s="26">
        <f>SUM(E16:E19)</f>
        <v>19</v>
      </c>
      <c r="F29" s="5"/>
      <c r="G29" s="45" t="s">
        <v>848</v>
      </c>
      <c r="H29" s="28">
        <f>+F29*E29</f>
        <v>0</v>
      </c>
      <c r="I29" s="32"/>
    </row>
    <row r="30" spans="1:9" x14ac:dyDescent="0.25">
      <c r="D30" s="32"/>
      <c r="E30" s="32"/>
      <c r="F30" s="35"/>
      <c r="G30" s="30" t="s">
        <v>189</v>
      </c>
      <c r="H30" s="44">
        <f>SUM(H29:H29)</f>
        <v>0</v>
      </c>
      <c r="I30" s="32"/>
    </row>
    <row r="31" spans="1:9" x14ac:dyDescent="0.25">
      <c r="D31" s="32"/>
      <c r="E31" s="32"/>
      <c r="F31" s="35"/>
      <c r="G31" s="27"/>
      <c r="H31" s="8"/>
    </row>
    <row r="32" spans="1:9" ht="18.75" x14ac:dyDescent="0.25">
      <c r="D32" s="32"/>
      <c r="E32" s="32"/>
      <c r="F32" s="35"/>
      <c r="G32" s="48" t="s">
        <v>172</v>
      </c>
      <c r="H32" s="49">
        <f>H6+H11+H20+H25+H30</f>
        <v>0</v>
      </c>
      <c r="I32" s="32"/>
    </row>
    <row r="33" spans="1:9" x14ac:dyDescent="0.25">
      <c r="D33" s="32"/>
      <c r="E33" s="32"/>
      <c r="F33" s="35"/>
      <c r="G33" s="27"/>
      <c r="H33" s="8"/>
    </row>
    <row r="34" spans="1:9" ht="31.5" x14ac:dyDescent="0.25">
      <c r="A34" s="218" t="s">
        <v>36</v>
      </c>
      <c r="B34" s="218"/>
      <c r="C34" s="218"/>
      <c r="D34" s="218"/>
      <c r="E34" s="32"/>
      <c r="F34" s="35"/>
      <c r="G34" s="27"/>
      <c r="H34" s="8"/>
    </row>
    <row r="35" spans="1:9" ht="23.25" x14ac:dyDescent="0.25">
      <c r="A35" s="220" t="s">
        <v>530</v>
      </c>
      <c r="B35" s="220"/>
      <c r="C35" s="220"/>
      <c r="D35" s="220"/>
      <c r="E35" s="70"/>
      <c r="F35" s="70"/>
      <c r="G35" s="70"/>
      <c r="H35" s="8"/>
    </row>
    <row r="36" spans="1:9" x14ac:dyDescent="0.25">
      <c r="A36" s="16" t="s">
        <v>78</v>
      </c>
      <c r="B36" s="16" t="s">
        <v>82</v>
      </c>
      <c r="C36" s="16" t="s">
        <v>34</v>
      </c>
      <c r="D36" s="16" t="s">
        <v>0</v>
      </c>
      <c r="E36" s="16" t="s">
        <v>3</v>
      </c>
      <c r="F36" s="16" t="s">
        <v>6</v>
      </c>
      <c r="G36" s="22" t="s">
        <v>4</v>
      </c>
      <c r="H36" s="21" t="s">
        <v>21</v>
      </c>
    </row>
    <row r="37" spans="1:9" x14ac:dyDescent="0.25">
      <c r="A37" s="23">
        <v>9</v>
      </c>
      <c r="B37" s="50" t="s">
        <v>625</v>
      </c>
      <c r="C37" s="69" t="s">
        <v>541</v>
      </c>
      <c r="D37" s="17" t="s">
        <v>623</v>
      </c>
      <c r="E37" s="26">
        <v>200</v>
      </c>
      <c r="F37" s="6"/>
      <c r="G37" s="27" t="s">
        <v>1615</v>
      </c>
      <c r="H37" s="28">
        <f t="shared" ref="H37:H60" si="3">+F37*E37</f>
        <v>0</v>
      </c>
      <c r="I37" s="32"/>
    </row>
    <row r="38" spans="1:9" x14ac:dyDescent="0.25">
      <c r="A38" s="23">
        <v>10</v>
      </c>
      <c r="B38" s="50" t="s">
        <v>626</v>
      </c>
      <c r="C38" s="69" t="s">
        <v>541</v>
      </c>
      <c r="D38" s="17" t="s">
        <v>624</v>
      </c>
      <c r="E38" s="26">
        <v>90</v>
      </c>
      <c r="F38" s="6"/>
      <c r="G38" s="27" t="s">
        <v>1616</v>
      </c>
      <c r="H38" s="28">
        <f t="shared" si="3"/>
        <v>0</v>
      </c>
      <c r="I38" s="32"/>
    </row>
    <row r="39" spans="1:9" x14ac:dyDescent="0.25">
      <c r="A39" s="23">
        <v>11</v>
      </c>
      <c r="B39" s="50" t="s">
        <v>671</v>
      </c>
      <c r="C39" s="69" t="s">
        <v>541</v>
      </c>
      <c r="D39" s="33" t="s">
        <v>633</v>
      </c>
      <c r="E39" s="26">
        <v>20</v>
      </c>
      <c r="F39" s="6"/>
      <c r="G39" s="45" t="s">
        <v>1617</v>
      </c>
      <c r="H39" s="28">
        <f t="shared" si="3"/>
        <v>0</v>
      </c>
      <c r="I39" s="32"/>
    </row>
    <row r="40" spans="1:9" x14ac:dyDescent="0.25">
      <c r="A40" s="23">
        <v>12</v>
      </c>
      <c r="B40" s="50" t="s">
        <v>672</v>
      </c>
      <c r="C40" s="69" t="s">
        <v>541</v>
      </c>
      <c r="D40" s="17" t="s">
        <v>636</v>
      </c>
      <c r="E40" s="26">
        <v>35</v>
      </c>
      <c r="F40" s="6"/>
      <c r="G40" s="27" t="s">
        <v>1618</v>
      </c>
      <c r="H40" s="28">
        <f t="shared" si="3"/>
        <v>0</v>
      </c>
      <c r="I40" s="32"/>
    </row>
    <row r="41" spans="1:9" x14ac:dyDescent="0.25">
      <c r="A41" s="23">
        <v>13</v>
      </c>
      <c r="B41" s="50" t="s">
        <v>673</v>
      </c>
      <c r="C41" s="69" t="s">
        <v>541</v>
      </c>
      <c r="D41" s="17" t="s">
        <v>634</v>
      </c>
      <c r="E41" s="26">
        <v>10</v>
      </c>
      <c r="F41" s="6"/>
      <c r="G41" s="27" t="s">
        <v>1619</v>
      </c>
      <c r="H41" s="28">
        <f t="shared" si="3"/>
        <v>0</v>
      </c>
      <c r="I41" s="32"/>
    </row>
    <row r="42" spans="1:9" x14ac:dyDescent="0.25">
      <c r="A42" s="23">
        <v>14</v>
      </c>
      <c r="B42" s="50" t="s">
        <v>674</v>
      </c>
      <c r="C42" s="69" t="s">
        <v>541</v>
      </c>
      <c r="D42" s="33" t="s">
        <v>635</v>
      </c>
      <c r="E42" s="26">
        <v>5</v>
      </c>
      <c r="F42" s="6"/>
      <c r="G42" s="27" t="s">
        <v>1620</v>
      </c>
      <c r="H42" s="28">
        <f t="shared" si="3"/>
        <v>0</v>
      </c>
      <c r="I42" s="32"/>
    </row>
    <row r="43" spans="1:9" s="32" customFormat="1" x14ac:dyDescent="0.25">
      <c r="A43" s="26">
        <v>15</v>
      </c>
      <c r="B43" s="50" t="s">
        <v>2428</v>
      </c>
      <c r="C43" s="69" t="s">
        <v>541</v>
      </c>
      <c r="D43" s="165" t="s">
        <v>2426</v>
      </c>
      <c r="E43" s="26">
        <v>15</v>
      </c>
      <c r="F43" s="6"/>
      <c r="G43" s="45" t="s">
        <v>2432</v>
      </c>
      <c r="H43" s="8">
        <f t="shared" si="3"/>
        <v>0</v>
      </c>
    </row>
    <row r="44" spans="1:9" s="32" customFormat="1" x14ac:dyDescent="0.25">
      <c r="A44" s="26">
        <v>16</v>
      </c>
      <c r="B44" s="50" t="s">
        <v>2427</v>
      </c>
      <c r="C44" s="69" t="s">
        <v>541</v>
      </c>
      <c r="D44" s="165" t="s">
        <v>2425</v>
      </c>
      <c r="E44" s="26">
        <v>10</v>
      </c>
      <c r="F44" s="6"/>
      <c r="G44" s="68" t="s">
        <v>2514</v>
      </c>
      <c r="H44" s="8">
        <f t="shared" si="3"/>
        <v>0</v>
      </c>
    </row>
    <row r="45" spans="1:9" s="32" customFormat="1" x14ac:dyDescent="0.25">
      <c r="A45" s="26">
        <v>17</v>
      </c>
      <c r="B45" s="50" t="s">
        <v>675</v>
      </c>
      <c r="C45" s="69" t="s">
        <v>541</v>
      </c>
      <c r="D45" s="165" t="s">
        <v>687</v>
      </c>
      <c r="E45" s="26">
        <v>5</v>
      </c>
      <c r="F45" s="6"/>
      <c r="G45" s="68" t="s">
        <v>2515</v>
      </c>
      <c r="H45" s="8">
        <f t="shared" si="3"/>
        <v>0</v>
      </c>
    </row>
    <row r="46" spans="1:9" x14ac:dyDescent="0.25">
      <c r="A46" s="23"/>
      <c r="B46" s="50"/>
      <c r="C46" s="69"/>
      <c r="D46" s="25"/>
      <c r="E46" s="26"/>
      <c r="F46" s="8"/>
      <c r="G46" s="30" t="s">
        <v>189</v>
      </c>
      <c r="H46" s="44">
        <f>SUM(H37:H45)</f>
        <v>0</v>
      </c>
      <c r="I46" s="32"/>
    </row>
    <row r="47" spans="1:9" x14ac:dyDescent="0.25">
      <c r="A47" s="23"/>
      <c r="B47" s="50"/>
      <c r="C47" s="69"/>
      <c r="D47" s="25"/>
      <c r="E47" s="26"/>
      <c r="F47" s="8"/>
      <c r="G47" s="27"/>
      <c r="H47" s="28"/>
    </row>
    <row r="48" spans="1:9" ht="23.25" x14ac:dyDescent="0.25">
      <c r="A48" s="220" t="s">
        <v>532</v>
      </c>
      <c r="B48" s="220"/>
      <c r="C48" s="220"/>
      <c r="D48" s="220"/>
      <c r="E48" s="26"/>
      <c r="F48" s="8"/>
      <c r="G48" s="34"/>
      <c r="H48" s="28"/>
      <c r="I48" s="28"/>
    </row>
    <row r="49" spans="1:9" x14ac:dyDescent="0.25">
      <c r="A49" s="16" t="s">
        <v>78</v>
      </c>
      <c r="B49" s="16" t="s">
        <v>76</v>
      </c>
      <c r="C49" s="16" t="s">
        <v>34</v>
      </c>
      <c r="D49" s="16" t="s">
        <v>0</v>
      </c>
      <c r="E49" s="16" t="s">
        <v>11</v>
      </c>
      <c r="F49" s="162" t="s">
        <v>32</v>
      </c>
      <c r="G49" s="22" t="s">
        <v>4</v>
      </c>
      <c r="H49" s="21" t="s">
        <v>21</v>
      </c>
      <c r="I49" s="28"/>
    </row>
    <row r="50" spans="1:9" x14ac:dyDescent="0.25">
      <c r="A50" s="23">
        <v>18</v>
      </c>
      <c r="B50" s="23" t="s">
        <v>733</v>
      </c>
      <c r="C50" s="17" t="s">
        <v>541</v>
      </c>
      <c r="D50" s="33" t="s">
        <v>642</v>
      </c>
      <c r="E50" s="78">
        <v>0.1</v>
      </c>
      <c r="F50" s="141"/>
      <c r="G50" s="27" t="s">
        <v>1621</v>
      </c>
      <c r="H50" s="46">
        <f>SUM(H37:H42)*E50*F50</f>
        <v>0</v>
      </c>
      <c r="I50" s="32"/>
    </row>
    <row r="51" spans="1:9" x14ac:dyDescent="0.25">
      <c r="D51" s="32"/>
      <c r="E51" s="26"/>
      <c r="F51" s="8"/>
      <c r="G51" s="30" t="s">
        <v>189</v>
      </c>
      <c r="H51" s="44">
        <f>SUM(H50:H50)</f>
        <v>0</v>
      </c>
      <c r="I51" s="32"/>
    </row>
    <row r="52" spans="1:9" x14ac:dyDescent="0.25">
      <c r="D52" s="32"/>
      <c r="E52" s="26"/>
      <c r="F52" s="8"/>
      <c r="G52" s="30"/>
      <c r="H52" s="44"/>
      <c r="I52" s="32"/>
    </row>
    <row r="53" spans="1:9" ht="23.25" x14ac:dyDescent="0.25">
      <c r="A53" s="220" t="s">
        <v>540</v>
      </c>
      <c r="B53" s="220"/>
      <c r="C53" s="220"/>
      <c r="D53" s="220"/>
      <c r="E53" s="26"/>
      <c r="F53" s="8"/>
      <c r="G53" s="27"/>
      <c r="H53" s="28"/>
    </row>
    <row r="54" spans="1:9" x14ac:dyDescent="0.25">
      <c r="A54" s="222" t="s">
        <v>836</v>
      </c>
      <c r="B54" s="222"/>
      <c r="C54" s="222"/>
      <c r="D54" s="222"/>
      <c r="E54" s="26"/>
      <c r="F54" s="35"/>
      <c r="G54" s="53"/>
      <c r="H54" s="8"/>
    </row>
    <row r="55" spans="1:9" x14ac:dyDescent="0.25">
      <c r="A55" s="16" t="s">
        <v>78</v>
      </c>
      <c r="B55" s="16" t="s">
        <v>82</v>
      </c>
      <c r="C55" s="16" t="s">
        <v>34</v>
      </c>
      <c r="D55" s="16" t="s">
        <v>0</v>
      </c>
      <c r="E55" s="16" t="s">
        <v>3</v>
      </c>
      <c r="F55" s="16" t="s">
        <v>6</v>
      </c>
      <c r="G55" s="22" t="s">
        <v>4</v>
      </c>
      <c r="H55" s="21" t="s">
        <v>21</v>
      </c>
    </row>
    <row r="56" spans="1:9" x14ac:dyDescent="0.25">
      <c r="A56" s="23">
        <v>19</v>
      </c>
      <c r="B56" s="50" t="s">
        <v>681</v>
      </c>
      <c r="C56" s="69" t="s">
        <v>542</v>
      </c>
      <c r="D56" s="25" t="s">
        <v>850</v>
      </c>
      <c r="E56" s="26">
        <f>E16</f>
        <v>3</v>
      </c>
      <c r="F56" s="6"/>
      <c r="G56" s="52" t="s">
        <v>1622</v>
      </c>
      <c r="H56" s="28">
        <f t="shared" si="3"/>
        <v>0</v>
      </c>
      <c r="I56" s="32"/>
    </row>
    <row r="57" spans="1:9" x14ac:dyDescent="0.25">
      <c r="A57" s="23">
        <v>20</v>
      </c>
      <c r="B57" s="50" t="s">
        <v>685</v>
      </c>
      <c r="C57" s="69" t="s">
        <v>542</v>
      </c>
      <c r="D57" s="25" t="s">
        <v>851</v>
      </c>
      <c r="E57" s="26">
        <f>E17</f>
        <v>4</v>
      </c>
      <c r="F57" s="6"/>
      <c r="G57" s="52" t="s">
        <v>1623</v>
      </c>
      <c r="H57" s="28">
        <f t="shared" si="3"/>
        <v>0</v>
      </c>
      <c r="I57" s="32"/>
    </row>
    <row r="58" spans="1:9" x14ac:dyDescent="0.25">
      <c r="A58" s="23">
        <v>21</v>
      </c>
      <c r="B58" s="50" t="s">
        <v>683</v>
      </c>
      <c r="C58" s="69" t="s">
        <v>542</v>
      </c>
      <c r="D58" s="25" t="s">
        <v>852</v>
      </c>
      <c r="E58" s="26">
        <f>E18</f>
        <v>6</v>
      </c>
      <c r="F58" s="6"/>
      <c r="G58" s="52" t="s">
        <v>1624</v>
      </c>
      <c r="H58" s="28">
        <f t="shared" si="3"/>
        <v>0</v>
      </c>
      <c r="I58" s="32"/>
    </row>
    <row r="59" spans="1:9" x14ac:dyDescent="0.25">
      <c r="A59" s="23">
        <v>22</v>
      </c>
      <c r="B59" s="50" t="s">
        <v>684</v>
      </c>
      <c r="C59" s="69" t="s">
        <v>542</v>
      </c>
      <c r="D59" s="25" t="s">
        <v>853</v>
      </c>
      <c r="E59" s="26">
        <f>E19</f>
        <v>6</v>
      </c>
      <c r="F59" s="6"/>
      <c r="G59" s="52" t="s">
        <v>1625</v>
      </c>
      <c r="H59" s="28">
        <f t="shared" si="3"/>
        <v>0</v>
      </c>
      <c r="I59" s="32"/>
    </row>
    <row r="60" spans="1:9" x14ac:dyDescent="0.25">
      <c r="A60" s="23">
        <v>23</v>
      </c>
      <c r="B60" s="50" t="s">
        <v>686</v>
      </c>
      <c r="C60" s="69" t="s">
        <v>542</v>
      </c>
      <c r="D60" s="86" t="s">
        <v>2458</v>
      </c>
      <c r="E60" s="26">
        <v>5</v>
      </c>
      <c r="F60" s="6"/>
      <c r="G60" s="87" t="s">
        <v>1626</v>
      </c>
      <c r="H60" s="28">
        <f t="shared" si="3"/>
        <v>0</v>
      </c>
      <c r="I60" s="32"/>
    </row>
    <row r="61" spans="1:9" x14ac:dyDescent="0.25">
      <c r="D61" s="32"/>
      <c r="E61" s="26"/>
      <c r="F61" s="8"/>
      <c r="G61" s="30" t="s">
        <v>189</v>
      </c>
      <c r="H61" s="44">
        <f>SUM(H56:H60)</f>
        <v>0</v>
      </c>
      <c r="I61" s="32"/>
    </row>
    <row r="62" spans="1:9" x14ac:dyDescent="0.25">
      <c r="D62" s="32"/>
      <c r="E62" s="26"/>
      <c r="F62" s="8"/>
      <c r="G62" s="30"/>
      <c r="H62" s="44"/>
      <c r="I62" s="32"/>
    </row>
    <row r="63" spans="1:9" ht="31.5" x14ac:dyDescent="0.25">
      <c r="A63" s="218" t="s">
        <v>637</v>
      </c>
      <c r="B63" s="218"/>
      <c r="C63" s="218"/>
      <c r="D63" s="218"/>
      <c r="E63" s="26"/>
      <c r="F63" s="35"/>
      <c r="G63" s="53"/>
      <c r="H63" s="8"/>
    </row>
    <row r="64" spans="1:9" x14ac:dyDescent="0.25">
      <c r="A64" s="222" t="s">
        <v>372</v>
      </c>
      <c r="B64" s="222"/>
      <c r="C64" s="222"/>
      <c r="D64" s="222"/>
      <c r="E64" s="26"/>
      <c r="F64" s="35"/>
      <c r="G64" s="53"/>
      <c r="H64" s="8"/>
    </row>
    <row r="65" spans="1:9" x14ac:dyDescent="0.25">
      <c r="A65" s="16" t="s">
        <v>78</v>
      </c>
      <c r="B65" s="16" t="s">
        <v>76</v>
      </c>
      <c r="C65" s="16" t="s">
        <v>34</v>
      </c>
      <c r="D65" s="16" t="s">
        <v>0</v>
      </c>
      <c r="E65" s="16" t="s">
        <v>11</v>
      </c>
      <c r="F65" s="16" t="s">
        <v>70</v>
      </c>
      <c r="G65" s="27"/>
      <c r="H65" s="21" t="s">
        <v>21</v>
      </c>
      <c r="I65" s="28"/>
    </row>
    <row r="66" spans="1:9" x14ac:dyDescent="0.25">
      <c r="B66" s="54" t="s">
        <v>361</v>
      </c>
      <c r="D66" s="32" t="s">
        <v>14</v>
      </c>
      <c r="E66" s="37">
        <v>0.7</v>
      </c>
      <c r="F66" s="39">
        <f>'A. Algemeen'!G56</f>
        <v>0</v>
      </c>
      <c r="G66" s="40"/>
      <c r="H66" s="8">
        <f>($H$46+$H$61+$H$51)*E66*F66</f>
        <v>0</v>
      </c>
      <c r="I66" s="32"/>
    </row>
    <row r="67" spans="1:9" x14ac:dyDescent="0.25">
      <c r="B67" s="54" t="s">
        <v>362</v>
      </c>
      <c r="D67" s="32" t="s">
        <v>15</v>
      </c>
      <c r="E67" s="55">
        <v>0.05</v>
      </c>
      <c r="F67" s="39">
        <f>'A. Algemeen'!G57</f>
        <v>0</v>
      </c>
      <c r="G67" s="27"/>
      <c r="H67" s="8">
        <f>($H$46+$H$61+$H$51)*E67*F67</f>
        <v>0</v>
      </c>
      <c r="I67" s="32"/>
    </row>
    <row r="68" spans="1:9" x14ac:dyDescent="0.25">
      <c r="B68" s="54" t="s">
        <v>363</v>
      </c>
      <c r="D68" s="32" t="s">
        <v>12</v>
      </c>
      <c r="E68" s="55">
        <v>0.04</v>
      </c>
      <c r="F68" s="39">
        <f>'A. Algemeen'!G58</f>
        <v>0</v>
      </c>
      <c r="G68" s="42"/>
      <c r="H68" s="8">
        <f>($H$46+$H$61+$H$51)*E68*F68</f>
        <v>0</v>
      </c>
      <c r="I68" s="32"/>
    </row>
    <row r="69" spans="1:9" x14ac:dyDescent="0.25">
      <c r="B69" s="54" t="s">
        <v>364</v>
      </c>
      <c r="D69" s="32" t="s">
        <v>13</v>
      </c>
      <c r="E69" s="55">
        <v>0.01</v>
      </c>
      <c r="F69" s="39">
        <f>'A. Algemeen'!G59</f>
        <v>0</v>
      </c>
      <c r="G69" s="27"/>
      <c r="H69" s="8">
        <f>($H$46+$H$61+$H$51)*E69*F69</f>
        <v>0</v>
      </c>
      <c r="I69" s="32"/>
    </row>
    <row r="70" spans="1:9" x14ac:dyDescent="0.25">
      <c r="D70" s="32"/>
      <c r="E70" s="26"/>
      <c r="F70" s="35"/>
      <c r="G70" s="30" t="s">
        <v>189</v>
      </c>
      <c r="H70" s="44">
        <f>SUM(H66:H69)</f>
        <v>0</v>
      </c>
      <c r="I70" s="32"/>
    </row>
    <row r="71" spans="1:9" x14ac:dyDescent="0.25">
      <c r="D71" s="32"/>
      <c r="E71" s="26"/>
      <c r="F71" s="35"/>
      <c r="G71" s="53"/>
      <c r="H71" s="8"/>
    </row>
    <row r="72" spans="1:9" ht="18.75" x14ac:dyDescent="0.25">
      <c r="D72" s="32"/>
      <c r="E72" s="26"/>
      <c r="F72" s="35"/>
      <c r="G72" s="48" t="s">
        <v>173</v>
      </c>
      <c r="H72" s="49">
        <f>H46+H61+H51+H70</f>
        <v>0</v>
      </c>
      <c r="I72" s="32"/>
    </row>
    <row r="73" spans="1:9" x14ac:dyDescent="0.25">
      <c r="D73" s="32"/>
      <c r="E73" s="26"/>
      <c r="F73" s="35"/>
      <c r="G73" s="53"/>
      <c r="H73" s="8"/>
    </row>
    <row r="74" spans="1:9" x14ac:dyDescent="0.25">
      <c r="D74" s="32"/>
      <c r="E74" s="26"/>
      <c r="F74" s="35"/>
      <c r="G74" s="53"/>
      <c r="H74" s="8"/>
    </row>
    <row r="75" spans="1:9" ht="18.75" x14ac:dyDescent="0.25">
      <c r="F75" s="57"/>
      <c r="G75" s="115" t="s">
        <v>2500</v>
      </c>
      <c r="H75" s="58">
        <f>$H$32+$H$72</f>
        <v>0</v>
      </c>
      <c r="I75" s="32"/>
    </row>
    <row r="76" spans="1:9" ht="18.75" x14ac:dyDescent="0.25">
      <c r="F76" s="57"/>
      <c r="G76" s="56"/>
      <c r="H76" s="58"/>
      <c r="I76" s="32"/>
    </row>
    <row r="77" spans="1:9" ht="19.5" thickBot="1" x14ac:dyDescent="0.3">
      <c r="F77" s="57"/>
      <c r="H77" s="58"/>
    </row>
    <row r="78" spans="1:9" ht="28.5" thickBot="1" x14ac:dyDescent="0.3">
      <c r="E78" s="59"/>
      <c r="F78" s="116" t="s">
        <v>2501</v>
      </c>
      <c r="G78" s="114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78" s="113">
        <f>IF('Informatie en uitleg'!$B$1=1,H75*'Informatie en uitleg'!$B$34,IF('Informatie en uitleg'!$B$1=2,H75*'Informatie en uitleg'!$B$35,IF('Informatie en uitleg'!$B$1=3,H75*'Informatie en uitleg'!$B$36,"onjuist perceelnummer")))</f>
        <v>0</v>
      </c>
    </row>
    <row r="79" spans="1:9" x14ac:dyDescent="0.25">
      <c r="D79" s="32"/>
      <c r="E79" s="26"/>
      <c r="F79" s="35"/>
      <c r="G79" s="53"/>
    </row>
    <row r="80" spans="1:9" x14ac:dyDescent="0.25">
      <c r="D80" s="32"/>
      <c r="E80" s="26"/>
      <c r="F80" s="35"/>
      <c r="G80" s="53"/>
      <c r="H80" s="8"/>
    </row>
    <row r="81" spans="1:9" s="61" customFormat="1" ht="28.5" x14ac:dyDescent="0.25">
      <c r="A81" s="224" t="s">
        <v>365</v>
      </c>
      <c r="B81" s="224"/>
      <c r="C81" s="224"/>
      <c r="D81" s="224"/>
      <c r="E81" s="224"/>
      <c r="F81" s="224"/>
      <c r="G81" s="224"/>
      <c r="H81" s="60"/>
      <c r="I81" s="17"/>
    </row>
    <row r="82" spans="1:9" ht="28.5" x14ac:dyDescent="0.25">
      <c r="A82" s="216" t="s">
        <v>599</v>
      </c>
      <c r="B82" s="216"/>
      <c r="C82" s="216"/>
      <c r="D82" s="216"/>
      <c r="F82" s="8"/>
      <c r="G82" s="27"/>
    </row>
    <row r="83" spans="1:9" x14ac:dyDescent="0.25">
      <c r="B83" s="16" t="s">
        <v>82</v>
      </c>
      <c r="C83" s="16" t="s">
        <v>34</v>
      </c>
      <c r="D83" s="16" t="s">
        <v>80</v>
      </c>
      <c r="E83" s="225" t="s">
        <v>81</v>
      </c>
      <c r="F83" s="225"/>
      <c r="G83" s="225"/>
      <c r="H83" s="62" t="s">
        <v>29</v>
      </c>
      <c r="I83" s="16" t="s">
        <v>229</v>
      </c>
    </row>
    <row r="84" spans="1:9" x14ac:dyDescent="0.25">
      <c r="B84" s="50" t="s">
        <v>180</v>
      </c>
      <c r="C84" s="17" t="s">
        <v>185</v>
      </c>
      <c r="D84" s="25" t="s">
        <v>181</v>
      </c>
      <c r="E84" s="214" t="s">
        <v>734</v>
      </c>
      <c r="F84" s="214"/>
      <c r="G84" s="214"/>
      <c r="H84" s="28">
        <f>F5</f>
        <v>0</v>
      </c>
      <c r="I84" s="32" t="str">
        <f t="shared" ref="I84:I113" ca="1" si="4">_xlfn.FORMULATEXT(H84)</f>
        <v>=F5</v>
      </c>
    </row>
    <row r="85" spans="1:9" x14ac:dyDescent="0.25">
      <c r="B85" s="50"/>
      <c r="D85" s="25"/>
      <c r="E85" s="109"/>
      <c r="F85" s="109"/>
      <c r="G85" s="109"/>
      <c r="H85" s="28"/>
      <c r="I85" s="32"/>
    </row>
    <row r="86" spans="1:9" x14ac:dyDescent="0.25">
      <c r="B86" s="50" t="s">
        <v>182</v>
      </c>
      <c r="C86" s="17" t="s">
        <v>185</v>
      </c>
      <c r="D86" s="25" t="s">
        <v>534</v>
      </c>
      <c r="E86" s="214" t="s">
        <v>1641</v>
      </c>
      <c r="F86" s="214"/>
      <c r="G86" s="214"/>
      <c r="H86" s="28">
        <f>3*$F$10</f>
        <v>0</v>
      </c>
      <c r="I86" s="32" t="str">
        <f t="shared" ca="1" si="4"/>
        <v>=3*$F$10</v>
      </c>
    </row>
    <row r="87" spans="1:9" x14ac:dyDescent="0.25">
      <c r="B87" s="50" t="s">
        <v>183</v>
      </c>
      <c r="C87" s="17" t="s">
        <v>185</v>
      </c>
      <c r="D87" s="25" t="s">
        <v>535</v>
      </c>
      <c r="E87" s="214" t="s">
        <v>1642</v>
      </c>
      <c r="F87" s="214"/>
      <c r="G87" s="214"/>
      <c r="H87" s="28">
        <f>4*$F$10</f>
        <v>0</v>
      </c>
      <c r="I87" s="32" t="str">
        <f t="shared" ca="1" si="4"/>
        <v>=4*$F$10</v>
      </c>
    </row>
    <row r="88" spans="1:9" x14ac:dyDescent="0.25">
      <c r="B88" s="50" t="s">
        <v>184</v>
      </c>
      <c r="C88" s="17" t="s">
        <v>185</v>
      </c>
      <c r="D88" s="25" t="s">
        <v>533</v>
      </c>
      <c r="E88" s="214" t="s">
        <v>1643</v>
      </c>
      <c r="F88" s="214"/>
      <c r="G88" s="214"/>
      <c r="H88" s="28">
        <f>5*$F$10</f>
        <v>0</v>
      </c>
      <c r="I88" s="32" t="str">
        <f t="shared" ca="1" si="4"/>
        <v>=5*$F$10</v>
      </c>
    </row>
    <row r="89" spans="1:9" x14ac:dyDescent="0.25">
      <c r="B89" s="50" t="s">
        <v>601</v>
      </c>
      <c r="C89" s="17" t="s">
        <v>185</v>
      </c>
      <c r="D89" s="25" t="s">
        <v>611</v>
      </c>
      <c r="E89" s="214" t="s">
        <v>1644</v>
      </c>
      <c r="F89" s="214"/>
      <c r="G89" s="214"/>
      <c r="H89" s="28">
        <f>6*$F$10</f>
        <v>0</v>
      </c>
      <c r="I89" s="32" t="str">
        <f t="shared" ca="1" si="4"/>
        <v>=6*$F$10</v>
      </c>
    </row>
    <row r="90" spans="1:9" x14ac:dyDescent="0.25">
      <c r="B90" s="50" t="s">
        <v>602</v>
      </c>
      <c r="C90" s="17" t="s">
        <v>185</v>
      </c>
      <c r="D90" s="25" t="s">
        <v>612</v>
      </c>
      <c r="E90" s="214" t="s">
        <v>1645</v>
      </c>
      <c r="F90" s="214"/>
      <c r="G90" s="214"/>
      <c r="H90" s="28">
        <f>7*$F$10</f>
        <v>0</v>
      </c>
      <c r="I90" s="32" t="str">
        <f t="shared" ca="1" si="4"/>
        <v>=7*$F$10</v>
      </c>
    </row>
    <row r="91" spans="1:9" x14ac:dyDescent="0.25">
      <c r="B91" s="50" t="s">
        <v>603</v>
      </c>
      <c r="C91" s="17" t="s">
        <v>185</v>
      </c>
      <c r="D91" s="25" t="s">
        <v>613</v>
      </c>
      <c r="E91" s="214" t="s">
        <v>1646</v>
      </c>
      <c r="F91" s="214"/>
      <c r="G91" s="214"/>
      <c r="H91" s="28">
        <f>8*$F$10</f>
        <v>0</v>
      </c>
      <c r="I91" s="32" t="str">
        <f t="shared" ca="1" si="4"/>
        <v>=8*$F$10</v>
      </c>
    </row>
    <row r="92" spans="1:9" x14ac:dyDescent="0.25">
      <c r="B92" s="50" t="s">
        <v>604</v>
      </c>
      <c r="C92" s="17" t="s">
        <v>185</v>
      </c>
      <c r="D92" s="25" t="s">
        <v>614</v>
      </c>
      <c r="E92" s="214" t="s">
        <v>1647</v>
      </c>
      <c r="F92" s="214"/>
      <c r="G92" s="214"/>
      <c r="H92" s="28">
        <f>9*$F$10</f>
        <v>0</v>
      </c>
      <c r="I92" s="32" t="str">
        <f t="shared" ca="1" si="4"/>
        <v>=9*$F$10</v>
      </c>
    </row>
    <row r="93" spans="1:9" x14ac:dyDescent="0.25">
      <c r="B93" s="50" t="s">
        <v>605</v>
      </c>
      <c r="C93" s="17" t="s">
        <v>185</v>
      </c>
      <c r="D93" s="25" t="s">
        <v>615</v>
      </c>
      <c r="E93" s="214" t="s">
        <v>1648</v>
      </c>
      <c r="F93" s="214"/>
      <c r="G93" s="214"/>
      <c r="H93" s="28">
        <f>10*$F$10</f>
        <v>0</v>
      </c>
      <c r="I93" s="32" t="str">
        <f t="shared" ca="1" si="4"/>
        <v>=10*$F$10</v>
      </c>
    </row>
    <row r="94" spans="1:9" x14ac:dyDescent="0.25">
      <c r="B94" s="50" t="s">
        <v>606</v>
      </c>
      <c r="C94" s="17" t="s">
        <v>185</v>
      </c>
      <c r="D94" s="25" t="s">
        <v>616</v>
      </c>
      <c r="E94" s="214" t="s">
        <v>1649</v>
      </c>
      <c r="F94" s="214"/>
      <c r="G94" s="214"/>
      <c r="H94" s="28">
        <f>11*$F$10</f>
        <v>0</v>
      </c>
      <c r="I94" s="32" t="str">
        <f t="shared" ca="1" si="4"/>
        <v>=11*$F$10</v>
      </c>
    </row>
    <row r="95" spans="1:9" x14ac:dyDescent="0.25">
      <c r="B95" s="50" t="s">
        <v>607</v>
      </c>
      <c r="C95" s="17" t="s">
        <v>185</v>
      </c>
      <c r="D95" s="25" t="s">
        <v>617</v>
      </c>
      <c r="E95" s="214" t="s">
        <v>1650</v>
      </c>
      <c r="F95" s="214"/>
      <c r="G95" s="214"/>
      <c r="H95" s="28">
        <f>12*$F$10</f>
        <v>0</v>
      </c>
      <c r="I95" s="32" t="str">
        <f t="shared" ca="1" si="4"/>
        <v>=12*$F$10</v>
      </c>
    </row>
    <row r="96" spans="1:9" x14ac:dyDescent="0.25">
      <c r="B96" s="50" t="s">
        <v>608</v>
      </c>
      <c r="C96" s="17" t="s">
        <v>185</v>
      </c>
      <c r="D96" s="25" t="s">
        <v>618</v>
      </c>
      <c r="E96" s="214" t="s">
        <v>1651</v>
      </c>
      <c r="F96" s="214"/>
      <c r="G96" s="214"/>
      <c r="H96" s="28">
        <f>13*$F$10</f>
        <v>0</v>
      </c>
      <c r="I96" s="32" t="str">
        <f t="shared" ca="1" si="4"/>
        <v>=13*$F$10</v>
      </c>
    </row>
    <row r="97" spans="2:9" x14ac:dyDescent="0.25">
      <c r="B97" s="50" t="s">
        <v>609</v>
      </c>
      <c r="C97" s="17" t="s">
        <v>185</v>
      </c>
      <c r="D97" s="25" t="s">
        <v>619</v>
      </c>
      <c r="E97" s="214" t="s">
        <v>1652</v>
      </c>
      <c r="F97" s="214"/>
      <c r="G97" s="214"/>
      <c r="H97" s="28">
        <f>14*$F$10</f>
        <v>0</v>
      </c>
      <c r="I97" s="32" t="str">
        <f t="shared" ca="1" si="4"/>
        <v>=14*$F$10</v>
      </c>
    </row>
    <row r="98" spans="2:9" x14ac:dyDescent="0.25">
      <c r="B98" s="50" t="s">
        <v>610</v>
      </c>
      <c r="C98" s="17" t="s">
        <v>185</v>
      </c>
      <c r="D98" s="25" t="s">
        <v>620</v>
      </c>
      <c r="E98" s="214" t="s">
        <v>1653</v>
      </c>
      <c r="F98" s="214"/>
      <c r="G98" s="214"/>
      <c r="H98" s="28">
        <f>15*$F$10</f>
        <v>0</v>
      </c>
      <c r="I98" s="32" t="str">
        <f t="shared" ca="1" si="4"/>
        <v>=15*$F$10</v>
      </c>
    </row>
    <row r="99" spans="2:9" x14ac:dyDescent="0.25">
      <c r="B99" s="50"/>
      <c r="D99" s="25"/>
      <c r="E99" s="109"/>
      <c r="F99" s="109"/>
      <c r="G99" s="109"/>
      <c r="H99" s="28"/>
      <c r="I99" s="32"/>
    </row>
    <row r="100" spans="2:9" x14ac:dyDescent="0.25">
      <c r="B100" s="50" t="s">
        <v>629</v>
      </c>
      <c r="C100" s="17" t="s">
        <v>536</v>
      </c>
      <c r="D100" s="25" t="s">
        <v>713</v>
      </c>
      <c r="E100" s="93" t="s">
        <v>1654</v>
      </c>
      <c r="F100" s="93"/>
      <c r="G100" s="93"/>
      <c r="H100" s="28">
        <f>F16</f>
        <v>0</v>
      </c>
      <c r="I100" s="32" t="str">
        <f t="shared" ca="1" si="4"/>
        <v>=F16</v>
      </c>
    </row>
    <row r="101" spans="2:9" x14ac:dyDescent="0.25">
      <c r="B101" s="50" t="s">
        <v>630</v>
      </c>
      <c r="C101" s="17" t="s">
        <v>536</v>
      </c>
      <c r="D101" s="25" t="s">
        <v>714</v>
      </c>
      <c r="E101" s="93" t="s">
        <v>1655</v>
      </c>
      <c r="F101" s="93"/>
      <c r="G101" s="93"/>
      <c r="H101" s="28">
        <f>F17</f>
        <v>0</v>
      </c>
      <c r="I101" s="32" t="str">
        <f t="shared" ca="1" si="4"/>
        <v>=F17</v>
      </c>
    </row>
    <row r="102" spans="2:9" x14ac:dyDescent="0.25">
      <c r="B102" s="50" t="s">
        <v>631</v>
      </c>
      <c r="C102" s="17" t="s">
        <v>536</v>
      </c>
      <c r="D102" s="25" t="s">
        <v>715</v>
      </c>
      <c r="E102" s="93" t="s">
        <v>1656</v>
      </c>
      <c r="F102" s="93"/>
      <c r="G102" s="93"/>
      <c r="H102" s="28">
        <f>F18</f>
        <v>0</v>
      </c>
      <c r="I102" s="32" t="str">
        <f t="shared" ca="1" si="4"/>
        <v>=F18</v>
      </c>
    </row>
    <row r="103" spans="2:9" x14ac:dyDescent="0.25">
      <c r="B103" s="50" t="s">
        <v>632</v>
      </c>
      <c r="C103" s="17" t="s">
        <v>536</v>
      </c>
      <c r="D103" s="25" t="s">
        <v>716</v>
      </c>
      <c r="E103" s="93" t="s">
        <v>1657</v>
      </c>
      <c r="F103" s="93"/>
      <c r="G103" s="93"/>
      <c r="H103" s="28">
        <f>F19</f>
        <v>0</v>
      </c>
      <c r="I103" s="32" t="str">
        <f t="shared" ca="1" si="4"/>
        <v>=F19</v>
      </c>
    </row>
    <row r="104" spans="2:9" x14ac:dyDescent="0.25">
      <c r="B104" s="50" t="s">
        <v>721</v>
      </c>
      <c r="C104" s="17" t="s">
        <v>536</v>
      </c>
      <c r="D104" s="25" t="s">
        <v>717</v>
      </c>
      <c r="E104" s="214" t="s">
        <v>1658</v>
      </c>
      <c r="F104" s="214"/>
      <c r="G104" s="214"/>
      <c r="H104" s="28">
        <f>F16*(1+$F$24)</f>
        <v>0</v>
      </c>
      <c r="I104" s="32" t="str">
        <f t="shared" ca="1" si="4"/>
        <v>=F16*(1+$F$24)</v>
      </c>
    </row>
    <row r="105" spans="2:9" x14ac:dyDescent="0.25">
      <c r="B105" s="50" t="s">
        <v>722</v>
      </c>
      <c r="C105" s="17" t="s">
        <v>536</v>
      </c>
      <c r="D105" s="25" t="s">
        <v>718</v>
      </c>
      <c r="E105" s="214" t="s">
        <v>1659</v>
      </c>
      <c r="F105" s="214"/>
      <c r="G105" s="214"/>
      <c r="H105" s="28">
        <f>F17*(1+$F$24)</f>
        <v>0</v>
      </c>
      <c r="I105" s="32" t="str">
        <f t="shared" ca="1" si="4"/>
        <v>=F17*(1+$F$24)</v>
      </c>
    </row>
    <row r="106" spans="2:9" x14ac:dyDescent="0.25">
      <c r="B106" s="50" t="s">
        <v>723</v>
      </c>
      <c r="C106" s="17" t="s">
        <v>536</v>
      </c>
      <c r="D106" s="25" t="s">
        <v>719</v>
      </c>
      <c r="E106" s="214" t="s">
        <v>1660</v>
      </c>
      <c r="F106" s="214"/>
      <c r="G106" s="214"/>
      <c r="H106" s="28">
        <f>F18*(1+$F$24)</f>
        <v>0</v>
      </c>
      <c r="I106" s="32" t="str">
        <f t="shared" ca="1" si="4"/>
        <v>=F18*(1+$F$24)</v>
      </c>
    </row>
    <row r="107" spans="2:9" x14ac:dyDescent="0.25">
      <c r="B107" s="50" t="s">
        <v>724</v>
      </c>
      <c r="C107" s="17" t="s">
        <v>536</v>
      </c>
      <c r="D107" s="25" t="s">
        <v>720</v>
      </c>
      <c r="E107" s="214" t="s">
        <v>1661</v>
      </c>
      <c r="F107" s="214"/>
      <c r="G107" s="214"/>
      <c r="H107" s="28">
        <f>F19*(1+$F$24)</f>
        <v>0</v>
      </c>
      <c r="I107" s="32" t="str">
        <f t="shared" ca="1" si="4"/>
        <v>=F19*(1+$F$24)</v>
      </c>
    </row>
    <row r="108" spans="2:9" x14ac:dyDescent="0.25">
      <c r="B108" s="50" t="s">
        <v>729</v>
      </c>
      <c r="C108" s="17" t="s">
        <v>536</v>
      </c>
      <c r="D108" s="25" t="s">
        <v>725</v>
      </c>
      <c r="E108" s="214" t="s">
        <v>1662</v>
      </c>
      <c r="F108" s="214"/>
      <c r="G108" s="214"/>
      <c r="H108" s="28">
        <f>F16*(1+$F$24)</f>
        <v>0</v>
      </c>
      <c r="I108" s="32" t="str">
        <f t="shared" ca="1" si="4"/>
        <v>=F16*(1+$F$24)</v>
      </c>
    </row>
    <row r="109" spans="2:9" x14ac:dyDescent="0.25">
      <c r="B109" s="50" t="s">
        <v>730</v>
      </c>
      <c r="C109" s="17" t="s">
        <v>536</v>
      </c>
      <c r="D109" s="25" t="s">
        <v>726</v>
      </c>
      <c r="E109" s="214" t="s">
        <v>1663</v>
      </c>
      <c r="F109" s="214"/>
      <c r="G109" s="214"/>
      <c r="H109" s="28">
        <f>F17*(1+$F$24)</f>
        <v>0</v>
      </c>
      <c r="I109" s="32" t="str">
        <f t="shared" ca="1" si="4"/>
        <v>=F17*(1+$F$24)</v>
      </c>
    </row>
    <row r="110" spans="2:9" x14ac:dyDescent="0.25">
      <c r="B110" s="50" t="s">
        <v>731</v>
      </c>
      <c r="C110" s="17" t="s">
        <v>536</v>
      </c>
      <c r="D110" s="25" t="s">
        <v>727</v>
      </c>
      <c r="E110" s="214" t="s">
        <v>1664</v>
      </c>
      <c r="F110" s="214"/>
      <c r="G110" s="214"/>
      <c r="H110" s="28">
        <f>F18*(1+$F$24)</f>
        <v>0</v>
      </c>
      <c r="I110" s="32" t="str">
        <f t="shared" ca="1" si="4"/>
        <v>=F18*(1+$F$24)</v>
      </c>
    </row>
    <row r="111" spans="2:9" x14ac:dyDescent="0.25">
      <c r="B111" s="50" t="s">
        <v>731</v>
      </c>
      <c r="C111" s="17" t="s">
        <v>536</v>
      </c>
      <c r="D111" s="25" t="s">
        <v>728</v>
      </c>
      <c r="E111" s="214" t="s">
        <v>1665</v>
      </c>
      <c r="F111" s="214"/>
      <c r="G111" s="214"/>
      <c r="H111" s="28">
        <f>F19*(1+$F$24)</f>
        <v>0</v>
      </c>
      <c r="I111" s="32" t="str">
        <f t="shared" ca="1" si="4"/>
        <v>=F19*(1+$F$24)</v>
      </c>
    </row>
    <row r="112" spans="2:9" x14ac:dyDescent="0.25">
      <c r="B112" s="50"/>
      <c r="D112" s="25"/>
      <c r="E112" s="109"/>
      <c r="F112" s="109"/>
      <c r="G112" s="109"/>
      <c r="H112" s="28"/>
      <c r="I112" s="32"/>
    </row>
    <row r="113" spans="1:9" x14ac:dyDescent="0.25">
      <c r="B113" s="50" t="s">
        <v>622</v>
      </c>
      <c r="C113" s="17" t="s">
        <v>536</v>
      </c>
      <c r="D113" s="25" t="s">
        <v>732</v>
      </c>
      <c r="E113" s="214" t="s">
        <v>539</v>
      </c>
      <c r="F113" s="214"/>
      <c r="G113" s="214"/>
      <c r="H113" s="28">
        <f>F29</f>
        <v>0</v>
      </c>
      <c r="I113" s="32" t="str">
        <f t="shared" ca="1" si="4"/>
        <v>=F29</v>
      </c>
    </row>
    <row r="114" spans="1:9" x14ac:dyDescent="0.25">
      <c r="B114" s="50"/>
      <c r="D114" s="25"/>
      <c r="E114" s="93"/>
      <c r="F114" s="93"/>
      <c r="G114" s="93"/>
      <c r="H114" s="28"/>
      <c r="I114" s="32"/>
    </row>
    <row r="115" spans="1:9" x14ac:dyDescent="0.25">
      <c r="B115" s="23"/>
      <c r="D115" s="32"/>
      <c r="F115" s="8"/>
      <c r="G115" s="27"/>
      <c r="I115" s="32"/>
    </row>
    <row r="116" spans="1:9" ht="28.5" x14ac:dyDescent="0.25">
      <c r="A116" s="216" t="s">
        <v>621</v>
      </c>
      <c r="B116" s="216"/>
      <c r="C116" s="216"/>
      <c r="D116" s="216"/>
      <c r="F116" s="8"/>
      <c r="G116" s="27"/>
      <c r="I116" s="32"/>
    </row>
    <row r="117" spans="1:9" x14ac:dyDescent="0.25">
      <c r="B117" s="16" t="s">
        <v>82</v>
      </c>
      <c r="C117" s="16" t="s">
        <v>34</v>
      </c>
      <c r="D117" s="16" t="s">
        <v>80</v>
      </c>
      <c r="E117" s="62" t="s">
        <v>81</v>
      </c>
      <c r="F117" s="32"/>
      <c r="G117" s="29"/>
      <c r="H117" s="62" t="s">
        <v>29</v>
      </c>
      <c r="I117" s="16" t="s">
        <v>229</v>
      </c>
    </row>
    <row r="118" spans="1:9" x14ac:dyDescent="0.25">
      <c r="B118" s="50" t="s">
        <v>625</v>
      </c>
      <c r="C118" s="69" t="s">
        <v>541</v>
      </c>
      <c r="D118" s="25" t="s">
        <v>689</v>
      </c>
      <c r="E118" s="215" t="s">
        <v>1666</v>
      </c>
      <c r="F118" s="215"/>
      <c r="G118" s="215"/>
      <c r="H118" s="63">
        <f t="shared" ref="H118:H123" si="5">F37</f>
        <v>0</v>
      </c>
      <c r="I118" s="32" t="str">
        <f t="shared" ref="I118:I156" ca="1" si="6">_xlfn.FORMULATEXT(H118)</f>
        <v>=F37</v>
      </c>
    </row>
    <row r="119" spans="1:9" x14ac:dyDescent="0.25">
      <c r="B119" s="50" t="s">
        <v>626</v>
      </c>
      <c r="C119" s="69" t="s">
        <v>541</v>
      </c>
      <c r="D119" s="25" t="s">
        <v>690</v>
      </c>
      <c r="E119" s="215" t="s">
        <v>1667</v>
      </c>
      <c r="F119" s="215"/>
      <c r="G119" s="215"/>
      <c r="H119" s="63">
        <f t="shared" si="5"/>
        <v>0</v>
      </c>
      <c r="I119" s="32" t="str">
        <f t="shared" ca="1" si="6"/>
        <v>=F38</v>
      </c>
    </row>
    <row r="120" spans="1:9" x14ac:dyDescent="0.25">
      <c r="B120" s="50" t="s">
        <v>671</v>
      </c>
      <c r="C120" s="69" t="s">
        <v>541</v>
      </c>
      <c r="D120" s="25" t="s">
        <v>691</v>
      </c>
      <c r="E120" s="215" t="s">
        <v>1668</v>
      </c>
      <c r="F120" s="215"/>
      <c r="G120" s="215"/>
      <c r="H120" s="63">
        <f t="shared" si="5"/>
        <v>0</v>
      </c>
      <c r="I120" s="32" t="str">
        <f t="shared" ca="1" si="6"/>
        <v>=F39</v>
      </c>
    </row>
    <row r="121" spans="1:9" x14ac:dyDescent="0.25">
      <c r="B121" s="50" t="s">
        <v>672</v>
      </c>
      <c r="C121" s="69" t="s">
        <v>541</v>
      </c>
      <c r="D121" s="17" t="s">
        <v>692</v>
      </c>
      <c r="E121" s="215" t="s">
        <v>1618</v>
      </c>
      <c r="F121" s="215"/>
      <c r="G121" s="215"/>
      <c r="H121" s="63">
        <f t="shared" si="5"/>
        <v>0</v>
      </c>
      <c r="I121" s="32" t="str">
        <f t="shared" ca="1" si="6"/>
        <v>=F40</v>
      </c>
    </row>
    <row r="122" spans="1:9" x14ac:dyDescent="0.25">
      <c r="B122" s="50" t="s">
        <v>673</v>
      </c>
      <c r="C122" s="69" t="s">
        <v>541</v>
      </c>
      <c r="D122" s="17" t="s">
        <v>693</v>
      </c>
      <c r="E122" s="215" t="s">
        <v>1619</v>
      </c>
      <c r="F122" s="215"/>
      <c r="G122" s="215"/>
      <c r="H122" s="63">
        <f t="shared" si="5"/>
        <v>0</v>
      </c>
      <c r="I122" s="32" t="str">
        <f t="shared" ca="1" si="6"/>
        <v>=F41</v>
      </c>
    </row>
    <row r="123" spans="1:9" x14ac:dyDescent="0.25">
      <c r="B123" s="50" t="s">
        <v>674</v>
      </c>
      <c r="C123" s="69" t="s">
        <v>541</v>
      </c>
      <c r="D123" s="33" t="s">
        <v>694</v>
      </c>
      <c r="E123" s="215" t="s">
        <v>1620</v>
      </c>
      <c r="F123" s="215"/>
      <c r="G123" s="215"/>
      <c r="H123" s="63">
        <f t="shared" si="5"/>
        <v>0</v>
      </c>
      <c r="I123" s="32" t="str">
        <f t="shared" ca="1" si="6"/>
        <v>=F42</v>
      </c>
    </row>
    <row r="124" spans="1:9" x14ac:dyDescent="0.25">
      <c r="B124" s="50" t="s">
        <v>2428</v>
      </c>
      <c r="C124" s="69" t="s">
        <v>541</v>
      </c>
      <c r="D124" s="33" t="s">
        <v>2429</v>
      </c>
      <c r="E124" s="215" t="s">
        <v>2440</v>
      </c>
      <c r="F124" s="215"/>
      <c r="G124" s="215"/>
      <c r="H124" s="63">
        <f t="shared" ref="H124:H126" si="7">F43</f>
        <v>0</v>
      </c>
      <c r="I124" s="32" t="str">
        <f t="shared" ca="1" si="6"/>
        <v>=F43</v>
      </c>
    </row>
    <row r="125" spans="1:9" x14ac:dyDescent="0.25">
      <c r="B125" s="50" t="s">
        <v>2427</v>
      </c>
      <c r="C125" s="69" t="s">
        <v>541</v>
      </c>
      <c r="D125" s="33" t="s">
        <v>2430</v>
      </c>
      <c r="E125" s="215" t="s">
        <v>2516</v>
      </c>
      <c r="F125" s="215"/>
      <c r="G125" s="215"/>
      <c r="H125" s="63">
        <f t="shared" si="7"/>
        <v>0</v>
      </c>
      <c r="I125" s="32" t="str">
        <f t="shared" ca="1" si="6"/>
        <v>=F44</v>
      </c>
    </row>
    <row r="126" spans="1:9" x14ac:dyDescent="0.25">
      <c r="B126" s="50" t="s">
        <v>675</v>
      </c>
      <c r="C126" s="69" t="s">
        <v>541</v>
      </c>
      <c r="D126" s="33" t="s">
        <v>738</v>
      </c>
      <c r="E126" s="215" t="s">
        <v>2517</v>
      </c>
      <c r="F126" s="215"/>
      <c r="G126" s="215"/>
      <c r="H126" s="63">
        <f t="shared" si="7"/>
        <v>0</v>
      </c>
      <c r="I126" s="32" t="str">
        <f t="shared" ca="1" si="6"/>
        <v>=F45</v>
      </c>
    </row>
    <row r="127" spans="1:9" x14ac:dyDescent="0.25">
      <c r="B127" s="50" t="s">
        <v>781</v>
      </c>
      <c r="C127" s="69" t="s">
        <v>541</v>
      </c>
      <c r="D127" s="33" t="s">
        <v>782</v>
      </c>
      <c r="E127" s="215" t="s">
        <v>1683</v>
      </c>
      <c r="F127" s="215"/>
      <c r="G127" s="215"/>
      <c r="H127" s="63">
        <f>F37</f>
        <v>0</v>
      </c>
      <c r="I127" s="32" t="str">
        <f t="shared" ca="1" si="6"/>
        <v>=F37</v>
      </c>
    </row>
    <row r="128" spans="1:9" x14ac:dyDescent="0.25">
      <c r="B128" s="50" t="s">
        <v>785</v>
      </c>
      <c r="C128" s="69" t="s">
        <v>541</v>
      </c>
      <c r="D128" s="33" t="s">
        <v>783</v>
      </c>
      <c r="E128" s="215" t="s">
        <v>1684</v>
      </c>
      <c r="F128" s="215"/>
      <c r="G128" s="215"/>
      <c r="H128" s="63">
        <f>F38</f>
        <v>0</v>
      </c>
      <c r="I128" s="32" t="str">
        <f t="shared" ca="1" si="6"/>
        <v>=F38</v>
      </c>
    </row>
    <row r="129" spans="2:9" x14ac:dyDescent="0.25">
      <c r="B129" s="50" t="s">
        <v>786</v>
      </c>
      <c r="C129" s="69" t="s">
        <v>541</v>
      </c>
      <c r="D129" s="33" t="s">
        <v>784</v>
      </c>
      <c r="E129" s="215" t="s">
        <v>1685</v>
      </c>
      <c r="F129" s="215"/>
      <c r="G129" s="215"/>
      <c r="H129" s="63">
        <f>F39</f>
        <v>0</v>
      </c>
      <c r="I129" s="32" t="str">
        <f t="shared" ca="1" si="6"/>
        <v>=F39</v>
      </c>
    </row>
    <row r="130" spans="2:9" x14ac:dyDescent="0.25">
      <c r="B130" s="50"/>
      <c r="C130" s="69"/>
      <c r="D130" s="33"/>
      <c r="E130" s="108"/>
      <c r="F130" s="108"/>
      <c r="G130" s="108"/>
      <c r="H130" s="63"/>
      <c r="I130" s="32"/>
    </row>
    <row r="131" spans="2:9" x14ac:dyDescent="0.25">
      <c r="B131" s="50" t="s">
        <v>676</v>
      </c>
      <c r="C131" s="69" t="s">
        <v>541</v>
      </c>
      <c r="D131" s="17" t="s">
        <v>695</v>
      </c>
      <c r="E131" s="221" t="s">
        <v>1669</v>
      </c>
      <c r="F131" s="221"/>
      <c r="G131" s="221"/>
      <c r="H131" s="63">
        <f t="shared" ref="H131:H136" si="8">F37*(1+$F$50)</f>
        <v>0</v>
      </c>
      <c r="I131" s="32" t="str">
        <f t="shared" ca="1" si="6"/>
        <v>=F37*(1+$F$50)</v>
      </c>
    </row>
    <row r="132" spans="2:9" x14ac:dyDescent="0.25">
      <c r="B132" s="50" t="s">
        <v>677</v>
      </c>
      <c r="C132" s="69" t="s">
        <v>541</v>
      </c>
      <c r="D132" s="17" t="s">
        <v>696</v>
      </c>
      <c r="E132" s="221" t="s">
        <v>1670</v>
      </c>
      <c r="F132" s="221"/>
      <c r="G132" s="221"/>
      <c r="H132" s="63">
        <f t="shared" si="8"/>
        <v>0</v>
      </c>
      <c r="I132" s="32" t="str">
        <f t="shared" ca="1" si="6"/>
        <v>=F38*(1+$F$50)</v>
      </c>
    </row>
    <row r="133" spans="2:9" x14ac:dyDescent="0.25">
      <c r="B133" s="50" t="s">
        <v>678</v>
      </c>
      <c r="C133" s="69" t="s">
        <v>541</v>
      </c>
      <c r="D133" s="17" t="s">
        <v>697</v>
      </c>
      <c r="E133" s="221" t="s">
        <v>1671</v>
      </c>
      <c r="F133" s="221"/>
      <c r="G133" s="221"/>
      <c r="H133" s="63">
        <f t="shared" si="8"/>
        <v>0</v>
      </c>
      <c r="I133" s="32" t="str">
        <f t="shared" ca="1" si="6"/>
        <v>=F39*(1+$F$50)</v>
      </c>
    </row>
    <row r="134" spans="2:9" x14ac:dyDescent="0.25">
      <c r="B134" s="50" t="s">
        <v>679</v>
      </c>
      <c r="C134" s="69" t="s">
        <v>541</v>
      </c>
      <c r="D134" s="17" t="s">
        <v>698</v>
      </c>
      <c r="E134" s="221" t="s">
        <v>1676</v>
      </c>
      <c r="F134" s="221"/>
      <c r="G134" s="221"/>
      <c r="H134" s="63">
        <f t="shared" si="8"/>
        <v>0</v>
      </c>
      <c r="I134" s="32" t="str">
        <f t="shared" ca="1" si="6"/>
        <v>=F40*(1+$F$50)</v>
      </c>
    </row>
    <row r="135" spans="2:9" x14ac:dyDescent="0.25">
      <c r="B135" s="50" t="s">
        <v>680</v>
      </c>
      <c r="C135" s="69" t="s">
        <v>541</v>
      </c>
      <c r="D135" s="17" t="s">
        <v>699</v>
      </c>
      <c r="E135" s="221" t="s">
        <v>1677</v>
      </c>
      <c r="F135" s="221"/>
      <c r="G135" s="221"/>
      <c r="H135" s="63">
        <f t="shared" si="8"/>
        <v>0</v>
      </c>
      <c r="I135" s="32" t="str">
        <f t="shared" ca="1" si="6"/>
        <v>=F41*(1+$F$50)</v>
      </c>
    </row>
    <row r="136" spans="2:9" x14ac:dyDescent="0.25">
      <c r="B136" s="50" t="s">
        <v>849</v>
      </c>
      <c r="C136" s="69" t="s">
        <v>541</v>
      </c>
      <c r="D136" s="33" t="s">
        <v>700</v>
      </c>
      <c r="E136" s="221" t="s">
        <v>1678</v>
      </c>
      <c r="F136" s="221"/>
      <c r="G136" s="221"/>
      <c r="H136" s="63">
        <f t="shared" si="8"/>
        <v>0</v>
      </c>
      <c r="I136" s="32" t="str">
        <f t="shared" ca="1" si="6"/>
        <v>=F42*(1+$F$50)</v>
      </c>
    </row>
    <row r="137" spans="2:9" x14ac:dyDescent="0.25">
      <c r="B137" s="50" t="s">
        <v>2433</v>
      </c>
      <c r="C137" s="69" t="s">
        <v>541</v>
      </c>
      <c r="D137" s="33" t="s">
        <v>2434</v>
      </c>
      <c r="E137" s="221" t="s">
        <v>2435</v>
      </c>
      <c r="F137" s="221"/>
      <c r="G137" s="221"/>
      <c r="H137" s="63">
        <f>F43</f>
        <v>0</v>
      </c>
      <c r="I137" s="32" t="str">
        <f t="shared" ca="1" si="6"/>
        <v>=F43</v>
      </c>
    </row>
    <row r="138" spans="2:9" ht="15" customHeight="1" x14ac:dyDescent="0.25">
      <c r="B138" s="50" t="s">
        <v>2436</v>
      </c>
      <c r="C138" s="69" t="s">
        <v>541</v>
      </c>
      <c r="D138" s="33" t="s">
        <v>2437</v>
      </c>
      <c r="E138" s="221" t="s">
        <v>2518</v>
      </c>
      <c r="F138" s="221"/>
      <c r="G138" s="221"/>
      <c r="H138" s="63">
        <f t="shared" ref="H138:H139" si="9">F44</f>
        <v>0</v>
      </c>
      <c r="I138" s="32" t="str">
        <f t="shared" ref="I138:I139" ca="1" si="10">_xlfn.FORMULATEXT(H138)</f>
        <v>=F44</v>
      </c>
    </row>
    <row r="139" spans="2:9" ht="15" customHeight="1" x14ac:dyDescent="0.25">
      <c r="B139" s="50" t="s">
        <v>2438</v>
      </c>
      <c r="C139" s="69" t="s">
        <v>541</v>
      </c>
      <c r="D139" s="33" t="s">
        <v>2439</v>
      </c>
      <c r="E139" s="221" t="s">
        <v>2519</v>
      </c>
      <c r="F139" s="221"/>
      <c r="G139" s="221"/>
      <c r="H139" s="63">
        <f t="shared" si="9"/>
        <v>0</v>
      </c>
      <c r="I139" s="32" t="str">
        <f t="shared" ca="1" si="10"/>
        <v>=F45</v>
      </c>
    </row>
    <row r="140" spans="2:9" x14ac:dyDescent="0.25">
      <c r="B140" s="50" t="s">
        <v>790</v>
      </c>
      <c r="C140" s="69" t="s">
        <v>541</v>
      </c>
      <c r="D140" s="17" t="s">
        <v>787</v>
      </c>
      <c r="E140" s="221" t="s">
        <v>1686</v>
      </c>
      <c r="F140" s="221"/>
      <c r="G140" s="221"/>
      <c r="H140" s="63">
        <f>F37*(1+$F$50)</f>
        <v>0</v>
      </c>
      <c r="I140" s="32" t="str">
        <f t="shared" ca="1" si="6"/>
        <v>=F37*(1+$F$50)</v>
      </c>
    </row>
    <row r="141" spans="2:9" x14ac:dyDescent="0.25">
      <c r="B141" s="50" t="s">
        <v>791</v>
      </c>
      <c r="C141" s="69" t="s">
        <v>541</v>
      </c>
      <c r="D141" s="17" t="s">
        <v>788</v>
      </c>
      <c r="E141" s="221" t="s">
        <v>1687</v>
      </c>
      <c r="F141" s="221"/>
      <c r="G141" s="221"/>
      <c r="H141" s="63">
        <f>F38*(1+$F$50)</f>
        <v>0</v>
      </c>
      <c r="I141" s="32" t="str">
        <f t="shared" ca="1" si="6"/>
        <v>=F38*(1+$F$50)</v>
      </c>
    </row>
    <row r="142" spans="2:9" x14ac:dyDescent="0.25">
      <c r="B142" s="50" t="s">
        <v>792</v>
      </c>
      <c r="C142" s="69" t="s">
        <v>541</v>
      </c>
      <c r="D142" s="17" t="s">
        <v>789</v>
      </c>
      <c r="E142" s="221" t="s">
        <v>1688</v>
      </c>
      <c r="F142" s="221"/>
      <c r="G142" s="221"/>
      <c r="H142" s="63">
        <f>F39*(1+$F$50)</f>
        <v>0</v>
      </c>
      <c r="I142" s="32" t="str">
        <f t="shared" ca="1" si="6"/>
        <v>=F39*(1+$F$50)</v>
      </c>
    </row>
    <row r="143" spans="2:9" x14ac:dyDescent="0.25">
      <c r="B143" s="50"/>
      <c r="C143" s="69"/>
      <c r="E143" s="107"/>
      <c r="F143" s="107"/>
      <c r="G143" s="107"/>
      <c r="H143" s="63"/>
      <c r="I143" s="32"/>
    </row>
    <row r="144" spans="2:9" x14ac:dyDescent="0.25">
      <c r="B144" s="50" t="s">
        <v>681</v>
      </c>
      <c r="C144" s="69" t="s">
        <v>542</v>
      </c>
      <c r="D144" s="25" t="s">
        <v>701</v>
      </c>
      <c r="E144" s="221" t="s">
        <v>1672</v>
      </c>
      <c r="F144" s="221"/>
      <c r="G144" s="221"/>
      <c r="H144" s="63">
        <f>F56</f>
        <v>0</v>
      </c>
      <c r="I144" s="32" t="str">
        <f t="shared" ca="1" si="6"/>
        <v>=F56</v>
      </c>
    </row>
    <row r="145" spans="1:9" x14ac:dyDescent="0.25">
      <c r="B145" s="50" t="s">
        <v>682</v>
      </c>
      <c r="C145" s="69" t="s">
        <v>542</v>
      </c>
      <c r="D145" s="25" t="s">
        <v>702</v>
      </c>
      <c r="E145" s="221" t="s">
        <v>1673</v>
      </c>
      <c r="F145" s="221"/>
      <c r="G145" s="221"/>
      <c r="H145" s="63">
        <f t="shared" ref="H145:H147" si="11">F57</f>
        <v>0</v>
      </c>
      <c r="I145" s="32" t="str">
        <f t="shared" ca="1" si="6"/>
        <v>=F57</v>
      </c>
    </row>
    <row r="146" spans="1:9" x14ac:dyDescent="0.25">
      <c r="B146" s="50" t="s">
        <v>683</v>
      </c>
      <c r="C146" s="69" t="s">
        <v>542</v>
      </c>
      <c r="D146" s="25" t="s">
        <v>703</v>
      </c>
      <c r="E146" s="221" t="s">
        <v>1674</v>
      </c>
      <c r="F146" s="221"/>
      <c r="G146" s="221"/>
      <c r="H146" s="63">
        <f t="shared" si="11"/>
        <v>0</v>
      </c>
      <c r="I146" s="32" t="str">
        <f t="shared" ca="1" si="6"/>
        <v>=F58</v>
      </c>
    </row>
    <row r="147" spans="1:9" x14ac:dyDescent="0.25">
      <c r="B147" s="50" t="s">
        <v>684</v>
      </c>
      <c r="C147" s="69" t="s">
        <v>542</v>
      </c>
      <c r="D147" s="25" t="s">
        <v>704</v>
      </c>
      <c r="E147" s="221" t="s">
        <v>1675</v>
      </c>
      <c r="F147" s="221"/>
      <c r="G147" s="221"/>
      <c r="H147" s="63">
        <f t="shared" si="11"/>
        <v>0</v>
      </c>
      <c r="I147" s="32" t="str">
        <f t="shared" ca="1" si="6"/>
        <v>=F59</v>
      </c>
    </row>
    <row r="148" spans="1:9" x14ac:dyDescent="0.25">
      <c r="B148" s="50" t="s">
        <v>708</v>
      </c>
      <c r="C148" s="69" t="s">
        <v>542</v>
      </c>
      <c r="D148" s="25" t="s">
        <v>709</v>
      </c>
      <c r="E148" s="221" t="s">
        <v>1679</v>
      </c>
      <c r="F148" s="221"/>
      <c r="G148" s="221"/>
      <c r="H148" s="63">
        <f>$F$60+F56</f>
        <v>0</v>
      </c>
      <c r="I148" s="32" t="str">
        <f t="shared" ca="1" si="6"/>
        <v>=$F$60+F56</v>
      </c>
    </row>
    <row r="149" spans="1:9" x14ac:dyDescent="0.25">
      <c r="B149" s="50" t="s">
        <v>705</v>
      </c>
      <c r="C149" s="69" t="s">
        <v>542</v>
      </c>
      <c r="D149" s="25" t="s">
        <v>710</v>
      </c>
      <c r="E149" s="221" t="s">
        <v>1680</v>
      </c>
      <c r="F149" s="221"/>
      <c r="G149" s="221"/>
      <c r="H149" s="63">
        <f t="shared" ref="H149:H151" si="12">$F$60+F57</f>
        <v>0</v>
      </c>
      <c r="I149" s="32" t="str">
        <f t="shared" ca="1" si="6"/>
        <v>=$F$60+F57</v>
      </c>
    </row>
    <row r="150" spans="1:9" x14ac:dyDescent="0.25">
      <c r="B150" s="50" t="s">
        <v>706</v>
      </c>
      <c r="C150" s="69" t="s">
        <v>542</v>
      </c>
      <c r="D150" s="25" t="s">
        <v>711</v>
      </c>
      <c r="E150" s="221" t="s">
        <v>1681</v>
      </c>
      <c r="F150" s="221"/>
      <c r="G150" s="221"/>
      <c r="H150" s="63">
        <f t="shared" si="12"/>
        <v>0</v>
      </c>
      <c r="I150" s="32" t="str">
        <f t="shared" ca="1" si="6"/>
        <v>=$F$60+F58</v>
      </c>
    </row>
    <row r="151" spans="1:9" x14ac:dyDescent="0.25">
      <c r="B151" s="50" t="s">
        <v>707</v>
      </c>
      <c r="C151" s="69" t="s">
        <v>542</v>
      </c>
      <c r="D151" s="25" t="s">
        <v>712</v>
      </c>
      <c r="E151" s="221" t="s">
        <v>1682</v>
      </c>
      <c r="F151" s="221"/>
      <c r="G151" s="221"/>
      <c r="H151" s="63">
        <f t="shared" si="12"/>
        <v>0</v>
      </c>
      <c r="I151" s="32" t="str">
        <f t="shared" ca="1" si="6"/>
        <v>=$F$60+F59</v>
      </c>
    </row>
    <row r="152" spans="1:9" x14ac:dyDescent="0.25">
      <c r="B152" s="50" t="s">
        <v>686</v>
      </c>
      <c r="C152" s="69" t="s">
        <v>542</v>
      </c>
      <c r="D152" s="86" t="s">
        <v>688</v>
      </c>
      <c r="E152" s="226" t="s">
        <v>2459</v>
      </c>
      <c r="F152" s="226"/>
      <c r="G152" s="226"/>
      <c r="H152" s="63">
        <f>F60</f>
        <v>0</v>
      </c>
      <c r="I152" s="32" t="str">
        <f t="shared" ca="1" si="6"/>
        <v>=F60</v>
      </c>
    </row>
    <row r="153" spans="1:9" x14ac:dyDescent="0.25">
      <c r="B153" s="50" t="s">
        <v>773</v>
      </c>
      <c r="C153" s="69" t="s">
        <v>542</v>
      </c>
      <c r="D153" s="86" t="s">
        <v>774</v>
      </c>
      <c r="E153" s="226" t="s">
        <v>1689</v>
      </c>
      <c r="F153" s="226"/>
      <c r="G153" s="226"/>
      <c r="H153" s="63">
        <f>F56</f>
        <v>0</v>
      </c>
      <c r="I153" s="32" t="str">
        <f t="shared" ca="1" si="6"/>
        <v>=F56</v>
      </c>
    </row>
    <row r="154" spans="1:9" x14ac:dyDescent="0.25">
      <c r="B154" s="50" t="s">
        <v>775</v>
      </c>
      <c r="C154" s="69" t="s">
        <v>542</v>
      </c>
      <c r="D154" s="86" t="s">
        <v>776</v>
      </c>
      <c r="E154" s="221" t="s">
        <v>1690</v>
      </c>
      <c r="F154" s="221"/>
      <c r="G154" s="221"/>
      <c r="H154" s="63">
        <f t="shared" ref="H154:H156" si="13">F57</f>
        <v>0</v>
      </c>
      <c r="I154" s="32" t="str">
        <f t="shared" ca="1" si="6"/>
        <v>=F57</v>
      </c>
    </row>
    <row r="155" spans="1:9" x14ac:dyDescent="0.25">
      <c r="B155" s="50" t="s">
        <v>779</v>
      </c>
      <c r="C155" s="69" t="s">
        <v>542</v>
      </c>
      <c r="D155" s="86" t="s">
        <v>777</v>
      </c>
      <c r="E155" s="221" t="s">
        <v>1691</v>
      </c>
      <c r="F155" s="221"/>
      <c r="G155" s="221"/>
      <c r="H155" s="63">
        <f t="shared" si="13"/>
        <v>0</v>
      </c>
      <c r="I155" s="32" t="str">
        <f t="shared" ca="1" si="6"/>
        <v>=F58</v>
      </c>
    </row>
    <row r="156" spans="1:9" x14ac:dyDescent="0.25">
      <c r="B156" s="50" t="s">
        <v>780</v>
      </c>
      <c r="C156" s="69" t="s">
        <v>542</v>
      </c>
      <c r="D156" s="86" t="s">
        <v>778</v>
      </c>
      <c r="E156" s="221" t="s">
        <v>1692</v>
      </c>
      <c r="F156" s="221"/>
      <c r="G156" s="221"/>
      <c r="H156" s="63">
        <f t="shared" si="13"/>
        <v>0</v>
      </c>
      <c r="I156" s="32" t="str">
        <f t="shared" ca="1" si="6"/>
        <v>=F59</v>
      </c>
    </row>
    <row r="157" spans="1:9" x14ac:dyDescent="0.25">
      <c r="B157" s="50"/>
      <c r="C157" s="69"/>
      <c r="D157" s="25"/>
      <c r="E157" s="92"/>
      <c r="F157" s="92"/>
      <c r="G157" s="92"/>
      <c r="H157" s="63"/>
      <c r="I157" s="32"/>
    </row>
    <row r="158" spans="1:9" x14ac:dyDescent="0.25">
      <c r="G158" s="27"/>
    </row>
    <row r="159" spans="1:9" x14ac:dyDescent="0.25">
      <c r="A159" s="64" t="s">
        <v>171</v>
      </c>
      <c r="B159" s="65"/>
      <c r="C159" s="65"/>
      <c r="D159" s="65"/>
      <c r="E159" s="65"/>
      <c r="F159" s="65"/>
      <c r="G159" s="66"/>
      <c r="H159" s="65"/>
      <c r="I159" s="65"/>
    </row>
  </sheetData>
  <sheetProtection algorithmName="SHA-512" hashValue="HO3u42K4rhifIfRa1vp2+FYO8gtTCJrqLJF7hqdf4mFVgEieQ+YkJf1NIFGyyWNBJozbwLodsNxIDtWCu6z9Jg==" saltValue="l5/XynGCItR4aXQkXoi5/A==" spinCount="100000" sheet="1" objects="1" scenarios="1"/>
  <mergeCells count="79">
    <mergeCell ref="E153:G153"/>
    <mergeCell ref="E154:G154"/>
    <mergeCell ref="E155:G155"/>
    <mergeCell ref="E156:G156"/>
    <mergeCell ref="E127:G127"/>
    <mergeCell ref="E128:G128"/>
    <mergeCell ref="E129:G129"/>
    <mergeCell ref="E140:G140"/>
    <mergeCell ref="E141:G141"/>
    <mergeCell ref="E142:G142"/>
    <mergeCell ref="E152:G152"/>
    <mergeCell ref="E148:G148"/>
    <mergeCell ref="E149:G149"/>
    <mergeCell ref="E150:G150"/>
    <mergeCell ref="E151:G151"/>
    <mergeCell ref="E145:G145"/>
    <mergeCell ref="E86:G86"/>
    <mergeCell ref="E87:G87"/>
    <mergeCell ref="E88:G88"/>
    <mergeCell ref="E93:G93"/>
    <mergeCell ref="E147:G147"/>
    <mergeCell ref="E104:G104"/>
    <mergeCell ref="E105:G105"/>
    <mergeCell ref="E106:G106"/>
    <mergeCell ref="E107:G107"/>
    <mergeCell ref="E108:G108"/>
    <mergeCell ref="E109:G109"/>
    <mergeCell ref="E110:G110"/>
    <mergeCell ref="E111:G111"/>
    <mergeCell ref="E113:G113"/>
    <mergeCell ref="E94:G94"/>
    <mergeCell ref="E95:G95"/>
    <mergeCell ref="A81:G81"/>
    <mergeCell ref="A54:D54"/>
    <mergeCell ref="A82:D82"/>
    <mergeCell ref="E83:G83"/>
    <mergeCell ref="E84:G84"/>
    <mergeCell ref="A1:D1"/>
    <mergeCell ref="A2:D2"/>
    <mergeCell ref="A3:D3"/>
    <mergeCell ref="A13:D13"/>
    <mergeCell ref="A22:D22"/>
    <mergeCell ref="A27:D27"/>
    <mergeCell ref="A34:D34"/>
    <mergeCell ref="A63:D63"/>
    <mergeCell ref="A64:D64"/>
    <mergeCell ref="A8:D8"/>
    <mergeCell ref="A14:D14"/>
    <mergeCell ref="A35:D35"/>
    <mergeCell ref="A48:D48"/>
    <mergeCell ref="A53:D53"/>
    <mergeCell ref="E96:G96"/>
    <mergeCell ref="E97:G97"/>
    <mergeCell ref="E98:G98"/>
    <mergeCell ref="E89:G89"/>
    <mergeCell ref="A116:D116"/>
    <mergeCell ref="E91:G91"/>
    <mergeCell ref="E90:G90"/>
    <mergeCell ref="E92:G92"/>
    <mergeCell ref="E118:G118"/>
    <mergeCell ref="E123:G123"/>
    <mergeCell ref="E126:G126"/>
    <mergeCell ref="E131:G131"/>
    <mergeCell ref="E132:G132"/>
    <mergeCell ref="E119:G119"/>
    <mergeCell ref="E120:G120"/>
    <mergeCell ref="E121:G121"/>
    <mergeCell ref="E122:G122"/>
    <mergeCell ref="E125:G125"/>
    <mergeCell ref="E124:G124"/>
    <mergeCell ref="E146:G146"/>
    <mergeCell ref="E133:G133"/>
    <mergeCell ref="E134:G134"/>
    <mergeCell ref="E135:G135"/>
    <mergeCell ref="E136:G136"/>
    <mergeCell ref="E144:G144"/>
    <mergeCell ref="E137:G137"/>
    <mergeCell ref="E138:G138"/>
    <mergeCell ref="E139:G139"/>
  </mergeCells>
  <dataValidations count="1">
    <dataValidation type="whole" allowBlank="1" showInputMessage="1" showErrorMessage="1" errorTitle="Foutieve ingave" error="U kunt alleen bedragen invullen die zijn afgerond op hele Euro's" sqref="F5 F10 F16:F19 F29 F56:F60 F37:F45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19"/>
  <sheetViews>
    <sheetView zoomScale="80" zoomScaleNormal="80" workbookViewId="0">
      <pane ySplit="1" topLeftCell="A2" activePane="bottomLeft" state="frozen"/>
      <selection pane="bottomLeft" activeCell="A2" sqref="A2:D2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28.5703125" style="18" customWidth="1"/>
    <col min="8" max="8" width="22" style="17" bestFit="1" customWidth="1"/>
    <col min="9" max="9" width="24.5703125" style="17" customWidth="1"/>
    <col min="10" max="10" width="16.42578125" style="17" bestFit="1" customWidth="1"/>
    <col min="11" max="11" width="14.140625" style="17" bestFit="1" customWidth="1"/>
    <col min="12" max="12" width="21.140625" style="17" bestFit="1" customWidth="1"/>
    <col min="13" max="13" width="21.7109375" style="17" bestFit="1" customWidth="1"/>
    <col min="14" max="14" width="6.140625" style="17" bestFit="1" customWidth="1"/>
    <col min="15" max="16384" width="9.140625" style="17"/>
  </cols>
  <sheetData>
    <row r="1" spans="1:9" ht="46.5" x14ac:dyDescent="0.25">
      <c r="A1" s="217" t="s">
        <v>594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E2" s="71"/>
      <c r="H2" s="16"/>
      <c r="I2" s="16"/>
    </row>
    <row r="3" spans="1:9" ht="30" x14ac:dyDescent="0.25">
      <c r="A3" s="220" t="s">
        <v>544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543</v>
      </c>
      <c r="C5" s="17" t="s">
        <v>545</v>
      </c>
      <c r="D5" s="25" t="s">
        <v>855</v>
      </c>
      <c r="E5" s="77">
        <v>2500</v>
      </c>
      <c r="F5" s="5"/>
      <c r="G5" s="27" t="s">
        <v>856</v>
      </c>
      <c r="H5" s="28">
        <f t="shared" ref="H5" si="0">+F5*E5</f>
        <v>0</v>
      </c>
      <c r="I5" s="28"/>
    </row>
    <row r="6" spans="1:9" x14ac:dyDescent="0.25">
      <c r="E6" s="32"/>
      <c r="G6" s="30" t="s">
        <v>189</v>
      </c>
      <c r="H6" s="31">
        <f>SUM(H5:H5)</f>
        <v>0</v>
      </c>
    </row>
    <row r="7" spans="1:9" x14ac:dyDescent="0.25">
      <c r="E7" s="32"/>
      <c r="G7" s="30"/>
      <c r="H7" s="31"/>
    </row>
    <row r="8" spans="1:9" ht="23.25" x14ac:dyDescent="0.25">
      <c r="A8" s="220" t="s">
        <v>546</v>
      </c>
      <c r="B8" s="220"/>
      <c r="C8" s="220"/>
      <c r="D8" s="220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62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23" t="s">
        <v>797</v>
      </c>
      <c r="C10" s="17" t="s">
        <v>551</v>
      </c>
      <c r="D10" s="17" t="s">
        <v>857</v>
      </c>
      <c r="E10" s="26">
        <v>35</v>
      </c>
      <c r="F10" s="5"/>
      <c r="G10" s="17" t="s">
        <v>1627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23" t="s">
        <v>798</v>
      </c>
      <c r="C11" s="17" t="s">
        <v>551</v>
      </c>
      <c r="D11" s="17" t="s">
        <v>858</v>
      </c>
      <c r="E11" s="26">
        <v>20</v>
      </c>
      <c r="F11" s="5"/>
      <c r="G11" s="17" t="s">
        <v>1628</v>
      </c>
      <c r="H11" s="28">
        <f t="shared" si="1"/>
        <v>0</v>
      </c>
      <c r="I11" s="28"/>
    </row>
    <row r="12" spans="1:9" x14ac:dyDescent="0.25">
      <c r="A12" s="23">
        <v>4</v>
      </c>
      <c r="B12" s="23" t="s">
        <v>799</v>
      </c>
      <c r="C12" s="17" t="s">
        <v>551</v>
      </c>
      <c r="D12" s="17" t="s">
        <v>859</v>
      </c>
      <c r="E12" s="26">
        <v>5</v>
      </c>
      <c r="F12" s="5"/>
      <c r="G12" s="17" t="s">
        <v>1629</v>
      </c>
      <c r="H12" s="28">
        <f t="shared" si="1"/>
        <v>0</v>
      </c>
      <c r="I12" s="28"/>
    </row>
    <row r="13" spans="1:9" x14ac:dyDescent="0.25">
      <c r="A13" s="23">
        <v>5</v>
      </c>
      <c r="B13" s="23" t="s">
        <v>800</v>
      </c>
      <c r="C13" s="17" t="s">
        <v>551</v>
      </c>
      <c r="D13" s="17" t="s">
        <v>860</v>
      </c>
      <c r="E13" s="26">
        <v>5</v>
      </c>
      <c r="F13" s="5"/>
      <c r="G13" s="17" t="s">
        <v>1630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23.25" x14ac:dyDescent="0.25">
      <c r="A16" s="220" t="s">
        <v>547</v>
      </c>
      <c r="B16" s="220"/>
      <c r="C16" s="220"/>
      <c r="D16" s="220"/>
      <c r="E16" s="32"/>
      <c r="F16" s="8"/>
      <c r="G16" s="27"/>
      <c r="H16" s="16"/>
      <c r="I16" s="16"/>
    </row>
    <row r="17" spans="1:9" x14ac:dyDescent="0.25">
      <c r="A17" s="16" t="s">
        <v>78</v>
      </c>
      <c r="B17" s="16" t="s">
        <v>82</v>
      </c>
      <c r="C17" s="16" t="s">
        <v>34</v>
      </c>
      <c r="D17" s="16" t="s">
        <v>0</v>
      </c>
      <c r="E17" s="62" t="s">
        <v>3</v>
      </c>
      <c r="F17" s="16" t="s">
        <v>7</v>
      </c>
      <c r="G17" s="22" t="s">
        <v>4</v>
      </c>
      <c r="H17" s="21" t="s">
        <v>21</v>
      </c>
      <c r="I17" s="16"/>
    </row>
    <row r="18" spans="1:9" x14ac:dyDescent="0.25">
      <c r="A18" s="23">
        <v>6</v>
      </c>
      <c r="B18" s="23" t="s">
        <v>907</v>
      </c>
      <c r="C18" s="17" t="s">
        <v>551</v>
      </c>
      <c r="D18" s="17" t="s">
        <v>857</v>
      </c>
      <c r="E18" s="26">
        <v>50</v>
      </c>
      <c r="F18" s="5"/>
      <c r="G18" s="17" t="s">
        <v>1631</v>
      </c>
      <c r="H18" s="28">
        <f t="shared" ref="H18:H21" si="2">+F18*E18</f>
        <v>0</v>
      </c>
      <c r="I18" s="28"/>
    </row>
    <row r="19" spans="1:9" x14ac:dyDescent="0.25">
      <c r="A19" s="23">
        <v>7</v>
      </c>
      <c r="B19" s="23" t="s">
        <v>908</v>
      </c>
      <c r="C19" s="17" t="s">
        <v>551</v>
      </c>
      <c r="D19" s="17" t="s">
        <v>858</v>
      </c>
      <c r="E19" s="26">
        <v>50</v>
      </c>
      <c r="F19" s="5"/>
      <c r="G19" s="17" t="s">
        <v>1632</v>
      </c>
      <c r="H19" s="28">
        <f t="shared" si="2"/>
        <v>0</v>
      </c>
      <c r="I19" s="28"/>
    </row>
    <row r="20" spans="1:9" x14ac:dyDescent="0.25">
      <c r="A20" s="23">
        <v>8</v>
      </c>
      <c r="B20" s="23" t="s">
        <v>909</v>
      </c>
      <c r="C20" s="17" t="s">
        <v>551</v>
      </c>
      <c r="D20" s="17" t="s">
        <v>859</v>
      </c>
      <c r="E20" s="26">
        <v>10</v>
      </c>
      <c r="F20" s="5"/>
      <c r="G20" s="17" t="s">
        <v>1633</v>
      </c>
      <c r="H20" s="28">
        <f t="shared" si="2"/>
        <v>0</v>
      </c>
      <c r="I20" s="28"/>
    </row>
    <row r="21" spans="1:9" x14ac:dyDescent="0.25">
      <c r="A21" s="23">
        <v>9</v>
      </c>
      <c r="B21" s="23" t="s">
        <v>910</v>
      </c>
      <c r="C21" s="17" t="s">
        <v>551</v>
      </c>
      <c r="D21" s="17" t="s">
        <v>860</v>
      </c>
      <c r="E21" s="26">
        <v>6</v>
      </c>
      <c r="F21" s="5"/>
      <c r="G21" s="17" t="s">
        <v>1634</v>
      </c>
      <c r="H21" s="28">
        <f t="shared" si="2"/>
        <v>0</v>
      </c>
      <c r="I21" s="28"/>
    </row>
    <row r="22" spans="1:9" x14ac:dyDescent="0.25">
      <c r="A22" s="23"/>
      <c r="B22" s="24"/>
      <c r="D22" s="25"/>
      <c r="E22" s="26"/>
      <c r="F22" s="35"/>
      <c r="G22" s="30" t="s">
        <v>189</v>
      </c>
      <c r="H22" s="36">
        <f>SUM(H18:H21)</f>
        <v>0</v>
      </c>
      <c r="I22" s="28"/>
    </row>
    <row r="23" spans="1:9" x14ac:dyDescent="0.25">
      <c r="A23" s="23"/>
      <c r="B23" s="24"/>
      <c r="D23" s="25"/>
      <c r="E23" s="26"/>
      <c r="F23" s="35"/>
      <c r="G23" s="30"/>
      <c r="H23" s="36"/>
      <c r="I23" s="28"/>
    </row>
    <row r="24" spans="1:9" ht="23.25" x14ac:dyDescent="0.25">
      <c r="A24" s="220" t="s">
        <v>548</v>
      </c>
      <c r="B24" s="220"/>
      <c r="C24" s="220"/>
      <c r="D24" s="220"/>
      <c r="E24" s="32"/>
      <c r="F24" s="8"/>
      <c r="G24" s="27"/>
      <c r="H24" s="16"/>
      <c r="I24" s="16"/>
    </row>
    <row r="25" spans="1:9" x14ac:dyDescent="0.25">
      <c r="A25" s="16" t="s">
        <v>78</v>
      </c>
      <c r="B25" s="16" t="s">
        <v>82</v>
      </c>
      <c r="C25" s="16" t="s">
        <v>34</v>
      </c>
      <c r="D25" s="16" t="s">
        <v>0</v>
      </c>
      <c r="E25" s="62" t="s">
        <v>3</v>
      </c>
      <c r="F25" s="16" t="s">
        <v>7</v>
      </c>
      <c r="G25" s="22" t="s">
        <v>4</v>
      </c>
      <c r="H25" s="21" t="s">
        <v>21</v>
      </c>
      <c r="I25" s="16"/>
    </row>
    <row r="26" spans="1:9" x14ac:dyDescent="0.25">
      <c r="A26" s="23">
        <v>10</v>
      </c>
      <c r="B26" s="23" t="s">
        <v>919</v>
      </c>
      <c r="C26" s="17" t="s">
        <v>551</v>
      </c>
      <c r="D26" s="17" t="s">
        <v>857</v>
      </c>
      <c r="E26" s="26">
        <v>15</v>
      </c>
      <c r="F26" s="5"/>
      <c r="G26" s="17" t="s">
        <v>1635</v>
      </c>
      <c r="H26" s="28">
        <f t="shared" ref="H26:H29" si="3">+F26*E26</f>
        <v>0</v>
      </c>
      <c r="I26" s="28"/>
    </row>
    <row r="27" spans="1:9" x14ac:dyDescent="0.25">
      <c r="A27" s="23">
        <v>11</v>
      </c>
      <c r="B27" s="23" t="s">
        <v>920</v>
      </c>
      <c r="C27" s="17" t="s">
        <v>551</v>
      </c>
      <c r="D27" s="17" t="s">
        <v>858</v>
      </c>
      <c r="E27" s="26">
        <v>20</v>
      </c>
      <c r="F27" s="5"/>
      <c r="G27" s="17" t="s">
        <v>1636</v>
      </c>
      <c r="H27" s="28">
        <f t="shared" si="3"/>
        <v>0</v>
      </c>
      <c r="I27" s="28"/>
    </row>
    <row r="28" spans="1:9" x14ac:dyDescent="0.25">
      <c r="A28" s="23">
        <v>12</v>
      </c>
      <c r="B28" s="23" t="s">
        <v>921</v>
      </c>
      <c r="C28" s="17" t="s">
        <v>551</v>
      </c>
      <c r="D28" s="17" t="s">
        <v>859</v>
      </c>
      <c r="E28" s="26">
        <v>6</v>
      </c>
      <c r="F28" s="5"/>
      <c r="G28" s="17" t="s">
        <v>1637</v>
      </c>
      <c r="H28" s="28">
        <f t="shared" si="3"/>
        <v>0</v>
      </c>
      <c r="I28" s="28"/>
    </row>
    <row r="29" spans="1:9" x14ac:dyDescent="0.25">
      <c r="A29" s="23">
        <v>13</v>
      </c>
      <c r="B29" s="23" t="s">
        <v>922</v>
      </c>
      <c r="C29" s="17" t="s">
        <v>551</v>
      </c>
      <c r="D29" s="17" t="s">
        <v>860</v>
      </c>
      <c r="E29" s="26">
        <v>4</v>
      </c>
      <c r="F29" s="5"/>
      <c r="G29" s="17" t="s">
        <v>1638</v>
      </c>
      <c r="H29" s="28">
        <f t="shared" si="3"/>
        <v>0</v>
      </c>
      <c r="I29" s="28"/>
    </row>
    <row r="30" spans="1:9" x14ac:dyDescent="0.25">
      <c r="A30" s="23"/>
      <c r="B30" s="24"/>
      <c r="D30" s="25"/>
      <c r="E30" s="26"/>
      <c r="F30" s="35"/>
      <c r="G30" s="30" t="s">
        <v>189</v>
      </c>
      <c r="H30" s="36">
        <f>SUM(H26:H29)</f>
        <v>0</v>
      </c>
      <c r="I30" s="28"/>
    </row>
    <row r="31" spans="1:9" x14ac:dyDescent="0.25">
      <c r="A31" s="23"/>
      <c r="B31" s="24"/>
      <c r="D31" s="25"/>
      <c r="E31" s="26"/>
      <c r="F31" s="35"/>
      <c r="G31" s="30"/>
      <c r="H31" s="36"/>
      <c r="I31" s="28"/>
    </row>
    <row r="32" spans="1:9" ht="23.25" x14ac:dyDescent="0.25">
      <c r="A32" s="220" t="s">
        <v>549</v>
      </c>
      <c r="B32" s="220"/>
      <c r="C32" s="220"/>
      <c r="D32" s="220"/>
      <c r="E32" s="32"/>
      <c r="F32" s="8"/>
      <c r="G32" s="27"/>
      <c r="H32" s="16"/>
      <c r="I32" s="16"/>
    </row>
    <row r="33" spans="1:9" x14ac:dyDescent="0.25">
      <c r="A33" s="16" t="s">
        <v>78</v>
      </c>
      <c r="B33" s="16" t="s">
        <v>82</v>
      </c>
      <c r="C33" s="16" t="s">
        <v>34</v>
      </c>
      <c r="D33" s="16" t="s">
        <v>0</v>
      </c>
      <c r="E33" s="62" t="s">
        <v>3</v>
      </c>
      <c r="F33" s="16" t="s">
        <v>7</v>
      </c>
      <c r="G33" s="22" t="s">
        <v>4</v>
      </c>
      <c r="H33" s="21" t="s">
        <v>21</v>
      </c>
      <c r="I33" s="16"/>
    </row>
    <row r="34" spans="1:9" ht="30" x14ac:dyDescent="0.25">
      <c r="A34" s="23">
        <v>14</v>
      </c>
      <c r="B34" s="23" t="s">
        <v>931</v>
      </c>
      <c r="C34" s="17" t="s">
        <v>550</v>
      </c>
      <c r="D34" s="17" t="s">
        <v>932</v>
      </c>
      <c r="E34" s="26">
        <v>8</v>
      </c>
      <c r="F34" s="5"/>
      <c r="G34" s="106" t="s">
        <v>1639</v>
      </c>
      <c r="H34" s="28">
        <f t="shared" ref="H34:H35" si="4">+F34*E34</f>
        <v>0</v>
      </c>
      <c r="I34" s="28"/>
    </row>
    <row r="35" spans="1:9" ht="30" x14ac:dyDescent="0.25">
      <c r="A35" s="23">
        <v>15</v>
      </c>
      <c r="B35" s="23" t="s">
        <v>934</v>
      </c>
      <c r="C35" s="17" t="s">
        <v>550</v>
      </c>
      <c r="D35" s="17" t="s">
        <v>933</v>
      </c>
      <c r="E35" s="26">
        <v>8</v>
      </c>
      <c r="F35" s="5"/>
      <c r="G35" s="106" t="s">
        <v>1640</v>
      </c>
      <c r="H35" s="28">
        <f t="shared" si="4"/>
        <v>0</v>
      </c>
      <c r="I35" s="28"/>
    </row>
    <row r="36" spans="1:9" x14ac:dyDescent="0.25">
      <c r="A36" s="23"/>
      <c r="B36" s="24"/>
      <c r="D36" s="25"/>
      <c r="E36" s="26"/>
      <c r="F36" s="35"/>
      <c r="G36" s="30" t="s">
        <v>189</v>
      </c>
      <c r="H36" s="36">
        <f>SUM(H34:H35)</f>
        <v>0</v>
      </c>
      <c r="I36" s="28"/>
    </row>
    <row r="37" spans="1:9" x14ac:dyDescent="0.25">
      <c r="A37" s="23"/>
      <c r="B37" s="24"/>
      <c r="D37" s="25"/>
      <c r="E37" s="26"/>
      <c r="F37" s="35"/>
      <c r="G37" s="30"/>
      <c r="H37" s="36"/>
      <c r="I37" s="28"/>
    </row>
    <row r="38" spans="1:9" x14ac:dyDescent="0.25">
      <c r="A38" s="23"/>
      <c r="B38" s="24"/>
      <c r="D38" s="25"/>
      <c r="E38" s="26"/>
      <c r="F38" s="35"/>
      <c r="G38" s="27"/>
      <c r="H38" s="28"/>
      <c r="I38" s="28"/>
    </row>
    <row r="39" spans="1:9" ht="23.25" x14ac:dyDescent="0.25">
      <c r="A39" s="220" t="s">
        <v>553</v>
      </c>
      <c r="B39" s="220"/>
      <c r="C39" s="220"/>
      <c r="D39" s="220"/>
      <c r="E39" s="26"/>
      <c r="F39" s="8"/>
      <c r="G39" s="34"/>
      <c r="H39" s="28"/>
      <c r="I39" s="28"/>
    </row>
    <row r="40" spans="1:9" x14ac:dyDescent="0.25">
      <c r="A40" s="16" t="s">
        <v>78</v>
      </c>
      <c r="B40" s="16" t="s">
        <v>76</v>
      </c>
      <c r="C40" s="16" t="s">
        <v>34</v>
      </c>
      <c r="D40" s="16" t="s">
        <v>0</v>
      </c>
      <c r="E40" s="62" t="s">
        <v>11</v>
      </c>
      <c r="F40" s="162" t="s">
        <v>32</v>
      </c>
      <c r="G40" s="22" t="s">
        <v>4</v>
      </c>
      <c r="H40" s="21" t="s">
        <v>21</v>
      </c>
      <c r="I40" s="28"/>
    </row>
    <row r="41" spans="1:9" x14ac:dyDescent="0.25">
      <c r="A41" s="23">
        <v>16</v>
      </c>
      <c r="B41" s="23" t="s">
        <v>69</v>
      </c>
      <c r="C41" s="17" t="s">
        <v>587</v>
      </c>
      <c r="D41" s="32" t="s">
        <v>1915</v>
      </c>
      <c r="E41" s="37">
        <v>0.85</v>
      </c>
      <c r="F41" s="67"/>
      <c r="G41" s="38"/>
      <c r="H41" s="8">
        <f>(H14+H22+H30+H36)*E41*F41</f>
        <v>0</v>
      </c>
      <c r="I41" s="28"/>
    </row>
    <row r="42" spans="1:9" x14ac:dyDescent="0.25">
      <c r="E42" s="32"/>
      <c r="F42" s="43"/>
      <c r="G42" s="30" t="s">
        <v>189</v>
      </c>
      <c r="H42" s="44">
        <f>SUM(H41:H41)</f>
        <v>0</v>
      </c>
      <c r="I42" s="28"/>
    </row>
    <row r="43" spans="1:9" x14ac:dyDescent="0.25">
      <c r="E43" s="32"/>
      <c r="F43" s="43"/>
      <c r="G43" s="27"/>
      <c r="H43" s="8"/>
      <c r="I43" s="28"/>
    </row>
    <row r="44" spans="1:9" ht="23.25" x14ac:dyDescent="0.25">
      <c r="A44" s="220" t="s">
        <v>554</v>
      </c>
      <c r="B44" s="220"/>
      <c r="C44" s="220"/>
      <c r="D44" s="220"/>
      <c r="E44" s="26"/>
      <c r="F44" s="8"/>
      <c r="G44" s="34"/>
      <c r="H44" s="28"/>
      <c r="I44" s="28"/>
    </row>
    <row r="45" spans="1:9" x14ac:dyDescent="0.25">
      <c r="A45" s="16" t="s">
        <v>78</v>
      </c>
      <c r="B45" s="16" t="s">
        <v>77</v>
      </c>
      <c r="C45" s="16" t="s">
        <v>34</v>
      </c>
      <c r="D45" s="16" t="s">
        <v>0</v>
      </c>
      <c r="E45" s="62" t="s">
        <v>11</v>
      </c>
      <c r="F45" s="41" t="s">
        <v>2418</v>
      </c>
      <c r="G45" s="22" t="s">
        <v>4</v>
      </c>
      <c r="H45" s="21" t="s">
        <v>21</v>
      </c>
      <c r="I45" s="28"/>
    </row>
    <row r="46" spans="1:9" x14ac:dyDescent="0.25">
      <c r="A46" s="23">
        <v>17</v>
      </c>
      <c r="B46" s="23" t="s">
        <v>358</v>
      </c>
      <c r="C46" s="17" t="s">
        <v>587</v>
      </c>
      <c r="D46" s="17" t="s">
        <v>771</v>
      </c>
      <c r="E46" s="37">
        <v>0.15</v>
      </c>
      <c r="F46" s="5"/>
      <c r="G46" s="45" t="s">
        <v>953</v>
      </c>
      <c r="H46" s="89">
        <f>SUM($E$10:$E$35)*E46*F46</f>
        <v>0</v>
      </c>
      <c r="I46" s="47"/>
    </row>
    <row r="47" spans="1:9" x14ac:dyDescent="0.25">
      <c r="A47" s="23">
        <v>18</v>
      </c>
      <c r="B47" s="23" t="s">
        <v>359</v>
      </c>
      <c r="C47" s="17" t="s">
        <v>587</v>
      </c>
      <c r="D47" s="17" t="s">
        <v>772</v>
      </c>
      <c r="E47" s="37">
        <v>0.05</v>
      </c>
      <c r="F47" s="5"/>
      <c r="G47" s="45" t="s">
        <v>954</v>
      </c>
      <c r="H47" s="89">
        <f>SUM($E$10:$E$35)*E47*F47</f>
        <v>0</v>
      </c>
      <c r="I47" s="47"/>
    </row>
    <row r="48" spans="1:9" x14ac:dyDescent="0.25">
      <c r="D48" s="32"/>
      <c r="E48" s="32"/>
      <c r="F48" s="35"/>
      <c r="G48" s="30" t="s">
        <v>189</v>
      </c>
      <c r="H48" s="44">
        <f>SUM(H46:H47)</f>
        <v>0</v>
      </c>
    </row>
    <row r="49" spans="1:9" x14ac:dyDescent="0.25">
      <c r="D49" s="32"/>
      <c r="E49" s="32"/>
      <c r="F49" s="35"/>
      <c r="G49" s="27"/>
      <c r="H49" s="44"/>
    </row>
    <row r="50" spans="1:9" ht="23.25" x14ac:dyDescent="0.25">
      <c r="A50" s="220" t="s">
        <v>555</v>
      </c>
      <c r="B50" s="220"/>
      <c r="C50" s="220"/>
      <c r="D50" s="220"/>
      <c r="E50" s="32"/>
      <c r="F50" s="8"/>
      <c r="G50" s="27"/>
      <c r="H50" s="16"/>
      <c r="I50" s="16"/>
    </row>
    <row r="51" spans="1:9" x14ac:dyDescent="0.25">
      <c r="A51" s="16" t="s">
        <v>78</v>
      </c>
      <c r="B51" s="16" t="s">
        <v>82</v>
      </c>
      <c r="C51" s="16" t="s">
        <v>34</v>
      </c>
      <c r="D51" s="16" t="s">
        <v>0</v>
      </c>
      <c r="E51" s="62" t="s">
        <v>3</v>
      </c>
      <c r="F51" s="16" t="s">
        <v>7</v>
      </c>
      <c r="G51" s="22" t="s">
        <v>4</v>
      </c>
      <c r="H51" s="21" t="s">
        <v>21</v>
      </c>
      <c r="I51" s="16"/>
    </row>
    <row r="52" spans="1:9" x14ac:dyDescent="0.25">
      <c r="A52" s="23">
        <v>19</v>
      </c>
      <c r="B52" s="50" t="s">
        <v>1545</v>
      </c>
      <c r="C52" s="17" t="s">
        <v>551</v>
      </c>
      <c r="D52" s="32" t="s">
        <v>1531</v>
      </c>
      <c r="E52" s="26">
        <f>E10</f>
        <v>35</v>
      </c>
      <c r="F52" s="5"/>
      <c r="G52" s="45" t="s">
        <v>1551</v>
      </c>
      <c r="H52" s="28">
        <f>+F52*E52</f>
        <v>0</v>
      </c>
    </row>
    <row r="53" spans="1:9" x14ac:dyDescent="0.25">
      <c r="A53" s="23">
        <v>20</v>
      </c>
      <c r="B53" s="50" t="s">
        <v>1547</v>
      </c>
      <c r="C53" s="17" t="s">
        <v>551</v>
      </c>
      <c r="D53" s="32" t="s">
        <v>1532</v>
      </c>
      <c r="E53" s="26">
        <f>E11</f>
        <v>20</v>
      </c>
      <c r="F53" s="5"/>
      <c r="G53" s="45" t="s">
        <v>1552</v>
      </c>
      <c r="H53" s="28">
        <f t="shared" ref="H53:H65" si="5">+F53*E53</f>
        <v>0</v>
      </c>
    </row>
    <row r="54" spans="1:9" x14ac:dyDescent="0.25">
      <c r="A54" s="23">
        <v>21</v>
      </c>
      <c r="B54" s="50" t="s">
        <v>1549</v>
      </c>
      <c r="C54" s="17" t="s">
        <v>551</v>
      </c>
      <c r="D54" s="32" t="s">
        <v>1533</v>
      </c>
      <c r="E54" s="26">
        <f>E12</f>
        <v>5</v>
      </c>
      <c r="F54" s="5"/>
      <c r="G54" s="45" t="s">
        <v>1553</v>
      </c>
      <c r="H54" s="28">
        <f t="shared" si="5"/>
        <v>0</v>
      </c>
    </row>
    <row r="55" spans="1:9" x14ac:dyDescent="0.25">
      <c r="A55" s="23">
        <v>22</v>
      </c>
      <c r="B55" s="50" t="s">
        <v>1550</v>
      </c>
      <c r="C55" s="17" t="s">
        <v>551</v>
      </c>
      <c r="D55" s="32" t="s">
        <v>1534</v>
      </c>
      <c r="E55" s="26">
        <f>E13</f>
        <v>5</v>
      </c>
      <c r="F55" s="5"/>
      <c r="G55" s="45" t="s">
        <v>1554</v>
      </c>
      <c r="H55" s="28">
        <f t="shared" si="5"/>
        <v>0</v>
      </c>
    </row>
    <row r="56" spans="1:9" x14ac:dyDescent="0.25">
      <c r="A56" s="23">
        <v>23</v>
      </c>
      <c r="B56" s="50" t="s">
        <v>1569</v>
      </c>
      <c r="C56" s="17" t="s">
        <v>551</v>
      </c>
      <c r="D56" s="32" t="s">
        <v>1535</v>
      </c>
      <c r="E56" s="26">
        <f>E18</f>
        <v>50</v>
      </c>
      <c r="F56" s="5"/>
      <c r="G56" s="45" t="s">
        <v>1555</v>
      </c>
      <c r="H56" s="28">
        <f t="shared" si="5"/>
        <v>0</v>
      </c>
    </row>
    <row r="57" spans="1:9" x14ac:dyDescent="0.25">
      <c r="A57" s="23">
        <v>24</v>
      </c>
      <c r="B57" s="50" t="s">
        <v>1570</v>
      </c>
      <c r="C57" s="17" t="s">
        <v>551</v>
      </c>
      <c r="D57" s="32" t="s">
        <v>1536</v>
      </c>
      <c r="E57" s="26">
        <f>E19</f>
        <v>50</v>
      </c>
      <c r="F57" s="5"/>
      <c r="G57" s="45" t="s">
        <v>1556</v>
      </c>
      <c r="H57" s="28">
        <f t="shared" si="5"/>
        <v>0</v>
      </c>
    </row>
    <row r="58" spans="1:9" x14ac:dyDescent="0.25">
      <c r="A58" s="23">
        <v>25</v>
      </c>
      <c r="B58" s="50" t="s">
        <v>1571</v>
      </c>
      <c r="C58" s="17" t="s">
        <v>551</v>
      </c>
      <c r="D58" s="32" t="s">
        <v>1537</v>
      </c>
      <c r="E58" s="26">
        <f>E20</f>
        <v>10</v>
      </c>
      <c r="F58" s="5"/>
      <c r="G58" s="45" t="s">
        <v>1557</v>
      </c>
      <c r="H58" s="28">
        <f t="shared" si="5"/>
        <v>0</v>
      </c>
    </row>
    <row r="59" spans="1:9" x14ac:dyDescent="0.25">
      <c r="A59" s="23">
        <v>26</v>
      </c>
      <c r="B59" s="50" t="s">
        <v>1572</v>
      </c>
      <c r="C59" s="17" t="s">
        <v>551</v>
      </c>
      <c r="D59" s="32" t="s">
        <v>1538</v>
      </c>
      <c r="E59" s="26">
        <f>E21</f>
        <v>6</v>
      </c>
      <c r="F59" s="5"/>
      <c r="G59" s="45" t="s">
        <v>1558</v>
      </c>
      <c r="H59" s="28">
        <f t="shared" si="5"/>
        <v>0</v>
      </c>
    </row>
    <row r="60" spans="1:9" x14ac:dyDescent="0.25">
      <c r="A60" s="23">
        <v>27</v>
      </c>
      <c r="B60" s="50" t="s">
        <v>1573</v>
      </c>
      <c r="C60" s="17" t="s">
        <v>551</v>
      </c>
      <c r="D60" s="32" t="s">
        <v>1539</v>
      </c>
      <c r="E60" s="26">
        <f>E26</f>
        <v>15</v>
      </c>
      <c r="F60" s="5"/>
      <c r="G60" s="45" t="s">
        <v>1559</v>
      </c>
      <c r="H60" s="28">
        <f t="shared" si="5"/>
        <v>0</v>
      </c>
    </row>
    <row r="61" spans="1:9" x14ac:dyDescent="0.25">
      <c r="A61" s="23">
        <v>28</v>
      </c>
      <c r="B61" s="50" t="s">
        <v>1574</v>
      </c>
      <c r="C61" s="17" t="s">
        <v>551</v>
      </c>
      <c r="D61" s="32" t="s">
        <v>1540</v>
      </c>
      <c r="E61" s="26">
        <f t="shared" ref="E61:E63" si="6">E27</f>
        <v>20</v>
      </c>
      <c r="F61" s="5"/>
      <c r="G61" s="45" t="s">
        <v>1560</v>
      </c>
      <c r="H61" s="28">
        <f t="shared" si="5"/>
        <v>0</v>
      </c>
    </row>
    <row r="62" spans="1:9" x14ac:dyDescent="0.25">
      <c r="A62" s="23">
        <v>29</v>
      </c>
      <c r="B62" s="50" t="s">
        <v>1575</v>
      </c>
      <c r="C62" s="17" t="s">
        <v>551</v>
      </c>
      <c r="D62" s="32" t="s">
        <v>1541</v>
      </c>
      <c r="E62" s="26">
        <f t="shared" si="6"/>
        <v>6</v>
      </c>
      <c r="F62" s="5"/>
      <c r="G62" s="45" t="s">
        <v>1561</v>
      </c>
      <c r="H62" s="28">
        <f t="shared" si="5"/>
        <v>0</v>
      </c>
    </row>
    <row r="63" spans="1:9" x14ac:dyDescent="0.25">
      <c r="A63" s="23">
        <v>30</v>
      </c>
      <c r="B63" s="50" t="s">
        <v>1576</v>
      </c>
      <c r="C63" s="17" t="s">
        <v>551</v>
      </c>
      <c r="D63" s="32" t="s">
        <v>1542</v>
      </c>
      <c r="E63" s="26">
        <f t="shared" si="6"/>
        <v>4</v>
      </c>
      <c r="F63" s="5"/>
      <c r="G63" s="45" t="s">
        <v>1562</v>
      </c>
      <c r="H63" s="28">
        <f t="shared" si="5"/>
        <v>0</v>
      </c>
    </row>
    <row r="64" spans="1:9" x14ac:dyDescent="0.25">
      <c r="A64" s="23">
        <v>31</v>
      </c>
      <c r="B64" s="50" t="s">
        <v>1580</v>
      </c>
      <c r="C64" s="17" t="s">
        <v>550</v>
      </c>
      <c r="D64" s="32" t="s">
        <v>1544</v>
      </c>
      <c r="E64" s="26">
        <f>E34</f>
        <v>8</v>
      </c>
      <c r="F64" s="5"/>
      <c r="G64" s="45" t="s">
        <v>1563</v>
      </c>
      <c r="H64" s="28">
        <f t="shared" si="5"/>
        <v>0</v>
      </c>
    </row>
    <row r="65" spans="1:8" x14ac:dyDescent="0.25">
      <c r="A65" s="23">
        <v>32</v>
      </c>
      <c r="B65" s="50" t="s">
        <v>1581</v>
      </c>
      <c r="C65" s="17" t="s">
        <v>550</v>
      </c>
      <c r="D65" s="32" t="s">
        <v>1543</v>
      </c>
      <c r="E65" s="26">
        <f>E35</f>
        <v>8</v>
      </c>
      <c r="F65" s="5"/>
      <c r="G65" s="45" t="s">
        <v>1564</v>
      </c>
      <c r="H65" s="28">
        <f t="shared" si="5"/>
        <v>0</v>
      </c>
    </row>
    <row r="66" spans="1:8" x14ac:dyDescent="0.25">
      <c r="E66" s="32"/>
      <c r="F66" s="35"/>
      <c r="G66" s="30" t="s">
        <v>189</v>
      </c>
      <c r="H66" s="44">
        <f>SUM(H52:H65)</f>
        <v>0</v>
      </c>
    </row>
    <row r="67" spans="1:8" x14ac:dyDescent="0.25">
      <c r="D67" s="32"/>
      <c r="E67" s="32"/>
      <c r="F67" s="35"/>
      <c r="G67" s="27"/>
      <c r="H67" s="8"/>
    </row>
    <row r="68" spans="1:8" ht="18.75" x14ac:dyDescent="0.25">
      <c r="D68" s="32"/>
      <c r="E68" s="32"/>
      <c r="F68" s="35"/>
      <c r="G68" s="48" t="s">
        <v>172</v>
      </c>
      <c r="H68" s="49">
        <f>H6+H14+H22+H30+H36+H42+H48+H66</f>
        <v>0</v>
      </c>
    </row>
    <row r="69" spans="1:8" x14ac:dyDescent="0.25">
      <c r="D69" s="32"/>
      <c r="E69" s="32"/>
      <c r="F69" s="35"/>
      <c r="G69" s="27"/>
      <c r="H69" s="8"/>
    </row>
    <row r="70" spans="1:8" ht="31.5" x14ac:dyDescent="0.25">
      <c r="A70" s="218" t="s">
        <v>36</v>
      </c>
      <c r="B70" s="218"/>
      <c r="C70" s="218"/>
      <c r="D70" s="218"/>
      <c r="E70" s="32"/>
      <c r="F70" s="35"/>
      <c r="G70" s="27"/>
      <c r="H70" s="8"/>
    </row>
    <row r="71" spans="1:8" ht="23.25" x14ac:dyDescent="0.25">
      <c r="A71" s="220" t="s">
        <v>544</v>
      </c>
      <c r="B71" s="220"/>
      <c r="C71" s="220"/>
      <c r="D71" s="220"/>
      <c r="E71" s="91"/>
      <c r="F71" s="70"/>
      <c r="G71" s="70"/>
      <c r="H71" s="8"/>
    </row>
    <row r="72" spans="1:8" x14ac:dyDescent="0.25">
      <c r="A72" s="16" t="s">
        <v>78</v>
      </c>
      <c r="B72" s="16" t="s">
        <v>82</v>
      </c>
      <c r="C72" s="16" t="s">
        <v>34</v>
      </c>
      <c r="D72" s="16" t="s">
        <v>0</v>
      </c>
      <c r="E72" s="62" t="s">
        <v>3</v>
      </c>
      <c r="F72" s="16" t="s">
        <v>6</v>
      </c>
      <c r="G72" s="22" t="s">
        <v>4</v>
      </c>
      <c r="H72" s="21" t="s">
        <v>21</v>
      </c>
    </row>
    <row r="73" spans="1:8" x14ac:dyDescent="0.25">
      <c r="A73" s="23">
        <v>33</v>
      </c>
      <c r="B73" s="50" t="s">
        <v>801</v>
      </c>
      <c r="C73" s="69" t="s">
        <v>737</v>
      </c>
      <c r="D73" s="17" t="s">
        <v>1916</v>
      </c>
      <c r="E73" s="26">
        <v>170</v>
      </c>
      <c r="F73" s="6"/>
      <c r="G73" s="27" t="s">
        <v>1693</v>
      </c>
      <c r="H73" s="28">
        <f t="shared" ref="H73:H81" si="7">+F73*E73</f>
        <v>0</v>
      </c>
    </row>
    <row r="74" spans="1:8" x14ac:dyDescent="0.25">
      <c r="A74" s="23">
        <v>34</v>
      </c>
      <c r="B74" s="50" t="s">
        <v>802</v>
      </c>
      <c r="C74" s="69" t="s">
        <v>737</v>
      </c>
      <c r="D74" s="25" t="s">
        <v>1917</v>
      </c>
      <c r="E74" s="26">
        <v>110</v>
      </c>
      <c r="F74" s="6"/>
      <c r="G74" s="27" t="s">
        <v>1694</v>
      </c>
      <c r="H74" s="28">
        <f t="shared" si="7"/>
        <v>0</v>
      </c>
    </row>
    <row r="75" spans="1:8" x14ac:dyDescent="0.25">
      <c r="A75" s="23">
        <v>35</v>
      </c>
      <c r="B75" s="50" t="s">
        <v>803</v>
      </c>
      <c r="C75" s="69" t="s">
        <v>737</v>
      </c>
      <c r="D75" s="25" t="s">
        <v>1918</v>
      </c>
      <c r="E75" s="26">
        <v>20</v>
      </c>
      <c r="F75" s="6"/>
      <c r="G75" s="27" t="s">
        <v>1695</v>
      </c>
      <c r="H75" s="28">
        <f t="shared" si="7"/>
        <v>0</v>
      </c>
    </row>
    <row r="76" spans="1:8" x14ac:dyDescent="0.25">
      <c r="A76" s="23">
        <v>36</v>
      </c>
      <c r="B76" s="50" t="s">
        <v>804</v>
      </c>
      <c r="C76" s="69" t="s">
        <v>737</v>
      </c>
      <c r="D76" s="25" t="s">
        <v>1919</v>
      </c>
      <c r="E76" s="26">
        <v>10</v>
      </c>
      <c r="F76" s="6"/>
      <c r="G76" s="27" t="s">
        <v>1696</v>
      </c>
      <c r="H76" s="28">
        <f t="shared" si="7"/>
        <v>0</v>
      </c>
    </row>
    <row r="77" spans="1:8" x14ac:dyDescent="0.25">
      <c r="A77" s="23">
        <v>37</v>
      </c>
      <c r="B77" s="50" t="s">
        <v>805</v>
      </c>
      <c r="C77" s="69" t="s">
        <v>737</v>
      </c>
      <c r="D77" s="17" t="s">
        <v>1920</v>
      </c>
      <c r="E77" s="26">
        <v>140</v>
      </c>
      <c r="F77" s="6"/>
      <c r="G77" s="27" t="s">
        <v>1697</v>
      </c>
      <c r="H77" s="28">
        <f t="shared" si="7"/>
        <v>0</v>
      </c>
    </row>
    <row r="78" spans="1:8" x14ac:dyDescent="0.25">
      <c r="A78" s="23">
        <v>38</v>
      </c>
      <c r="B78" s="50" t="s">
        <v>806</v>
      </c>
      <c r="C78" s="69" t="s">
        <v>737</v>
      </c>
      <c r="D78" s="17" t="s">
        <v>1921</v>
      </c>
      <c r="E78" s="26">
        <v>70</v>
      </c>
      <c r="F78" s="6"/>
      <c r="G78" s="27" t="s">
        <v>1698</v>
      </c>
      <c r="H78" s="28">
        <f t="shared" si="7"/>
        <v>0</v>
      </c>
    </row>
    <row r="79" spans="1:8" x14ac:dyDescent="0.25">
      <c r="A79" s="23">
        <v>39</v>
      </c>
      <c r="B79" s="50" t="s">
        <v>807</v>
      </c>
      <c r="C79" s="69" t="s">
        <v>737</v>
      </c>
      <c r="D79" s="17" t="s">
        <v>1922</v>
      </c>
      <c r="E79" s="26">
        <v>10</v>
      </c>
      <c r="F79" s="6"/>
      <c r="G79" s="27" t="s">
        <v>1699</v>
      </c>
      <c r="H79" s="28">
        <f t="shared" si="7"/>
        <v>0</v>
      </c>
    </row>
    <row r="80" spans="1:8" x14ac:dyDescent="0.25">
      <c r="A80" s="23">
        <v>40</v>
      </c>
      <c r="B80" s="50" t="s">
        <v>808</v>
      </c>
      <c r="C80" s="69" t="s">
        <v>737</v>
      </c>
      <c r="D80" s="17" t="s">
        <v>1923</v>
      </c>
      <c r="E80" s="26">
        <v>10</v>
      </c>
      <c r="F80" s="6"/>
      <c r="G80" s="27" t="s">
        <v>1700</v>
      </c>
      <c r="H80" s="28">
        <f t="shared" si="7"/>
        <v>0</v>
      </c>
    </row>
    <row r="81" spans="1:8" x14ac:dyDescent="0.25">
      <c r="A81" s="23">
        <v>41</v>
      </c>
      <c r="B81" s="50" t="s">
        <v>809</v>
      </c>
      <c r="C81" s="69" t="s">
        <v>737</v>
      </c>
      <c r="D81" s="17" t="s">
        <v>1924</v>
      </c>
      <c r="E81" s="26">
        <v>170</v>
      </c>
      <c r="F81" s="6"/>
      <c r="G81" s="27" t="s">
        <v>1701</v>
      </c>
      <c r="H81" s="28">
        <f t="shared" si="7"/>
        <v>0</v>
      </c>
    </row>
    <row r="82" spans="1:8" x14ac:dyDescent="0.25">
      <c r="A82" s="23"/>
      <c r="B82" s="50"/>
      <c r="C82" s="69"/>
      <c r="D82" s="25"/>
      <c r="E82" s="26"/>
      <c r="F82" s="8"/>
      <c r="G82" s="30" t="s">
        <v>189</v>
      </c>
      <c r="H82" s="44">
        <f>SUM(H73:H81)</f>
        <v>0</v>
      </c>
    </row>
    <row r="83" spans="1:8" x14ac:dyDescent="0.25">
      <c r="A83" s="23"/>
      <c r="B83" s="50"/>
      <c r="C83" s="69"/>
      <c r="D83" s="25"/>
      <c r="E83" s="26"/>
      <c r="F83" s="8"/>
      <c r="G83" s="27"/>
      <c r="H83" s="28"/>
    </row>
    <row r="84" spans="1:8" ht="23.25" x14ac:dyDescent="0.25">
      <c r="A84" s="220" t="s">
        <v>821</v>
      </c>
      <c r="B84" s="220"/>
      <c r="C84" s="220"/>
      <c r="D84" s="220"/>
      <c r="E84" s="26"/>
      <c r="F84" s="8"/>
      <c r="G84" s="27"/>
      <c r="H84" s="28"/>
    </row>
    <row r="85" spans="1:8" x14ac:dyDescent="0.25">
      <c r="A85" s="222" t="s">
        <v>2012</v>
      </c>
      <c r="B85" s="222"/>
      <c r="C85" s="222"/>
      <c r="D85" s="222"/>
      <c r="E85" s="26"/>
      <c r="F85" s="35"/>
      <c r="G85" s="53"/>
      <c r="H85" s="8"/>
    </row>
    <row r="86" spans="1:8" x14ac:dyDescent="0.25">
      <c r="A86" s="16" t="s">
        <v>78</v>
      </c>
      <c r="B86" s="16" t="s">
        <v>82</v>
      </c>
      <c r="C86" s="16" t="s">
        <v>34</v>
      </c>
      <c r="D86" s="16" t="s">
        <v>0</v>
      </c>
      <c r="E86" s="62" t="s">
        <v>3</v>
      </c>
      <c r="F86" s="16" t="s">
        <v>6</v>
      </c>
      <c r="G86" s="22" t="s">
        <v>4</v>
      </c>
      <c r="H86" s="21" t="s">
        <v>21</v>
      </c>
    </row>
    <row r="87" spans="1:8" x14ac:dyDescent="0.25">
      <c r="A87" s="23">
        <v>42</v>
      </c>
      <c r="B87" s="50" t="s">
        <v>1602</v>
      </c>
      <c r="C87" s="69" t="s">
        <v>834</v>
      </c>
      <c r="D87" s="17" t="s">
        <v>1925</v>
      </c>
      <c r="E87" s="26">
        <v>45</v>
      </c>
      <c r="F87" s="6"/>
      <c r="G87" s="111" t="s">
        <v>1702</v>
      </c>
      <c r="H87" s="28">
        <f t="shared" ref="H87:H99" si="8">+F87*E87</f>
        <v>0</v>
      </c>
    </row>
    <row r="88" spans="1:8" x14ac:dyDescent="0.25">
      <c r="A88" s="23">
        <v>43</v>
      </c>
      <c r="B88" s="50" t="s">
        <v>1603</v>
      </c>
      <c r="C88" s="69" t="s">
        <v>834</v>
      </c>
      <c r="D88" s="17" t="s">
        <v>1926</v>
      </c>
      <c r="E88" s="26">
        <v>20</v>
      </c>
      <c r="F88" s="6"/>
      <c r="G88" s="111" t="s">
        <v>1703</v>
      </c>
      <c r="H88" s="28">
        <f t="shared" si="8"/>
        <v>0</v>
      </c>
    </row>
    <row r="89" spans="1:8" x14ac:dyDescent="0.25">
      <c r="A89" s="23">
        <v>44</v>
      </c>
      <c r="B89" s="50" t="s">
        <v>1604</v>
      </c>
      <c r="C89" s="69" t="s">
        <v>834</v>
      </c>
      <c r="D89" s="17" t="s">
        <v>1927</v>
      </c>
      <c r="E89" s="26">
        <v>5</v>
      </c>
      <c r="F89" s="6"/>
      <c r="G89" s="111" t="s">
        <v>1704</v>
      </c>
      <c r="H89" s="28">
        <f t="shared" si="8"/>
        <v>0</v>
      </c>
    </row>
    <row r="90" spans="1:8" x14ac:dyDescent="0.25">
      <c r="A90" s="23">
        <v>45</v>
      </c>
      <c r="B90" s="50" t="s">
        <v>1605</v>
      </c>
      <c r="C90" s="69" t="s">
        <v>834</v>
      </c>
      <c r="D90" s="17" t="s">
        <v>1928</v>
      </c>
      <c r="E90" s="90">
        <v>5</v>
      </c>
      <c r="F90" s="6"/>
      <c r="G90" s="111" t="s">
        <v>1705</v>
      </c>
      <c r="H90" s="28">
        <f t="shared" si="8"/>
        <v>0</v>
      </c>
    </row>
    <row r="91" spans="1:8" x14ac:dyDescent="0.25">
      <c r="A91" s="23">
        <v>46</v>
      </c>
      <c r="B91" s="50" t="s">
        <v>1606</v>
      </c>
      <c r="C91" s="69" t="s">
        <v>834</v>
      </c>
      <c r="D91" s="17" t="s">
        <v>1929</v>
      </c>
      <c r="E91" s="26">
        <v>55</v>
      </c>
      <c r="F91" s="6"/>
      <c r="G91" s="111" t="s">
        <v>1706</v>
      </c>
      <c r="H91" s="28">
        <f t="shared" si="8"/>
        <v>0</v>
      </c>
    </row>
    <row r="92" spans="1:8" x14ac:dyDescent="0.25">
      <c r="A92" s="23">
        <v>47</v>
      </c>
      <c r="B92" s="50" t="s">
        <v>1607</v>
      </c>
      <c r="C92" s="69" t="s">
        <v>834</v>
      </c>
      <c r="D92" s="17" t="s">
        <v>1930</v>
      </c>
      <c r="E92" s="26">
        <v>55</v>
      </c>
      <c r="F92" s="6"/>
      <c r="G92" s="111" t="s">
        <v>1707</v>
      </c>
      <c r="H92" s="28">
        <f t="shared" si="8"/>
        <v>0</v>
      </c>
    </row>
    <row r="93" spans="1:8" x14ac:dyDescent="0.25">
      <c r="A93" s="23">
        <v>48</v>
      </c>
      <c r="B93" s="50" t="s">
        <v>1608</v>
      </c>
      <c r="C93" s="69" t="s">
        <v>834</v>
      </c>
      <c r="D93" s="17" t="s">
        <v>1931</v>
      </c>
      <c r="E93" s="26">
        <v>15</v>
      </c>
      <c r="F93" s="6"/>
      <c r="G93" s="111" t="s">
        <v>1708</v>
      </c>
      <c r="H93" s="28">
        <f t="shared" si="8"/>
        <v>0</v>
      </c>
    </row>
    <row r="94" spans="1:8" x14ac:dyDescent="0.25">
      <c r="A94" s="23">
        <v>49</v>
      </c>
      <c r="B94" s="50" t="s">
        <v>1609</v>
      </c>
      <c r="C94" s="69" t="s">
        <v>834</v>
      </c>
      <c r="D94" s="17" t="s">
        <v>1932</v>
      </c>
      <c r="E94" s="26">
        <v>6</v>
      </c>
      <c r="F94" s="6"/>
      <c r="G94" s="111" t="s">
        <v>1709</v>
      </c>
      <c r="H94" s="28">
        <f t="shared" si="8"/>
        <v>0</v>
      </c>
    </row>
    <row r="95" spans="1:8" x14ac:dyDescent="0.25">
      <c r="A95" s="23">
        <v>50</v>
      </c>
      <c r="B95" s="50" t="s">
        <v>1610</v>
      </c>
      <c r="C95" s="69" t="s">
        <v>834</v>
      </c>
      <c r="D95" s="17" t="s">
        <v>1933</v>
      </c>
      <c r="E95" s="26">
        <v>20</v>
      </c>
      <c r="F95" s="6"/>
      <c r="G95" s="111" t="s">
        <v>1710</v>
      </c>
      <c r="H95" s="28">
        <f t="shared" si="8"/>
        <v>0</v>
      </c>
    </row>
    <row r="96" spans="1:8" x14ac:dyDescent="0.25">
      <c r="A96" s="23">
        <v>51</v>
      </c>
      <c r="B96" s="50" t="s">
        <v>1611</v>
      </c>
      <c r="C96" s="69" t="s">
        <v>834</v>
      </c>
      <c r="D96" s="17" t="s">
        <v>1934</v>
      </c>
      <c r="E96" s="26">
        <v>25</v>
      </c>
      <c r="F96" s="6"/>
      <c r="G96" s="111" t="s">
        <v>1711</v>
      </c>
      <c r="H96" s="28">
        <f t="shared" si="8"/>
        <v>0</v>
      </c>
    </row>
    <row r="97" spans="1:9" x14ac:dyDescent="0.25">
      <c r="A97" s="23">
        <v>52</v>
      </c>
      <c r="B97" s="50" t="s">
        <v>1612</v>
      </c>
      <c r="C97" s="69" t="s">
        <v>834</v>
      </c>
      <c r="D97" s="17" t="s">
        <v>1935</v>
      </c>
      <c r="E97" s="26">
        <v>10</v>
      </c>
      <c r="F97" s="6"/>
      <c r="G97" s="111" t="s">
        <v>1712</v>
      </c>
      <c r="H97" s="28">
        <f t="shared" si="8"/>
        <v>0</v>
      </c>
    </row>
    <row r="98" spans="1:9" x14ac:dyDescent="0.25">
      <c r="A98" s="23">
        <v>53</v>
      </c>
      <c r="B98" s="50" t="s">
        <v>1613</v>
      </c>
      <c r="C98" s="69" t="s">
        <v>834</v>
      </c>
      <c r="D98" s="17" t="s">
        <v>1936</v>
      </c>
      <c r="E98" s="26">
        <v>4</v>
      </c>
      <c r="F98" s="6"/>
      <c r="G98" s="111" t="s">
        <v>1713</v>
      </c>
      <c r="H98" s="28">
        <f t="shared" si="8"/>
        <v>0</v>
      </c>
    </row>
    <row r="99" spans="1:9" ht="30" x14ac:dyDescent="0.25">
      <c r="A99" s="23">
        <v>54</v>
      </c>
      <c r="B99" s="50" t="s">
        <v>1722</v>
      </c>
      <c r="C99" s="69" t="s">
        <v>834</v>
      </c>
      <c r="D99" s="17" t="s">
        <v>2456</v>
      </c>
      <c r="E99" s="90">
        <v>90</v>
      </c>
      <c r="F99" s="6"/>
      <c r="G99" s="42" t="s">
        <v>2448</v>
      </c>
      <c r="H99" s="28">
        <f t="shared" si="8"/>
        <v>0</v>
      </c>
    </row>
    <row r="100" spans="1:9" ht="30" x14ac:dyDescent="0.25">
      <c r="A100" s="23">
        <v>55</v>
      </c>
      <c r="B100" s="50" t="s">
        <v>1899</v>
      </c>
      <c r="C100" s="69" t="s">
        <v>834</v>
      </c>
      <c r="D100" s="17" t="s">
        <v>2454</v>
      </c>
      <c r="E100" s="26">
        <v>65</v>
      </c>
      <c r="F100" s="6"/>
      <c r="G100" s="42" t="s">
        <v>2449</v>
      </c>
      <c r="H100" s="28">
        <f t="shared" ref="H100:H104" si="9">+F100*E100</f>
        <v>0</v>
      </c>
    </row>
    <row r="101" spans="1:9" ht="30" x14ac:dyDescent="0.25">
      <c r="A101" s="23">
        <v>56</v>
      </c>
      <c r="B101" s="50" t="s">
        <v>1900</v>
      </c>
      <c r="C101" s="69" t="s">
        <v>834</v>
      </c>
      <c r="D101" s="17" t="s">
        <v>2455</v>
      </c>
      <c r="E101" s="90">
        <v>30</v>
      </c>
      <c r="F101" s="6"/>
      <c r="G101" s="42" t="s">
        <v>2450</v>
      </c>
      <c r="H101" s="28">
        <f t="shared" si="9"/>
        <v>0</v>
      </c>
    </row>
    <row r="102" spans="1:9" x14ac:dyDescent="0.25">
      <c r="A102" s="23">
        <v>57</v>
      </c>
      <c r="B102" s="23" t="s">
        <v>1885</v>
      </c>
      <c r="C102" s="69" t="s">
        <v>835</v>
      </c>
      <c r="D102" s="32" t="s">
        <v>1938</v>
      </c>
      <c r="E102" s="90">
        <v>8</v>
      </c>
      <c r="F102" s="6"/>
      <c r="G102" s="27" t="s">
        <v>1940</v>
      </c>
      <c r="H102" s="28">
        <f t="shared" si="9"/>
        <v>0</v>
      </c>
    </row>
    <row r="103" spans="1:9" x14ac:dyDescent="0.25">
      <c r="A103" s="23">
        <v>58</v>
      </c>
      <c r="B103" s="23" t="s">
        <v>1886</v>
      </c>
      <c r="C103" s="69" t="s">
        <v>835</v>
      </c>
      <c r="D103" s="32" t="s">
        <v>1937</v>
      </c>
      <c r="E103" s="90">
        <v>9</v>
      </c>
      <c r="F103" s="6"/>
      <c r="G103" s="27" t="s">
        <v>1941</v>
      </c>
      <c r="H103" s="28">
        <f t="shared" si="9"/>
        <v>0</v>
      </c>
    </row>
    <row r="104" spans="1:9" x14ac:dyDescent="0.25">
      <c r="A104" s="23">
        <v>59</v>
      </c>
      <c r="B104" s="23" t="s">
        <v>1889</v>
      </c>
      <c r="C104" s="69" t="s">
        <v>835</v>
      </c>
      <c r="D104" s="17" t="s">
        <v>2457</v>
      </c>
      <c r="E104" s="90">
        <v>3</v>
      </c>
      <c r="F104" s="6"/>
      <c r="G104" s="27" t="s">
        <v>2452</v>
      </c>
      <c r="H104" s="28">
        <f t="shared" si="9"/>
        <v>0</v>
      </c>
    </row>
    <row r="105" spans="1:9" x14ac:dyDescent="0.25">
      <c r="E105" s="26"/>
      <c r="F105" s="8"/>
      <c r="G105" s="30" t="s">
        <v>189</v>
      </c>
      <c r="H105" s="44">
        <f>SUM(H87:H104)</f>
        <v>0</v>
      </c>
      <c r="I105" s="32"/>
    </row>
    <row r="106" spans="1:9" x14ac:dyDescent="0.25">
      <c r="A106" s="23"/>
      <c r="B106" s="50"/>
      <c r="C106" s="69"/>
      <c r="D106" s="25"/>
      <c r="E106" s="26"/>
      <c r="F106" s="8"/>
      <c r="G106" s="51"/>
      <c r="H106" s="28"/>
      <c r="I106" s="32"/>
    </row>
    <row r="107" spans="1:9" ht="23.25" x14ac:dyDescent="0.25">
      <c r="A107" s="220" t="s">
        <v>820</v>
      </c>
      <c r="B107" s="220"/>
      <c r="C107" s="220"/>
      <c r="D107" s="220"/>
      <c r="E107" s="26"/>
      <c r="F107" s="8"/>
      <c r="G107" s="34"/>
      <c r="H107" s="28"/>
      <c r="I107" s="28"/>
    </row>
    <row r="108" spans="1:9" x14ac:dyDescent="0.25">
      <c r="A108" s="16" t="s">
        <v>78</v>
      </c>
      <c r="B108" s="16" t="s">
        <v>77</v>
      </c>
      <c r="C108" s="16" t="s">
        <v>34</v>
      </c>
      <c r="D108" s="16" t="s">
        <v>0</v>
      </c>
      <c r="E108" s="62" t="s">
        <v>11</v>
      </c>
      <c r="F108" s="41" t="s">
        <v>2418</v>
      </c>
      <c r="G108" s="22" t="s">
        <v>4</v>
      </c>
      <c r="H108" s="21" t="s">
        <v>21</v>
      </c>
      <c r="I108" s="28"/>
    </row>
    <row r="109" spans="1:9" x14ac:dyDescent="0.25">
      <c r="A109" s="23">
        <v>60</v>
      </c>
      <c r="B109" s="23" t="s">
        <v>360</v>
      </c>
      <c r="C109" s="17" t="s">
        <v>1939</v>
      </c>
      <c r="D109" s="33" t="s">
        <v>2419</v>
      </c>
      <c r="E109" s="78">
        <v>0.15</v>
      </c>
      <c r="F109" s="6"/>
      <c r="G109" s="27" t="s">
        <v>1758</v>
      </c>
      <c r="H109" s="46">
        <f>SUM(E87:E104)*E109*F109</f>
        <v>0</v>
      </c>
      <c r="I109" s="32"/>
    </row>
    <row r="110" spans="1:9" x14ac:dyDescent="0.25">
      <c r="D110" s="32"/>
      <c r="E110" s="26"/>
      <c r="F110" s="8"/>
      <c r="G110" s="30" t="s">
        <v>189</v>
      </c>
      <c r="H110" s="44">
        <f>SUM(H109:H109)</f>
        <v>0</v>
      </c>
      <c r="I110" s="32"/>
    </row>
    <row r="111" spans="1:9" x14ac:dyDescent="0.25">
      <c r="D111" s="32"/>
      <c r="E111" s="26"/>
      <c r="F111" s="8"/>
      <c r="G111" s="30"/>
      <c r="H111" s="44"/>
      <c r="I111" s="32"/>
    </row>
    <row r="112" spans="1:9" ht="31.5" x14ac:dyDescent="0.25">
      <c r="A112" s="218" t="s">
        <v>637</v>
      </c>
      <c r="B112" s="218"/>
      <c r="C112" s="218"/>
      <c r="D112" s="218"/>
      <c r="E112" s="26"/>
      <c r="F112" s="35"/>
      <c r="G112" s="53"/>
      <c r="H112" s="8"/>
    </row>
    <row r="113" spans="1:9" x14ac:dyDescent="0.25">
      <c r="A113" s="222" t="s">
        <v>372</v>
      </c>
      <c r="B113" s="222"/>
      <c r="C113" s="222"/>
      <c r="D113" s="222"/>
      <c r="E113" s="26"/>
      <c r="F113" s="35"/>
      <c r="G113" s="53"/>
      <c r="H113" s="8"/>
    </row>
    <row r="114" spans="1:9" x14ac:dyDescent="0.25">
      <c r="A114" s="16" t="s">
        <v>78</v>
      </c>
      <c r="B114" s="16" t="s">
        <v>76</v>
      </c>
      <c r="C114" s="16" t="s">
        <v>34</v>
      </c>
      <c r="D114" s="16" t="s">
        <v>0</v>
      </c>
      <c r="E114" s="16" t="s">
        <v>11</v>
      </c>
      <c r="F114" s="16" t="s">
        <v>70</v>
      </c>
      <c r="G114" s="27"/>
      <c r="H114" s="21" t="s">
        <v>21</v>
      </c>
      <c r="I114" s="28"/>
    </row>
    <row r="115" spans="1:9" x14ac:dyDescent="0.25">
      <c r="B115" s="54" t="s">
        <v>361</v>
      </c>
      <c r="D115" s="32" t="s">
        <v>14</v>
      </c>
      <c r="E115" s="37">
        <v>0.45</v>
      </c>
      <c r="F115" s="39">
        <f>'A. Algemeen'!G56</f>
        <v>0</v>
      </c>
      <c r="G115" s="40"/>
      <c r="H115" s="8">
        <f>($H$82+$H$105+$H$110)*E115*F115</f>
        <v>0</v>
      </c>
      <c r="I115" s="28"/>
    </row>
    <row r="116" spans="1:9" x14ac:dyDescent="0.25">
      <c r="B116" s="54" t="s">
        <v>362</v>
      </c>
      <c r="D116" s="32" t="s">
        <v>15</v>
      </c>
      <c r="E116" s="55">
        <v>0.05</v>
      </c>
      <c r="F116" s="39">
        <f>'A. Algemeen'!G57</f>
        <v>0</v>
      </c>
      <c r="G116" s="27"/>
      <c r="H116" s="8">
        <f t="shared" ref="H116:H118" si="10">($H$82+$H$105+$H$110)*E116*F116</f>
        <v>0</v>
      </c>
      <c r="I116" s="28"/>
    </row>
    <row r="117" spans="1:9" x14ac:dyDescent="0.25">
      <c r="B117" s="54" t="s">
        <v>363</v>
      </c>
      <c r="D117" s="32" t="s">
        <v>12</v>
      </c>
      <c r="E117" s="55">
        <v>0.04</v>
      </c>
      <c r="F117" s="39">
        <f>'A. Algemeen'!G58</f>
        <v>0</v>
      </c>
      <c r="G117" s="42"/>
      <c r="H117" s="8">
        <f t="shared" si="10"/>
        <v>0</v>
      </c>
      <c r="I117" s="28"/>
    </row>
    <row r="118" spans="1:9" x14ac:dyDescent="0.25">
      <c r="B118" s="54" t="s">
        <v>364</v>
      </c>
      <c r="D118" s="32" t="s">
        <v>13</v>
      </c>
      <c r="E118" s="55">
        <v>0.01</v>
      </c>
      <c r="F118" s="39">
        <f>'A. Algemeen'!G59</f>
        <v>0</v>
      </c>
      <c r="G118" s="27"/>
      <c r="H118" s="8">
        <f t="shared" si="10"/>
        <v>0</v>
      </c>
      <c r="I118" s="28"/>
    </row>
    <row r="119" spans="1:9" x14ac:dyDescent="0.25">
      <c r="D119" s="32"/>
      <c r="E119" s="26"/>
      <c r="F119" s="35"/>
      <c r="G119" s="30" t="s">
        <v>189</v>
      </c>
      <c r="H119" s="44">
        <f>SUM(H115:H118)</f>
        <v>0</v>
      </c>
    </row>
    <row r="120" spans="1:9" x14ac:dyDescent="0.25">
      <c r="D120" s="32"/>
      <c r="E120" s="26"/>
      <c r="F120" s="35"/>
      <c r="G120" s="53"/>
      <c r="H120" s="8"/>
    </row>
    <row r="121" spans="1:9" ht="18.75" x14ac:dyDescent="0.25">
      <c r="D121" s="32"/>
      <c r="E121" s="26"/>
      <c r="F121" s="35"/>
      <c r="G121" s="48" t="s">
        <v>173</v>
      </c>
      <c r="H121" s="49">
        <f>H82+H105+H110+H119</f>
        <v>0</v>
      </c>
    </row>
    <row r="122" spans="1:9" x14ac:dyDescent="0.25">
      <c r="D122" s="32"/>
      <c r="E122" s="26"/>
      <c r="F122" s="35"/>
      <c r="G122" s="53"/>
      <c r="H122" s="8"/>
    </row>
    <row r="123" spans="1:9" x14ac:dyDescent="0.25">
      <c r="D123" s="32"/>
      <c r="E123" s="26"/>
      <c r="F123" s="35"/>
      <c r="G123" s="53"/>
      <c r="H123" s="8"/>
    </row>
    <row r="124" spans="1:9" ht="18.75" x14ac:dyDescent="0.25">
      <c r="F124" s="57"/>
      <c r="G124" s="115" t="s">
        <v>1883</v>
      </c>
      <c r="H124" s="58">
        <f>$H$68+$H$121</f>
        <v>0</v>
      </c>
    </row>
    <row r="125" spans="1:9" ht="18.75" x14ac:dyDescent="0.25">
      <c r="D125" s="56"/>
      <c r="F125" s="57"/>
      <c r="H125" s="58"/>
    </row>
    <row r="126" spans="1:9" ht="19.5" thickBot="1" x14ac:dyDescent="0.3">
      <c r="F126" s="57"/>
      <c r="G126" s="17"/>
      <c r="H126" s="58"/>
    </row>
    <row r="127" spans="1:9" ht="28.5" thickBot="1" x14ac:dyDescent="0.3">
      <c r="E127" s="59"/>
      <c r="F127" s="116" t="s">
        <v>1884</v>
      </c>
      <c r="G127" s="114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127" s="113">
        <f>IF('Informatie en uitleg'!$B$1=1,H124*'Informatie en uitleg'!$B$34,IF('Informatie en uitleg'!$B$1=2,H124*'Informatie en uitleg'!$B$35,IF('Informatie en uitleg'!$B$1=3,H124*'Informatie en uitleg'!$B$36,"onjuist perceelnummer")))</f>
        <v>0</v>
      </c>
    </row>
    <row r="128" spans="1:9" x14ac:dyDescent="0.25">
      <c r="D128" s="32"/>
      <c r="E128" s="26"/>
      <c r="F128" s="35"/>
      <c r="G128" s="53"/>
    </row>
    <row r="129" spans="1:9" x14ac:dyDescent="0.25">
      <c r="D129" s="32"/>
      <c r="E129" s="32"/>
      <c r="F129" s="35"/>
      <c r="G129" s="27"/>
      <c r="H129" s="8"/>
    </row>
    <row r="130" spans="1:9" s="61" customFormat="1" ht="28.5" x14ac:dyDescent="0.25">
      <c r="A130" s="224" t="s">
        <v>365</v>
      </c>
      <c r="B130" s="224"/>
      <c r="C130" s="224"/>
      <c r="D130" s="224"/>
      <c r="E130" s="224"/>
      <c r="F130" s="224"/>
      <c r="G130" s="224"/>
      <c r="H130" s="60"/>
      <c r="I130" s="17"/>
    </row>
    <row r="131" spans="1:9" ht="28.5" x14ac:dyDescent="0.25">
      <c r="A131" s="216" t="s">
        <v>861</v>
      </c>
      <c r="B131" s="216"/>
      <c r="C131" s="216"/>
      <c r="D131" s="216"/>
      <c r="F131" s="8"/>
      <c r="G131" s="27"/>
    </row>
    <row r="132" spans="1:9" x14ac:dyDescent="0.25">
      <c r="B132" s="16" t="s">
        <v>82</v>
      </c>
      <c r="C132" s="16" t="s">
        <v>34</v>
      </c>
      <c r="D132" s="16" t="s">
        <v>80</v>
      </c>
      <c r="E132" s="225" t="s">
        <v>81</v>
      </c>
      <c r="F132" s="225"/>
      <c r="G132" s="225"/>
      <c r="H132" s="62" t="s">
        <v>29</v>
      </c>
      <c r="I132" s="16" t="s">
        <v>229</v>
      </c>
    </row>
    <row r="133" spans="1:9" x14ac:dyDescent="0.25">
      <c r="B133" s="50" t="s">
        <v>543</v>
      </c>
      <c r="C133" s="17" t="s">
        <v>545</v>
      </c>
      <c r="D133" s="25" t="s">
        <v>862</v>
      </c>
      <c r="E133" s="214" t="s">
        <v>856</v>
      </c>
      <c r="F133" s="214"/>
      <c r="G133" s="214"/>
      <c r="H133" s="28">
        <f>F5</f>
        <v>0</v>
      </c>
      <c r="I133" s="32" t="str">
        <f t="shared" ref="I133:I386" ca="1" si="11">_xlfn.FORMULATEXT(H133)</f>
        <v>=F5</v>
      </c>
    </row>
    <row r="134" spans="1:9" x14ac:dyDescent="0.25">
      <c r="B134" s="50"/>
      <c r="D134" s="25"/>
      <c r="E134" s="111"/>
      <c r="F134" s="111"/>
      <c r="G134" s="111"/>
      <c r="H134" s="28"/>
      <c r="I134" s="32"/>
    </row>
    <row r="135" spans="1:9" x14ac:dyDescent="0.25">
      <c r="B135" s="50" t="s">
        <v>797</v>
      </c>
      <c r="C135" s="17" t="s">
        <v>551</v>
      </c>
      <c r="D135" s="25" t="s">
        <v>863</v>
      </c>
      <c r="E135" s="227" t="s">
        <v>1315</v>
      </c>
      <c r="F135" s="227"/>
      <c r="G135" s="227"/>
      <c r="H135" s="28">
        <f>$F$10</f>
        <v>0</v>
      </c>
      <c r="I135" s="32" t="str">
        <f t="shared" ca="1" si="11"/>
        <v>=$F$10</v>
      </c>
    </row>
    <row r="136" spans="1:9" x14ac:dyDescent="0.25">
      <c r="B136" s="50" t="s">
        <v>798</v>
      </c>
      <c r="C136" s="17" t="s">
        <v>551</v>
      </c>
      <c r="D136" s="25" t="s">
        <v>864</v>
      </c>
      <c r="E136" s="227" t="s">
        <v>1316</v>
      </c>
      <c r="F136" s="227"/>
      <c r="G136" s="227"/>
      <c r="H136" s="28">
        <f>$F$11</f>
        <v>0</v>
      </c>
      <c r="I136" s="32" t="str">
        <f t="shared" ca="1" si="11"/>
        <v>=$F$11</v>
      </c>
    </row>
    <row r="137" spans="1:9" x14ac:dyDescent="0.25">
      <c r="B137" s="50" t="s">
        <v>799</v>
      </c>
      <c r="C137" s="17" t="s">
        <v>551</v>
      </c>
      <c r="D137" s="25" t="s">
        <v>865</v>
      </c>
      <c r="E137" s="227" t="s">
        <v>1317</v>
      </c>
      <c r="F137" s="227"/>
      <c r="G137" s="227"/>
      <c r="H137" s="28">
        <f>$F$12</f>
        <v>0</v>
      </c>
      <c r="I137" s="32" t="str">
        <f t="shared" ca="1" si="11"/>
        <v>=$F$12</v>
      </c>
    </row>
    <row r="138" spans="1:9" x14ac:dyDescent="0.25">
      <c r="B138" s="50" t="s">
        <v>800</v>
      </c>
      <c r="C138" s="17" t="s">
        <v>551</v>
      </c>
      <c r="D138" s="25" t="s">
        <v>866</v>
      </c>
      <c r="E138" s="227" t="s">
        <v>1318</v>
      </c>
      <c r="F138" s="227"/>
      <c r="G138" s="227"/>
      <c r="H138" s="28">
        <f>$F$13</f>
        <v>0</v>
      </c>
      <c r="I138" s="32" t="str">
        <f t="shared" ca="1" si="11"/>
        <v>=$F$13</v>
      </c>
    </row>
    <row r="139" spans="1:9" x14ac:dyDescent="0.25">
      <c r="B139" s="23" t="s">
        <v>875</v>
      </c>
      <c r="C139" s="17" t="s">
        <v>551</v>
      </c>
      <c r="D139" s="17" t="s">
        <v>879</v>
      </c>
      <c r="E139" s="227" t="s">
        <v>1321</v>
      </c>
      <c r="F139" s="227"/>
      <c r="G139" s="227"/>
      <c r="H139" s="28">
        <f>$F$10*(1+$F$41)</f>
        <v>0</v>
      </c>
      <c r="I139" s="32" t="str">
        <f t="shared" ca="1" si="11"/>
        <v>=$F$10*(1+$F$41)</v>
      </c>
    </row>
    <row r="140" spans="1:9" x14ac:dyDescent="0.25">
      <c r="B140" s="23" t="s">
        <v>876</v>
      </c>
      <c r="C140" s="17" t="s">
        <v>551</v>
      </c>
      <c r="D140" s="17" t="s">
        <v>882</v>
      </c>
      <c r="E140" s="227" t="s">
        <v>1372</v>
      </c>
      <c r="F140" s="227"/>
      <c r="G140" s="227"/>
      <c r="H140" s="28">
        <f>$F$11*(1+$F$41)</f>
        <v>0</v>
      </c>
      <c r="I140" s="32" t="str">
        <f t="shared" ca="1" si="11"/>
        <v>=$F$11*(1+$F$41)</v>
      </c>
    </row>
    <row r="141" spans="1:9" x14ac:dyDescent="0.25">
      <c r="B141" s="23" t="s">
        <v>877</v>
      </c>
      <c r="C141" s="17" t="s">
        <v>551</v>
      </c>
      <c r="D141" s="17" t="s">
        <v>880</v>
      </c>
      <c r="E141" s="227" t="s">
        <v>1373</v>
      </c>
      <c r="F141" s="227"/>
      <c r="G141" s="227"/>
      <c r="H141" s="28">
        <f>$F$12*(1+$F$41)</f>
        <v>0</v>
      </c>
      <c r="I141" s="32" t="str">
        <f t="shared" ca="1" si="11"/>
        <v>=$F$12*(1+$F$41)</v>
      </c>
    </row>
    <row r="142" spans="1:9" x14ac:dyDescent="0.25">
      <c r="B142" s="23" t="s">
        <v>878</v>
      </c>
      <c r="C142" s="17" t="s">
        <v>551</v>
      </c>
      <c r="D142" s="17" t="s">
        <v>881</v>
      </c>
      <c r="E142" s="227" t="s">
        <v>1374</v>
      </c>
      <c r="F142" s="227"/>
      <c r="G142" s="227"/>
      <c r="H142" s="28">
        <f>$F$13*(1+$F$41)</f>
        <v>0</v>
      </c>
      <c r="I142" s="32" t="str">
        <f t="shared" ca="1" si="11"/>
        <v>=$F$13*(1+$F$41)</v>
      </c>
    </row>
    <row r="143" spans="1:9" ht="15" customHeight="1" x14ac:dyDescent="0.25">
      <c r="B143" s="50" t="s">
        <v>867</v>
      </c>
      <c r="C143" s="17" t="s">
        <v>551</v>
      </c>
      <c r="D143" s="25" t="s">
        <v>871</v>
      </c>
      <c r="E143" s="227" t="s">
        <v>1322</v>
      </c>
      <c r="F143" s="227"/>
      <c r="G143" s="227"/>
      <c r="H143" s="28">
        <f>$F$10*(1+$F$41)</f>
        <v>0</v>
      </c>
      <c r="I143" s="32" t="str">
        <f t="shared" ca="1" si="11"/>
        <v>=$F$10*(1+$F$41)</v>
      </c>
    </row>
    <row r="144" spans="1:9" ht="15" customHeight="1" x14ac:dyDescent="0.25">
      <c r="B144" s="50" t="s">
        <v>868</v>
      </c>
      <c r="C144" s="17" t="s">
        <v>551</v>
      </c>
      <c r="D144" s="25" t="s">
        <v>872</v>
      </c>
      <c r="E144" s="227" t="s">
        <v>1375</v>
      </c>
      <c r="F144" s="227"/>
      <c r="G144" s="227"/>
      <c r="H144" s="28">
        <f>$F$11*(1+$F$41)</f>
        <v>0</v>
      </c>
      <c r="I144" s="32" t="str">
        <f t="shared" ca="1" si="11"/>
        <v>=$F$11*(1+$F$41)</v>
      </c>
    </row>
    <row r="145" spans="2:9" ht="15" customHeight="1" x14ac:dyDescent="0.25">
      <c r="B145" s="50" t="s">
        <v>869</v>
      </c>
      <c r="C145" s="17" t="s">
        <v>551</v>
      </c>
      <c r="D145" s="33" t="s">
        <v>873</v>
      </c>
      <c r="E145" s="227" t="s">
        <v>1376</v>
      </c>
      <c r="F145" s="227"/>
      <c r="G145" s="227"/>
      <c r="H145" s="28">
        <f>$F$12*(1+$F$41)</f>
        <v>0</v>
      </c>
      <c r="I145" s="32" t="str">
        <f t="shared" ca="1" si="11"/>
        <v>=$F$12*(1+$F$41)</v>
      </c>
    </row>
    <row r="146" spans="2:9" ht="15" customHeight="1" x14ac:dyDescent="0.25">
      <c r="B146" s="50" t="s">
        <v>870</v>
      </c>
      <c r="C146" s="17" t="s">
        <v>551</v>
      </c>
      <c r="D146" s="33" t="s">
        <v>874</v>
      </c>
      <c r="E146" s="227" t="s">
        <v>1377</v>
      </c>
      <c r="F146" s="227"/>
      <c r="G146" s="227"/>
      <c r="H146" s="28">
        <f>$F$13*(1+$F$41)</f>
        <v>0</v>
      </c>
      <c r="I146" s="32" t="str">
        <f t="shared" ca="1" si="11"/>
        <v>=$F$13*(1+$F$41)</v>
      </c>
    </row>
    <row r="147" spans="2:9" ht="15" customHeight="1" x14ac:dyDescent="0.25">
      <c r="B147" s="50"/>
      <c r="D147" s="25"/>
      <c r="E147" s="221"/>
      <c r="F147" s="221"/>
      <c r="G147" s="221"/>
      <c r="H147" s="63"/>
      <c r="I147" s="32"/>
    </row>
    <row r="148" spans="2:9" x14ac:dyDescent="0.25">
      <c r="B148" s="50" t="s">
        <v>967</v>
      </c>
      <c r="C148" s="17" t="s">
        <v>551</v>
      </c>
      <c r="D148" s="25" t="s">
        <v>955</v>
      </c>
      <c r="E148" s="227" t="s">
        <v>1323</v>
      </c>
      <c r="F148" s="227"/>
      <c r="G148" s="227"/>
      <c r="H148" s="28">
        <f>$F$10+$F$46</f>
        <v>0</v>
      </c>
      <c r="I148" s="32" t="str">
        <f t="shared" ref="I148:I159" ca="1" si="12">_xlfn.FORMULATEXT(H148)</f>
        <v>=$F$10+$F$46</v>
      </c>
    </row>
    <row r="149" spans="2:9" x14ac:dyDescent="0.25">
      <c r="B149" s="50" t="s">
        <v>968</v>
      </c>
      <c r="C149" s="17" t="s">
        <v>551</v>
      </c>
      <c r="D149" s="25" t="s">
        <v>956</v>
      </c>
      <c r="E149" s="227" t="s">
        <v>1378</v>
      </c>
      <c r="F149" s="227"/>
      <c r="G149" s="227"/>
      <c r="H149" s="28">
        <f>$F$11+$F$46</f>
        <v>0</v>
      </c>
      <c r="I149" s="32" t="str">
        <f t="shared" ca="1" si="12"/>
        <v>=$F$11+$F$46</v>
      </c>
    </row>
    <row r="150" spans="2:9" x14ac:dyDescent="0.25">
      <c r="B150" s="50" t="s">
        <v>969</v>
      </c>
      <c r="C150" s="17" t="s">
        <v>551</v>
      </c>
      <c r="D150" s="25" t="s">
        <v>957</v>
      </c>
      <c r="E150" s="227" t="s">
        <v>1379</v>
      </c>
      <c r="F150" s="227"/>
      <c r="G150" s="227"/>
      <c r="H150" s="28">
        <f>$F$12+$F$46</f>
        <v>0</v>
      </c>
      <c r="I150" s="32" t="str">
        <f t="shared" ca="1" si="12"/>
        <v>=$F$12+$F$46</v>
      </c>
    </row>
    <row r="151" spans="2:9" x14ac:dyDescent="0.25">
      <c r="B151" s="50" t="s">
        <v>970</v>
      </c>
      <c r="C151" s="17" t="s">
        <v>551</v>
      </c>
      <c r="D151" s="25" t="s">
        <v>958</v>
      </c>
      <c r="E151" s="227" t="s">
        <v>1380</v>
      </c>
      <c r="F151" s="227"/>
      <c r="G151" s="227"/>
      <c r="H151" s="28">
        <f>$F$13+$F$46</f>
        <v>0</v>
      </c>
      <c r="I151" s="32" t="str">
        <f t="shared" ca="1" si="12"/>
        <v>=$F$13+$F$46</v>
      </c>
    </row>
    <row r="152" spans="2:9" x14ac:dyDescent="0.25">
      <c r="B152" s="23" t="s">
        <v>971</v>
      </c>
      <c r="C152" s="17" t="s">
        <v>551</v>
      </c>
      <c r="D152" s="17" t="s">
        <v>959</v>
      </c>
      <c r="E152" s="227" t="s">
        <v>1324</v>
      </c>
      <c r="F152" s="227"/>
      <c r="G152" s="227"/>
      <c r="H152" s="28">
        <f>$F$10*(1+$F$41)+$F$46</f>
        <v>0</v>
      </c>
      <c r="I152" s="32" t="str">
        <f t="shared" ca="1" si="12"/>
        <v>=$F$10*(1+$F$41)+$F$46</v>
      </c>
    </row>
    <row r="153" spans="2:9" x14ac:dyDescent="0.25">
      <c r="B153" s="23" t="s">
        <v>972</v>
      </c>
      <c r="C153" s="17" t="s">
        <v>551</v>
      </c>
      <c r="D153" s="17" t="s">
        <v>960</v>
      </c>
      <c r="E153" s="227" t="s">
        <v>1381</v>
      </c>
      <c r="F153" s="227"/>
      <c r="G153" s="227"/>
      <c r="H153" s="28">
        <f>$F$11*(1+$F$41)+$F$46</f>
        <v>0</v>
      </c>
      <c r="I153" s="32" t="str">
        <f t="shared" ca="1" si="12"/>
        <v>=$F$11*(1+$F$41)+$F$46</v>
      </c>
    </row>
    <row r="154" spans="2:9" x14ac:dyDescent="0.25">
      <c r="B154" s="23" t="s">
        <v>973</v>
      </c>
      <c r="C154" s="17" t="s">
        <v>551</v>
      </c>
      <c r="D154" s="17" t="s">
        <v>961</v>
      </c>
      <c r="E154" s="227" t="s">
        <v>1382</v>
      </c>
      <c r="F154" s="227"/>
      <c r="G154" s="227"/>
      <c r="H154" s="28">
        <f>$F$12*(1+$F$41)+$F$46</f>
        <v>0</v>
      </c>
      <c r="I154" s="32" t="str">
        <f t="shared" ca="1" si="12"/>
        <v>=$F$12*(1+$F$41)+$F$46</v>
      </c>
    </row>
    <row r="155" spans="2:9" x14ac:dyDescent="0.25">
      <c r="B155" s="23" t="s">
        <v>974</v>
      </c>
      <c r="C155" s="17" t="s">
        <v>551</v>
      </c>
      <c r="D155" s="17" t="s">
        <v>962</v>
      </c>
      <c r="E155" s="227" t="s">
        <v>1383</v>
      </c>
      <c r="F155" s="227"/>
      <c r="G155" s="227"/>
      <c r="H155" s="28">
        <f>$F$13*(1+$F$41)+$F$46</f>
        <v>0</v>
      </c>
      <c r="I155" s="32" t="str">
        <f t="shared" ca="1" si="12"/>
        <v>=$F$13*(1+$F$41)+$F$46</v>
      </c>
    </row>
    <row r="156" spans="2:9" ht="15" customHeight="1" x14ac:dyDescent="0.25">
      <c r="B156" s="50" t="s">
        <v>975</v>
      </c>
      <c r="C156" s="17" t="s">
        <v>551</v>
      </c>
      <c r="D156" s="25" t="s">
        <v>963</v>
      </c>
      <c r="E156" s="227" t="s">
        <v>1325</v>
      </c>
      <c r="F156" s="227"/>
      <c r="G156" s="227"/>
      <c r="H156" s="28">
        <f>$F$10*(1+$F$41)+$F$46</f>
        <v>0</v>
      </c>
      <c r="I156" s="32" t="str">
        <f t="shared" ca="1" si="12"/>
        <v>=$F$10*(1+$F$41)+$F$46</v>
      </c>
    </row>
    <row r="157" spans="2:9" ht="15" customHeight="1" x14ac:dyDescent="0.25">
      <c r="B157" s="50" t="s">
        <v>976</v>
      </c>
      <c r="C157" s="17" t="s">
        <v>551</v>
      </c>
      <c r="D157" s="25" t="s">
        <v>964</v>
      </c>
      <c r="E157" s="227" t="s">
        <v>1384</v>
      </c>
      <c r="F157" s="227"/>
      <c r="G157" s="227"/>
      <c r="H157" s="28">
        <f>$F$11*(1+$F$41)+$F$46</f>
        <v>0</v>
      </c>
      <c r="I157" s="32" t="str">
        <f t="shared" ca="1" si="12"/>
        <v>=$F$11*(1+$F$41)+$F$46</v>
      </c>
    </row>
    <row r="158" spans="2:9" ht="15" customHeight="1" x14ac:dyDescent="0.25">
      <c r="B158" s="50" t="s">
        <v>977</v>
      </c>
      <c r="C158" s="17" t="s">
        <v>551</v>
      </c>
      <c r="D158" s="33" t="s">
        <v>965</v>
      </c>
      <c r="E158" s="227" t="s">
        <v>1385</v>
      </c>
      <c r="F158" s="227"/>
      <c r="G158" s="227"/>
      <c r="H158" s="28">
        <f>$F$12*(1+$F$41)+$F$46</f>
        <v>0</v>
      </c>
      <c r="I158" s="32" t="str">
        <f t="shared" ca="1" si="12"/>
        <v>=$F$12*(1+$F$41)+$F$46</v>
      </c>
    </row>
    <row r="159" spans="2:9" ht="15" customHeight="1" x14ac:dyDescent="0.25">
      <c r="B159" s="50" t="s">
        <v>978</v>
      </c>
      <c r="C159" s="17" t="s">
        <v>551</v>
      </c>
      <c r="D159" s="33" t="s">
        <v>966</v>
      </c>
      <c r="E159" s="227" t="s">
        <v>1386</v>
      </c>
      <c r="F159" s="227"/>
      <c r="G159" s="227"/>
      <c r="H159" s="28">
        <f>$F$13*(1+$F$41)+$F$46</f>
        <v>0</v>
      </c>
      <c r="I159" s="32" t="str">
        <f t="shared" ca="1" si="12"/>
        <v>=$F$13*(1+$F$41)+$F$46</v>
      </c>
    </row>
    <row r="160" spans="2:9" ht="15" customHeight="1" x14ac:dyDescent="0.25">
      <c r="B160" s="50"/>
      <c r="D160" s="25"/>
      <c r="E160" s="221"/>
      <c r="F160" s="221"/>
      <c r="G160" s="221"/>
      <c r="H160" s="63"/>
      <c r="I160" s="32"/>
    </row>
    <row r="161" spans="2:9" x14ac:dyDescent="0.25">
      <c r="B161" s="50" t="s">
        <v>1015</v>
      </c>
      <c r="C161" s="17" t="s">
        <v>551</v>
      </c>
      <c r="D161" s="25" t="s">
        <v>979</v>
      </c>
      <c r="E161" s="227" t="s">
        <v>1326</v>
      </c>
      <c r="F161" s="227"/>
      <c r="G161" s="227"/>
      <c r="H161" s="28">
        <f>$F$10+$F$46</f>
        <v>0</v>
      </c>
      <c r="I161" s="32" t="str">
        <f t="shared" ref="I161:I172" ca="1" si="13">_xlfn.FORMULATEXT(H161)</f>
        <v>=$F$10+$F$46</v>
      </c>
    </row>
    <row r="162" spans="2:9" x14ac:dyDescent="0.25">
      <c r="B162" s="50" t="s">
        <v>1016</v>
      </c>
      <c r="C162" s="17" t="s">
        <v>551</v>
      </c>
      <c r="D162" s="25" t="s">
        <v>980</v>
      </c>
      <c r="E162" s="227" t="s">
        <v>1387</v>
      </c>
      <c r="F162" s="227"/>
      <c r="G162" s="227"/>
      <c r="H162" s="28">
        <f>$F$11+$F$46</f>
        <v>0</v>
      </c>
      <c r="I162" s="32" t="str">
        <f t="shared" ca="1" si="13"/>
        <v>=$F$11+$F$46</v>
      </c>
    </row>
    <row r="163" spans="2:9" x14ac:dyDescent="0.25">
      <c r="B163" s="50" t="s">
        <v>1017</v>
      </c>
      <c r="C163" s="17" t="s">
        <v>551</v>
      </c>
      <c r="D163" s="25" t="s">
        <v>981</v>
      </c>
      <c r="E163" s="227" t="s">
        <v>1388</v>
      </c>
      <c r="F163" s="227"/>
      <c r="G163" s="227"/>
      <c r="H163" s="28">
        <f>$F$12+$F$46</f>
        <v>0</v>
      </c>
      <c r="I163" s="32" t="str">
        <f t="shared" ca="1" si="13"/>
        <v>=$F$12+$F$46</v>
      </c>
    </row>
    <row r="164" spans="2:9" x14ac:dyDescent="0.25">
      <c r="B164" s="50" t="s">
        <v>1018</v>
      </c>
      <c r="C164" s="17" t="s">
        <v>551</v>
      </c>
      <c r="D164" s="25" t="s">
        <v>982</v>
      </c>
      <c r="E164" s="227" t="s">
        <v>1389</v>
      </c>
      <c r="F164" s="227"/>
      <c r="G164" s="227"/>
      <c r="H164" s="28">
        <f>$F$13+$F$46</f>
        <v>0</v>
      </c>
      <c r="I164" s="32" t="str">
        <f t="shared" ca="1" si="13"/>
        <v>=$F$13+$F$46</v>
      </c>
    </row>
    <row r="165" spans="2:9" x14ac:dyDescent="0.25">
      <c r="B165" s="23" t="s">
        <v>1019</v>
      </c>
      <c r="C165" s="17" t="s">
        <v>551</v>
      </c>
      <c r="D165" s="17" t="s">
        <v>983</v>
      </c>
      <c r="E165" s="227" t="s">
        <v>1327</v>
      </c>
      <c r="F165" s="227"/>
      <c r="G165" s="227"/>
      <c r="H165" s="28">
        <f>$F$10*(1+$F$41)+$F$46</f>
        <v>0</v>
      </c>
      <c r="I165" s="32" t="str">
        <f t="shared" ca="1" si="13"/>
        <v>=$F$10*(1+$F$41)+$F$46</v>
      </c>
    </row>
    <row r="166" spans="2:9" x14ac:dyDescent="0.25">
      <c r="B166" s="23" t="s">
        <v>1020</v>
      </c>
      <c r="C166" s="17" t="s">
        <v>551</v>
      </c>
      <c r="D166" s="17" t="s">
        <v>984</v>
      </c>
      <c r="E166" s="227" t="s">
        <v>1390</v>
      </c>
      <c r="F166" s="227"/>
      <c r="G166" s="227"/>
      <c r="H166" s="28">
        <f>$F$11*(1+$F$41)+$F$46</f>
        <v>0</v>
      </c>
      <c r="I166" s="32" t="str">
        <f t="shared" ca="1" si="13"/>
        <v>=$F$11*(1+$F$41)+$F$46</v>
      </c>
    </row>
    <row r="167" spans="2:9" x14ac:dyDescent="0.25">
      <c r="B167" s="23" t="s">
        <v>1021</v>
      </c>
      <c r="C167" s="17" t="s">
        <v>551</v>
      </c>
      <c r="D167" s="17" t="s">
        <v>985</v>
      </c>
      <c r="E167" s="227" t="s">
        <v>1391</v>
      </c>
      <c r="F167" s="227"/>
      <c r="G167" s="227"/>
      <c r="H167" s="28">
        <f>$F$12*(1+$F$41)+$F$46</f>
        <v>0</v>
      </c>
      <c r="I167" s="32" t="str">
        <f t="shared" ca="1" si="13"/>
        <v>=$F$12*(1+$F$41)+$F$46</v>
      </c>
    </row>
    <row r="168" spans="2:9" x14ac:dyDescent="0.25">
      <c r="B168" s="23" t="s">
        <v>1022</v>
      </c>
      <c r="C168" s="17" t="s">
        <v>551</v>
      </c>
      <c r="D168" s="17" t="s">
        <v>986</v>
      </c>
      <c r="E168" s="227" t="s">
        <v>1392</v>
      </c>
      <c r="F168" s="227"/>
      <c r="G168" s="227"/>
      <c r="H168" s="28">
        <f>$F$13*(1+$F$41)+$F$46</f>
        <v>0</v>
      </c>
      <c r="I168" s="32" t="str">
        <f t="shared" ca="1" si="13"/>
        <v>=$F$13*(1+$F$41)+$F$46</v>
      </c>
    </row>
    <row r="169" spans="2:9" ht="15" customHeight="1" x14ac:dyDescent="0.25">
      <c r="B169" s="50" t="s">
        <v>1023</v>
      </c>
      <c r="C169" s="17" t="s">
        <v>551</v>
      </c>
      <c r="D169" s="25" t="s">
        <v>987</v>
      </c>
      <c r="E169" s="227" t="s">
        <v>1328</v>
      </c>
      <c r="F169" s="227"/>
      <c r="G169" s="227"/>
      <c r="H169" s="28">
        <f>$F$10*(1+$F$41)+$F$46</f>
        <v>0</v>
      </c>
      <c r="I169" s="32" t="str">
        <f t="shared" ca="1" si="13"/>
        <v>=$F$10*(1+$F$41)+$F$46</v>
      </c>
    </row>
    <row r="170" spans="2:9" ht="15" customHeight="1" x14ac:dyDescent="0.25">
      <c r="B170" s="50" t="s">
        <v>1024</v>
      </c>
      <c r="C170" s="17" t="s">
        <v>551</v>
      </c>
      <c r="D170" s="25" t="s">
        <v>988</v>
      </c>
      <c r="E170" s="227" t="s">
        <v>1393</v>
      </c>
      <c r="F170" s="227"/>
      <c r="G170" s="227"/>
      <c r="H170" s="28">
        <f>$F$11*(1+$F$41)+$F$46</f>
        <v>0</v>
      </c>
      <c r="I170" s="32" t="str">
        <f t="shared" ca="1" si="13"/>
        <v>=$F$11*(1+$F$41)+$F$46</v>
      </c>
    </row>
    <row r="171" spans="2:9" ht="15" customHeight="1" x14ac:dyDescent="0.25">
      <c r="B171" s="50" t="s">
        <v>1025</v>
      </c>
      <c r="C171" s="17" t="s">
        <v>551</v>
      </c>
      <c r="D171" s="33" t="s">
        <v>989</v>
      </c>
      <c r="E171" s="227" t="s">
        <v>1394</v>
      </c>
      <c r="F171" s="227"/>
      <c r="G171" s="227"/>
      <c r="H171" s="28">
        <f>$F$12*(1+$F$41)+$F$46</f>
        <v>0</v>
      </c>
      <c r="I171" s="32" t="str">
        <f t="shared" ca="1" si="13"/>
        <v>=$F$12*(1+$F$41)+$F$46</v>
      </c>
    </row>
    <row r="172" spans="2:9" ht="15" customHeight="1" x14ac:dyDescent="0.25">
      <c r="B172" s="50" t="s">
        <v>1026</v>
      </c>
      <c r="C172" s="17" t="s">
        <v>551</v>
      </c>
      <c r="D172" s="33" t="s">
        <v>990</v>
      </c>
      <c r="E172" s="227" t="s">
        <v>1395</v>
      </c>
      <c r="F172" s="227"/>
      <c r="G172" s="227"/>
      <c r="H172" s="28">
        <f>$F$13*(1+$F$41)+$F$46</f>
        <v>0</v>
      </c>
      <c r="I172" s="32" t="str">
        <f t="shared" ca="1" si="13"/>
        <v>=$F$13*(1+$F$41)+$F$46</v>
      </c>
    </row>
    <row r="173" spans="2:9" ht="15" customHeight="1" x14ac:dyDescent="0.25">
      <c r="B173" s="50"/>
      <c r="D173" s="25"/>
      <c r="E173" s="221"/>
      <c r="F173" s="221"/>
      <c r="G173" s="221"/>
      <c r="H173" s="63"/>
      <c r="I173" s="32"/>
    </row>
    <row r="174" spans="2:9" x14ac:dyDescent="0.25">
      <c r="B174" s="50" t="s">
        <v>1003</v>
      </c>
      <c r="C174" s="17" t="s">
        <v>551</v>
      </c>
      <c r="D174" s="25" t="s">
        <v>991</v>
      </c>
      <c r="E174" s="227" t="s">
        <v>1329</v>
      </c>
      <c r="F174" s="227"/>
      <c r="G174" s="227"/>
      <c r="H174" s="28">
        <f>$F$10+$F$46</f>
        <v>0</v>
      </c>
      <c r="I174" s="32" t="str">
        <f t="shared" ref="I174:I185" ca="1" si="14">_xlfn.FORMULATEXT(H174)</f>
        <v>=$F$10+$F$46</v>
      </c>
    </row>
    <row r="175" spans="2:9" x14ac:dyDescent="0.25">
      <c r="B175" s="50" t="s">
        <v>1004</v>
      </c>
      <c r="C175" s="17" t="s">
        <v>551</v>
      </c>
      <c r="D175" s="25" t="s">
        <v>992</v>
      </c>
      <c r="E175" s="227" t="s">
        <v>1396</v>
      </c>
      <c r="F175" s="227"/>
      <c r="G175" s="227"/>
      <c r="H175" s="28">
        <f>$F$11+$F$46</f>
        <v>0</v>
      </c>
      <c r="I175" s="32" t="str">
        <f t="shared" ca="1" si="14"/>
        <v>=$F$11+$F$46</v>
      </c>
    </row>
    <row r="176" spans="2:9" x14ac:dyDescent="0.25">
      <c r="B176" s="50" t="s">
        <v>1005</v>
      </c>
      <c r="C176" s="17" t="s">
        <v>551</v>
      </c>
      <c r="D176" s="25" t="s">
        <v>993</v>
      </c>
      <c r="E176" s="227" t="s">
        <v>1397</v>
      </c>
      <c r="F176" s="227"/>
      <c r="G176" s="227"/>
      <c r="H176" s="28">
        <f>$F$12+$F$46</f>
        <v>0</v>
      </c>
      <c r="I176" s="32" t="str">
        <f t="shared" ca="1" si="14"/>
        <v>=$F$12+$F$46</v>
      </c>
    </row>
    <row r="177" spans="2:9" x14ac:dyDescent="0.25">
      <c r="B177" s="50" t="s">
        <v>1006</v>
      </c>
      <c r="C177" s="17" t="s">
        <v>551</v>
      </c>
      <c r="D177" s="25" t="s">
        <v>994</v>
      </c>
      <c r="E177" s="227" t="s">
        <v>1398</v>
      </c>
      <c r="F177" s="227"/>
      <c r="G177" s="227"/>
      <c r="H177" s="28">
        <f>$F$13+$F$46</f>
        <v>0</v>
      </c>
      <c r="I177" s="32" t="str">
        <f t="shared" ca="1" si="14"/>
        <v>=$F$13+$F$46</v>
      </c>
    </row>
    <row r="178" spans="2:9" x14ac:dyDescent="0.25">
      <c r="B178" s="23" t="s">
        <v>1007</v>
      </c>
      <c r="C178" s="17" t="s">
        <v>551</v>
      </c>
      <c r="D178" s="17" t="s">
        <v>995</v>
      </c>
      <c r="E178" s="227" t="s">
        <v>1330</v>
      </c>
      <c r="F178" s="227"/>
      <c r="G178" s="227"/>
      <c r="H178" s="28">
        <f>$F$10*(1+$F$41)+$F$46</f>
        <v>0</v>
      </c>
      <c r="I178" s="32" t="str">
        <f t="shared" ca="1" si="14"/>
        <v>=$F$10*(1+$F$41)+$F$46</v>
      </c>
    </row>
    <row r="179" spans="2:9" x14ac:dyDescent="0.25">
      <c r="B179" s="23" t="s">
        <v>1008</v>
      </c>
      <c r="C179" s="17" t="s">
        <v>551</v>
      </c>
      <c r="D179" s="17" t="s">
        <v>996</v>
      </c>
      <c r="E179" s="227" t="s">
        <v>1399</v>
      </c>
      <c r="F179" s="227"/>
      <c r="G179" s="227"/>
      <c r="H179" s="28">
        <f>$F$11*(1+$F$41)+$F$46</f>
        <v>0</v>
      </c>
      <c r="I179" s="32" t="str">
        <f t="shared" ca="1" si="14"/>
        <v>=$F$11*(1+$F$41)+$F$46</v>
      </c>
    </row>
    <row r="180" spans="2:9" x14ac:dyDescent="0.25">
      <c r="B180" s="23" t="s">
        <v>1009</v>
      </c>
      <c r="C180" s="17" t="s">
        <v>551</v>
      </c>
      <c r="D180" s="17" t="s">
        <v>997</v>
      </c>
      <c r="E180" s="227" t="s">
        <v>1400</v>
      </c>
      <c r="F180" s="227"/>
      <c r="G180" s="227"/>
      <c r="H180" s="28">
        <f>$F$12*(1+$F$41)+$F$46</f>
        <v>0</v>
      </c>
      <c r="I180" s="32" t="str">
        <f t="shared" ca="1" si="14"/>
        <v>=$F$12*(1+$F$41)+$F$46</v>
      </c>
    </row>
    <row r="181" spans="2:9" x14ac:dyDescent="0.25">
      <c r="B181" s="23" t="s">
        <v>1010</v>
      </c>
      <c r="C181" s="17" t="s">
        <v>551</v>
      </c>
      <c r="D181" s="17" t="s">
        <v>998</v>
      </c>
      <c r="E181" s="227" t="s">
        <v>1401</v>
      </c>
      <c r="F181" s="227"/>
      <c r="G181" s="227"/>
      <c r="H181" s="28">
        <f>$F$13*(1+$F$41)+$F$46</f>
        <v>0</v>
      </c>
      <c r="I181" s="32" t="str">
        <f t="shared" ca="1" si="14"/>
        <v>=$F$13*(1+$F$41)+$F$46</v>
      </c>
    </row>
    <row r="182" spans="2:9" ht="15" customHeight="1" x14ac:dyDescent="0.25">
      <c r="B182" s="50" t="s">
        <v>1011</v>
      </c>
      <c r="C182" s="17" t="s">
        <v>551</v>
      </c>
      <c r="D182" s="25" t="s">
        <v>999</v>
      </c>
      <c r="E182" s="227" t="s">
        <v>1331</v>
      </c>
      <c r="F182" s="227"/>
      <c r="G182" s="227"/>
      <c r="H182" s="28">
        <f>$F$10*(1+$F$41)+$F$46</f>
        <v>0</v>
      </c>
      <c r="I182" s="32" t="str">
        <f t="shared" ca="1" si="14"/>
        <v>=$F$10*(1+$F$41)+$F$46</v>
      </c>
    </row>
    <row r="183" spans="2:9" ht="15" customHeight="1" x14ac:dyDescent="0.25">
      <c r="B183" s="50" t="s">
        <v>1012</v>
      </c>
      <c r="C183" s="17" t="s">
        <v>551</v>
      </c>
      <c r="D183" s="25" t="s">
        <v>1000</v>
      </c>
      <c r="E183" s="227" t="s">
        <v>1402</v>
      </c>
      <c r="F183" s="227"/>
      <c r="G183" s="227"/>
      <c r="H183" s="28">
        <f>$F$11*(1+$F$41)+$F$46</f>
        <v>0</v>
      </c>
      <c r="I183" s="32" t="str">
        <f t="shared" ca="1" si="14"/>
        <v>=$F$11*(1+$F$41)+$F$46</v>
      </c>
    </row>
    <row r="184" spans="2:9" ht="15" customHeight="1" x14ac:dyDescent="0.25">
      <c r="B184" s="50" t="s">
        <v>1013</v>
      </c>
      <c r="C184" s="17" t="s">
        <v>551</v>
      </c>
      <c r="D184" s="33" t="s">
        <v>1001</v>
      </c>
      <c r="E184" s="227" t="s">
        <v>1403</v>
      </c>
      <c r="F184" s="227"/>
      <c r="G184" s="227"/>
      <c r="H184" s="28">
        <f>$F$12*(1+$F$41)+$F$46</f>
        <v>0</v>
      </c>
      <c r="I184" s="32" t="str">
        <f t="shared" ca="1" si="14"/>
        <v>=$F$12*(1+$F$41)+$F$46</v>
      </c>
    </row>
    <row r="185" spans="2:9" ht="15" customHeight="1" x14ac:dyDescent="0.25">
      <c r="B185" s="50" t="s">
        <v>1014</v>
      </c>
      <c r="C185" s="17" t="s">
        <v>551</v>
      </c>
      <c r="D185" s="33" t="s">
        <v>1002</v>
      </c>
      <c r="E185" s="227" t="s">
        <v>1404</v>
      </c>
      <c r="F185" s="227"/>
      <c r="G185" s="227"/>
      <c r="H185" s="28">
        <f>$F$13*(1+$F$41)+$F$46</f>
        <v>0</v>
      </c>
      <c r="I185" s="32" t="str">
        <f t="shared" ca="1" si="14"/>
        <v>=$F$13*(1+$F$41)+$F$46</v>
      </c>
    </row>
    <row r="186" spans="2:9" ht="15" customHeight="1" x14ac:dyDescent="0.25">
      <c r="B186" s="50"/>
      <c r="D186" s="25"/>
      <c r="E186" s="221"/>
      <c r="F186" s="221"/>
      <c r="G186" s="221"/>
      <c r="H186" s="63"/>
      <c r="I186" s="32"/>
    </row>
    <row r="187" spans="2:9" x14ac:dyDescent="0.25">
      <c r="B187" s="50" t="s">
        <v>1039</v>
      </c>
      <c r="C187" s="17" t="s">
        <v>551</v>
      </c>
      <c r="D187" s="25" t="s">
        <v>1027</v>
      </c>
      <c r="E187" s="227" t="s">
        <v>1332</v>
      </c>
      <c r="F187" s="227"/>
      <c r="G187" s="227"/>
      <c r="H187" s="28">
        <f>$F$10+$F$47</f>
        <v>0</v>
      </c>
      <c r="I187" s="32" t="str">
        <f t="shared" ref="I187:I198" ca="1" si="15">_xlfn.FORMULATEXT(H187)</f>
        <v>=$F$10+$F$47</v>
      </c>
    </row>
    <row r="188" spans="2:9" x14ac:dyDescent="0.25">
      <c r="B188" s="50" t="s">
        <v>1040</v>
      </c>
      <c r="C188" s="17" t="s">
        <v>551</v>
      </c>
      <c r="D188" s="25" t="s">
        <v>1028</v>
      </c>
      <c r="E188" s="227" t="s">
        <v>1405</v>
      </c>
      <c r="F188" s="227"/>
      <c r="G188" s="227"/>
      <c r="H188" s="28">
        <f>$F$11+$F$47</f>
        <v>0</v>
      </c>
      <c r="I188" s="32" t="str">
        <f t="shared" ca="1" si="15"/>
        <v>=$F$11+$F$47</v>
      </c>
    </row>
    <row r="189" spans="2:9" x14ac:dyDescent="0.25">
      <c r="B189" s="50" t="s">
        <v>1041</v>
      </c>
      <c r="C189" s="17" t="s">
        <v>551</v>
      </c>
      <c r="D189" s="25" t="s">
        <v>1029</v>
      </c>
      <c r="E189" s="227" t="s">
        <v>1406</v>
      </c>
      <c r="F189" s="227"/>
      <c r="G189" s="227"/>
      <c r="H189" s="28">
        <f>$F$12+$F$47</f>
        <v>0</v>
      </c>
      <c r="I189" s="32" t="str">
        <f t="shared" ca="1" si="15"/>
        <v>=$F$12+$F$47</v>
      </c>
    </row>
    <row r="190" spans="2:9" x14ac:dyDescent="0.25">
      <c r="B190" s="50" t="s">
        <v>1042</v>
      </c>
      <c r="C190" s="17" t="s">
        <v>551</v>
      </c>
      <c r="D190" s="25" t="s">
        <v>1030</v>
      </c>
      <c r="E190" s="227" t="s">
        <v>1407</v>
      </c>
      <c r="F190" s="227"/>
      <c r="G190" s="227"/>
      <c r="H190" s="28">
        <f>$F$13+$F$47</f>
        <v>0</v>
      </c>
      <c r="I190" s="32" t="str">
        <f t="shared" ca="1" si="15"/>
        <v>=$F$13+$F$47</v>
      </c>
    </row>
    <row r="191" spans="2:9" x14ac:dyDescent="0.25">
      <c r="B191" s="23" t="s">
        <v>1043</v>
      </c>
      <c r="C191" s="17" t="s">
        <v>551</v>
      </c>
      <c r="D191" s="17" t="s">
        <v>1031</v>
      </c>
      <c r="E191" s="227" t="s">
        <v>1333</v>
      </c>
      <c r="F191" s="227"/>
      <c r="G191" s="227"/>
      <c r="H191" s="28">
        <f>$F$10*(1+$F$41)+$F$47</f>
        <v>0</v>
      </c>
      <c r="I191" s="32" t="str">
        <f t="shared" ca="1" si="15"/>
        <v>=$F$10*(1+$F$41)+$F$47</v>
      </c>
    </row>
    <row r="192" spans="2:9" x14ac:dyDescent="0.25">
      <c r="B192" s="23" t="s">
        <v>1044</v>
      </c>
      <c r="C192" s="17" t="s">
        <v>551</v>
      </c>
      <c r="D192" s="17" t="s">
        <v>1032</v>
      </c>
      <c r="E192" s="227" t="s">
        <v>1408</v>
      </c>
      <c r="F192" s="227"/>
      <c r="G192" s="227"/>
      <c r="H192" s="28">
        <f>$F$11*(1+$F$41)+$F$47</f>
        <v>0</v>
      </c>
      <c r="I192" s="32" t="str">
        <f t="shared" ca="1" si="15"/>
        <v>=$F$11*(1+$F$41)+$F$47</v>
      </c>
    </row>
    <row r="193" spans="2:9" x14ac:dyDescent="0.25">
      <c r="B193" s="23" t="s">
        <v>1045</v>
      </c>
      <c r="C193" s="17" t="s">
        <v>551</v>
      </c>
      <c r="D193" s="17" t="s">
        <v>1033</v>
      </c>
      <c r="E193" s="227" t="s">
        <v>1409</v>
      </c>
      <c r="F193" s="227"/>
      <c r="G193" s="227"/>
      <c r="H193" s="28">
        <f>$F$12*(1+$F$41)+$F$47</f>
        <v>0</v>
      </c>
      <c r="I193" s="32" t="str">
        <f t="shared" ca="1" si="15"/>
        <v>=$F$12*(1+$F$41)+$F$47</v>
      </c>
    </row>
    <row r="194" spans="2:9" x14ac:dyDescent="0.25">
      <c r="B194" s="23" t="s">
        <v>1046</v>
      </c>
      <c r="C194" s="17" t="s">
        <v>551</v>
      </c>
      <c r="D194" s="17" t="s">
        <v>1034</v>
      </c>
      <c r="E194" s="227" t="s">
        <v>1410</v>
      </c>
      <c r="F194" s="227"/>
      <c r="G194" s="227"/>
      <c r="H194" s="28">
        <f>$F$13*(1+$F$41)+$F$47</f>
        <v>0</v>
      </c>
      <c r="I194" s="32" t="str">
        <f t="shared" ca="1" si="15"/>
        <v>=$F$13*(1+$F$41)+$F$47</v>
      </c>
    </row>
    <row r="195" spans="2:9" ht="15" customHeight="1" x14ac:dyDescent="0.25">
      <c r="B195" s="50" t="s">
        <v>1047</v>
      </c>
      <c r="C195" s="17" t="s">
        <v>551</v>
      </c>
      <c r="D195" s="25" t="s">
        <v>1035</v>
      </c>
      <c r="E195" s="227" t="s">
        <v>1334</v>
      </c>
      <c r="F195" s="227"/>
      <c r="G195" s="227"/>
      <c r="H195" s="28">
        <f>$F$10*(1+$F$41)+$F$47</f>
        <v>0</v>
      </c>
      <c r="I195" s="32" t="str">
        <f t="shared" ca="1" si="15"/>
        <v>=$F$10*(1+$F$41)+$F$47</v>
      </c>
    </row>
    <row r="196" spans="2:9" ht="15" customHeight="1" x14ac:dyDescent="0.25">
      <c r="B196" s="50" t="s">
        <v>1048</v>
      </c>
      <c r="C196" s="17" t="s">
        <v>551</v>
      </c>
      <c r="D196" s="25" t="s">
        <v>1036</v>
      </c>
      <c r="E196" s="227" t="s">
        <v>1411</v>
      </c>
      <c r="F196" s="227"/>
      <c r="G196" s="227"/>
      <c r="H196" s="28">
        <f>$F$11*(1+$F$41)+$F$47</f>
        <v>0</v>
      </c>
      <c r="I196" s="32" t="str">
        <f t="shared" ca="1" si="15"/>
        <v>=$F$11*(1+$F$41)+$F$47</v>
      </c>
    </row>
    <row r="197" spans="2:9" ht="15" customHeight="1" x14ac:dyDescent="0.25">
      <c r="B197" s="50" t="s">
        <v>1049</v>
      </c>
      <c r="C197" s="17" t="s">
        <v>551</v>
      </c>
      <c r="D197" s="33" t="s">
        <v>1037</v>
      </c>
      <c r="E197" s="227" t="s">
        <v>1412</v>
      </c>
      <c r="F197" s="227"/>
      <c r="G197" s="227"/>
      <c r="H197" s="28">
        <f>$F$12*(1+$F$41)+$F$47</f>
        <v>0</v>
      </c>
      <c r="I197" s="32" t="str">
        <f t="shared" ca="1" si="15"/>
        <v>=$F$12*(1+$F$41)+$F$47</v>
      </c>
    </row>
    <row r="198" spans="2:9" ht="15" customHeight="1" x14ac:dyDescent="0.25">
      <c r="B198" s="50" t="s">
        <v>1050</v>
      </c>
      <c r="C198" s="17" t="s">
        <v>551</v>
      </c>
      <c r="D198" s="33" t="s">
        <v>1038</v>
      </c>
      <c r="E198" s="227" t="s">
        <v>1413</v>
      </c>
      <c r="F198" s="227"/>
      <c r="G198" s="227"/>
      <c r="H198" s="28">
        <f>$F$13*(1+$F$41)+$F$47</f>
        <v>0</v>
      </c>
      <c r="I198" s="32" t="str">
        <f t="shared" ca="1" si="15"/>
        <v>=$F$13*(1+$F$41)+$F$47</v>
      </c>
    </row>
    <row r="199" spans="2:9" ht="15" customHeight="1" x14ac:dyDescent="0.25">
      <c r="B199" s="50"/>
      <c r="D199" s="25"/>
      <c r="E199" s="221"/>
      <c r="F199" s="221"/>
      <c r="G199" s="221"/>
      <c r="H199" s="63"/>
      <c r="I199" s="32"/>
    </row>
    <row r="200" spans="2:9" x14ac:dyDescent="0.25">
      <c r="B200" s="50" t="s">
        <v>1063</v>
      </c>
      <c r="C200" s="17" t="s">
        <v>551</v>
      </c>
      <c r="D200" s="25" t="s">
        <v>1051</v>
      </c>
      <c r="E200" s="227" t="s">
        <v>1335</v>
      </c>
      <c r="F200" s="227"/>
      <c r="G200" s="227"/>
      <c r="H200" s="28">
        <f>$F$10+$F$47</f>
        <v>0</v>
      </c>
      <c r="I200" s="32" t="str">
        <f t="shared" ref="I200:I211" ca="1" si="16">_xlfn.FORMULATEXT(H200)</f>
        <v>=$F$10+$F$47</v>
      </c>
    </row>
    <row r="201" spans="2:9" x14ac:dyDescent="0.25">
      <c r="B201" s="50" t="s">
        <v>1064</v>
      </c>
      <c r="C201" s="17" t="s">
        <v>551</v>
      </c>
      <c r="D201" s="25" t="s">
        <v>1052</v>
      </c>
      <c r="E201" s="227" t="s">
        <v>1414</v>
      </c>
      <c r="F201" s="227"/>
      <c r="G201" s="227"/>
      <c r="H201" s="28">
        <f>$F$11+$F$47</f>
        <v>0</v>
      </c>
      <c r="I201" s="32" t="str">
        <f t="shared" ca="1" si="16"/>
        <v>=$F$11+$F$47</v>
      </c>
    </row>
    <row r="202" spans="2:9" x14ac:dyDescent="0.25">
      <c r="B202" s="50" t="s">
        <v>1065</v>
      </c>
      <c r="C202" s="17" t="s">
        <v>551</v>
      </c>
      <c r="D202" s="25" t="s">
        <v>1053</v>
      </c>
      <c r="E202" s="227" t="s">
        <v>1415</v>
      </c>
      <c r="F202" s="227"/>
      <c r="G202" s="227"/>
      <c r="H202" s="28">
        <f>$F$12+$F$47</f>
        <v>0</v>
      </c>
      <c r="I202" s="32" t="str">
        <f t="shared" ca="1" si="16"/>
        <v>=$F$12+$F$47</v>
      </c>
    </row>
    <row r="203" spans="2:9" x14ac:dyDescent="0.25">
      <c r="B203" s="50" t="s">
        <v>1066</v>
      </c>
      <c r="C203" s="17" t="s">
        <v>551</v>
      </c>
      <c r="D203" s="25" t="s">
        <v>1054</v>
      </c>
      <c r="E203" s="227" t="s">
        <v>1416</v>
      </c>
      <c r="F203" s="227"/>
      <c r="G203" s="227"/>
      <c r="H203" s="28">
        <f>$F$13+$F$47</f>
        <v>0</v>
      </c>
      <c r="I203" s="32" t="str">
        <f t="shared" ca="1" si="16"/>
        <v>=$F$13+$F$47</v>
      </c>
    </row>
    <row r="204" spans="2:9" x14ac:dyDescent="0.25">
      <c r="B204" s="23" t="s">
        <v>1067</v>
      </c>
      <c r="C204" s="17" t="s">
        <v>551</v>
      </c>
      <c r="D204" s="17" t="s">
        <v>1055</v>
      </c>
      <c r="E204" s="227" t="s">
        <v>1336</v>
      </c>
      <c r="F204" s="227"/>
      <c r="G204" s="227"/>
      <c r="H204" s="28">
        <f>$F$10*(1+$F$41)+$F$47</f>
        <v>0</v>
      </c>
      <c r="I204" s="32" t="str">
        <f t="shared" ca="1" si="16"/>
        <v>=$F$10*(1+$F$41)+$F$47</v>
      </c>
    </row>
    <row r="205" spans="2:9" x14ac:dyDescent="0.25">
      <c r="B205" s="23" t="s">
        <v>1068</v>
      </c>
      <c r="C205" s="17" t="s">
        <v>551</v>
      </c>
      <c r="D205" s="17" t="s">
        <v>1056</v>
      </c>
      <c r="E205" s="227" t="s">
        <v>1417</v>
      </c>
      <c r="F205" s="227"/>
      <c r="G205" s="227"/>
      <c r="H205" s="28">
        <f>$F$11*(1+$F$41)+$F$47</f>
        <v>0</v>
      </c>
      <c r="I205" s="32" t="str">
        <f t="shared" ca="1" si="16"/>
        <v>=$F$11*(1+$F$41)+$F$47</v>
      </c>
    </row>
    <row r="206" spans="2:9" x14ac:dyDescent="0.25">
      <c r="B206" s="23" t="s">
        <v>1069</v>
      </c>
      <c r="C206" s="17" t="s">
        <v>551</v>
      </c>
      <c r="D206" s="17" t="s">
        <v>1057</v>
      </c>
      <c r="E206" s="227" t="s">
        <v>1418</v>
      </c>
      <c r="F206" s="227"/>
      <c r="G206" s="227"/>
      <c r="H206" s="28">
        <f>$F$12*(1+$F$41)+$F$47</f>
        <v>0</v>
      </c>
      <c r="I206" s="32" t="str">
        <f t="shared" ca="1" si="16"/>
        <v>=$F$12*(1+$F$41)+$F$47</v>
      </c>
    </row>
    <row r="207" spans="2:9" x14ac:dyDescent="0.25">
      <c r="B207" s="23" t="s">
        <v>1070</v>
      </c>
      <c r="C207" s="17" t="s">
        <v>551</v>
      </c>
      <c r="D207" s="17" t="s">
        <v>1058</v>
      </c>
      <c r="E207" s="227" t="s">
        <v>1419</v>
      </c>
      <c r="F207" s="227"/>
      <c r="G207" s="227"/>
      <c r="H207" s="28">
        <f>$F$13*(1+$F$41)+$F$47</f>
        <v>0</v>
      </c>
      <c r="I207" s="32" t="str">
        <f t="shared" ca="1" si="16"/>
        <v>=$F$13*(1+$F$41)+$F$47</v>
      </c>
    </row>
    <row r="208" spans="2:9" ht="15" customHeight="1" x14ac:dyDescent="0.25">
      <c r="B208" s="50" t="s">
        <v>1071</v>
      </c>
      <c r="C208" s="17" t="s">
        <v>551</v>
      </c>
      <c r="D208" s="25" t="s">
        <v>1059</v>
      </c>
      <c r="E208" s="227" t="s">
        <v>1337</v>
      </c>
      <c r="F208" s="227"/>
      <c r="G208" s="227"/>
      <c r="H208" s="28">
        <f>$F$10*(1+$F$41)+$F$47</f>
        <v>0</v>
      </c>
      <c r="I208" s="32" t="str">
        <f t="shared" ca="1" si="16"/>
        <v>=$F$10*(1+$F$41)+$F$47</v>
      </c>
    </row>
    <row r="209" spans="2:9" ht="15" customHeight="1" x14ac:dyDescent="0.25">
      <c r="B209" s="50" t="s">
        <v>1072</v>
      </c>
      <c r="C209" s="17" t="s">
        <v>551</v>
      </c>
      <c r="D209" s="25" t="s">
        <v>1060</v>
      </c>
      <c r="E209" s="227" t="s">
        <v>1420</v>
      </c>
      <c r="F209" s="227"/>
      <c r="G209" s="227"/>
      <c r="H209" s="28">
        <f>$F$11*(1+$F$41)+$F$47</f>
        <v>0</v>
      </c>
      <c r="I209" s="32" t="str">
        <f t="shared" ca="1" si="16"/>
        <v>=$F$11*(1+$F$41)+$F$47</v>
      </c>
    </row>
    <row r="210" spans="2:9" ht="15" customHeight="1" x14ac:dyDescent="0.25">
      <c r="B210" s="50" t="s">
        <v>1073</v>
      </c>
      <c r="C210" s="17" t="s">
        <v>551</v>
      </c>
      <c r="D210" s="33" t="s">
        <v>1061</v>
      </c>
      <c r="E210" s="227" t="s">
        <v>1421</v>
      </c>
      <c r="F210" s="227"/>
      <c r="G210" s="227"/>
      <c r="H210" s="28">
        <f>$F$12*(1+$F$41)+$F$47</f>
        <v>0</v>
      </c>
      <c r="I210" s="32" t="str">
        <f t="shared" ca="1" si="16"/>
        <v>=$F$12*(1+$F$41)+$F$47</v>
      </c>
    </row>
    <row r="211" spans="2:9" ht="15" customHeight="1" x14ac:dyDescent="0.25">
      <c r="B211" s="50" t="s">
        <v>1074</v>
      </c>
      <c r="C211" s="17" t="s">
        <v>551</v>
      </c>
      <c r="D211" s="33" t="s">
        <v>1062</v>
      </c>
      <c r="E211" s="227" t="s">
        <v>1422</v>
      </c>
      <c r="F211" s="227"/>
      <c r="G211" s="227"/>
      <c r="H211" s="28">
        <f>$F$13*(1+$F$41)+$F$47</f>
        <v>0</v>
      </c>
      <c r="I211" s="32" t="str">
        <f t="shared" ca="1" si="16"/>
        <v>=$F$13*(1+$F$41)+$F$47</v>
      </c>
    </row>
    <row r="212" spans="2:9" ht="15" customHeight="1" x14ac:dyDescent="0.25">
      <c r="B212" s="50"/>
      <c r="D212" s="25"/>
      <c r="E212" s="221"/>
      <c r="F212" s="221"/>
      <c r="G212" s="221"/>
      <c r="H212" s="63"/>
      <c r="I212" s="32"/>
    </row>
    <row r="213" spans="2:9" ht="15" customHeight="1" x14ac:dyDescent="0.25">
      <c r="B213" s="50" t="s">
        <v>907</v>
      </c>
      <c r="C213" s="17" t="s">
        <v>551</v>
      </c>
      <c r="D213" s="25" t="s">
        <v>883</v>
      </c>
      <c r="E213" s="227" t="s">
        <v>1319</v>
      </c>
      <c r="F213" s="227"/>
      <c r="G213" s="227"/>
      <c r="H213" s="63">
        <f>$F$18</f>
        <v>0</v>
      </c>
      <c r="I213" s="32" t="str">
        <f t="shared" ca="1" si="11"/>
        <v>=$F$18</v>
      </c>
    </row>
    <row r="214" spans="2:9" ht="15" customHeight="1" x14ac:dyDescent="0.25">
      <c r="B214" s="50" t="s">
        <v>908</v>
      </c>
      <c r="C214" s="17" t="s">
        <v>551</v>
      </c>
      <c r="D214" s="25" t="s">
        <v>884</v>
      </c>
      <c r="E214" s="227" t="s">
        <v>1423</v>
      </c>
      <c r="F214" s="227"/>
      <c r="G214" s="227"/>
      <c r="H214" s="63">
        <f>$F$19</f>
        <v>0</v>
      </c>
      <c r="I214" s="32" t="str">
        <f t="shared" ca="1" si="11"/>
        <v>=$F$19</v>
      </c>
    </row>
    <row r="215" spans="2:9" ht="15" customHeight="1" x14ac:dyDescent="0.25">
      <c r="B215" s="50" t="s">
        <v>909</v>
      </c>
      <c r="C215" s="17" t="s">
        <v>551</v>
      </c>
      <c r="D215" s="25" t="s">
        <v>885</v>
      </c>
      <c r="E215" s="227" t="s">
        <v>1424</v>
      </c>
      <c r="F215" s="227"/>
      <c r="G215" s="227"/>
      <c r="H215" s="63">
        <f>$F$20</f>
        <v>0</v>
      </c>
      <c r="I215" s="32" t="str">
        <f t="shared" ca="1" si="11"/>
        <v>=$F$20</v>
      </c>
    </row>
    <row r="216" spans="2:9" ht="15" customHeight="1" x14ac:dyDescent="0.25">
      <c r="B216" s="50" t="s">
        <v>910</v>
      </c>
      <c r="C216" s="17" t="s">
        <v>551</v>
      </c>
      <c r="D216" s="25" t="s">
        <v>886</v>
      </c>
      <c r="E216" s="227" t="s">
        <v>1425</v>
      </c>
      <c r="F216" s="227"/>
      <c r="G216" s="227"/>
      <c r="H216" s="63">
        <f>$F$21</f>
        <v>0</v>
      </c>
      <c r="I216" s="32" t="str">
        <f t="shared" ca="1" si="11"/>
        <v>=$F$21</v>
      </c>
    </row>
    <row r="217" spans="2:9" ht="15" customHeight="1" x14ac:dyDescent="0.25">
      <c r="B217" s="50" t="s">
        <v>911</v>
      </c>
      <c r="C217" s="17" t="s">
        <v>551</v>
      </c>
      <c r="D217" s="17" t="s">
        <v>887</v>
      </c>
      <c r="E217" s="227" t="s">
        <v>1338</v>
      </c>
      <c r="F217" s="227"/>
      <c r="G217" s="227"/>
      <c r="H217" s="63">
        <f>$F$18*(1+$F$41)</f>
        <v>0</v>
      </c>
      <c r="I217" s="32" t="str">
        <f t="shared" ca="1" si="11"/>
        <v>=$F$18*(1+$F$41)</v>
      </c>
    </row>
    <row r="218" spans="2:9" ht="15" customHeight="1" x14ac:dyDescent="0.25">
      <c r="B218" s="50" t="s">
        <v>912</v>
      </c>
      <c r="C218" s="17" t="s">
        <v>551</v>
      </c>
      <c r="D218" s="17" t="s">
        <v>888</v>
      </c>
      <c r="E218" s="227" t="s">
        <v>1426</v>
      </c>
      <c r="F218" s="227"/>
      <c r="G218" s="227"/>
      <c r="H218" s="63">
        <f>$F$19*(1+$F$41)</f>
        <v>0</v>
      </c>
      <c r="I218" s="32" t="str">
        <f t="shared" ca="1" si="11"/>
        <v>=$F$19*(1+$F$41)</v>
      </c>
    </row>
    <row r="219" spans="2:9" ht="15" customHeight="1" x14ac:dyDescent="0.25">
      <c r="B219" s="50" t="s">
        <v>913</v>
      </c>
      <c r="C219" s="17" t="s">
        <v>551</v>
      </c>
      <c r="D219" s="17" t="s">
        <v>889</v>
      </c>
      <c r="E219" s="227" t="s">
        <v>1427</v>
      </c>
      <c r="F219" s="227"/>
      <c r="G219" s="227"/>
      <c r="H219" s="63">
        <f>$F$20*(1+$F$41)</f>
        <v>0</v>
      </c>
      <c r="I219" s="32" t="str">
        <f t="shared" ca="1" si="11"/>
        <v>=$F$20*(1+$F$41)</v>
      </c>
    </row>
    <row r="220" spans="2:9" ht="15" customHeight="1" x14ac:dyDescent="0.25">
      <c r="B220" s="50" t="s">
        <v>914</v>
      </c>
      <c r="C220" s="17" t="s">
        <v>551</v>
      </c>
      <c r="D220" s="17" t="s">
        <v>890</v>
      </c>
      <c r="E220" s="227" t="s">
        <v>1428</v>
      </c>
      <c r="F220" s="227"/>
      <c r="G220" s="227"/>
      <c r="H220" s="63">
        <f>$F$21*(1+$F$41)</f>
        <v>0</v>
      </c>
      <c r="I220" s="32" t="str">
        <f t="shared" ca="1" si="11"/>
        <v>=$F$21*(1+$F$41)</v>
      </c>
    </row>
    <row r="221" spans="2:9" ht="15" customHeight="1" x14ac:dyDescent="0.25">
      <c r="B221" s="50" t="s">
        <v>915</v>
      </c>
      <c r="C221" s="17" t="s">
        <v>551</v>
      </c>
      <c r="D221" s="25" t="s">
        <v>891</v>
      </c>
      <c r="E221" s="227" t="s">
        <v>1339</v>
      </c>
      <c r="F221" s="227"/>
      <c r="G221" s="227"/>
      <c r="H221" s="63">
        <f>$F$18*(1+$F$41)</f>
        <v>0</v>
      </c>
      <c r="I221" s="32" t="str">
        <f t="shared" ca="1" si="11"/>
        <v>=$F$18*(1+$F$41)</v>
      </c>
    </row>
    <row r="222" spans="2:9" ht="15" customHeight="1" x14ac:dyDescent="0.25">
      <c r="B222" s="50" t="s">
        <v>916</v>
      </c>
      <c r="C222" s="17" t="s">
        <v>551</v>
      </c>
      <c r="D222" s="25" t="s">
        <v>892</v>
      </c>
      <c r="E222" s="227" t="s">
        <v>1429</v>
      </c>
      <c r="F222" s="227"/>
      <c r="G222" s="227"/>
      <c r="H222" s="63">
        <f>$F$19*(1+$F$41)</f>
        <v>0</v>
      </c>
      <c r="I222" s="32" t="str">
        <f t="shared" ca="1" si="11"/>
        <v>=$F$19*(1+$F$41)</v>
      </c>
    </row>
    <row r="223" spans="2:9" ht="15" customHeight="1" x14ac:dyDescent="0.25">
      <c r="B223" s="50" t="s">
        <v>917</v>
      </c>
      <c r="C223" s="17" t="s">
        <v>551</v>
      </c>
      <c r="D223" s="33" t="s">
        <v>893</v>
      </c>
      <c r="E223" s="227" t="s">
        <v>1430</v>
      </c>
      <c r="F223" s="227"/>
      <c r="G223" s="227"/>
      <c r="H223" s="63">
        <f>$F$20*(1+$F$41)</f>
        <v>0</v>
      </c>
      <c r="I223" s="32" t="str">
        <f t="shared" ca="1" si="11"/>
        <v>=$F$20*(1+$F$41)</v>
      </c>
    </row>
    <row r="224" spans="2:9" ht="15" customHeight="1" x14ac:dyDescent="0.25">
      <c r="B224" s="50" t="s">
        <v>918</v>
      </c>
      <c r="C224" s="17" t="s">
        <v>551</v>
      </c>
      <c r="D224" s="33" t="s">
        <v>894</v>
      </c>
      <c r="E224" s="227" t="s">
        <v>1431</v>
      </c>
      <c r="F224" s="227"/>
      <c r="G224" s="227"/>
      <c r="H224" s="63">
        <f>$F$21*(1+$F$41)</f>
        <v>0</v>
      </c>
      <c r="I224" s="32" t="str">
        <f t="shared" ca="1" si="11"/>
        <v>=$F$21*(1+$F$41)</v>
      </c>
    </row>
    <row r="225" spans="2:9" ht="15" customHeight="1" x14ac:dyDescent="0.25">
      <c r="B225" s="50"/>
      <c r="D225" s="25"/>
      <c r="E225" s="221"/>
      <c r="F225" s="221"/>
      <c r="G225" s="221"/>
      <c r="H225" s="63"/>
      <c r="I225" s="32"/>
    </row>
    <row r="226" spans="2:9" x14ac:dyDescent="0.25">
      <c r="B226" s="50" t="s">
        <v>1195</v>
      </c>
      <c r="C226" s="17" t="s">
        <v>551</v>
      </c>
      <c r="D226" s="25" t="s">
        <v>1135</v>
      </c>
      <c r="E226" s="227" t="s">
        <v>1340</v>
      </c>
      <c r="F226" s="227"/>
      <c r="G226" s="227"/>
      <c r="H226" s="63">
        <f>$F$18+$F$46</f>
        <v>0</v>
      </c>
      <c r="I226" s="32" t="str">
        <f t="shared" ca="1" si="11"/>
        <v>=$F$18+$F$46</v>
      </c>
    </row>
    <row r="227" spans="2:9" x14ac:dyDescent="0.25">
      <c r="B227" s="50" t="s">
        <v>1196</v>
      </c>
      <c r="C227" s="17" t="s">
        <v>551</v>
      </c>
      <c r="D227" s="25" t="s">
        <v>1136</v>
      </c>
      <c r="E227" s="227" t="s">
        <v>1432</v>
      </c>
      <c r="F227" s="227"/>
      <c r="G227" s="227"/>
      <c r="H227" s="63">
        <f>$F$19+$F$46</f>
        <v>0</v>
      </c>
      <c r="I227" s="32" t="str">
        <f t="shared" ca="1" si="11"/>
        <v>=$F$19+$F$46</v>
      </c>
    </row>
    <row r="228" spans="2:9" x14ac:dyDescent="0.25">
      <c r="B228" s="50" t="s">
        <v>1197</v>
      </c>
      <c r="C228" s="17" t="s">
        <v>551</v>
      </c>
      <c r="D228" s="25" t="s">
        <v>1137</v>
      </c>
      <c r="E228" s="227" t="s">
        <v>1433</v>
      </c>
      <c r="F228" s="227"/>
      <c r="G228" s="227"/>
      <c r="H228" s="63">
        <f>$F$20+$F$46</f>
        <v>0</v>
      </c>
      <c r="I228" s="32" t="str">
        <f t="shared" ca="1" si="11"/>
        <v>=$F$20+$F$46</v>
      </c>
    </row>
    <row r="229" spans="2:9" x14ac:dyDescent="0.25">
      <c r="B229" s="50" t="s">
        <v>1198</v>
      </c>
      <c r="C229" s="17" t="s">
        <v>551</v>
      </c>
      <c r="D229" s="25" t="s">
        <v>1138</v>
      </c>
      <c r="E229" s="227" t="s">
        <v>1434</v>
      </c>
      <c r="F229" s="227"/>
      <c r="G229" s="227"/>
      <c r="H229" s="63">
        <f>$F$21+$F$46</f>
        <v>0</v>
      </c>
      <c r="I229" s="32" t="str">
        <f t="shared" ca="1" si="11"/>
        <v>=$F$21+$F$46</v>
      </c>
    </row>
    <row r="230" spans="2:9" x14ac:dyDescent="0.25">
      <c r="B230" s="23" t="s">
        <v>1199</v>
      </c>
      <c r="C230" s="17" t="s">
        <v>551</v>
      </c>
      <c r="D230" s="17" t="s">
        <v>1139</v>
      </c>
      <c r="E230" s="227" t="s">
        <v>1341</v>
      </c>
      <c r="F230" s="227"/>
      <c r="G230" s="227"/>
      <c r="H230" s="63">
        <f>$F$18*(1+$F$41)+$F$46</f>
        <v>0</v>
      </c>
      <c r="I230" s="32" t="str">
        <f t="shared" ca="1" si="11"/>
        <v>=$F$18*(1+$F$41)+$F$46</v>
      </c>
    </row>
    <row r="231" spans="2:9" x14ac:dyDescent="0.25">
      <c r="B231" s="23" t="s">
        <v>1200</v>
      </c>
      <c r="C231" s="17" t="s">
        <v>551</v>
      </c>
      <c r="D231" s="17" t="s">
        <v>1140</v>
      </c>
      <c r="E231" s="227" t="s">
        <v>1435</v>
      </c>
      <c r="F231" s="227"/>
      <c r="G231" s="227"/>
      <c r="H231" s="63">
        <f>$F$19*(1+$F$41)+$F$46</f>
        <v>0</v>
      </c>
      <c r="I231" s="32" t="str">
        <f t="shared" ca="1" si="11"/>
        <v>=$F$19*(1+$F$41)+$F$46</v>
      </c>
    </row>
    <row r="232" spans="2:9" x14ac:dyDescent="0.25">
      <c r="B232" s="23" t="s">
        <v>1201</v>
      </c>
      <c r="C232" s="17" t="s">
        <v>551</v>
      </c>
      <c r="D232" s="17" t="s">
        <v>1141</v>
      </c>
      <c r="E232" s="227" t="s">
        <v>1436</v>
      </c>
      <c r="F232" s="227"/>
      <c r="G232" s="227"/>
      <c r="H232" s="63">
        <f>$F$20*(1+$F$41)+$F$46</f>
        <v>0</v>
      </c>
      <c r="I232" s="32" t="str">
        <f t="shared" ca="1" si="11"/>
        <v>=$F$20*(1+$F$41)+$F$46</v>
      </c>
    </row>
    <row r="233" spans="2:9" x14ac:dyDescent="0.25">
      <c r="B233" s="23" t="s">
        <v>1202</v>
      </c>
      <c r="C233" s="17" t="s">
        <v>551</v>
      </c>
      <c r="D233" s="17" t="s">
        <v>1142</v>
      </c>
      <c r="E233" s="227" t="s">
        <v>1437</v>
      </c>
      <c r="F233" s="227"/>
      <c r="G233" s="227"/>
      <c r="H233" s="63">
        <f>$F$21*(1+$F$41)+$F$46</f>
        <v>0</v>
      </c>
      <c r="I233" s="32" t="str">
        <f t="shared" ca="1" si="11"/>
        <v>=$F$21*(1+$F$41)+$F$46</v>
      </c>
    </row>
    <row r="234" spans="2:9" ht="15" customHeight="1" x14ac:dyDescent="0.25">
      <c r="B234" s="50" t="s">
        <v>1203</v>
      </c>
      <c r="C234" s="17" t="s">
        <v>551</v>
      </c>
      <c r="D234" s="25" t="s">
        <v>1143</v>
      </c>
      <c r="E234" s="227" t="s">
        <v>1342</v>
      </c>
      <c r="F234" s="227"/>
      <c r="G234" s="227"/>
      <c r="H234" s="63">
        <f>$F$18*(1+$F$41)+$F$46</f>
        <v>0</v>
      </c>
      <c r="I234" s="32" t="str">
        <f t="shared" ca="1" si="11"/>
        <v>=$F$18*(1+$F$41)+$F$46</v>
      </c>
    </row>
    <row r="235" spans="2:9" ht="15" customHeight="1" x14ac:dyDescent="0.25">
      <c r="B235" s="50" t="s">
        <v>1204</v>
      </c>
      <c r="C235" s="17" t="s">
        <v>551</v>
      </c>
      <c r="D235" s="25" t="s">
        <v>1144</v>
      </c>
      <c r="E235" s="227" t="s">
        <v>1438</v>
      </c>
      <c r="F235" s="227"/>
      <c r="G235" s="227"/>
      <c r="H235" s="63">
        <f>$F$19*(1+$F$41)+$F$46</f>
        <v>0</v>
      </c>
      <c r="I235" s="32" t="str">
        <f t="shared" ca="1" si="11"/>
        <v>=$F$19*(1+$F$41)+$F$46</v>
      </c>
    </row>
    <row r="236" spans="2:9" ht="15" customHeight="1" x14ac:dyDescent="0.25">
      <c r="B236" s="50" t="s">
        <v>1205</v>
      </c>
      <c r="C236" s="17" t="s">
        <v>551</v>
      </c>
      <c r="D236" s="33" t="s">
        <v>1145</v>
      </c>
      <c r="E236" s="227" t="s">
        <v>1439</v>
      </c>
      <c r="F236" s="227"/>
      <c r="G236" s="227"/>
      <c r="H236" s="63">
        <f>$F$20*(1+$F$41)+$F$46</f>
        <v>0</v>
      </c>
      <c r="I236" s="32" t="str">
        <f t="shared" ca="1" si="11"/>
        <v>=$F$20*(1+$F$41)+$F$46</v>
      </c>
    </row>
    <row r="237" spans="2:9" ht="15" customHeight="1" x14ac:dyDescent="0.25">
      <c r="B237" s="50" t="s">
        <v>1206</v>
      </c>
      <c r="C237" s="17" t="s">
        <v>551</v>
      </c>
      <c r="D237" s="33" t="s">
        <v>1146</v>
      </c>
      <c r="E237" s="227" t="s">
        <v>1440</v>
      </c>
      <c r="F237" s="227"/>
      <c r="G237" s="227"/>
      <c r="H237" s="63">
        <f>$F$21*(1+$F$41)+$F$46</f>
        <v>0</v>
      </c>
      <c r="I237" s="32" t="str">
        <f t="shared" ca="1" si="11"/>
        <v>=$F$21*(1+$F$41)+$F$46</v>
      </c>
    </row>
    <row r="238" spans="2:9" ht="15" customHeight="1" x14ac:dyDescent="0.25">
      <c r="B238" s="50"/>
      <c r="D238" s="25"/>
      <c r="E238" s="221"/>
      <c r="F238" s="221"/>
      <c r="G238" s="221"/>
      <c r="H238" s="63"/>
      <c r="I238" s="32"/>
    </row>
    <row r="239" spans="2:9" x14ac:dyDescent="0.25">
      <c r="B239" s="50" t="s">
        <v>1207</v>
      </c>
      <c r="C239" s="17" t="s">
        <v>551</v>
      </c>
      <c r="D239" s="25" t="s">
        <v>1147</v>
      </c>
      <c r="E239" s="227" t="s">
        <v>1343</v>
      </c>
      <c r="F239" s="227"/>
      <c r="G239" s="227"/>
      <c r="H239" s="63">
        <f>$F$18+$F$46</f>
        <v>0</v>
      </c>
      <c r="I239" s="32" t="str">
        <f t="shared" ca="1" si="11"/>
        <v>=$F$18+$F$46</v>
      </c>
    </row>
    <row r="240" spans="2:9" x14ac:dyDescent="0.25">
      <c r="B240" s="50" t="s">
        <v>1208</v>
      </c>
      <c r="C240" s="17" t="s">
        <v>551</v>
      </c>
      <c r="D240" s="25" t="s">
        <v>1148</v>
      </c>
      <c r="E240" s="227" t="s">
        <v>1441</v>
      </c>
      <c r="F240" s="227"/>
      <c r="G240" s="227"/>
      <c r="H240" s="63">
        <f>$F$19+$F$46</f>
        <v>0</v>
      </c>
      <c r="I240" s="32" t="str">
        <f t="shared" ca="1" si="11"/>
        <v>=$F$19+$F$46</v>
      </c>
    </row>
    <row r="241" spans="2:9" x14ac:dyDescent="0.25">
      <c r="B241" s="50" t="s">
        <v>1209</v>
      </c>
      <c r="C241" s="17" t="s">
        <v>551</v>
      </c>
      <c r="D241" s="25" t="s">
        <v>1149</v>
      </c>
      <c r="E241" s="227" t="s">
        <v>1442</v>
      </c>
      <c r="F241" s="227"/>
      <c r="G241" s="227"/>
      <c r="H241" s="63">
        <f>$F$20+$F$46</f>
        <v>0</v>
      </c>
      <c r="I241" s="32" t="str">
        <f t="shared" ca="1" si="11"/>
        <v>=$F$20+$F$46</v>
      </c>
    </row>
    <row r="242" spans="2:9" x14ac:dyDescent="0.25">
      <c r="B242" s="50" t="s">
        <v>1210</v>
      </c>
      <c r="C242" s="17" t="s">
        <v>551</v>
      </c>
      <c r="D242" s="25" t="s">
        <v>1150</v>
      </c>
      <c r="E242" s="227" t="s">
        <v>1443</v>
      </c>
      <c r="F242" s="227"/>
      <c r="G242" s="227"/>
      <c r="H242" s="63">
        <f>$F$21+$F$46</f>
        <v>0</v>
      </c>
      <c r="I242" s="32" t="str">
        <f t="shared" ca="1" si="11"/>
        <v>=$F$21+$F$46</v>
      </c>
    </row>
    <row r="243" spans="2:9" x14ac:dyDescent="0.25">
      <c r="B243" s="23" t="s">
        <v>1211</v>
      </c>
      <c r="C243" s="17" t="s">
        <v>551</v>
      </c>
      <c r="D243" s="17" t="s">
        <v>1151</v>
      </c>
      <c r="E243" s="227" t="s">
        <v>1344</v>
      </c>
      <c r="F243" s="227"/>
      <c r="G243" s="227"/>
      <c r="H243" s="63">
        <f>$F$18*(1+$F$41)+$F$46</f>
        <v>0</v>
      </c>
      <c r="I243" s="32" t="str">
        <f t="shared" ca="1" si="11"/>
        <v>=$F$18*(1+$F$41)+$F$46</v>
      </c>
    </row>
    <row r="244" spans="2:9" x14ac:dyDescent="0.25">
      <c r="B244" s="23" t="s">
        <v>1212</v>
      </c>
      <c r="C244" s="17" t="s">
        <v>551</v>
      </c>
      <c r="D244" s="17" t="s">
        <v>1152</v>
      </c>
      <c r="E244" s="227" t="s">
        <v>1444</v>
      </c>
      <c r="F244" s="227"/>
      <c r="G244" s="227"/>
      <c r="H244" s="63">
        <f>$F$19*(1+$F$41)+$F$46</f>
        <v>0</v>
      </c>
      <c r="I244" s="32" t="str">
        <f t="shared" ca="1" si="11"/>
        <v>=$F$19*(1+$F$41)+$F$46</v>
      </c>
    </row>
    <row r="245" spans="2:9" x14ac:dyDescent="0.25">
      <c r="B245" s="23" t="s">
        <v>1213</v>
      </c>
      <c r="C245" s="17" t="s">
        <v>551</v>
      </c>
      <c r="D245" s="17" t="s">
        <v>1153</v>
      </c>
      <c r="E245" s="227" t="s">
        <v>1445</v>
      </c>
      <c r="F245" s="227"/>
      <c r="G245" s="227"/>
      <c r="H245" s="63">
        <f>$F$20*(1+$F$41)+$F$46</f>
        <v>0</v>
      </c>
      <c r="I245" s="32" t="str">
        <f t="shared" ca="1" si="11"/>
        <v>=$F$20*(1+$F$41)+$F$46</v>
      </c>
    </row>
    <row r="246" spans="2:9" x14ac:dyDescent="0.25">
      <c r="B246" s="23" t="s">
        <v>1214</v>
      </c>
      <c r="C246" s="17" t="s">
        <v>551</v>
      </c>
      <c r="D246" s="17" t="s">
        <v>1154</v>
      </c>
      <c r="E246" s="227" t="s">
        <v>1446</v>
      </c>
      <c r="F246" s="227"/>
      <c r="G246" s="227"/>
      <c r="H246" s="63">
        <f>$F$21*(1+$F$41)+$F$46</f>
        <v>0</v>
      </c>
      <c r="I246" s="32" t="str">
        <f t="shared" ca="1" si="11"/>
        <v>=$F$21*(1+$F$41)+$F$46</v>
      </c>
    </row>
    <row r="247" spans="2:9" ht="15" customHeight="1" x14ac:dyDescent="0.25">
      <c r="B247" s="50" t="s">
        <v>1215</v>
      </c>
      <c r="C247" s="17" t="s">
        <v>551</v>
      </c>
      <c r="D247" s="25" t="s">
        <v>1155</v>
      </c>
      <c r="E247" s="227" t="s">
        <v>1345</v>
      </c>
      <c r="F247" s="227"/>
      <c r="G247" s="227"/>
      <c r="H247" s="63">
        <f>$F$18*(1+$F$41)+$F$46</f>
        <v>0</v>
      </c>
      <c r="I247" s="32" t="str">
        <f t="shared" ca="1" si="11"/>
        <v>=$F$18*(1+$F$41)+$F$46</v>
      </c>
    </row>
    <row r="248" spans="2:9" ht="15" customHeight="1" x14ac:dyDescent="0.25">
      <c r="B248" s="50" t="s">
        <v>1216</v>
      </c>
      <c r="C248" s="17" t="s">
        <v>551</v>
      </c>
      <c r="D248" s="25" t="s">
        <v>1156</v>
      </c>
      <c r="E248" s="227" t="s">
        <v>1447</v>
      </c>
      <c r="F248" s="227"/>
      <c r="G248" s="227"/>
      <c r="H248" s="63">
        <f>$F$19*(1+$F$41)+$F$46</f>
        <v>0</v>
      </c>
      <c r="I248" s="32" t="str">
        <f t="shared" ca="1" si="11"/>
        <v>=$F$19*(1+$F$41)+$F$46</v>
      </c>
    </row>
    <row r="249" spans="2:9" ht="15" customHeight="1" x14ac:dyDescent="0.25">
      <c r="B249" s="50" t="s">
        <v>1217</v>
      </c>
      <c r="C249" s="17" t="s">
        <v>551</v>
      </c>
      <c r="D249" s="33" t="s">
        <v>1157</v>
      </c>
      <c r="E249" s="227" t="s">
        <v>1448</v>
      </c>
      <c r="F249" s="227"/>
      <c r="G249" s="227"/>
      <c r="H249" s="63">
        <f>$F$20*(1+$F$41)+$F$46</f>
        <v>0</v>
      </c>
      <c r="I249" s="32" t="str">
        <f t="shared" ca="1" si="11"/>
        <v>=$F$20*(1+$F$41)+$F$46</v>
      </c>
    </row>
    <row r="250" spans="2:9" ht="15" customHeight="1" x14ac:dyDescent="0.25">
      <c r="B250" s="50" t="s">
        <v>1218</v>
      </c>
      <c r="C250" s="17" t="s">
        <v>551</v>
      </c>
      <c r="D250" s="33" t="s">
        <v>1158</v>
      </c>
      <c r="E250" s="227" t="s">
        <v>1449</v>
      </c>
      <c r="F250" s="227"/>
      <c r="G250" s="227"/>
      <c r="H250" s="63">
        <f>$F$21*(1+$F$41)+$F$46</f>
        <v>0</v>
      </c>
      <c r="I250" s="32" t="str">
        <f t="shared" ca="1" si="11"/>
        <v>=$F$21*(1+$F$41)+$F$46</v>
      </c>
    </row>
    <row r="251" spans="2:9" ht="15" customHeight="1" x14ac:dyDescent="0.25">
      <c r="B251" s="50"/>
      <c r="D251" s="25"/>
      <c r="E251" s="221"/>
      <c r="F251" s="221"/>
      <c r="G251" s="221"/>
      <c r="H251" s="63"/>
      <c r="I251" s="32"/>
    </row>
    <row r="252" spans="2:9" x14ac:dyDescent="0.25">
      <c r="B252" s="50" t="s">
        <v>1219</v>
      </c>
      <c r="C252" s="17" t="s">
        <v>551</v>
      </c>
      <c r="D252" s="25" t="s">
        <v>1159</v>
      </c>
      <c r="E252" s="227" t="s">
        <v>1346</v>
      </c>
      <c r="F252" s="227"/>
      <c r="G252" s="227"/>
      <c r="H252" s="63">
        <f>$F$18+$F$46</f>
        <v>0</v>
      </c>
      <c r="I252" s="32" t="str">
        <f t="shared" ca="1" si="11"/>
        <v>=$F$18+$F$46</v>
      </c>
    </row>
    <row r="253" spans="2:9" x14ac:dyDescent="0.25">
      <c r="B253" s="50" t="s">
        <v>1220</v>
      </c>
      <c r="C253" s="17" t="s">
        <v>551</v>
      </c>
      <c r="D253" s="25" t="s">
        <v>1160</v>
      </c>
      <c r="E253" s="227" t="s">
        <v>1450</v>
      </c>
      <c r="F253" s="227"/>
      <c r="G253" s="227"/>
      <c r="H253" s="63">
        <f>$F$19+$F$46</f>
        <v>0</v>
      </c>
      <c r="I253" s="32" t="str">
        <f t="shared" ca="1" si="11"/>
        <v>=$F$19+$F$46</v>
      </c>
    </row>
    <row r="254" spans="2:9" x14ac:dyDescent="0.25">
      <c r="B254" s="50" t="s">
        <v>1221</v>
      </c>
      <c r="C254" s="17" t="s">
        <v>551</v>
      </c>
      <c r="D254" s="25" t="s">
        <v>1161</v>
      </c>
      <c r="E254" s="227" t="s">
        <v>1451</v>
      </c>
      <c r="F254" s="227"/>
      <c r="G254" s="227"/>
      <c r="H254" s="63">
        <f>$F$20+$F$46</f>
        <v>0</v>
      </c>
      <c r="I254" s="32" t="str">
        <f t="shared" ca="1" si="11"/>
        <v>=$F$20+$F$46</v>
      </c>
    </row>
    <row r="255" spans="2:9" x14ac:dyDescent="0.25">
      <c r="B255" s="50" t="s">
        <v>1222</v>
      </c>
      <c r="C255" s="17" t="s">
        <v>551</v>
      </c>
      <c r="D255" s="25" t="s">
        <v>1162</v>
      </c>
      <c r="E255" s="227" t="s">
        <v>1452</v>
      </c>
      <c r="F255" s="227"/>
      <c r="G255" s="227"/>
      <c r="H255" s="63">
        <f>$F$21+$F$46</f>
        <v>0</v>
      </c>
      <c r="I255" s="32" t="str">
        <f t="shared" ca="1" si="11"/>
        <v>=$F$21+$F$46</v>
      </c>
    </row>
    <row r="256" spans="2:9" x14ac:dyDescent="0.25">
      <c r="B256" s="23" t="s">
        <v>1223</v>
      </c>
      <c r="C256" s="17" t="s">
        <v>551</v>
      </c>
      <c r="D256" s="17" t="s">
        <v>1163</v>
      </c>
      <c r="E256" s="227" t="s">
        <v>1347</v>
      </c>
      <c r="F256" s="227"/>
      <c r="G256" s="227"/>
      <c r="H256" s="63">
        <f>$F$18*(1+$F$41)+$F$46</f>
        <v>0</v>
      </c>
      <c r="I256" s="32" t="str">
        <f t="shared" ca="1" si="11"/>
        <v>=$F$18*(1+$F$41)+$F$46</v>
      </c>
    </row>
    <row r="257" spans="2:9" x14ac:dyDescent="0.25">
      <c r="B257" s="23" t="s">
        <v>1224</v>
      </c>
      <c r="C257" s="17" t="s">
        <v>551</v>
      </c>
      <c r="D257" s="17" t="s">
        <v>1164</v>
      </c>
      <c r="E257" s="227" t="s">
        <v>1453</v>
      </c>
      <c r="F257" s="227"/>
      <c r="G257" s="227"/>
      <c r="H257" s="63">
        <f>$F$19*(1+$F$41)+$F$46</f>
        <v>0</v>
      </c>
      <c r="I257" s="32" t="str">
        <f t="shared" ca="1" si="11"/>
        <v>=$F$19*(1+$F$41)+$F$46</v>
      </c>
    </row>
    <row r="258" spans="2:9" x14ac:dyDescent="0.25">
      <c r="B258" s="23" t="s">
        <v>1225</v>
      </c>
      <c r="C258" s="17" t="s">
        <v>551</v>
      </c>
      <c r="D258" s="17" t="s">
        <v>1165</v>
      </c>
      <c r="E258" s="227" t="s">
        <v>1454</v>
      </c>
      <c r="F258" s="227"/>
      <c r="G258" s="227"/>
      <c r="H258" s="63">
        <f>$F$20*(1+$F$41)+$F$46</f>
        <v>0</v>
      </c>
      <c r="I258" s="32" t="str">
        <f t="shared" ca="1" si="11"/>
        <v>=$F$20*(1+$F$41)+$F$46</v>
      </c>
    </row>
    <row r="259" spans="2:9" x14ac:dyDescent="0.25">
      <c r="B259" s="23" t="s">
        <v>1226</v>
      </c>
      <c r="C259" s="17" t="s">
        <v>551</v>
      </c>
      <c r="D259" s="17" t="s">
        <v>1166</v>
      </c>
      <c r="E259" s="227" t="s">
        <v>1455</v>
      </c>
      <c r="F259" s="227"/>
      <c r="G259" s="227"/>
      <c r="H259" s="63">
        <f>$F$21*(1+$F$41)+$F$46</f>
        <v>0</v>
      </c>
      <c r="I259" s="32" t="str">
        <f t="shared" ca="1" si="11"/>
        <v>=$F$21*(1+$F$41)+$F$46</v>
      </c>
    </row>
    <row r="260" spans="2:9" ht="15" customHeight="1" x14ac:dyDescent="0.25">
      <c r="B260" s="50" t="s">
        <v>1227</v>
      </c>
      <c r="C260" s="17" t="s">
        <v>551</v>
      </c>
      <c r="D260" s="25" t="s">
        <v>1167</v>
      </c>
      <c r="E260" s="227" t="s">
        <v>1348</v>
      </c>
      <c r="F260" s="227"/>
      <c r="G260" s="227"/>
      <c r="H260" s="63">
        <f>$F$18*(1+$F$41)+$F$46</f>
        <v>0</v>
      </c>
      <c r="I260" s="32" t="str">
        <f t="shared" ca="1" si="11"/>
        <v>=$F$18*(1+$F$41)+$F$46</v>
      </c>
    </row>
    <row r="261" spans="2:9" ht="15" customHeight="1" x14ac:dyDescent="0.25">
      <c r="B261" s="50" t="s">
        <v>1228</v>
      </c>
      <c r="C261" s="17" t="s">
        <v>551</v>
      </c>
      <c r="D261" s="25" t="s">
        <v>1168</v>
      </c>
      <c r="E261" s="227" t="s">
        <v>1456</v>
      </c>
      <c r="F261" s="227"/>
      <c r="G261" s="227"/>
      <c r="H261" s="63">
        <f>$F$19*(1+$F$41)+$F$46</f>
        <v>0</v>
      </c>
      <c r="I261" s="32" t="str">
        <f t="shared" ca="1" si="11"/>
        <v>=$F$19*(1+$F$41)+$F$46</v>
      </c>
    </row>
    <row r="262" spans="2:9" ht="15" customHeight="1" x14ac:dyDescent="0.25">
      <c r="B262" s="50" t="s">
        <v>1229</v>
      </c>
      <c r="C262" s="17" t="s">
        <v>551</v>
      </c>
      <c r="D262" s="33" t="s">
        <v>1169</v>
      </c>
      <c r="E262" s="227" t="s">
        <v>1457</v>
      </c>
      <c r="F262" s="227"/>
      <c r="G262" s="227"/>
      <c r="H262" s="63">
        <f>$F$20*(1+$F$41)+$F$46</f>
        <v>0</v>
      </c>
      <c r="I262" s="32" t="str">
        <f t="shared" ca="1" si="11"/>
        <v>=$F$20*(1+$F$41)+$F$46</v>
      </c>
    </row>
    <row r="263" spans="2:9" ht="15" customHeight="1" x14ac:dyDescent="0.25">
      <c r="B263" s="50" t="s">
        <v>1230</v>
      </c>
      <c r="C263" s="17" t="s">
        <v>551</v>
      </c>
      <c r="D263" s="33" t="s">
        <v>1170</v>
      </c>
      <c r="E263" s="227" t="s">
        <v>1458</v>
      </c>
      <c r="F263" s="227"/>
      <c r="G263" s="227"/>
      <c r="H263" s="63">
        <f>$F$21*(1+$F$41)+$F$46</f>
        <v>0</v>
      </c>
      <c r="I263" s="32" t="str">
        <f t="shared" ca="1" si="11"/>
        <v>=$F$21*(1+$F$41)+$F$46</v>
      </c>
    </row>
    <row r="264" spans="2:9" ht="15" customHeight="1" x14ac:dyDescent="0.25">
      <c r="B264" s="50"/>
      <c r="D264" s="25"/>
      <c r="E264" s="221"/>
      <c r="F264" s="221"/>
      <c r="G264" s="221"/>
      <c r="H264" s="63"/>
      <c r="I264" s="32"/>
    </row>
    <row r="265" spans="2:9" x14ac:dyDescent="0.25">
      <c r="B265" s="50" t="s">
        <v>1231</v>
      </c>
      <c r="C265" s="17" t="s">
        <v>551</v>
      </c>
      <c r="D265" s="25" t="s">
        <v>1171</v>
      </c>
      <c r="E265" s="227" t="s">
        <v>1349</v>
      </c>
      <c r="F265" s="227"/>
      <c r="G265" s="227"/>
      <c r="H265" s="63">
        <f>$F$18+$F$47</f>
        <v>0</v>
      </c>
      <c r="I265" s="32" t="str">
        <f t="shared" ca="1" si="11"/>
        <v>=$F$18+$F$47</v>
      </c>
    </row>
    <row r="266" spans="2:9" x14ac:dyDescent="0.25">
      <c r="B266" s="50" t="s">
        <v>1232</v>
      </c>
      <c r="C266" s="17" t="s">
        <v>551</v>
      </c>
      <c r="D266" s="25" t="s">
        <v>1172</v>
      </c>
      <c r="E266" s="227" t="s">
        <v>1459</v>
      </c>
      <c r="F266" s="227"/>
      <c r="G266" s="227"/>
      <c r="H266" s="63">
        <f>$F$19+$F$47</f>
        <v>0</v>
      </c>
      <c r="I266" s="32" t="str">
        <f t="shared" ca="1" si="11"/>
        <v>=$F$19+$F$47</v>
      </c>
    </row>
    <row r="267" spans="2:9" x14ac:dyDescent="0.25">
      <c r="B267" s="50" t="s">
        <v>1233</v>
      </c>
      <c r="C267" s="17" t="s">
        <v>551</v>
      </c>
      <c r="D267" s="25" t="s">
        <v>1173</v>
      </c>
      <c r="E267" s="227" t="s">
        <v>1460</v>
      </c>
      <c r="F267" s="227"/>
      <c r="G267" s="227"/>
      <c r="H267" s="63">
        <f>$F$20+$F$47</f>
        <v>0</v>
      </c>
      <c r="I267" s="32" t="str">
        <f t="shared" ca="1" si="11"/>
        <v>=$F$20+$F$47</v>
      </c>
    </row>
    <row r="268" spans="2:9" x14ac:dyDescent="0.25">
      <c r="B268" s="50" t="s">
        <v>1234</v>
      </c>
      <c r="C268" s="17" t="s">
        <v>551</v>
      </c>
      <c r="D268" s="25" t="s">
        <v>1174</v>
      </c>
      <c r="E268" s="227" t="s">
        <v>1461</v>
      </c>
      <c r="F268" s="227"/>
      <c r="G268" s="227"/>
      <c r="H268" s="63">
        <f>$F$21+$F$47</f>
        <v>0</v>
      </c>
      <c r="I268" s="32" t="str">
        <f t="shared" ca="1" si="11"/>
        <v>=$F$21+$F$47</v>
      </c>
    </row>
    <row r="269" spans="2:9" x14ac:dyDescent="0.25">
      <c r="B269" s="23" t="s">
        <v>1235</v>
      </c>
      <c r="C269" s="17" t="s">
        <v>551</v>
      </c>
      <c r="D269" s="17" t="s">
        <v>1175</v>
      </c>
      <c r="E269" s="227" t="s">
        <v>1350</v>
      </c>
      <c r="F269" s="227"/>
      <c r="G269" s="227"/>
      <c r="H269" s="63">
        <f>$F$18*(1+$F$41)+$F$47</f>
        <v>0</v>
      </c>
      <c r="I269" s="32" t="str">
        <f t="shared" ca="1" si="11"/>
        <v>=$F$18*(1+$F$41)+$F$47</v>
      </c>
    </row>
    <row r="270" spans="2:9" x14ac:dyDescent="0.25">
      <c r="B270" s="23" t="s">
        <v>1236</v>
      </c>
      <c r="C270" s="17" t="s">
        <v>551</v>
      </c>
      <c r="D270" s="17" t="s">
        <v>1176</v>
      </c>
      <c r="E270" s="227" t="s">
        <v>1462</v>
      </c>
      <c r="F270" s="227"/>
      <c r="G270" s="227"/>
      <c r="H270" s="63">
        <f>$F$19*(1+$F$41)+$F$47</f>
        <v>0</v>
      </c>
      <c r="I270" s="32" t="str">
        <f t="shared" ca="1" si="11"/>
        <v>=$F$19*(1+$F$41)+$F$47</v>
      </c>
    </row>
    <row r="271" spans="2:9" x14ac:dyDescent="0.25">
      <c r="B271" s="23" t="s">
        <v>1237</v>
      </c>
      <c r="C271" s="17" t="s">
        <v>551</v>
      </c>
      <c r="D271" s="17" t="s">
        <v>1177</v>
      </c>
      <c r="E271" s="227" t="s">
        <v>1463</v>
      </c>
      <c r="F271" s="227"/>
      <c r="G271" s="227"/>
      <c r="H271" s="63">
        <f>$F$20*(1+$F$41)+$F$47</f>
        <v>0</v>
      </c>
      <c r="I271" s="32" t="str">
        <f t="shared" ca="1" si="11"/>
        <v>=$F$20*(1+$F$41)+$F$47</v>
      </c>
    </row>
    <row r="272" spans="2:9" x14ac:dyDescent="0.25">
      <c r="B272" s="23" t="s">
        <v>1238</v>
      </c>
      <c r="C272" s="17" t="s">
        <v>551</v>
      </c>
      <c r="D272" s="17" t="s">
        <v>1178</v>
      </c>
      <c r="E272" s="227" t="s">
        <v>1464</v>
      </c>
      <c r="F272" s="227"/>
      <c r="G272" s="227"/>
      <c r="H272" s="63">
        <f>$F$21*(1+$F$41)+$F$47</f>
        <v>0</v>
      </c>
      <c r="I272" s="32" t="str">
        <f t="shared" ca="1" si="11"/>
        <v>=$F$21*(1+$F$41)+$F$47</v>
      </c>
    </row>
    <row r="273" spans="2:9" ht="15" customHeight="1" x14ac:dyDescent="0.25">
      <c r="B273" s="50" t="s">
        <v>1239</v>
      </c>
      <c r="C273" s="17" t="s">
        <v>551</v>
      </c>
      <c r="D273" s="25" t="s">
        <v>1179</v>
      </c>
      <c r="E273" s="227" t="s">
        <v>1351</v>
      </c>
      <c r="F273" s="227"/>
      <c r="G273" s="227"/>
      <c r="H273" s="63">
        <f>$F$18*(1+$F$41)+$F$47</f>
        <v>0</v>
      </c>
      <c r="I273" s="32" t="str">
        <f t="shared" ca="1" si="11"/>
        <v>=$F$18*(1+$F$41)+$F$47</v>
      </c>
    </row>
    <row r="274" spans="2:9" ht="15" customHeight="1" x14ac:dyDescent="0.25">
      <c r="B274" s="50" t="s">
        <v>1240</v>
      </c>
      <c r="C274" s="17" t="s">
        <v>551</v>
      </c>
      <c r="D274" s="25" t="s">
        <v>1180</v>
      </c>
      <c r="E274" s="227" t="s">
        <v>1465</v>
      </c>
      <c r="F274" s="227"/>
      <c r="G274" s="227"/>
      <c r="H274" s="63">
        <f>$F$19*(1+$F$41)+$F$47</f>
        <v>0</v>
      </c>
      <c r="I274" s="32" t="str">
        <f t="shared" ca="1" si="11"/>
        <v>=$F$19*(1+$F$41)+$F$47</v>
      </c>
    </row>
    <row r="275" spans="2:9" ht="15" customHeight="1" x14ac:dyDescent="0.25">
      <c r="B275" s="50" t="s">
        <v>1241</v>
      </c>
      <c r="C275" s="17" t="s">
        <v>551</v>
      </c>
      <c r="D275" s="33" t="s">
        <v>1181</v>
      </c>
      <c r="E275" s="227" t="s">
        <v>1466</v>
      </c>
      <c r="F275" s="227"/>
      <c r="G275" s="227"/>
      <c r="H275" s="63">
        <f>$F$20*(1+$F$41)+$F$47</f>
        <v>0</v>
      </c>
      <c r="I275" s="32" t="str">
        <f t="shared" ca="1" si="11"/>
        <v>=$F$20*(1+$F$41)+$F$47</v>
      </c>
    </row>
    <row r="276" spans="2:9" ht="15" customHeight="1" x14ac:dyDescent="0.25">
      <c r="B276" s="50" t="s">
        <v>1242</v>
      </c>
      <c r="C276" s="17" t="s">
        <v>551</v>
      </c>
      <c r="D276" s="33" t="s">
        <v>1182</v>
      </c>
      <c r="E276" s="227" t="s">
        <v>1467</v>
      </c>
      <c r="F276" s="227"/>
      <c r="G276" s="227"/>
      <c r="H276" s="63">
        <f>$F$21*(1+$F$41)+$F$47</f>
        <v>0</v>
      </c>
      <c r="I276" s="32" t="str">
        <f t="shared" ca="1" si="11"/>
        <v>=$F$21*(1+$F$41)+$F$47</v>
      </c>
    </row>
    <row r="277" spans="2:9" ht="15" customHeight="1" x14ac:dyDescent="0.25">
      <c r="B277" s="50"/>
      <c r="D277" s="25"/>
      <c r="E277" s="221"/>
      <c r="F277" s="221"/>
      <c r="G277" s="221"/>
      <c r="H277" s="63"/>
      <c r="I277" s="32"/>
    </row>
    <row r="278" spans="2:9" x14ac:dyDescent="0.25">
      <c r="B278" s="50" t="s">
        <v>1243</v>
      </c>
      <c r="C278" s="17" t="s">
        <v>551</v>
      </c>
      <c r="D278" s="25" t="s">
        <v>1183</v>
      </c>
      <c r="E278" s="227" t="s">
        <v>1352</v>
      </c>
      <c r="F278" s="227"/>
      <c r="G278" s="227"/>
      <c r="H278" s="63">
        <f>$F$18+$F$47</f>
        <v>0</v>
      </c>
      <c r="I278" s="32" t="str">
        <f t="shared" ca="1" si="11"/>
        <v>=$F$18+$F$47</v>
      </c>
    </row>
    <row r="279" spans="2:9" x14ac:dyDescent="0.25">
      <c r="B279" s="50" t="s">
        <v>1244</v>
      </c>
      <c r="C279" s="17" t="s">
        <v>551</v>
      </c>
      <c r="D279" s="25" t="s">
        <v>1184</v>
      </c>
      <c r="E279" s="227" t="s">
        <v>1468</v>
      </c>
      <c r="F279" s="227"/>
      <c r="G279" s="227"/>
      <c r="H279" s="63">
        <f>$F$19+$F$47</f>
        <v>0</v>
      </c>
      <c r="I279" s="32" t="str">
        <f t="shared" ca="1" si="11"/>
        <v>=$F$19+$F$47</v>
      </c>
    </row>
    <row r="280" spans="2:9" x14ac:dyDescent="0.25">
      <c r="B280" s="50" t="s">
        <v>1245</v>
      </c>
      <c r="C280" s="17" t="s">
        <v>551</v>
      </c>
      <c r="D280" s="25" t="s">
        <v>1185</v>
      </c>
      <c r="E280" s="227" t="s">
        <v>1469</v>
      </c>
      <c r="F280" s="227"/>
      <c r="G280" s="227"/>
      <c r="H280" s="63">
        <f>$F$20+$F$47</f>
        <v>0</v>
      </c>
      <c r="I280" s="32" t="str">
        <f t="shared" ca="1" si="11"/>
        <v>=$F$20+$F$47</v>
      </c>
    </row>
    <row r="281" spans="2:9" x14ac:dyDescent="0.25">
      <c r="B281" s="50" t="s">
        <v>1246</v>
      </c>
      <c r="C281" s="17" t="s">
        <v>551</v>
      </c>
      <c r="D281" s="25" t="s">
        <v>1186</v>
      </c>
      <c r="E281" s="227" t="s">
        <v>1470</v>
      </c>
      <c r="F281" s="227"/>
      <c r="G281" s="227"/>
      <c r="H281" s="63">
        <f>$F$21+$F$47</f>
        <v>0</v>
      </c>
      <c r="I281" s="32" t="str">
        <f t="shared" ca="1" si="11"/>
        <v>=$F$21+$F$47</v>
      </c>
    </row>
    <row r="282" spans="2:9" x14ac:dyDescent="0.25">
      <c r="B282" s="23" t="s">
        <v>1247</v>
      </c>
      <c r="C282" s="17" t="s">
        <v>551</v>
      </c>
      <c r="D282" s="17" t="s">
        <v>1187</v>
      </c>
      <c r="E282" s="227" t="s">
        <v>1353</v>
      </c>
      <c r="F282" s="227"/>
      <c r="G282" s="227"/>
      <c r="H282" s="63">
        <f>$F$18*(1+$F$41)+$F$47</f>
        <v>0</v>
      </c>
      <c r="I282" s="32" t="str">
        <f t="shared" ca="1" si="11"/>
        <v>=$F$18*(1+$F$41)+$F$47</v>
      </c>
    </row>
    <row r="283" spans="2:9" x14ac:dyDescent="0.25">
      <c r="B283" s="23" t="s">
        <v>1248</v>
      </c>
      <c r="C283" s="17" t="s">
        <v>551</v>
      </c>
      <c r="D283" s="17" t="s">
        <v>1188</v>
      </c>
      <c r="E283" s="227" t="s">
        <v>1471</v>
      </c>
      <c r="F283" s="227"/>
      <c r="G283" s="227"/>
      <c r="H283" s="63">
        <f>$F$19*(1+$F$41)+$F$47</f>
        <v>0</v>
      </c>
      <c r="I283" s="32" t="str">
        <f t="shared" ca="1" si="11"/>
        <v>=$F$19*(1+$F$41)+$F$47</v>
      </c>
    </row>
    <row r="284" spans="2:9" x14ac:dyDescent="0.25">
      <c r="B284" s="23" t="s">
        <v>1249</v>
      </c>
      <c r="C284" s="17" t="s">
        <v>551</v>
      </c>
      <c r="D284" s="17" t="s">
        <v>1189</v>
      </c>
      <c r="E284" s="227" t="s">
        <v>1472</v>
      </c>
      <c r="F284" s="227"/>
      <c r="G284" s="227"/>
      <c r="H284" s="63">
        <f>$F$20*(1+$F$41)+$F$47</f>
        <v>0</v>
      </c>
      <c r="I284" s="32" t="str">
        <f t="shared" ca="1" si="11"/>
        <v>=$F$20*(1+$F$41)+$F$47</v>
      </c>
    </row>
    <row r="285" spans="2:9" x14ac:dyDescent="0.25">
      <c r="B285" s="23" t="s">
        <v>1250</v>
      </c>
      <c r="C285" s="17" t="s">
        <v>551</v>
      </c>
      <c r="D285" s="17" t="s">
        <v>1190</v>
      </c>
      <c r="E285" s="227" t="s">
        <v>1473</v>
      </c>
      <c r="F285" s="227"/>
      <c r="G285" s="227"/>
      <c r="H285" s="63">
        <f>$F$21*(1+$F$41)+$F$47</f>
        <v>0</v>
      </c>
      <c r="I285" s="32" t="str">
        <f t="shared" ca="1" si="11"/>
        <v>=$F$21*(1+$F$41)+$F$47</v>
      </c>
    </row>
    <row r="286" spans="2:9" ht="15" customHeight="1" x14ac:dyDescent="0.25">
      <c r="B286" s="50" t="s">
        <v>1251</v>
      </c>
      <c r="C286" s="17" t="s">
        <v>551</v>
      </c>
      <c r="D286" s="25" t="s">
        <v>1191</v>
      </c>
      <c r="E286" s="227" t="s">
        <v>1354</v>
      </c>
      <c r="F286" s="227"/>
      <c r="G286" s="227"/>
      <c r="H286" s="63">
        <f>$F$18*(1+$F$41)+$F$47</f>
        <v>0</v>
      </c>
      <c r="I286" s="32" t="str">
        <f t="shared" ca="1" si="11"/>
        <v>=$F$18*(1+$F$41)+$F$47</v>
      </c>
    </row>
    <row r="287" spans="2:9" ht="15" customHeight="1" x14ac:dyDescent="0.25">
      <c r="B287" s="50" t="s">
        <v>1252</v>
      </c>
      <c r="C287" s="17" t="s">
        <v>551</v>
      </c>
      <c r="D287" s="25" t="s">
        <v>1192</v>
      </c>
      <c r="E287" s="227" t="s">
        <v>1474</v>
      </c>
      <c r="F287" s="227"/>
      <c r="G287" s="227"/>
      <c r="H287" s="63">
        <f>$F$19*(1+$F$41)+$F$47</f>
        <v>0</v>
      </c>
      <c r="I287" s="32" t="str">
        <f t="shared" ca="1" si="11"/>
        <v>=$F$19*(1+$F$41)+$F$47</v>
      </c>
    </row>
    <row r="288" spans="2:9" ht="15" customHeight="1" x14ac:dyDescent="0.25">
      <c r="B288" s="50" t="s">
        <v>1253</v>
      </c>
      <c r="C288" s="17" t="s">
        <v>551</v>
      </c>
      <c r="D288" s="33" t="s">
        <v>1193</v>
      </c>
      <c r="E288" s="227" t="s">
        <v>1475</v>
      </c>
      <c r="F288" s="227"/>
      <c r="G288" s="227"/>
      <c r="H288" s="63">
        <f>$F$20*(1+$F$41)+$F$47</f>
        <v>0</v>
      </c>
      <c r="I288" s="32" t="str">
        <f t="shared" ca="1" si="11"/>
        <v>=$F$20*(1+$F$41)+$F$47</v>
      </c>
    </row>
    <row r="289" spans="2:9" ht="15" customHeight="1" x14ac:dyDescent="0.25">
      <c r="B289" s="50" t="s">
        <v>1254</v>
      </c>
      <c r="C289" s="17" t="s">
        <v>551</v>
      </c>
      <c r="D289" s="33" t="s">
        <v>1194</v>
      </c>
      <c r="E289" s="227" t="s">
        <v>1476</v>
      </c>
      <c r="F289" s="227"/>
      <c r="G289" s="227"/>
      <c r="H289" s="63">
        <f>$F$21*(1+$F$41)+$F$47</f>
        <v>0</v>
      </c>
      <c r="I289" s="32" t="str">
        <f t="shared" ca="1" si="11"/>
        <v>=$F$21*(1+$F$41)+$F$47</v>
      </c>
    </row>
    <row r="290" spans="2:9" ht="15" customHeight="1" x14ac:dyDescent="0.25">
      <c r="B290" s="50"/>
      <c r="D290" s="25"/>
      <c r="E290" s="221"/>
      <c r="F290" s="221"/>
      <c r="G290" s="221"/>
      <c r="H290" s="63"/>
      <c r="I290" s="32"/>
    </row>
    <row r="291" spans="2:9" ht="15" customHeight="1" x14ac:dyDescent="0.25">
      <c r="B291" s="50" t="s">
        <v>919</v>
      </c>
      <c r="C291" s="17" t="s">
        <v>551</v>
      </c>
      <c r="D291" s="25" t="s">
        <v>895</v>
      </c>
      <c r="E291" s="227" t="s">
        <v>1320</v>
      </c>
      <c r="F291" s="227"/>
      <c r="G291" s="227"/>
      <c r="H291" s="63">
        <f>$F$26</f>
        <v>0</v>
      </c>
      <c r="I291" s="32" t="str">
        <f t="shared" ca="1" si="11"/>
        <v>=$F$26</v>
      </c>
    </row>
    <row r="292" spans="2:9" ht="15" customHeight="1" x14ac:dyDescent="0.25">
      <c r="B292" s="50" t="s">
        <v>920</v>
      </c>
      <c r="C292" s="17" t="s">
        <v>551</v>
      </c>
      <c r="D292" s="25" t="s">
        <v>896</v>
      </c>
      <c r="E292" s="227" t="s">
        <v>1477</v>
      </c>
      <c r="F292" s="227"/>
      <c r="G292" s="227"/>
      <c r="H292" s="63">
        <f>$F$27</f>
        <v>0</v>
      </c>
      <c r="I292" s="32" t="str">
        <f t="shared" ca="1" si="11"/>
        <v>=$F$27</v>
      </c>
    </row>
    <row r="293" spans="2:9" ht="15" customHeight="1" x14ac:dyDescent="0.25">
      <c r="B293" s="50" t="s">
        <v>921</v>
      </c>
      <c r="C293" s="17" t="s">
        <v>551</v>
      </c>
      <c r="D293" s="25" t="s">
        <v>897</v>
      </c>
      <c r="E293" s="227" t="s">
        <v>1478</v>
      </c>
      <c r="F293" s="227"/>
      <c r="G293" s="227"/>
      <c r="H293" s="63">
        <f>$F$28</f>
        <v>0</v>
      </c>
      <c r="I293" s="32" t="str">
        <f t="shared" ca="1" si="11"/>
        <v>=$F$28</v>
      </c>
    </row>
    <row r="294" spans="2:9" ht="15" customHeight="1" x14ac:dyDescent="0.25">
      <c r="B294" s="50" t="s">
        <v>922</v>
      </c>
      <c r="C294" s="17" t="s">
        <v>551</v>
      </c>
      <c r="D294" s="25" t="s">
        <v>898</v>
      </c>
      <c r="E294" s="227" t="s">
        <v>1479</v>
      </c>
      <c r="F294" s="227"/>
      <c r="G294" s="227"/>
      <c r="H294" s="63">
        <f>$F$29</f>
        <v>0</v>
      </c>
      <c r="I294" s="32" t="str">
        <f t="shared" ca="1" si="11"/>
        <v>=$F$29</v>
      </c>
    </row>
    <row r="295" spans="2:9" ht="15" customHeight="1" x14ac:dyDescent="0.25">
      <c r="B295" s="50" t="s">
        <v>923</v>
      </c>
      <c r="C295" s="17" t="s">
        <v>551</v>
      </c>
      <c r="D295" s="17" t="s">
        <v>899</v>
      </c>
      <c r="E295" s="227" t="s">
        <v>1355</v>
      </c>
      <c r="F295" s="227"/>
      <c r="G295" s="227"/>
      <c r="H295" s="63">
        <f>$F$26*(1+$F$41)</f>
        <v>0</v>
      </c>
      <c r="I295" s="32" t="str">
        <f t="shared" ca="1" si="11"/>
        <v>=$F$26*(1+$F$41)</v>
      </c>
    </row>
    <row r="296" spans="2:9" ht="15" customHeight="1" x14ac:dyDescent="0.25">
      <c r="B296" s="50" t="s">
        <v>924</v>
      </c>
      <c r="C296" s="17" t="s">
        <v>551</v>
      </c>
      <c r="D296" s="17" t="s">
        <v>900</v>
      </c>
      <c r="E296" s="227" t="s">
        <v>1480</v>
      </c>
      <c r="F296" s="227"/>
      <c r="G296" s="227"/>
      <c r="H296" s="63">
        <f>$F$27*(1+$F$41)</f>
        <v>0</v>
      </c>
      <c r="I296" s="32" t="str">
        <f t="shared" ca="1" si="11"/>
        <v>=$F$27*(1+$F$41)</v>
      </c>
    </row>
    <row r="297" spans="2:9" ht="15" customHeight="1" x14ac:dyDescent="0.25">
      <c r="B297" s="50" t="s">
        <v>925</v>
      </c>
      <c r="C297" s="17" t="s">
        <v>551</v>
      </c>
      <c r="D297" s="17" t="s">
        <v>901</v>
      </c>
      <c r="E297" s="227" t="s">
        <v>1481</v>
      </c>
      <c r="F297" s="227"/>
      <c r="G297" s="227"/>
      <c r="H297" s="63">
        <f>$F$28*(1+$F$41)</f>
        <v>0</v>
      </c>
      <c r="I297" s="32" t="str">
        <f t="shared" ca="1" si="11"/>
        <v>=$F$28*(1+$F$41)</v>
      </c>
    </row>
    <row r="298" spans="2:9" ht="15" customHeight="1" x14ac:dyDescent="0.25">
      <c r="B298" s="50" t="s">
        <v>926</v>
      </c>
      <c r="C298" s="17" t="s">
        <v>551</v>
      </c>
      <c r="D298" s="17" t="s">
        <v>902</v>
      </c>
      <c r="E298" s="227" t="s">
        <v>1482</v>
      </c>
      <c r="F298" s="227"/>
      <c r="G298" s="227"/>
      <c r="H298" s="63">
        <f>$F$29*(1+$F$41)</f>
        <v>0</v>
      </c>
      <c r="I298" s="32" t="str">
        <f t="shared" ca="1" si="11"/>
        <v>=$F$29*(1+$F$41)</v>
      </c>
    </row>
    <row r="299" spans="2:9" ht="15" customHeight="1" x14ac:dyDescent="0.25">
      <c r="B299" s="50" t="s">
        <v>927</v>
      </c>
      <c r="C299" s="17" t="s">
        <v>551</v>
      </c>
      <c r="D299" s="25" t="s">
        <v>903</v>
      </c>
      <c r="E299" s="227" t="s">
        <v>1356</v>
      </c>
      <c r="F299" s="227"/>
      <c r="G299" s="227"/>
      <c r="H299" s="63">
        <f>$F$26*(1+$F$41)</f>
        <v>0</v>
      </c>
      <c r="I299" s="32" t="str">
        <f t="shared" ca="1" si="11"/>
        <v>=$F$26*(1+$F$41)</v>
      </c>
    </row>
    <row r="300" spans="2:9" ht="15" customHeight="1" x14ac:dyDescent="0.25">
      <c r="B300" s="50" t="s">
        <v>928</v>
      </c>
      <c r="C300" s="17" t="s">
        <v>551</v>
      </c>
      <c r="D300" s="25" t="s">
        <v>904</v>
      </c>
      <c r="E300" s="227" t="s">
        <v>1483</v>
      </c>
      <c r="F300" s="227"/>
      <c r="G300" s="227"/>
      <c r="H300" s="63">
        <f>$F$27*(1+$F$41)</f>
        <v>0</v>
      </c>
      <c r="I300" s="32" t="str">
        <f t="shared" ca="1" si="11"/>
        <v>=$F$27*(1+$F$41)</v>
      </c>
    </row>
    <row r="301" spans="2:9" ht="15" customHeight="1" x14ac:dyDescent="0.25">
      <c r="B301" s="50" t="s">
        <v>929</v>
      </c>
      <c r="C301" s="17" t="s">
        <v>551</v>
      </c>
      <c r="D301" s="33" t="s">
        <v>905</v>
      </c>
      <c r="E301" s="227" t="s">
        <v>1484</v>
      </c>
      <c r="F301" s="227"/>
      <c r="G301" s="227"/>
      <c r="H301" s="63">
        <f>$F$28*(1+$F$41)</f>
        <v>0</v>
      </c>
      <c r="I301" s="32" t="str">
        <f t="shared" ca="1" si="11"/>
        <v>=$F$28*(1+$F$41)</v>
      </c>
    </row>
    <row r="302" spans="2:9" ht="15" customHeight="1" x14ac:dyDescent="0.25">
      <c r="B302" s="50" t="s">
        <v>930</v>
      </c>
      <c r="C302" s="17" t="s">
        <v>551</v>
      </c>
      <c r="D302" s="33" t="s">
        <v>906</v>
      </c>
      <c r="E302" s="227" t="s">
        <v>1485</v>
      </c>
      <c r="F302" s="227"/>
      <c r="G302" s="227"/>
      <c r="H302" s="63">
        <f>$F$29*(1+$F$41)</f>
        <v>0</v>
      </c>
      <c r="I302" s="32" t="str">
        <f t="shared" ca="1" si="11"/>
        <v>=$F$29*(1+$F$41)</v>
      </c>
    </row>
    <row r="303" spans="2:9" ht="15" customHeight="1" x14ac:dyDescent="0.25">
      <c r="B303" s="50"/>
      <c r="D303" s="25"/>
      <c r="E303" s="221"/>
      <c r="F303" s="221"/>
      <c r="G303" s="221"/>
      <c r="H303" s="63"/>
      <c r="I303" s="32"/>
    </row>
    <row r="304" spans="2:9" x14ac:dyDescent="0.25">
      <c r="B304" s="50" t="s">
        <v>1255</v>
      </c>
      <c r="C304" s="17" t="s">
        <v>551</v>
      </c>
      <c r="D304" s="25" t="s">
        <v>1075</v>
      </c>
      <c r="E304" s="227" t="s">
        <v>1357</v>
      </c>
      <c r="F304" s="227"/>
      <c r="G304" s="227"/>
      <c r="H304" s="63">
        <f>$F$26+$F$46</f>
        <v>0</v>
      </c>
      <c r="I304" s="32" t="str">
        <f t="shared" ca="1" si="11"/>
        <v>=$F$26+$F$46</v>
      </c>
    </row>
    <row r="305" spans="2:9" x14ac:dyDescent="0.25">
      <c r="B305" s="50" t="s">
        <v>1256</v>
      </c>
      <c r="C305" s="17" t="s">
        <v>551</v>
      </c>
      <c r="D305" s="25" t="s">
        <v>1076</v>
      </c>
      <c r="E305" s="227" t="s">
        <v>1486</v>
      </c>
      <c r="F305" s="227"/>
      <c r="G305" s="227"/>
      <c r="H305" s="63">
        <f>$F$27+$F$46</f>
        <v>0</v>
      </c>
      <c r="I305" s="32" t="str">
        <f t="shared" ca="1" si="11"/>
        <v>=$F$27+$F$46</v>
      </c>
    </row>
    <row r="306" spans="2:9" x14ac:dyDescent="0.25">
      <c r="B306" s="50" t="s">
        <v>1257</v>
      </c>
      <c r="C306" s="17" t="s">
        <v>551</v>
      </c>
      <c r="D306" s="25" t="s">
        <v>1077</v>
      </c>
      <c r="E306" s="227" t="s">
        <v>1487</v>
      </c>
      <c r="F306" s="227"/>
      <c r="G306" s="227"/>
      <c r="H306" s="63">
        <f>$F$28+$F$46</f>
        <v>0</v>
      </c>
      <c r="I306" s="32" t="str">
        <f t="shared" ca="1" si="11"/>
        <v>=$F$28+$F$46</v>
      </c>
    </row>
    <row r="307" spans="2:9" x14ac:dyDescent="0.25">
      <c r="B307" s="50" t="s">
        <v>1258</v>
      </c>
      <c r="C307" s="17" t="s">
        <v>551</v>
      </c>
      <c r="D307" s="25" t="s">
        <v>1078</v>
      </c>
      <c r="E307" s="227" t="s">
        <v>1488</v>
      </c>
      <c r="F307" s="227"/>
      <c r="G307" s="227"/>
      <c r="H307" s="63">
        <f>$F$29+$F$46</f>
        <v>0</v>
      </c>
      <c r="I307" s="32" t="str">
        <f t="shared" ca="1" si="11"/>
        <v>=$F$29+$F$46</v>
      </c>
    </row>
    <row r="308" spans="2:9" x14ac:dyDescent="0.25">
      <c r="B308" s="23" t="s">
        <v>1259</v>
      </c>
      <c r="C308" s="17" t="s">
        <v>551</v>
      </c>
      <c r="D308" s="17" t="s">
        <v>1079</v>
      </c>
      <c r="E308" s="227" t="s">
        <v>1358</v>
      </c>
      <c r="F308" s="227"/>
      <c r="G308" s="227"/>
      <c r="H308" s="63">
        <f>$F$26*(1+$F$41)+$F$46</f>
        <v>0</v>
      </c>
      <c r="I308" s="32" t="str">
        <f t="shared" ca="1" si="11"/>
        <v>=$F$26*(1+$F$41)+$F$46</v>
      </c>
    </row>
    <row r="309" spans="2:9" x14ac:dyDescent="0.25">
      <c r="B309" s="23" t="s">
        <v>1260</v>
      </c>
      <c r="C309" s="17" t="s">
        <v>551</v>
      </c>
      <c r="D309" s="17" t="s">
        <v>1080</v>
      </c>
      <c r="E309" s="227" t="s">
        <v>1489</v>
      </c>
      <c r="F309" s="227"/>
      <c r="G309" s="227"/>
      <c r="H309" s="63">
        <f>$F$27*(1+$F$41)+$F$46</f>
        <v>0</v>
      </c>
      <c r="I309" s="32" t="str">
        <f t="shared" ca="1" si="11"/>
        <v>=$F$27*(1+$F$41)+$F$46</v>
      </c>
    </row>
    <row r="310" spans="2:9" x14ac:dyDescent="0.25">
      <c r="B310" s="23" t="s">
        <v>1261</v>
      </c>
      <c r="C310" s="17" t="s">
        <v>551</v>
      </c>
      <c r="D310" s="17" t="s">
        <v>1081</v>
      </c>
      <c r="E310" s="227" t="s">
        <v>1490</v>
      </c>
      <c r="F310" s="227"/>
      <c r="G310" s="227"/>
      <c r="H310" s="63">
        <f>$F$28*(1+$F$41)+$F$46</f>
        <v>0</v>
      </c>
      <c r="I310" s="32" t="str">
        <f t="shared" ca="1" si="11"/>
        <v>=$F$28*(1+$F$41)+$F$46</v>
      </c>
    </row>
    <row r="311" spans="2:9" x14ac:dyDescent="0.25">
      <c r="B311" s="23" t="s">
        <v>1262</v>
      </c>
      <c r="C311" s="17" t="s">
        <v>551</v>
      </c>
      <c r="D311" s="17" t="s">
        <v>1082</v>
      </c>
      <c r="E311" s="227" t="s">
        <v>1491</v>
      </c>
      <c r="F311" s="227"/>
      <c r="G311" s="227"/>
      <c r="H311" s="63">
        <f>$F$29*(1+$F$41)+$F$46</f>
        <v>0</v>
      </c>
      <c r="I311" s="32" t="str">
        <f t="shared" ca="1" si="11"/>
        <v>=$F$29*(1+$F$41)+$F$46</v>
      </c>
    </row>
    <row r="312" spans="2:9" ht="15" customHeight="1" x14ac:dyDescent="0.25">
      <c r="B312" s="50" t="s">
        <v>1263</v>
      </c>
      <c r="C312" s="17" t="s">
        <v>551</v>
      </c>
      <c r="D312" s="25" t="s">
        <v>1083</v>
      </c>
      <c r="E312" s="227" t="s">
        <v>1359</v>
      </c>
      <c r="F312" s="227"/>
      <c r="G312" s="227"/>
      <c r="H312" s="63">
        <f>$F$26*(1+$F$41)+$F$46</f>
        <v>0</v>
      </c>
      <c r="I312" s="32" t="str">
        <f t="shared" ca="1" si="11"/>
        <v>=$F$26*(1+$F$41)+$F$46</v>
      </c>
    </row>
    <row r="313" spans="2:9" ht="15" customHeight="1" x14ac:dyDescent="0.25">
      <c r="B313" s="50" t="s">
        <v>1264</v>
      </c>
      <c r="C313" s="17" t="s">
        <v>551</v>
      </c>
      <c r="D313" s="25" t="s">
        <v>1084</v>
      </c>
      <c r="E313" s="227" t="s">
        <v>1492</v>
      </c>
      <c r="F313" s="227"/>
      <c r="G313" s="227"/>
      <c r="H313" s="63">
        <f>$F$27*(1+$F$41)+$F$46</f>
        <v>0</v>
      </c>
      <c r="I313" s="32" t="str">
        <f t="shared" ca="1" si="11"/>
        <v>=$F$27*(1+$F$41)+$F$46</v>
      </c>
    </row>
    <row r="314" spans="2:9" ht="15" customHeight="1" x14ac:dyDescent="0.25">
      <c r="B314" s="50" t="s">
        <v>1265</v>
      </c>
      <c r="C314" s="17" t="s">
        <v>551</v>
      </c>
      <c r="D314" s="33" t="s">
        <v>1085</v>
      </c>
      <c r="E314" s="227" t="s">
        <v>1493</v>
      </c>
      <c r="F314" s="227"/>
      <c r="G314" s="227"/>
      <c r="H314" s="63">
        <f>$F$28*(1+$F$41)+$F$46</f>
        <v>0</v>
      </c>
      <c r="I314" s="32" t="str">
        <f t="shared" ca="1" si="11"/>
        <v>=$F$28*(1+$F$41)+$F$46</v>
      </c>
    </row>
    <row r="315" spans="2:9" ht="15" customHeight="1" x14ac:dyDescent="0.25">
      <c r="B315" s="50" t="s">
        <v>1266</v>
      </c>
      <c r="C315" s="17" t="s">
        <v>551</v>
      </c>
      <c r="D315" s="33" t="s">
        <v>1086</v>
      </c>
      <c r="E315" s="227" t="s">
        <v>1494</v>
      </c>
      <c r="F315" s="227"/>
      <c r="G315" s="227"/>
      <c r="H315" s="63">
        <f>$F$29*(1+$F$41)+$F$46</f>
        <v>0</v>
      </c>
      <c r="I315" s="32" t="str">
        <f t="shared" ca="1" si="11"/>
        <v>=$F$29*(1+$F$41)+$F$46</v>
      </c>
    </row>
    <row r="316" spans="2:9" ht="15" customHeight="1" x14ac:dyDescent="0.25">
      <c r="B316" s="50"/>
      <c r="D316" s="25"/>
      <c r="E316" s="221"/>
      <c r="F316" s="221"/>
      <c r="G316" s="221"/>
      <c r="H316" s="63"/>
      <c r="I316" s="32"/>
    </row>
    <row r="317" spans="2:9" x14ac:dyDescent="0.25">
      <c r="B317" s="50" t="s">
        <v>1267</v>
      </c>
      <c r="C317" s="17" t="s">
        <v>551</v>
      </c>
      <c r="D317" s="25" t="s">
        <v>1087</v>
      </c>
      <c r="E317" s="227" t="s">
        <v>1360</v>
      </c>
      <c r="F317" s="227"/>
      <c r="G317" s="227"/>
      <c r="H317" s="63">
        <f>$F$26+$F$46</f>
        <v>0</v>
      </c>
      <c r="I317" s="32" t="str">
        <f t="shared" ca="1" si="11"/>
        <v>=$F$26+$F$46</v>
      </c>
    </row>
    <row r="318" spans="2:9" x14ac:dyDescent="0.25">
      <c r="B318" s="50" t="s">
        <v>1268</v>
      </c>
      <c r="C318" s="17" t="s">
        <v>551</v>
      </c>
      <c r="D318" s="25" t="s">
        <v>1088</v>
      </c>
      <c r="E318" s="227" t="s">
        <v>1495</v>
      </c>
      <c r="F318" s="227"/>
      <c r="G318" s="227"/>
      <c r="H318" s="63">
        <f>$F$27+$F$46</f>
        <v>0</v>
      </c>
      <c r="I318" s="32" t="str">
        <f t="shared" ca="1" si="11"/>
        <v>=$F$27+$F$46</v>
      </c>
    </row>
    <row r="319" spans="2:9" x14ac:dyDescent="0.25">
      <c r="B319" s="50" t="s">
        <v>1269</v>
      </c>
      <c r="C319" s="17" t="s">
        <v>551</v>
      </c>
      <c r="D319" s="25" t="s">
        <v>1089</v>
      </c>
      <c r="E319" s="227" t="s">
        <v>1496</v>
      </c>
      <c r="F319" s="227"/>
      <c r="G319" s="227"/>
      <c r="H319" s="63">
        <f>$F$28+$F$46</f>
        <v>0</v>
      </c>
      <c r="I319" s="32" t="str">
        <f t="shared" ca="1" si="11"/>
        <v>=$F$28+$F$46</v>
      </c>
    </row>
    <row r="320" spans="2:9" x14ac:dyDescent="0.25">
      <c r="B320" s="50" t="s">
        <v>1270</v>
      </c>
      <c r="C320" s="17" t="s">
        <v>551</v>
      </c>
      <c r="D320" s="25" t="s">
        <v>1090</v>
      </c>
      <c r="E320" s="227" t="s">
        <v>1497</v>
      </c>
      <c r="F320" s="227"/>
      <c r="G320" s="227"/>
      <c r="H320" s="63">
        <f>$F$29+$F$46</f>
        <v>0</v>
      </c>
      <c r="I320" s="32" t="str">
        <f t="shared" ca="1" si="11"/>
        <v>=$F$29+$F$46</v>
      </c>
    </row>
    <row r="321" spans="2:9" x14ac:dyDescent="0.25">
      <c r="B321" s="23" t="s">
        <v>1271</v>
      </c>
      <c r="C321" s="17" t="s">
        <v>551</v>
      </c>
      <c r="D321" s="17" t="s">
        <v>1091</v>
      </c>
      <c r="E321" s="227" t="s">
        <v>1361</v>
      </c>
      <c r="F321" s="227"/>
      <c r="G321" s="227"/>
      <c r="H321" s="63">
        <f>$F$26*(1+$F$41)+$F$46</f>
        <v>0</v>
      </c>
      <c r="I321" s="32" t="str">
        <f t="shared" ca="1" si="11"/>
        <v>=$F$26*(1+$F$41)+$F$46</v>
      </c>
    </row>
    <row r="322" spans="2:9" x14ac:dyDescent="0.25">
      <c r="B322" s="23" t="s">
        <v>1272</v>
      </c>
      <c r="C322" s="17" t="s">
        <v>551</v>
      </c>
      <c r="D322" s="17" t="s">
        <v>1092</v>
      </c>
      <c r="E322" s="227" t="s">
        <v>1498</v>
      </c>
      <c r="F322" s="227"/>
      <c r="G322" s="227"/>
      <c r="H322" s="63">
        <f>$F$27*(1+$F$41)+$F$46</f>
        <v>0</v>
      </c>
      <c r="I322" s="32" t="str">
        <f t="shared" ca="1" si="11"/>
        <v>=$F$27*(1+$F$41)+$F$46</v>
      </c>
    </row>
    <row r="323" spans="2:9" x14ac:dyDescent="0.25">
      <c r="B323" s="23" t="s">
        <v>1273</v>
      </c>
      <c r="C323" s="17" t="s">
        <v>551</v>
      </c>
      <c r="D323" s="17" t="s">
        <v>1093</v>
      </c>
      <c r="E323" s="227" t="s">
        <v>1499</v>
      </c>
      <c r="F323" s="227"/>
      <c r="G323" s="227"/>
      <c r="H323" s="63">
        <f>$F$28*(1+$F$41)+$F$46</f>
        <v>0</v>
      </c>
      <c r="I323" s="32" t="str">
        <f t="shared" ca="1" si="11"/>
        <v>=$F$28*(1+$F$41)+$F$46</v>
      </c>
    </row>
    <row r="324" spans="2:9" x14ac:dyDescent="0.25">
      <c r="B324" s="23" t="s">
        <v>1274</v>
      </c>
      <c r="C324" s="17" t="s">
        <v>551</v>
      </c>
      <c r="D324" s="17" t="s">
        <v>1094</v>
      </c>
      <c r="E324" s="227" t="s">
        <v>1500</v>
      </c>
      <c r="F324" s="227"/>
      <c r="G324" s="227"/>
      <c r="H324" s="63">
        <f>$F$29*(1+$F$41)+$F$46</f>
        <v>0</v>
      </c>
      <c r="I324" s="32" t="str">
        <f t="shared" ca="1" si="11"/>
        <v>=$F$29*(1+$F$41)+$F$46</v>
      </c>
    </row>
    <row r="325" spans="2:9" ht="15" customHeight="1" x14ac:dyDescent="0.25">
      <c r="B325" s="50" t="s">
        <v>1275</v>
      </c>
      <c r="C325" s="17" t="s">
        <v>551</v>
      </c>
      <c r="D325" s="25" t="s">
        <v>1095</v>
      </c>
      <c r="E325" s="227" t="s">
        <v>1362</v>
      </c>
      <c r="F325" s="227"/>
      <c r="G325" s="227"/>
      <c r="H325" s="63">
        <f>$F$26*(1+$F$41)+$F$46</f>
        <v>0</v>
      </c>
      <c r="I325" s="32" t="str">
        <f t="shared" ca="1" si="11"/>
        <v>=$F$26*(1+$F$41)+$F$46</v>
      </c>
    </row>
    <row r="326" spans="2:9" ht="15" customHeight="1" x14ac:dyDescent="0.25">
      <c r="B326" s="50" t="s">
        <v>1276</v>
      </c>
      <c r="C326" s="17" t="s">
        <v>551</v>
      </c>
      <c r="D326" s="25" t="s">
        <v>1096</v>
      </c>
      <c r="E326" s="227" t="s">
        <v>1501</v>
      </c>
      <c r="F326" s="227"/>
      <c r="G326" s="227"/>
      <c r="H326" s="63">
        <f>$F$27*(1+$F$41)+$F$46</f>
        <v>0</v>
      </c>
      <c r="I326" s="32" t="str">
        <f t="shared" ca="1" si="11"/>
        <v>=$F$27*(1+$F$41)+$F$46</v>
      </c>
    </row>
    <row r="327" spans="2:9" ht="15" customHeight="1" x14ac:dyDescent="0.25">
      <c r="B327" s="50" t="s">
        <v>1277</v>
      </c>
      <c r="C327" s="17" t="s">
        <v>551</v>
      </c>
      <c r="D327" s="33" t="s">
        <v>1097</v>
      </c>
      <c r="E327" s="227" t="s">
        <v>1502</v>
      </c>
      <c r="F327" s="227"/>
      <c r="G327" s="227"/>
      <c r="H327" s="63">
        <f>$F$28*(1+$F$41)+$F$46</f>
        <v>0</v>
      </c>
      <c r="I327" s="32" t="str">
        <f t="shared" ca="1" si="11"/>
        <v>=$F$28*(1+$F$41)+$F$46</v>
      </c>
    </row>
    <row r="328" spans="2:9" ht="15" customHeight="1" x14ac:dyDescent="0.25">
      <c r="B328" s="50" t="s">
        <v>1278</v>
      </c>
      <c r="C328" s="17" t="s">
        <v>551</v>
      </c>
      <c r="D328" s="33" t="s">
        <v>1098</v>
      </c>
      <c r="E328" s="227" t="s">
        <v>1503</v>
      </c>
      <c r="F328" s="227"/>
      <c r="G328" s="227"/>
      <c r="H328" s="63">
        <f>$F$29*(1+$F$41)+$F$46</f>
        <v>0</v>
      </c>
      <c r="I328" s="32" t="str">
        <f t="shared" ca="1" si="11"/>
        <v>=$F$29*(1+$F$41)+$F$46</v>
      </c>
    </row>
    <row r="329" spans="2:9" ht="15" customHeight="1" x14ac:dyDescent="0.25">
      <c r="B329" s="50"/>
      <c r="D329" s="25"/>
      <c r="E329" s="221"/>
      <c r="F329" s="221"/>
      <c r="G329" s="221"/>
      <c r="H329" s="63"/>
      <c r="I329" s="32"/>
    </row>
    <row r="330" spans="2:9" x14ac:dyDescent="0.25">
      <c r="B330" s="50" t="s">
        <v>1279</v>
      </c>
      <c r="C330" s="17" t="s">
        <v>551</v>
      </c>
      <c r="D330" s="25" t="s">
        <v>1099</v>
      </c>
      <c r="E330" s="227" t="s">
        <v>1363</v>
      </c>
      <c r="F330" s="227"/>
      <c r="G330" s="227"/>
      <c r="H330" s="63">
        <f>$F$26+$F$46</f>
        <v>0</v>
      </c>
      <c r="I330" s="32" t="str">
        <f t="shared" ca="1" si="11"/>
        <v>=$F$26+$F$46</v>
      </c>
    </row>
    <row r="331" spans="2:9" x14ac:dyDescent="0.25">
      <c r="B331" s="50" t="s">
        <v>1280</v>
      </c>
      <c r="C331" s="17" t="s">
        <v>551</v>
      </c>
      <c r="D331" s="25" t="s">
        <v>1100</v>
      </c>
      <c r="E331" s="227" t="s">
        <v>1504</v>
      </c>
      <c r="F331" s="227"/>
      <c r="G331" s="227"/>
      <c r="H331" s="63">
        <f>$F$27+$F$46</f>
        <v>0</v>
      </c>
      <c r="I331" s="32" t="str">
        <f t="shared" ca="1" si="11"/>
        <v>=$F$27+$F$46</v>
      </c>
    </row>
    <row r="332" spans="2:9" x14ac:dyDescent="0.25">
      <c r="B332" s="50" t="s">
        <v>1281</v>
      </c>
      <c r="C332" s="17" t="s">
        <v>551</v>
      </c>
      <c r="D332" s="25" t="s">
        <v>1101</v>
      </c>
      <c r="E332" s="227" t="s">
        <v>1505</v>
      </c>
      <c r="F332" s="227"/>
      <c r="G332" s="227"/>
      <c r="H332" s="63">
        <f>$F$28+$F$46</f>
        <v>0</v>
      </c>
      <c r="I332" s="32" t="str">
        <f t="shared" ca="1" si="11"/>
        <v>=$F$28+$F$46</v>
      </c>
    </row>
    <row r="333" spans="2:9" x14ac:dyDescent="0.25">
      <c r="B333" s="50" t="s">
        <v>1282</v>
      </c>
      <c r="C333" s="17" t="s">
        <v>551</v>
      </c>
      <c r="D333" s="25" t="s">
        <v>1102</v>
      </c>
      <c r="E333" s="227" t="s">
        <v>1506</v>
      </c>
      <c r="F333" s="227"/>
      <c r="G333" s="227"/>
      <c r="H333" s="63">
        <f>$F$29+$F$46</f>
        <v>0</v>
      </c>
      <c r="I333" s="32" t="str">
        <f t="shared" ca="1" si="11"/>
        <v>=$F$29+$F$46</v>
      </c>
    </row>
    <row r="334" spans="2:9" x14ac:dyDescent="0.25">
      <c r="B334" s="23" t="s">
        <v>1283</v>
      </c>
      <c r="C334" s="17" t="s">
        <v>551</v>
      </c>
      <c r="D334" s="17" t="s">
        <v>1103</v>
      </c>
      <c r="E334" s="227" t="s">
        <v>1364</v>
      </c>
      <c r="F334" s="227"/>
      <c r="G334" s="227"/>
      <c r="H334" s="63">
        <f>$F$26*(1+$F$41)+$F$46</f>
        <v>0</v>
      </c>
      <c r="I334" s="32" t="str">
        <f t="shared" ca="1" si="11"/>
        <v>=$F$26*(1+$F$41)+$F$46</v>
      </c>
    </row>
    <row r="335" spans="2:9" x14ac:dyDescent="0.25">
      <c r="B335" s="23" t="s">
        <v>1284</v>
      </c>
      <c r="C335" s="17" t="s">
        <v>551</v>
      </c>
      <c r="D335" s="17" t="s">
        <v>1104</v>
      </c>
      <c r="E335" s="227" t="s">
        <v>1507</v>
      </c>
      <c r="F335" s="227"/>
      <c r="G335" s="227"/>
      <c r="H335" s="63">
        <f>$F$27*(1+$F$41)+$F$46</f>
        <v>0</v>
      </c>
      <c r="I335" s="32" t="str">
        <f t="shared" ca="1" si="11"/>
        <v>=$F$27*(1+$F$41)+$F$46</v>
      </c>
    </row>
    <row r="336" spans="2:9" x14ac:dyDescent="0.25">
      <c r="B336" s="23" t="s">
        <v>1285</v>
      </c>
      <c r="C336" s="17" t="s">
        <v>551</v>
      </c>
      <c r="D336" s="17" t="s">
        <v>1105</v>
      </c>
      <c r="E336" s="227" t="s">
        <v>1508</v>
      </c>
      <c r="F336" s="227"/>
      <c r="G336" s="227"/>
      <c r="H336" s="63">
        <f>$F$28*(1+$F$41)+$F$46</f>
        <v>0</v>
      </c>
      <c r="I336" s="32" t="str">
        <f t="shared" ca="1" si="11"/>
        <v>=$F$28*(1+$F$41)+$F$46</v>
      </c>
    </row>
    <row r="337" spans="2:9" x14ac:dyDescent="0.25">
      <c r="B337" s="23" t="s">
        <v>1286</v>
      </c>
      <c r="C337" s="17" t="s">
        <v>551</v>
      </c>
      <c r="D337" s="17" t="s">
        <v>1106</v>
      </c>
      <c r="E337" s="227" t="s">
        <v>1509</v>
      </c>
      <c r="F337" s="227"/>
      <c r="G337" s="227"/>
      <c r="H337" s="63">
        <f>$F$29*(1+$F$41)+$F$46</f>
        <v>0</v>
      </c>
      <c r="I337" s="32" t="str">
        <f t="shared" ca="1" si="11"/>
        <v>=$F$29*(1+$F$41)+$F$46</v>
      </c>
    </row>
    <row r="338" spans="2:9" ht="15" customHeight="1" x14ac:dyDescent="0.25">
      <c r="B338" s="50" t="s">
        <v>1287</v>
      </c>
      <c r="C338" s="17" t="s">
        <v>551</v>
      </c>
      <c r="D338" s="25" t="s">
        <v>1107</v>
      </c>
      <c r="E338" s="227" t="s">
        <v>1365</v>
      </c>
      <c r="F338" s="227"/>
      <c r="G338" s="227"/>
      <c r="H338" s="63">
        <f>$F$26*(1+$F$41)+$F$46</f>
        <v>0</v>
      </c>
      <c r="I338" s="32" t="str">
        <f t="shared" ca="1" si="11"/>
        <v>=$F$26*(1+$F$41)+$F$46</v>
      </c>
    </row>
    <row r="339" spans="2:9" ht="15" customHeight="1" x14ac:dyDescent="0.25">
      <c r="B339" s="50" t="s">
        <v>1288</v>
      </c>
      <c r="C339" s="17" t="s">
        <v>551</v>
      </c>
      <c r="D339" s="25" t="s">
        <v>1108</v>
      </c>
      <c r="E339" s="227" t="s">
        <v>1510</v>
      </c>
      <c r="F339" s="227"/>
      <c r="G339" s="227"/>
      <c r="H339" s="63">
        <f>$F$27*(1+$F$41)+$F$46</f>
        <v>0</v>
      </c>
      <c r="I339" s="32" t="str">
        <f t="shared" ca="1" si="11"/>
        <v>=$F$27*(1+$F$41)+$F$46</v>
      </c>
    </row>
    <row r="340" spans="2:9" ht="15" customHeight="1" x14ac:dyDescent="0.25">
      <c r="B340" s="50" t="s">
        <v>1289</v>
      </c>
      <c r="C340" s="17" t="s">
        <v>551</v>
      </c>
      <c r="D340" s="33" t="s">
        <v>1109</v>
      </c>
      <c r="E340" s="227" t="s">
        <v>1511</v>
      </c>
      <c r="F340" s="227"/>
      <c r="G340" s="227"/>
      <c r="H340" s="63">
        <f>$F$28*(1+$F$41)+$F$46</f>
        <v>0</v>
      </c>
      <c r="I340" s="32" t="str">
        <f t="shared" ca="1" si="11"/>
        <v>=$F$28*(1+$F$41)+$F$46</v>
      </c>
    </row>
    <row r="341" spans="2:9" ht="15" customHeight="1" x14ac:dyDescent="0.25">
      <c r="B341" s="50" t="s">
        <v>1290</v>
      </c>
      <c r="C341" s="17" t="s">
        <v>551</v>
      </c>
      <c r="D341" s="33" t="s">
        <v>1110</v>
      </c>
      <c r="E341" s="227" t="s">
        <v>1512</v>
      </c>
      <c r="F341" s="227"/>
      <c r="G341" s="227"/>
      <c r="H341" s="63">
        <f>$F$29*(1+$F$41)+$F$46</f>
        <v>0</v>
      </c>
      <c r="I341" s="32" t="str">
        <f t="shared" ca="1" si="11"/>
        <v>=$F$29*(1+$F$41)+$F$46</v>
      </c>
    </row>
    <row r="342" spans="2:9" ht="15" customHeight="1" x14ac:dyDescent="0.25">
      <c r="B342" s="50"/>
      <c r="D342" s="25"/>
      <c r="E342" s="221"/>
      <c r="F342" s="221"/>
      <c r="G342" s="221"/>
      <c r="H342" s="63"/>
      <c r="I342" s="32"/>
    </row>
    <row r="343" spans="2:9" x14ac:dyDescent="0.25">
      <c r="B343" s="50" t="s">
        <v>1291</v>
      </c>
      <c r="C343" s="17" t="s">
        <v>551</v>
      </c>
      <c r="D343" s="25" t="s">
        <v>1111</v>
      </c>
      <c r="E343" s="227" t="s">
        <v>1366</v>
      </c>
      <c r="F343" s="227"/>
      <c r="G343" s="227"/>
      <c r="H343" s="63">
        <f>$F$26+$F$47</f>
        <v>0</v>
      </c>
      <c r="I343" s="32" t="str">
        <f t="shared" ca="1" si="11"/>
        <v>=$F$26+$F$47</v>
      </c>
    </row>
    <row r="344" spans="2:9" x14ac:dyDescent="0.25">
      <c r="B344" s="50" t="s">
        <v>1292</v>
      </c>
      <c r="C344" s="17" t="s">
        <v>551</v>
      </c>
      <c r="D344" s="25" t="s">
        <v>1112</v>
      </c>
      <c r="E344" s="227" t="s">
        <v>1513</v>
      </c>
      <c r="F344" s="227"/>
      <c r="G344" s="227"/>
      <c r="H344" s="63">
        <f>$F$27+$F$47</f>
        <v>0</v>
      </c>
      <c r="I344" s="32" t="str">
        <f t="shared" ca="1" si="11"/>
        <v>=$F$27+$F$47</v>
      </c>
    </row>
    <row r="345" spans="2:9" x14ac:dyDescent="0.25">
      <c r="B345" s="50" t="s">
        <v>1293</v>
      </c>
      <c r="C345" s="17" t="s">
        <v>551</v>
      </c>
      <c r="D345" s="25" t="s">
        <v>1113</v>
      </c>
      <c r="E345" s="227" t="s">
        <v>1514</v>
      </c>
      <c r="F345" s="227"/>
      <c r="G345" s="227"/>
      <c r="H345" s="63">
        <f>$F$28+$F$47</f>
        <v>0</v>
      </c>
      <c r="I345" s="32" t="str">
        <f t="shared" ca="1" si="11"/>
        <v>=$F$28+$F$47</v>
      </c>
    </row>
    <row r="346" spans="2:9" x14ac:dyDescent="0.25">
      <c r="B346" s="50" t="s">
        <v>1294</v>
      </c>
      <c r="C346" s="17" t="s">
        <v>551</v>
      </c>
      <c r="D346" s="25" t="s">
        <v>1114</v>
      </c>
      <c r="E346" s="227" t="s">
        <v>1515</v>
      </c>
      <c r="F346" s="227"/>
      <c r="G346" s="227"/>
      <c r="H346" s="63">
        <f>$F$29+$F$47</f>
        <v>0</v>
      </c>
      <c r="I346" s="32" t="str">
        <f t="shared" ca="1" si="11"/>
        <v>=$F$29+$F$47</v>
      </c>
    </row>
    <row r="347" spans="2:9" x14ac:dyDescent="0.25">
      <c r="B347" s="23" t="s">
        <v>1295</v>
      </c>
      <c r="C347" s="17" t="s">
        <v>551</v>
      </c>
      <c r="D347" s="17" t="s">
        <v>1115</v>
      </c>
      <c r="E347" s="227" t="s">
        <v>1367</v>
      </c>
      <c r="F347" s="227"/>
      <c r="G347" s="227"/>
      <c r="H347" s="63">
        <f>$F$26*(1+$F$41)+$F$47</f>
        <v>0</v>
      </c>
      <c r="I347" s="32" t="str">
        <f t="shared" ca="1" si="11"/>
        <v>=$F$26*(1+$F$41)+$F$47</v>
      </c>
    </row>
    <row r="348" spans="2:9" x14ac:dyDescent="0.25">
      <c r="B348" s="23" t="s">
        <v>1296</v>
      </c>
      <c r="C348" s="17" t="s">
        <v>551</v>
      </c>
      <c r="D348" s="17" t="s">
        <v>1116</v>
      </c>
      <c r="E348" s="227" t="s">
        <v>1516</v>
      </c>
      <c r="F348" s="227"/>
      <c r="G348" s="227"/>
      <c r="H348" s="63">
        <f>$F$27*(1+$F$41)+$F$47</f>
        <v>0</v>
      </c>
      <c r="I348" s="32" t="str">
        <f t="shared" ca="1" si="11"/>
        <v>=$F$27*(1+$F$41)+$F$47</v>
      </c>
    </row>
    <row r="349" spans="2:9" x14ac:dyDescent="0.25">
      <c r="B349" s="23" t="s">
        <v>1297</v>
      </c>
      <c r="C349" s="17" t="s">
        <v>551</v>
      </c>
      <c r="D349" s="17" t="s">
        <v>1117</v>
      </c>
      <c r="E349" s="227" t="s">
        <v>1517</v>
      </c>
      <c r="F349" s="227"/>
      <c r="G349" s="227"/>
      <c r="H349" s="63">
        <f>$F$28*(1+$F$41)+$F$47</f>
        <v>0</v>
      </c>
      <c r="I349" s="32" t="str">
        <f t="shared" ca="1" si="11"/>
        <v>=$F$28*(1+$F$41)+$F$47</v>
      </c>
    </row>
    <row r="350" spans="2:9" x14ac:dyDescent="0.25">
      <c r="B350" s="23" t="s">
        <v>1298</v>
      </c>
      <c r="C350" s="17" t="s">
        <v>551</v>
      </c>
      <c r="D350" s="17" t="s">
        <v>1118</v>
      </c>
      <c r="E350" s="227" t="s">
        <v>1518</v>
      </c>
      <c r="F350" s="227"/>
      <c r="G350" s="227"/>
      <c r="H350" s="63">
        <f>$F$29*(1+$F$41)+$F$47</f>
        <v>0</v>
      </c>
      <c r="I350" s="32" t="str">
        <f t="shared" ca="1" si="11"/>
        <v>=$F$29*(1+$F$41)+$F$47</v>
      </c>
    </row>
    <row r="351" spans="2:9" ht="15" customHeight="1" x14ac:dyDescent="0.25">
      <c r="B351" s="50" t="s">
        <v>1299</v>
      </c>
      <c r="C351" s="17" t="s">
        <v>551</v>
      </c>
      <c r="D351" s="25" t="s">
        <v>1119</v>
      </c>
      <c r="E351" s="227" t="s">
        <v>1368</v>
      </c>
      <c r="F351" s="227"/>
      <c r="G351" s="227"/>
      <c r="H351" s="63">
        <f>$F$26*(1+$F$41)+$F$47</f>
        <v>0</v>
      </c>
      <c r="I351" s="32" t="str">
        <f t="shared" ca="1" si="11"/>
        <v>=$F$26*(1+$F$41)+$F$47</v>
      </c>
    </row>
    <row r="352" spans="2:9" ht="15" customHeight="1" x14ac:dyDescent="0.25">
      <c r="B352" s="50" t="s">
        <v>1300</v>
      </c>
      <c r="C352" s="17" t="s">
        <v>551</v>
      </c>
      <c r="D352" s="25" t="s">
        <v>1120</v>
      </c>
      <c r="E352" s="227" t="s">
        <v>1519</v>
      </c>
      <c r="F352" s="227"/>
      <c r="G352" s="227"/>
      <c r="H352" s="63">
        <f>$F$27*(1+$F$41)+$F$47</f>
        <v>0</v>
      </c>
      <c r="I352" s="32" t="str">
        <f t="shared" ca="1" si="11"/>
        <v>=$F$27*(1+$F$41)+$F$47</v>
      </c>
    </row>
    <row r="353" spans="2:9" ht="15" customHeight="1" x14ac:dyDescent="0.25">
      <c r="B353" s="50" t="s">
        <v>1301</v>
      </c>
      <c r="C353" s="17" t="s">
        <v>551</v>
      </c>
      <c r="D353" s="33" t="s">
        <v>1121</v>
      </c>
      <c r="E353" s="227" t="s">
        <v>1520</v>
      </c>
      <c r="F353" s="227"/>
      <c r="G353" s="227"/>
      <c r="H353" s="63">
        <f>$F$28*(1+$F$41)+$F$47</f>
        <v>0</v>
      </c>
      <c r="I353" s="32" t="str">
        <f t="shared" ca="1" si="11"/>
        <v>=$F$28*(1+$F$41)+$F$47</v>
      </c>
    </row>
    <row r="354" spans="2:9" ht="15" customHeight="1" x14ac:dyDescent="0.25">
      <c r="B354" s="50" t="s">
        <v>1302</v>
      </c>
      <c r="C354" s="17" t="s">
        <v>551</v>
      </c>
      <c r="D354" s="33" t="s">
        <v>1122</v>
      </c>
      <c r="E354" s="227" t="s">
        <v>1521</v>
      </c>
      <c r="F354" s="227"/>
      <c r="G354" s="227"/>
      <c r="H354" s="63">
        <f>$F$29*(1+$F$41)+$F$47</f>
        <v>0</v>
      </c>
      <c r="I354" s="32" t="str">
        <f t="shared" ca="1" si="11"/>
        <v>=$F$29*(1+$F$41)+$F$47</v>
      </c>
    </row>
    <row r="355" spans="2:9" ht="15" customHeight="1" x14ac:dyDescent="0.25">
      <c r="B355" s="50"/>
      <c r="D355" s="25"/>
      <c r="E355" s="221"/>
      <c r="F355" s="221"/>
      <c r="G355" s="221"/>
      <c r="H355" s="63"/>
      <c r="I355" s="32"/>
    </row>
    <row r="356" spans="2:9" x14ac:dyDescent="0.25">
      <c r="B356" s="50" t="s">
        <v>1303</v>
      </c>
      <c r="C356" s="17" t="s">
        <v>551</v>
      </c>
      <c r="D356" s="25" t="s">
        <v>1123</v>
      </c>
      <c r="E356" s="227" t="s">
        <v>1369</v>
      </c>
      <c r="F356" s="227"/>
      <c r="G356" s="227"/>
      <c r="H356" s="63">
        <f>$F$26+$F$47</f>
        <v>0</v>
      </c>
      <c r="I356" s="32" t="str">
        <f t="shared" ca="1" si="11"/>
        <v>=$F$26+$F$47</v>
      </c>
    </row>
    <row r="357" spans="2:9" x14ac:dyDescent="0.25">
      <c r="B357" s="50" t="s">
        <v>1304</v>
      </c>
      <c r="C357" s="17" t="s">
        <v>551</v>
      </c>
      <c r="D357" s="25" t="s">
        <v>1124</v>
      </c>
      <c r="E357" s="227" t="s">
        <v>1522</v>
      </c>
      <c r="F357" s="227"/>
      <c r="G357" s="227"/>
      <c r="H357" s="63">
        <f>$F$27+$F$47</f>
        <v>0</v>
      </c>
      <c r="I357" s="32" t="str">
        <f t="shared" ca="1" si="11"/>
        <v>=$F$27+$F$47</v>
      </c>
    </row>
    <row r="358" spans="2:9" x14ac:dyDescent="0.25">
      <c r="B358" s="50" t="s">
        <v>1305</v>
      </c>
      <c r="C358" s="17" t="s">
        <v>551</v>
      </c>
      <c r="D358" s="25" t="s">
        <v>1125</v>
      </c>
      <c r="E358" s="227" t="s">
        <v>1523</v>
      </c>
      <c r="F358" s="227"/>
      <c r="G358" s="227"/>
      <c r="H358" s="63">
        <f>$F$28+$F$47</f>
        <v>0</v>
      </c>
      <c r="I358" s="32" t="str">
        <f t="shared" ca="1" si="11"/>
        <v>=$F$28+$F$47</v>
      </c>
    </row>
    <row r="359" spans="2:9" x14ac:dyDescent="0.25">
      <c r="B359" s="50" t="s">
        <v>1306</v>
      </c>
      <c r="C359" s="17" t="s">
        <v>551</v>
      </c>
      <c r="D359" s="25" t="s">
        <v>1126</v>
      </c>
      <c r="E359" s="227" t="s">
        <v>1524</v>
      </c>
      <c r="F359" s="227"/>
      <c r="G359" s="227"/>
      <c r="H359" s="63">
        <f>$F$29+$F$47</f>
        <v>0</v>
      </c>
      <c r="I359" s="32" t="str">
        <f t="shared" ca="1" si="11"/>
        <v>=$F$29+$F$47</v>
      </c>
    </row>
    <row r="360" spans="2:9" x14ac:dyDescent="0.25">
      <c r="B360" s="23" t="s">
        <v>1307</v>
      </c>
      <c r="C360" s="17" t="s">
        <v>551</v>
      </c>
      <c r="D360" s="17" t="s">
        <v>1127</v>
      </c>
      <c r="E360" s="227" t="s">
        <v>1370</v>
      </c>
      <c r="F360" s="227"/>
      <c r="G360" s="227"/>
      <c r="H360" s="63">
        <f>$F$26*(1+$F$41)+$F$47</f>
        <v>0</v>
      </c>
      <c r="I360" s="32" t="str">
        <f t="shared" ca="1" si="11"/>
        <v>=$F$26*(1+$F$41)+$F$47</v>
      </c>
    </row>
    <row r="361" spans="2:9" x14ac:dyDescent="0.25">
      <c r="B361" s="23" t="s">
        <v>1308</v>
      </c>
      <c r="C361" s="17" t="s">
        <v>551</v>
      </c>
      <c r="D361" s="17" t="s">
        <v>1128</v>
      </c>
      <c r="E361" s="227" t="s">
        <v>1525</v>
      </c>
      <c r="F361" s="227"/>
      <c r="G361" s="227"/>
      <c r="H361" s="63">
        <f>$F$27*(1+$F$41)+$F$47</f>
        <v>0</v>
      </c>
      <c r="I361" s="32" t="str">
        <f t="shared" ca="1" si="11"/>
        <v>=$F$27*(1+$F$41)+$F$47</v>
      </c>
    </row>
    <row r="362" spans="2:9" x14ac:dyDescent="0.25">
      <c r="B362" s="23" t="s">
        <v>1309</v>
      </c>
      <c r="C362" s="17" t="s">
        <v>551</v>
      </c>
      <c r="D362" s="17" t="s">
        <v>1129</v>
      </c>
      <c r="E362" s="227" t="s">
        <v>1526</v>
      </c>
      <c r="F362" s="227"/>
      <c r="G362" s="227"/>
      <c r="H362" s="63">
        <f>$F$28*(1+$F$41)+$F$47</f>
        <v>0</v>
      </c>
      <c r="I362" s="32" t="str">
        <f t="shared" ca="1" si="11"/>
        <v>=$F$28*(1+$F$41)+$F$47</v>
      </c>
    </row>
    <row r="363" spans="2:9" x14ac:dyDescent="0.25">
      <c r="B363" s="23" t="s">
        <v>1310</v>
      </c>
      <c r="C363" s="17" t="s">
        <v>551</v>
      </c>
      <c r="D363" s="17" t="s">
        <v>1130</v>
      </c>
      <c r="E363" s="227" t="s">
        <v>1527</v>
      </c>
      <c r="F363" s="227"/>
      <c r="G363" s="227"/>
      <c r="H363" s="63">
        <f>$F$29*(1+$F$41)+$F$47</f>
        <v>0</v>
      </c>
      <c r="I363" s="32" t="str">
        <f t="shared" ca="1" si="11"/>
        <v>=$F$29*(1+$F$41)+$F$47</v>
      </c>
    </row>
    <row r="364" spans="2:9" ht="15" customHeight="1" x14ac:dyDescent="0.25">
      <c r="B364" s="50" t="s">
        <v>1311</v>
      </c>
      <c r="C364" s="17" t="s">
        <v>551</v>
      </c>
      <c r="D364" s="25" t="s">
        <v>1131</v>
      </c>
      <c r="E364" s="227" t="s">
        <v>1371</v>
      </c>
      <c r="F364" s="227"/>
      <c r="G364" s="227"/>
      <c r="H364" s="63">
        <f>$F$26*(1+$F$41)+$F$47</f>
        <v>0</v>
      </c>
      <c r="I364" s="32" t="str">
        <f t="shared" ca="1" si="11"/>
        <v>=$F$26*(1+$F$41)+$F$47</v>
      </c>
    </row>
    <row r="365" spans="2:9" ht="15" customHeight="1" x14ac:dyDescent="0.25">
      <c r="B365" s="50" t="s">
        <v>1312</v>
      </c>
      <c r="C365" s="17" t="s">
        <v>551</v>
      </c>
      <c r="D365" s="25" t="s">
        <v>1132</v>
      </c>
      <c r="E365" s="227" t="s">
        <v>1528</v>
      </c>
      <c r="F365" s="227"/>
      <c r="G365" s="227"/>
      <c r="H365" s="63">
        <f>$F$27*(1+$F$41)+$F$47</f>
        <v>0</v>
      </c>
      <c r="I365" s="32" t="str">
        <f t="shared" ca="1" si="11"/>
        <v>=$F$27*(1+$F$41)+$F$47</v>
      </c>
    </row>
    <row r="366" spans="2:9" ht="15" customHeight="1" x14ac:dyDescent="0.25">
      <c r="B366" s="50" t="s">
        <v>1313</v>
      </c>
      <c r="C366" s="17" t="s">
        <v>551</v>
      </c>
      <c r="D366" s="33" t="s">
        <v>1133</v>
      </c>
      <c r="E366" s="227" t="s">
        <v>1529</v>
      </c>
      <c r="F366" s="227"/>
      <c r="G366" s="227"/>
      <c r="H366" s="63">
        <f>$F$28*(1+$F$41)+$F$47</f>
        <v>0</v>
      </c>
      <c r="I366" s="32" t="str">
        <f t="shared" ca="1" si="11"/>
        <v>=$F$28*(1+$F$41)+$F$47</v>
      </c>
    </row>
    <row r="367" spans="2:9" ht="15" customHeight="1" x14ac:dyDescent="0.25">
      <c r="B367" s="50" t="s">
        <v>1314</v>
      </c>
      <c r="C367" s="17" t="s">
        <v>551</v>
      </c>
      <c r="D367" s="33" t="s">
        <v>1134</v>
      </c>
      <c r="E367" s="227" t="s">
        <v>1530</v>
      </c>
      <c r="F367" s="227"/>
      <c r="G367" s="227"/>
      <c r="H367" s="63">
        <f>$F$29*(1+$F$41)+$F$47</f>
        <v>0</v>
      </c>
      <c r="I367" s="32" t="str">
        <f t="shared" ca="1" si="11"/>
        <v>=$F$29*(1+$F$41)+$F$47</v>
      </c>
    </row>
    <row r="368" spans="2:9" ht="15" customHeight="1" x14ac:dyDescent="0.25">
      <c r="B368" s="50"/>
      <c r="D368" s="25"/>
      <c r="E368" s="221"/>
      <c r="F368" s="221"/>
      <c r="G368" s="221"/>
      <c r="H368" s="63"/>
      <c r="I368" s="32"/>
    </row>
    <row r="369" spans="2:9" ht="15" customHeight="1" x14ac:dyDescent="0.25">
      <c r="B369" s="50" t="s">
        <v>935</v>
      </c>
      <c r="C369" s="17" t="s">
        <v>550</v>
      </c>
      <c r="D369" s="25" t="s">
        <v>937</v>
      </c>
      <c r="E369" s="214" t="s">
        <v>945</v>
      </c>
      <c r="F369" s="214"/>
      <c r="G369" s="214"/>
      <c r="H369" s="63">
        <f>$F$34</f>
        <v>0</v>
      </c>
      <c r="I369" s="32" t="str">
        <f t="shared" ca="1" si="11"/>
        <v>=$F$34</v>
      </c>
    </row>
    <row r="370" spans="2:9" ht="15" customHeight="1" x14ac:dyDescent="0.25">
      <c r="B370" s="50" t="s">
        <v>936</v>
      </c>
      <c r="C370" s="17" t="s">
        <v>550</v>
      </c>
      <c r="D370" s="25" t="s">
        <v>938</v>
      </c>
      <c r="E370" s="214" t="s">
        <v>946</v>
      </c>
      <c r="F370" s="214"/>
      <c r="G370" s="214"/>
      <c r="H370" s="63">
        <f>$F$35</f>
        <v>0</v>
      </c>
      <c r="I370" s="32" t="str">
        <f t="shared" ca="1" si="11"/>
        <v>=$F$35</v>
      </c>
    </row>
    <row r="371" spans="2:9" ht="15" customHeight="1" x14ac:dyDescent="0.25">
      <c r="B371" s="50" t="s">
        <v>941</v>
      </c>
      <c r="C371" s="17" t="s">
        <v>550</v>
      </c>
      <c r="D371" s="25" t="s">
        <v>939</v>
      </c>
      <c r="E371" s="214" t="s">
        <v>947</v>
      </c>
      <c r="F371" s="214"/>
      <c r="G371" s="214"/>
      <c r="H371" s="63">
        <f>$F$34*(1+$F$41)</f>
        <v>0</v>
      </c>
      <c r="I371" s="32" t="str">
        <f t="shared" ca="1" si="11"/>
        <v>=$F$34*(1+$F$41)</v>
      </c>
    </row>
    <row r="372" spans="2:9" ht="15" customHeight="1" x14ac:dyDescent="0.25">
      <c r="B372" s="50" t="s">
        <v>942</v>
      </c>
      <c r="C372" s="17" t="s">
        <v>550</v>
      </c>
      <c r="D372" s="25" t="s">
        <v>940</v>
      </c>
      <c r="E372" s="214" t="s">
        <v>948</v>
      </c>
      <c r="F372" s="214"/>
      <c r="G372" s="214"/>
      <c r="H372" s="63">
        <f>$F$35*(1+$F$41)</f>
        <v>0</v>
      </c>
      <c r="I372" s="32" t="str">
        <f t="shared" ca="1" si="11"/>
        <v>=$F$35*(1+$F$41)</v>
      </c>
    </row>
    <row r="373" spans="2:9" x14ac:dyDescent="0.25">
      <c r="B373" s="50" t="s">
        <v>951</v>
      </c>
      <c r="C373" s="17" t="s">
        <v>550</v>
      </c>
      <c r="D373" s="25" t="s">
        <v>943</v>
      </c>
      <c r="E373" s="214" t="s">
        <v>949</v>
      </c>
      <c r="F373" s="214"/>
      <c r="G373" s="214"/>
      <c r="H373" s="63">
        <f>$F$34*(1+$F$41)</f>
        <v>0</v>
      </c>
      <c r="I373" s="32" t="str">
        <f t="shared" ca="1" si="11"/>
        <v>=$F$34*(1+$F$41)</v>
      </c>
    </row>
    <row r="374" spans="2:9" x14ac:dyDescent="0.25">
      <c r="B374" s="50" t="s">
        <v>952</v>
      </c>
      <c r="C374" s="17" t="s">
        <v>550</v>
      </c>
      <c r="D374" s="25" t="s">
        <v>944</v>
      </c>
      <c r="E374" s="214" t="s">
        <v>950</v>
      </c>
      <c r="F374" s="214"/>
      <c r="G374" s="214"/>
      <c r="H374" s="63">
        <f>$F$35*(1+$F$41)</f>
        <v>0</v>
      </c>
      <c r="I374" s="32" t="str">
        <f t="shared" ca="1" si="11"/>
        <v>=$F$35*(1+$F$41)</v>
      </c>
    </row>
    <row r="375" spans="2:9" ht="15" customHeight="1" x14ac:dyDescent="0.25">
      <c r="B375" s="50"/>
      <c r="D375" s="25"/>
      <c r="E375" s="221"/>
      <c r="F375" s="221"/>
      <c r="G375" s="221"/>
      <c r="H375" s="63"/>
      <c r="I375" s="32"/>
    </row>
    <row r="376" spans="2:9" ht="30" customHeight="1" x14ac:dyDescent="0.25">
      <c r="B376" s="50" t="s">
        <v>2006</v>
      </c>
      <c r="C376" s="17" t="s">
        <v>550</v>
      </c>
      <c r="D376" s="25" t="s">
        <v>1994</v>
      </c>
      <c r="E376" s="221" t="s">
        <v>2000</v>
      </c>
      <c r="F376" s="221"/>
      <c r="G376" s="221"/>
      <c r="H376" s="63">
        <f>$F$34+$F$46</f>
        <v>0</v>
      </c>
      <c r="I376" s="32" t="str">
        <f t="shared" ref="I376:I381" ca="1" si="17">_xlfn.FORMULATEXT(H376)</f>
        <v>=$F$34+$F$46</v>
      </c>
    </row>
    <row r="377" spans="2:9" ht="30" customHeight="1" x14ac:dyDescent="0.25">
      <c r="B377" s="50" t="s">
        <v>2007</v>
      </c>
      <c r="C377" s="17" t="s">
        <v>550</v>
      </c>
      <c r="D377" s="25" t="s">
        <v>1995</v>
      </c>
      <c r="E377" s="221" t="s">
        <v>2001</v>
      </c>
      <c r="F377" s="221"/>
      <c r="G377" s="221"/>
      <c r="H377" s="63">
        <f>$F$35+$F$46</f>
        <v>0</v>
      </c>
      <c r="I377" s="32" t="str">
        <f t="shared" ca="1" si="17"/>
        <v>=$F$35+$F$46</v>
      </c>
    </row>
    <row r="378" spans="2:9" ht="30" customHeight="1" x14ac:dyDescent="0.25">
      <c r="B378" s="50" t="s">
        <v>2008</v>
      </c>
      <c r="C378" s="17" t="s">
        <v>550</v>
      </c>
      <c r="D378" s="25" t="s">
        <v>1996</v>
      </c>
      <c r="E378" s="221" t="s">
        <v>2002</v>
      </c>
      <c r="F378" s="221"/>
      <c r="G378" s="221"/>
      <c r="H378" s="63">
        <f>$F$34*(1+$F$41)+$F$46</f>
        <v>0</v>
      </c>
      <c r="I378" s="32" t="str">
        <f t="shared" ca="1" si="17"/>
        <v>=$F$34*(1+$F$41)+$F$46</v>
      </c>
    </row>
    <row r="379" spans="2:9" ht="30" customHeight="1" x14ac:dyDescent="0.25">
      <c r="B379" s="50" t="s">
        <v>2009</v>
      </c>
      <c r="C379" s="17" t="s">
        <v>550</v>
      </c>
      <c r="D379" s="25" t="s">
        <v>1997</v>
      </c>
      <c r="E379" s="221" t="s">
        <v>2003</v>
      </c>
      <c r="F379" s="221"/>
      <c r="G379" s="221"/>
      <c r="H379" s="63">
        <f>$F$35*(1+$F$41)+$F$46</f>
        <v>0</v>
      </c>
      <c r="I379" s="32" t="str">
        <f t="shared" ca="1" si="17"/>
        <v>=$F$35*(1+$F$41)+$F$46</v>
      </c>
    </row>
    <row r="380" spans="2:9" ht="30" customHeight="1" x14ac:dyDescent="0.25">
      <c r="B380" s="50" t="s">
        <v>2010</v>
      </c>
      <c r="C380" s="17" t="s">
        <v>550</v>
      </c>
      <c r="D380" s="25" t="s">
        <v>1998</v>
      </c>
      <c r="E380" s="221" t="s">
        <v>2004</v>
      </c>
      <c r="F380" s="221"/>
      <c r="G380" s="221"/>
      <c r="H380" s="63">
        <f>$F$34*(1+$F$41)+$F$46</f>
        <v>0</v>
      </c>
      <c r="I380" s="32" t="str">
        <f t="shared" ca="1" si="17"/>
        <v>=$F$34*(1+$F$41)+$F$46</v>
      </c>
    </row>
    <row r="381" spans="2:9" ht="30" customHeight="1" x14ac:dyDescent="0.25">
      <c r="B381" s="50" t="s">
        <v>2011</v>
      </c>
      <c r="C381" s="17" t="s">
        <v>550</v>
      </c>
      <c r="D381" s="25" t="s">
        <v>1999</v>
      </c>
      <c r="E381" s="221" t="s">
        <v>2005</v>
      </c>
      <c r="F381" s="221"/>
      <c r="G381" s="221"/>
      <c r="H381" s="63">
        <f>$F$35*(1+$F$41)+$F$46</f>
        <v>0</v>
      </c>
      <c r="I381" s="32" t="str">
        <f t="shared" ca="1" si="17"/>
        <v>=$F$35*(1+$F$41)+$F$46</v>
      </c>
    </row>
    <row r="382" spans="2:9" ht="15" customHeight="1" x14ac:dyDescent="0.25">
      <c r="B382" s="50"/>
      <c r="D382" s="25"/>
      <c r="E382" s="221"/>
      <c r="F382" s="221"/>
      <c r="G382" s="221"/>
      <c r="H382" s="63"/>
      <c r="I382" s="32"/>
    </row>
    <row r="383" spans="2:9" ht="15" customHeight="1" x14ac:dyDescent="0.25">
      <c r="B383" s="50" t="s">
        <v>1545</v>
      </c>
      <c r="C383" s="17" t="s">
        <v>551</v>
      </c>
      <c r="D383" s="25" t="s">
        <v>1546</v>
      </c>
      <c r="E383" s="215" t="s">
        <v>1551</v>
      </c>
      <c r="F383" s="215"/>
      <c r="G383" s="215"/>
      <c r="H383" s="63">
        <f>F52</f>
        <v>0</v>
      </c>
      <c r="I383" s="32" t="str">
        <f t="shared" ca="1" si="11"/>
        <v>=F52</v>
      </c>
    </row>
    <row r="384" spans="2:9" ht="15" customHeight="1" x14ac:dyDescent="0.25">
      <c r="B384" s="50" t="s">
        <v>1547</v>
      </c>
      <c r="C384" s="17" t="s">
        <v>551</v>
      </c>
      <c r="D384" s="25" t="s">
        <v>1548</v>
      </c>
      <c r="E384" s="215" t="s">
        <v>1552</v>
      </c>
      <c r="F384" s="215"/>
      <c r="G384" s="215"/>
      <c r="H384" s="63">
        <f t="shared" ref="H384:H386" si="18">F53</f>
        <v>0</v>
      </c>
      <c r="I384" s="32" t="str">
        <f t="shared" ca="1" si="11"/>
        <v>=F53</v>
      </c>
    </row>
    <row r="385" spans="2:9" ht="15" customHeight="1" x14ac:dyDescent="0.25">
      <c r="B385" s="50" t="s">
        <v>1549</v>
      </c>
      <c r="C385" s="17" t="s">
        <v>551</v>
      </c>
      <c r="D385" s="25" t="s">
        <v>2445</v>
      </c>
      <c r="E385" s="215" t="s">
        <v>1553</v>
      </c>
      <c r="F385" s="215"/>
      <c r="G385" s="215"/>
      <c r="H385" s="63">
        <f t="shared" si="18"/>
        <v>0</v>
      </c>
      <c r="I385" s="32" t="str">
        <f t="shared" ca="1" si="11"/>
        <v>=F54</v>
      </c>
    </row>
    <row r="386" spans="2:9" ht="15" customHeight="1" x14ac:dyDescent="0.25">
      <c r="B386" s="50" t="s">
        <v>1550</v>
      </c>
      <c r="C386" s="17" t="s">
        <v>551</v>
      </c>
      <c r="D386" s="25" t="s">
        <v>2446</v>
      </c>
      <c r="E386" s="215" t="s">
        <v>1554</v>
      </c>
      <c r="F386" s="215"/>
      <c r="G386" s="215"/>
      <c r="H386" s="63">
        <f t="shared" si="18"/>
        <v>0</v>
      </c>
      <c r="I386" s="32" t="str">
        <f t="shared" ca="1" si="11"/>
        <v>=F55</v>
      </c>
    </row>
    <row r="387" spans="2:9" ht="15" customHeight="1" x14ac:dyDescent="0.25">
      <c r="B387" s="50"/>
      <c r="D387" s="25"/>
      <c r="E387" s="229"/>
      <c r="F387" s="229"/>
      <c r="G387" s="229"/>
      <c r="I387" s="32"/>
    </row>
    <row r="388" spans="2:9" ht="15" customHeight="1" x14ac:dyDescent="0.25">
      <c r="B388" s="50" t="s">
        <v>1569</v>
      </c>
      <c r="C388" s="17" t="s">
        <v>551</v>
      </c>
      <c r="D388" s="25" t="s">
        <v>1565</v>
      </c>
      <c r="E388" s="215" t="s">
        <v>1555</v>
      </c>
      <c r="F388" s="215"/>
      <c r="G388" s="215"/>
      <c r="H388" s="63">
        <f>F56</f>
        <v>0</v>
      </c>
      <c r="I388" s="32" t="str">
        <f t="shared" ref="I388:I399" ca="1" si="19">_xlfn.FORMULATEXT(H388)</f>
        <v>=F56</v>
      </c>
    </row>
    <row r="389" spans="2:9" ht="15" customHeight="1" x14ac:dyDescent="0.25">
      <c r="B389" s="50" t="s">
        <v>1570</v>
      </c>
      <c r="C389" s="17" t="s">
        <v>551</v>
      </c>
      <c r="D389" s="25" t="s">
        <v>1566</v>
      </c>
      <c r="E389" s="215" t="s">
        <v>1556</v>
      </c>
      <c r="F389" s="215"/>
      <c r="G389" s="215"/>
      <c r="H389" s="63">
        <f>F57</f>
        <v>0</v>
      </c>
      <c r="I389" s="32" t="str">
        <f t="shared" ca="1" si="19"/>
        <v>=F57</v>
      </c>
    </row>
    <row r="390" spans="2:9" ht="15" customHeight="1" x14ac:dyDescent="0.25">
      <c r="B390" s="50" t="s">
        <v>1571</v>
      </c>
      <c r="C390" s="17" t="s">
        <v>551</v>
      </c>
      <c r="D390" s="25" t="s">
        <v>2443</v>
      </c>
      <c r="E390" s="215" t="s">
        <v>1557</v>
      </c>
      <c r="F390" s="215"/>
      <c r="G390" s="215"/>
      <c r="H390" s="63">
        <f>F58</f>
        <v>0</v>
      </c>
      <c r="I390" s="32" t="str">
        <f t="shared" ca="1" si="19"/>
        <v>=F58</v>
      </c>
    </row>
    <row r="391" spans="2:9" ht="15" customHeight="1" x14ac:dyDescent="0.25">
      <c r="B391" s="50" t="s">
        <v>1572</v>
      </c>
      <c r="C391" s="17" t="s">
        <v>551</v>
      </c>
      <c r="D391" s="25" t="s">
        <v>2444</v>
      </c>
      <c r="E391" s="215" t="s">
        <v>1558</v>
      </c>
      <c r="F391" s="215"/>
      <c r="G391" s="215"/>
      <c r="H391" s="63">
        <f>F59</f>
        <v>0</v>
      </c>
      <c r="I391" s="32" t="str">
        <f t="shared" ca="1" si="19"/>
        <v>=F59</v>
      </c>
    </row>
    <row r="392" spans="2:9" ht="15" customHeight="1" x14ac:dyDescent="0.25">
      <c r="B392" s="50"/>
      <c r="D392" s="25"/>
      <c r="E392" s="229"/>
      <c r="F392" s="229"/>
      <c r="G392" s="229"/>
      <c r="I392" s="32"/>
    </row>
    <row r="393" spans="2:9" ht="15" customHeight="1" x14ac:dyDescent="0.25">
      <c r="B393" s="50" t="s">
        <v>1573</v>
      </c>
      <c r="C393" s="17" t="s">
        <v>551</v>
      </c>
      <c r="D393" s="25" t="s">
        <v>1567</v>
      </c>
      <c r="E393" s="215" t="s">
        <v>1559</v>
      </c>
      <c r="F393" s="215"/>
      <c r="G393" s="215"/>
      <c r="H393" s="63">
        <f>F60</f>
        <v>0</v>
      </c>
      <c r="I393" s="32" t="str">
        <f t="shared" ca="1" si="19"/>
        <v>=F60</v>
      </c>
    </row>
    <row r="394" spans="2:9" ht="15" customHeight="1" x14ac:dyDescent="0.25">
      <c r="B394" s="50" t="s">
        <v>1574</v>
      </c>
      <c r="C394" s="17" t="s">
        <v>551</v>
      </c>
      <c r="D394" s="25" t="s">
        <v>1568</v>
      </c>
      <c r="E394" s="215" t="s">
        <v>1560</v>
      </c>
      <c r="F394" s="215"/>
      <c r="G394" s="215"/>
      <c r="H394" s="63">
        <f>F61</f>
        <v>0</v>
      </c>
      <c r="I394" s="32" t="str">
        <f t="shared" ca="1" si="19"/>
        <v>=F61</v>
      </c>
    </row>
    <row r="395" spans="2:9" ht="15" customHeight="1" x14ac:dyDescent="0.25">
      <c r="B395" s="50" t="s">
        <v>1575</v>
      </c>
      <c r="C395" s="17" t="s">
        <v>551</v>
      </c>
      <c r="D395" s="25" t="s">
        <v>2441</v>
      </c>
      <c r="E395" s="215" t="s">
        <v>1561</v>
      </c>
      <c r="F395" s="215"/>
      <c r="G395" s="215"/>
      <c r="H395" s="63">
        <f>F62</f>
        <v>0</v>
      </c>
      <c r="I395" s="32" t="str">
        <f t="shared" ca="1" si="19"/>
        <v>=F62</v>
      </c>
    </row>
    <row r="396" spans="2:9" ht="15" customHeight="1" x14ac:dyDescent="0.25">
      <c r="B396" s="50" t="s">
        <v>1576</v>
      </c>
      <c r="C396" s="17" t="s">
        <v>551</v>
      </c>
      <c r="D396" s="25" t="s">
        <v>2442</v>
      </c>
      <c r="E396" s="215" t="s">
        <v>1562</v>
      </c>
      <c r="F396" s="215"/>
      <c r="G396" s="215"/>
      <c r="H396" s="63">
        <f>F63</f>
        <v>0</v>
      </c>
      <c r="I396" s="32" t="str">
        <f t="shared" ca="1" si="19"/>
        <v>=F63</v>
      </c>
    </row>
    <row r="397" spans="2:9" ht="15" customHeight="1" x14ac:dyDescent="0.25">
      <c r="B397" s="50"/>
      <c r="D397" s="25"/>
      <c r="E397" s="229"/>
      <c r="F397" s="229"/>
      <c r="G397" s="229"/>
      <c r="I397" s="32"/>
    </row>
    <row r="398" spans="2:9" ht="15" customHeight="1" x14ac:dyDescent="0.25">
      <c r="B398" s="50" t="s">
        <v>1580</v>
      </c>
      <c r="C398" s="17" t="s">
        <v>550</v>
      </c>
      <c r="D398" s="25" t="s">
        <v>1578</v>
      </c>
      <c r="E398" s="215" t="s">
        <v>1563</v>
      </c>
      <c r="F398" s="215"/>
      <c r="G398" s="215"/>
      <c r="H398" s="63">
        <f>F64</f>
        <v>0</v>
      </c>
      <c r="I398" s="32" t="str">
        <f t="shared" ca="1" si="19"/>
        <v>=F64</v>
      </c>
    </row>
    <row r="399" spans="2:9" ht="15" customHeight="1" x14ac:dyDescent="0.25">
      <c r="B399" s="50" t="s">
        <v>1581</v>
      </c>
      <c r="C399" s="17" t="s">
        <v>550</v>
      </c>
      <c r="D399" s="25" t="s">
        <v>1579</v>
      </c>
      <c r="E399" s="215" t="s">
        <v>1564</v>
      </c>
      <c r="F399" s="215"/>
      <c r="G399" s="215"/>
      <c r="H399" s="63">
        <f>F65</f>
        <v>0</v>
      </c>
      <c r="I399" s="32" t="str">
        <f t="shared" ca="1" si="19"/>
        <v>=F65</v>
      </c>
    </row>
    <row r="400" spans="2:9" x14ac:dyDescent="0.25">
      <c r="D400" s="32"/>
      <c r="E400" s="221"/>
      <c r="F400" s="221"/>
      <c r="G400" s="221"/>
      <c r="I400" s="32"/>
    </row>
    <row r="401" spans="1:9" x14ac:dyDescent="0.25">
      <c r="D401" s="32"/>
      <c r="F401" s="8"/>
      <c r="G401" s="27"/>
      <c r="I401" s="32"/>
    </row>
    <row r="402" spans="1:9" ht="28.5" x14ac:dyDescent="0.25">
      <c r="A402" s="216" t="s">
        <v>1577</v>
      </c>
      <c r="B402" s="216"/>
      <c r="C402" s="216"/>
      <c r="D402" s="216"/>
      <c r="F402" s="8"/>
      <c r="G402" s="27"/>
      <c r="I402" s="32"/>
    </row>
    <row r="403" spans="1:9" x14ac:dyDescent="0.25">
      <c r="B403" s="16" t="s">
        <v>82</v>
      </c>
      <c r="C403" s="16" t="s">
        <v>34</v>
      </c>
      <c r="D403" s="16" t="s">
        <v>80</v>
      </c>
      <c r="E403" s="62" t="s">
        <v>81</v>
      </c>
      <c r="F403" s="32"/>
      <c r="G403" s="29"/>
      <c r="H403" s="62" t="s">
        <v>29</v>
      </c>
      <c r="I403" s="16" t="s">
        <v>229</v>
      </c>
    </row>
    <row r="404" spans="1:9" x14ac:dyDescent="0.25">
      <c r="B404" s="50" t="s">
        <v>801</v>
      </c>
      <c r="C404" s="69" t="s">
        <v>737</v>
      </c>
      <c r="D404" s="25" t="s">
        <v>811</v>
      </c>
      <c r="E404" s="228" t="s">
        <v>1582</v>
      </c>
      <c r="F404" s="228"/>
      <c r="G404" s="228"/>
      <c r="H404" s="63">
        <f>F73</f>
        <v>0</v>
      </c>
      <c r="I404" s="32" t="str">
        <f t="shared" ref="I404:I430" ca="1" si="20">_xlfn.FORMULATEXT(H404)</f>
        <v>=F73</v>
      </c>
    </row>
    <row r="405" spans="1:9" x14ac:dyDescent="0.25">
      <c r="B405" s="50" t="s">
        <v>802</v>
      </c>
      <c r="C405" s="69" t="s">
        <v>737</v>
      </c>
      <c r="D405" s="25" t="s">
        <v>812</v>
      </c>
      <c r="E405" s="228" t="s">
        <v>1583</v>
      </c>
      <c r="F405" s="228"/>
      <c r="G405" s="228"/>
      <c r="H405" s="63">
        <f t="shared" ref="H405:H412" si="21">F74</f>
        <v>0</v>
      </c>
      <c r="I405" s="32" t="str">
        <f t="shared" ca="1" si="20"/>
        <v>=F74</v>
      </c>
    </row>
    <row r="406" spans="1:9" x14ac:dyDescent="0.25">
      <c r="B406" s="50" t="s">
        <v>803</v>
      </c>
      <c r="C406" s="69" t="s">
        <v>737</v>
      </c>
      <c r="D406" s="32" t="s">
        <v>813</v>
      </c>
      <c r="E406" s="228" t="s">
        <v>1584</v>
      </c>
      <c r="F406" s="228"/>
      <c r="G406" s="228"/>
      <c r="H406" s="63">
        <f t="shared" si="21"/>
        <v>0</v>
      </c>
      <c r="I406" s="32" t="str">
        <f t="shared" ca="1" si="20"/>
        <v>=F75</v>
      </c>
    </row>
    <row r="407" spans="1:9" x14ac:dyDescent="0.25">
      <c r="B407" s="50" t="s">
        <v>804</v>
      </c>
      <c r="C407" s="69" t="s">
        <v>737</v>
      </c>
      <c r="D407" s="25" t="s">
        <v>814</v>
      </c>
      <c r="E407" s="228" t="s">
        <v>1585</v>
      </c>
      <c r="F407" s="228"/>
      <c r="G407" s="228"/>
      <c r="H407" s="63">
        <f t="shared" si="21"/>
        <v>0</v>
      </c>
      <c r="I407" s="32" t="str">
        <f t="shared" ca="1" si="20"/>
        <v>=F76</v>
      </c>
    </row>
    <row r="408" spans="1:9" x14ac:dyDescent="0.25">
      <c r="B408" s="50" t="s">
        <v>805</v>
      </c>
      <c r="C408" s="69" t="s">
        <v>737</v>
      </c>
      <c r="D408" s="17" t="s">
        <v>815</v>
      </c>
      <c r="E408" s="228" t="s">
        <v>1586</v>
      </c>
      <c r="F408" s="228"/>
      <c r="G408" s="228"/>
      <c r="H408" s="63">
        <f t="shared" si="21"/>
        <v>0</v>
      </c>
      <c r="I408" s="32" t="str">
        <f t="shared" ca="1" si="20"/>
        <v>=F77</v>
      </c>
    </row>
    <row r="409" spans="1:9" x14ac:dyDescent="0.25">
      <c r="B409" s="50" t="s">
        <v>806</v>
      </c>
      <c r="C409" s="69" t="s">
        <v>737</v>
      </c>
      <c r="D409" s="17" t="s">
        <v>816</v>
      </c>
      <c r="E409" s="228" t="s">
        <v>1587</v>
      </c>
      <c r="F409" s="228"/>
      <c r="G409" s="228"/>
      <c r="H409" s="63">
        <f t="shared" si="21"/>
        <v>0</v>
      </c>
      <c r="I409" s="32" t="str">
        <f t="shared" ca="1" si="20"/>
        <v>=F78</v>
      </c>
    </row>
    <row r="410" spans="1:9" x14ac:dyDescent="0.25">
      <c r="B410" s="50" t="s">
        <v>807</v>
      </c>
      <c r="C410" s="69" t="s">
        <v>737</v>
      </c>
      <c r="D410" s="17" t="s">
        <v>817</v>
      </c>
      <c r="E410" s="228" t="s">
        <v>1588</v>
      </c>
      <c r="F410" s="228"/>
      <c r="G410" s="228"/>
      <c r="H410" s="63">
        <f t="shared" si="21"/>
        <v>0</v>
      </c>
      <c r="I410" s="32" t="str">
        <f t="shared" ca="1" si="20"/>
        <v>=F79</v>
      </c>
    </row>
    <row r="411" spans="1:9" ht="15" customHeight="1" x14ac:dyDescent="0.25">
      <c r="B411" s="50" t="s">
        <v>808</v>
      </c>
      <c r="C411" s="69" t="s">
        <v>737</v>
      </c>
      <c r="D411" s="17" t="s">
        <v>818</v>
      </c>
      <c r="E411" s="228" t="s">
        <v>1589</v>
      </c>
      <c r="F411" s="228"/>
      <c r="G411" s="228"/>
      <c r="H411" s="63">
        <f t="shared" si="21"/>
        <v>0</v>
      </c>
      <c r="I411" s="32" t="str">
        <f t="shared" ca="1" si="20"/>
        <v>=F80</v>
      </c>
    </row>
    <row r="412" spans="1:9" x14ac:dyDescent="0.25">
      <c r="B412" s="50" t="s">
        <v>809</v>
      </c>
      <c r="C412" s="69" t="s">
        <v>737</v>
      </c>
      <c r="D412" s="17" t="s">
        <v>819</v>
      </c>
      <c r="E412" s="221" t="s">
        <v>810</v>
      </c>
      <c r="F412" s="221"/>
      <c r="G412" s="221"/>
      <c r="H412" s="63">
        <f t="shared" si="21"/>
        <v>0</v>
      </c>
      <c r="I412" s="32" t="str">
        <f t="shared" ca="1" si="20"/>
        <v>=F81</v>
      </c>
    </row>
    <row r="413" spans="1:9" x14ac:dyDescent="0.25">
      <c r="B413" s="23" t="s">
        <v>1598</v>
      </c>
      <c r="C413" s="69" t="s">
        <v>737</v>
      </c>
      <c r="D413" s="25" t="s">
        <v>1594</v>
      </c>
      <c r="E413" s="228" t="s">
        <v>1590</v>
      </c>
      <c r="F413" s="228"/>
      <c r="G413" s="228"/>
      <c r="H413" s="63">
        <f>F73</f>
        <v>0</v>
      </c>
      <c r="I413" s="32" t="str">
        <f t="shared" ca="1" si="20"/>
        <v>=F73</v>
      </c>
    </row>
    <row r="414" spans="1:9" x14ac:dyDescent="0.25">
      <c r="B414" s="23" t="s">
        <v>1599</v>
      </c>
      <c r="C414" s="69" t="s">
        <v>737</v>
      </c>
      <c r="D414" s="25" t="s">
        <v>1595</v>
      </c>
      <c r="E414" s="228" t="s">
        <v>1591</v>
      </c>
      <c r="F414" s="228"/>
      <c r="G414" s="228"/>
      <c r="H414" s="63">
        <f t="shared" ref="H414:H416" si="22">F74</f>
        <v>0</v>
      </c>
      <c r="I414" s="32" t="str">
        <f t="shared" ca="1" si="20"/>
        <v>=F74</v>
      </c>
    </row>
    <row r="415" spans="1:9" x14ac:dyDescent="0.25">
      <c r="B415" s="23" t="s">
        <v>1600</v>
      </c>
      <c r="C415" s="69" t="s">
        <v>737</v>
      </c>
      <c r="D415" s="32" t="s">
        <v>1596</v>
      </c>
      <c r="E415" s="228" t="s">
        <v>1592</v>
      </c>
      <c r="F415" s="228"/>
      <c r="G415" s="228"/>
      <c r="H415" s="63">
        <f t="shared" si="22"/>
        <v>0</v>
      </c>
      <c r="I415" s="32" t="str">
        <f t="shared" ca="1" si="20"/>
        <v>=F75</v>
      </c>
    </row>
    <row r="416" spans="1:9" x14ac:dyDescent="0.25">
      <c r="B416" s="23" t="s">
        <v>1601</v>
      </c>
      <c r="C416" s="69" t="s">
        <v>737</v>
      </c>
      <c r="D416" s="25" t="s">
        <v>1597</v>
      </c>
      <c r="E416" s="228" t="s">
        <v>1593</v>
      </c>
      <c r="F416" s="228"/>
      <c r="G416" s="228"/>
      <c r="H416" s="63">
        <f t="shared" si="22"/>
        <v>0</v>
      </c>
      <c r="I416" s="32" t="str">
        <f t="shared" ca="1" si="20"/>
        <v>=F76</v>
      </c>
    </row>
    <row r="417" spans="2:9" x14ac:dyDescent="0.25">
      <c r="B417" s="23"/>
      <c r="C417" s="112"/>
      <c r="D417" s="32"/>
      <c r="E417" s="221"/>
      <c r="F417" s="221"/>
      <c r="G417" s="221"/>
      <c r="H417" s="63"/>
      <c r="I417" s="32"/>
    </row>
    <row r="418" spans="2:9" x14ac:dyDescent="0.25">
      <c r="B418" s="23" t="s">
        <v>1602</v>
      </c>
      <c r="C418" s="112" t="s">
        <v>834</v>
      </c>
      <c r="D418" s="17" t="s">
        <v>822</v>
      </c>
      <c r="E418" s="221" t="s">
        <v>1759</v>
      </c>
      <c r="F418" s="221"/>
      <c r="G418" s="221"/>
      <c r="H418" s="63">
        <f>$F$87</f>
        <v>0</v>
      </c>
      <c r="I418" s="32" t="str">
        <f t="shared" ca="1" si="20"/>
        <v>=$F$87</v>
      </c>
    </row>
    <row r="419" spans="2:9" x14ac:dyDescent="0.25">
      <c r="B419" s="23" t="s">
        <v>1603</v>
      </c>
      <c r="C419" s="112" t="s">
        <v>834</v>
      </c>
      <c r="D419" s="17" t="s">
        <v>823</v>
      </c>
      <c r="E419" s="214" t="s">
        <v>1760</v>
      </c>
      <c r="F419" s="214"/>
      <c r="G419" s="214"/>
      <c r="H419" s="63">
        <f>$F$88</f>
        <v>0</v>
      </c>
      <c r="I419" s="32" t="str">
        <f t="shared" ca="1" si="20"/>
        <v>=$F$88</v>
      </c>
    </row>
    <row r="420" spans="2:9" x14ac:dyDescent="0.25">
      <c r="B420" s="23" t="s">
        <v>1604</v>
      </c>
      <c r="C420" s="112" t="s">
        <v>834</v>
      </c>
      <c r="D420" s="17" t="s">
        <v>824</v>
      </c>
      <c r="E420" s="214" t="s">
        <v>1761</v>
      </c>
      <c r="F420" s="214"/>
      <c r="G420" s="214"/>
      <c r="H420" s="63">
        <f>$F$89</f>
        <v>0</v>
      </c>
      <c r="I420" s="32" t="str">
        <f t="shared" ca="1" si="20"/>
        <v>=$F$89</v>
      </c>
    </row>
    <row r="421" spans="2:9" x14ac:dyDescent="0.25">
      <c r="B421" s="23" t="s">
        <v>1605</v>
      </c>
      <c r="C421" s="112" t="s">
        <v>834</v>
      </c>
      <c r="D421" s="17" t="s">
        <v>825</v>
      </c>
      <c r="E421" s="214" t="s">
        <v>1762</v>
      </c>
      <c r="F421" s="214"/>
      <c r="G421" s="214"/>
      <c r="H421" s="63">
        <f>$F$90</f>
        <v>0</v>
      </c>
      <c r="I421" s="32" t="str">
        <f t="shared" ca="1" si="20"/>
        <v>=$F$90</v>
      </c>
    </row>
    <row r="422" spans="2:9" x14ac:dyDescent="0.25">
      <c r="B422" s="23" t="s">
        <v>1714</v>
      </c>
      <c r="C422" s="112" t="s">
        <v>834</v>
      </c>
      <c r="D422" s="32" t="s">
        <v>1718</v>
      </c>
      <c r="E422" s="221" t="s">
        <v>1767</v>
      </c>
      <c r="F422" s="221"/>
      <c r="G422" s="221"/>
      <c r="H422" s="63">
        <f>$F$87+$F$99</f>
        <v>0</v>
      </c>
      <c r="I422" s="32" t="str">
        <f t="shared" ca="1" si="20"/>
        <v>=$F$87+$F$99</v>
      </c>
    </row>
    <row r="423" spans="2:9" x14ac:dyDescent="0.25">
      <c r="B423" s="23" t="s">
        <v>1715</v>
      </c>
      <c r="C423" s="112" t="s">
        <v>834</v>
      </c>
      <c r="D423" s="32" t="s">
        <v>1719</v>
      </c>
      <c r="E423" s="221" t="s">
        <v>1768</v>
      </c>
      <c r="F423" s="221"/>
      <c r="G423" s="221"/>
      <c r="H423" s="63">
        <f>$F$88+$F$99</f>
        <v>0</v>
      </c>
      <c r="I423" s="32" t="str">
        <f t="shared" ca="1" si="20"/>
        <v>=$F$88+$F$99</v>
      </c>
    </row>
    <row r="424" spans="2:9" x14ac:dyDescent="0.25">
      <c r="B424" s="23" t="s">
        <v>1716</v>
      </c>
      <c r="C424" s="112" t="s">
        <v>834</v>
      </c>
      <c r="D424" s="32" t="s">
        <v>1720</v>
      </c>
      <c r="E424" s="221" t="s">
        <v>1769</v>
      </c>
      <c r="F424" s="221"/>
      <c r="G424" s="221"/>
      <c r="H424" s="63">
        <f>$F$89+$F$99</f>
        <v>0</v>
      </c>
      <c r="I424" s="32" t="str">
        <f t="shared" ca="1" si="20"/>
        <v>=$F$89+$F$99</v>
      </c>
    </row>
    <row r="425" spans="2:9" x14ac:dyDescent="0.25">
      <c r="B425" s="23" t="s">
        <v>1717</v>
      </c>
      <c r="C425" s="112" t="s">
        <v>834</v>
      </c>
      <c r="D425" s="32" t="s">
        <v>1721</v>
      </c>
      <c r="E425" s="221" t="s">
        <v>1770</v>
      </c>
      <c r="F425" s="221"/>
      <c r="G425" s="221"/>
      <c r="H425" s="63">
        <f>$F$90+$F$99</f>
        <v>0</v>
      </c>
      <c r="I425" s="32" t="str">
        <f t="shared" ca="1" si="20"/>
        <v>=$F$90+$F$99</v>
      </c>
    </row>
    <row r="426" spans="2:9" x14ac:dyDescent="0.25">
      <c r="B426" s="23" t="s">
        <v>1722</v>
      </c>
      <c r="C426" s="112" t="s">
        <v>834</v>
      </c>
      <c r="D426" s="32" t="s">
        <v>1723</v>
      </c>
      <c r="E426" s="228" t="s">
        <v>1783</v>
      </c>
      <c r="F426" s="228"/>
      <c r="G426" s="228"/>
      <c r="H426" s="63">
        <f>$F$99</f>
        <v>0</v>
      </c>
      <c r="I426" s="32" t="str">
        <f t="shared" ca="1" si="20"/>
        <v>=$F$99</v>
      </c>
    </row>
    <row r="427" spans="2:9" x14ac:dyDescent="0.25">
      <c r="B427" s="23" t="s">
        <v>1728</v>
      </c>
      <c r="C427" s="112" t="s">
        <v>834</v>
      </c>
      <c r="D427" s="17" t="s">
        <v>1724</v>
      </c>
      <c r="E427" s="221" t="s">
        <v>1775</v>
      </c>
      <c r="F427" s="221"/>
      <c r="G427" s="221"/>
      <c r="H427" s="63">
        <f>$F$87</f>
        <v>0</v>
      </c>
      <c r="I427" s="32" t="str">
        <f t="shared" ca="1" si="20"/>
        <v>=$F$87</v>
      </c>
    </row>
    <row r="428" spans="2:9" x14ac:dyDescent="0.25">
      <c r="B428" s="23" t="s">
        <v>1729</v>
      </c>
      <c r="C428" s="112" t="s">
        <v>834</v>
      </c>
      <c r="D428" s="17" t="s">
        <v>1725</v>
      </c>
      <c r="E428" s="214" t="s">
        <v>1776</v>
      </c>
      <c r="F428" s="214"/>
      <c r="G428" s="214"/>
      <c r="H428" s="63">
        <f>$F$88</f>
        <v>0</v>
      </c>
      <c r="I428" s="32" t="str">
        <f t="shared" ca="1" si="20"/>
        <v>=$F$88</v>
      </c>
    </row>
    <row r="429" spans="2:9" x14ac:dyDescent="0.25">
      <c r="B429" s="23" t="s">
        <v>1730</v>
      </c>
      <c r="C429" s="112" t="s">
        <v>834</v>
      </c>
      <c r="D429" s="17" t="s">
        <v>1726</v>
      </c>
      <c r="E429" s="214" t="s">
        <v>1777</v>
      </c>
      <c r="F429" s="214"/>
      <c r="G429" s="214"/>
      <c r="H429" s="63">
        <f>$F$89</f>
        <v>0</v>
      </c>
      <c r="I429" s="32" t="str">
        <f t="shared" ca="1" si="20"/>
        <v>=$F$89</v>
      </c>
    </row>
    <row r="430" spans="2:9" x14ac:dyDescent="0.25">
      <c r="B430" s="23" t="s">
        <v>1731</v>
      </c>
      <c r="C430" s="112" t="s">
        <v>834</v>
      </c>
      <c r="D430" s="17" t="s">
        <v>1727</v>
      </c>
      <c r="E430" s="214" t="s">
        <v>1778</v>
      </c>
      <c r="F430" s="214"/>
      <c r="G430" s="214"/>
      <c r="H430" s="63">
        <f>$F$90</f>
        <v>0</v>
      </c>
      <c r="I430" s="32" t="str">
        <f t="shared" ca="1" si="20"/>
        <v>=$F$90</v>
      </c>
    </row>
    <row r="431" spans="2:9" x14ac:dyDescent="0.25">
      <c r="B431" s="23"/>
      <c r="C431" s="112"/>
      <c r="D431" s="32"/>
      <c r="E431" s="110"/>
      <c r="F431" s="110"/>
      <c r="G431" s="110"/>
      <c r="H431" s="63"/>
      <c r="I431" s="32"/>
    </row>
    <row r="432" spans="2:9" x14ac:dyDescent="0.25">
      <c r="B432" s="23" t="s">
        <v>1745</v>
      </c>
      <c r="C432" s="112" t="s">
        <v>834</v>
      </c>
      <c r="D432" s="17" t="s">
        <v>1732</v>
      </c>
      <c r="E432" s="221" t="s">
        <v>1763</v>
      </c>
      <c r="F432" s="221"/>
      <c r="G432" s="221"/>
      <c r="H432" s="63">
        <f>$F$87+$F$109</f>
        <v>0</v>
      </c>
      <c r="I432" s="32" t="str">
        <f t="shared" ref="I432:I444" ca="1" si="23">_xlfn.FORMULATEXT(H432)</f>
        <v>=$F$87+$F$109</v>
      </c>
    </row>
    <row r="433" spans="2:9" x14ac:dyDescent="0.25">
      <c r="B433" s="23" t="s">
        <v>1746</v>
      </c>
      <c r="C433" s="112" t="s">
        <v>834</v>
      </c>
      <c r="D433" s="17" t="s">
        <v>1733</v>
      </c>
      <c r="E433" s="214" t="s">
        <v>1764</v>
      </c>
      <c r="F433" s="214"/>
      <c r="G433" s="214"/>
      <c r="H433" s="63">
        <f>$F$88+$F$109</f>
        <v>0</v>
      </c>
      <c r="I433" s="32" t="str">
        <f t="shared" ca="1" si="23"/>
        <v>=$F$88+$F$109</v>
      </c>
    </row>
    <row r="434" spans="2:9" x14ac:dyDescent="0.25">
      <c r="B434" s="23" t="s">
        <v>1747</v>
      </c>
      <c r="C434" s="112" t="s">
        <v>834</v>
      </c>
      <c r="D434" s="17" t="s">
        <v>1734</v>
      </c>
      <c r="E434" s="214" t="s">
        <v>1765</v>
      </c>
      <c r="F434" s="214"/>
      <c r="G434" s="214"/>
      <c r="H434" s="63">
        <f>$F$89+$F$109</f>
        <v>0</v>
      </c>
      <c r="I434" s="32" t="str">
        <f t="shared" ca="1" si="23"/>
        <v>=$F$89+$F$109</v>
      </c>
    </row>
    <row r="435" spans="2:9" x14ac:dyDescent="0.25">
      <c r="B435" s="23" t="s">
        <v>1748</v>
      </c>
      <c r="C435" s="112" t="s">
        <v>834</v>
      </c>
      <c r="D435" s="17" t="s">
        <v>1735</v>
      </c>
      <c r="E435" s="214" t="s">
        <v>1766</v>
      </c>
      <c r="F435" s="214"/>
      <c r="G435" s="214"/>
      <c r="H435" s="63">
        <f>$F$90+$F$109</f>
        <v>0</v>
      </c>
      <c r="I435" s="32" t="str">
        <f t="shared" ca="1" si="23"/>
        <v>=$F$90+$F$109</v>
      </c>
    </row>
    <row r="436" spans="2:9" x14ac:dyDescent="0.25">
      <c r="B436" s="23" t="s">
        <v>1749</v>
      </c>
      <c r="C436" s="112" t="s">
        <v>834</v>
      </c>
      <c r="D436" s="32" t="s">
        <v>1736</v>
      </c>
      <c r="E436" s="221" t="s">
        <v>1771</v>
      </c>
      <c r="F436" s="221"/>
      <c r="G436" s="221"/>
      <c r="H436" s="63">
        <f>$F$87+$F$99+$F$109</f>
        <v>0</v>
      </c>
      <c r="I436" s="32" t="str">
        <f t="shared" ca="1" si="23"/>
        <v>=$F$87+$F$99+$F$109</v>
      </c>
    </row>
    <row r="437" spans="2:9" x14ac:dyDescent="0.25">
      <c r="B437" s="23" t="s">
        <v>1750</v>
      </c>
      <c r="C437" s="112" t="s">
        <v>834</v>
      </c>
      <c r="D437" s="32" t="s">
        <v>1737</v>
      </c>
      <c r="E437" s="221" t="s">
        <v>1772</v>
      </c>
      <c r="F437" s="221"/>
      <c r="G437" s="221"/>
      <c r="H437" s="63">
        <f>$F$88+$F$99+$F$109</f>
        <v>0</v>
      </c>
      <c r="I437" s="32" t="str">
        <f t="shared" ca="1" si="23"/>
        <v>=$F$88+$F$99+$F$109</v>
      </c>
    </row>
    <row r="438" spans="2:9" x14ac:dyDescent="0.25">
      <c r="B438" s="23" t="s">
        <v>1751</v>
      </c>
      <c r="C438" s="112" t="s">
        <v>834</v>
      </c>
      <c r="D438" s="32" t="s">
        <v>1738</v>
      </c>
      <c r="E438" s="221" t="s">
        <v>1773</v>
      </c>
      <c r="F438" s="221"/>
      <c r="G438" s="221"/>
      <c r="H438" s="63">
        <f>$F$89+$F$99+$F$109</f>
        <v>0</v>
      </c>
      <c r="I438" s="32" t="str">
        <f t="shared" ca="1" si="23"/>
        <v>=$F$89+$F$99+$F$109</v>
      </c>
    </row>
    <row r="439" spans="2:9" x14ac:dyDescent="0.25">
      <c r="B439" s="23" t="s">
        <v>1752</v>
      </c>
      <c r="C439" s="112" t="s">
        <v>834</v>
      </c>
      <c r="D439" s="32" t="s">
        <v>1739</v>
      </c>
      <c r="E439" s="221" t="s">
        <v>1774</v>
      </c>
      <c r="F439" s="221"/>
      <c r="G439" s="221"/>
      <c r="H439" s="63">
        <f>$F$90+$F$99+$F$109</f>
        <v>0</v>
      </c>
      <c r="I439" s="32" t="str">
        <f t="shared" ca="1" si="23"/>
        <v>=$F$90+$F$99+$F$109</v>
      </c>
    </row>
    <row r="440" spans="2:9" ht="30" customHeight="1" x14ac:dyDescent="0.25">
      <c r="B440" s="23" t="s">
        <v>1753</v>
      </c>
      <c r="C440" s="112" t="s">
        <v>834</v>
      </c>
      <c r="D440" s="32" t="s">
        <v>1740</v>
      </c>
      <c r="E440" s="230" t="s">
        <v>1784</v>
      </c>
      <c r="F440" s="230"/>
      <c r="G440" s="230"/>
      <c r="H440" s="63">
        <f>$F$99+$F$109</f>
        <v>0</v>
      </c>
      <c r="I440" s="32" t="str">
        <f t="shared" ca="1" si="23"/>
        <v>=$F$99+$F$109</v>
      </c>
    </row>
    <row r="441" spans="2:9" x14ac:dyDescent="0.25">
      <c r="B441" s="23" t="s">
        <v>1754</v>
      </c>
      <c r="C441" s="112" t="s">
        <v>834</v>
      </c>
      <c r="D441" s="17" t="s">
        <v>1741</v>
      </c>
      <c r="E441" s="221" t="s">
        <v>1779</v>
      </c>
      <c r="F441" s="221"/>
      <c r="G441" s="221"/>
      <c r="H441" s="63">
        <f>$F$87+$F$109</f>
        <v>0</v>
      </c>
      <c r="I441" s="32" t="str">
        <f t="shared" ca="1" si="23"/>
        <v>=$F$87+$F$109</v>
      </c>
    </row>
    <row r="442" spans="2:9" x14ac:dyDescent="0.25">
      <c r="B442" s="23" t="s">
        <v>1755</v>
      </c>
      <c r="C442" s="112" t="s">
        <v>834</v>
      </c>
      <c r="D442" s="17" t="s">
        <v>1742</v>
      </c>
      <c r="E442" s="214" t="s">
        <v>1780</v>
      </c>
      <c r="F442" s="214"/>
      <c r="G442" s="214"/>
      <c r="H442" s="63">
        <f>$F$88+$F$109</f>
        <v>0</v>
      </c>
      <c r="I442" s="32" t="str">
        <f t="shared" ca="1" si="23"/>
        <v>=$F$88+$F$109</v>
      </c>
    </row>
    <row r="443" spans="2:9" x14ac:dyDescent="0.25">
      <c r="B443" s="23" t="s">
        <v>1756</v>
      </c>
      <c r="C443" s="112" t="s">
        <v>834</v>
      </c>
      <c r="D443" s="17" t="s">
        <v>1743</v>
      </c>
      <c r="E443" s="214" t="s">
        <v>1781</v>
      </c>
      <c r="F443" s="214"/>
      <c r="G443" s="214"/>
      <c r="H443" s="63">
        <f>$F$89+$F$109</f>
        <v>0</v>
      </c>
      <c r="I443" s="32" t="str">
        <f t="shared" ca="1" si="23"/>
        <v>=$F$89+$F$109</v>
      </c>
    </row>
    <row r="444" spans="2:9" x14ac:dyDescent="0.25">
      <c r="B444" s="23" t="s">
        <v>1757</v>
      </c>
      <c r="C444" s="112" t="s">
        <v>834</v>
      </c>
      <c r="D444" s="17" t="s">
        <v>1744</v>
      </c>
      <c r="E444" s="214" t="s">
        <v>1782</v>
      </c>
      <c r="F444" s="214"/>
      <c r="G444" s="214"/>
      <c r="H444" s="63">
        <f>$F$90+$F$109</f>
        <v>0</v>
      </c>
      <c r="I444" s="32" t="str">
        <f t="shared" ca="1" si="23"/>
        <v>=$F$90+$F$109</v>
      </c>
    </row>
    <row r="445" spans="2:9" x14ac:dyDescent="0.25">
      <c r="B445" s="23"/>
      <c r="C445" s="112"/>
      <c r="D445" s="32"/>
      <c r="E445" s="221"/>
      <c r="F445" s="221"/>
      <c r="G445" s="221"/>
      <c r="H445" s="63"/>
      <c r="I445" s="32"/>
    </row>
    <row r="446" spans="2:9" x14ac:dyDescent="0.25">
      <c r="B446" s="23" t="s">
        <v>1606</v>
      </c>
      <c r="C446" s="112" t="s">
        <v>834</v>
      </c>
      <c r="D446" s="17" t="s">
        <v>826</v>
      </c>
      <c r="E446" s="221" t="s">
        <v>1785</v>
      </c>
      <c r="F446" s="221"/>
      <c r="G446" s="221"/>
      <c r="H446" s="63">
        <f>$F$91</f>
        <v>0</v>
      </c>
      <c r="I446" s="32" t="str">
        <f t="shared" ref="I446:I472" ca="1" si="24">_xlfn.FORMULATEXT(H446)</f>
        <v>=$F$91</v>
      </c>
    </row>
    <row r="447" spans="2:9" x14ac:dyDescent="0.25">
      <c r="B447" s="23" t="s">
        <v>1607</v>
      </c>
      <c r="C447" s="112" t="s">
        <v>834</v>
      </c>
      <c r="D447" s="17" t="s">
        <v>827</v>
      </c>
      <c r="E447" s="214" t="s">
        <v>1786</v>
      </c>
      <c r="F447" s="214"/>
      <c r="G447" s="214"/>
      <c r="H447" s="63">
        <f>$F$92</f>
        <v>0</v>
      </c>
      <c r="I447" s="32" t="str">
        <f t="shared" ca="1" si="24"/>
        <v>=$F$92</v>
      </c>
    </row>
    <row r="448" spans="2:9" x14ac:dyDescent="0.25">
      <c r="B448" s="23" t="s">
        <v>1608</v>
      </c>
      <c r="C448" s="112" t="s">
        <v>834</v>
      </c>
      <c r="D448" s="17" t="s">
        <v>828</v>
      </c>
      <c r="E448" s="214" t="s">
        <v>1787</v>
      </c>
      <c r="F448" s="214"/>
      <c r="G448" s="214"/>
      <c r="H448" s="63">
        <f>$F$93</f>
        <v>0</v>
      </c>
      <c r="I448" s="32" t="str">
        <f t="shared" ca="1" si="24"/>
        <v>=$F$93</v>
      </c>
    </row>
    <row r="449" spans="2:9" x14ac:dyDescent="0.25">
      <c r="B449" s="23" t="s">
        <v>1609</v>
      </c>
      <c r="C449" s="112" t="s">
        <v>834</v>
      </c>
      <c r="D449" s="17" t="s">
        <v>829</v>
      </c>
      <c r="E449" s="214" t="s">
        <v>1788</v>
      </c>
      <c r="F449" s="214"/>
      <c r="G449" s="214"/>
      <c r="H449" s="63">
        <f>$F$94</f>
        <v>0</v>
      </c>
      <c r="I449" s="32" t="str">
        <f t="shared" ca="1" si="24"/>
        <v>=$F$94</v>
      </c>
    </row>
    <row r="450" spans="2:9" x14ac:dyDescent="0.25">
      <c r="B450" s="23" t="s">
        <v>1952</v>
      </c>
      <c r="C450" s="112" t="s">
        <v>834</v>
      </c>
      <c r="D450" s="32" t="s">
        <v>1789</v>
      </c>
      <c r="E450" s="221" t="s">
        <v>1790</v>
      </c>
      <c r="F450" s="221"/>
      <c r="G450" s="221"/>
      <c r="H450" s="63">
        <f>$F$91+$F$100</f>
        <v>0</v>
      </c>
      <c r="I450" s="32" t="str">
        <f t="shared" ca="1" si="24"/>
        <v>=$F$91+$F$100</v>
      </c>
    </row>
    <row r="451" spans="2:9" x14ac:dyDescent="0.25">
      <c r="B451" s="23" t="s">
        <v>1953</v>
      </c>
      <c r="C451" s="112" t="s">
        <v>834</v>
      </c>
      <c r="D451" s="32" t="s">
        <v>1791</v>
      </c>
      <c r="E451" s="221" t="s">
        <v>1792</v>
      </c>
      <c r="F451" s="221"/>
      <c r="G451" s="221"/>
      <c r="H451" s="63">
        <f>$F$92+$F$100</f>
        <v>0</v>
      </c>
      <c r="I451" s="32" t="str">
        <f t="shared" ca="1" si="24"/>
        <v>=$F$92+$F$100</v>
      </c>
    </row>
    <row r="452" spans="2:9" x14ac:dyDescent="0.25">
      <c r="B452" s="23" t="s">
        <v>1954</v>
      </c>
      <c r="C452" s="112" t="s">
        <v>834</v>
      </c>
      <c r="D452" s="32" t="s">
        <v>1793</v>
      </c>
      <c r="E452" s="221" t="s">
        <v>1794</v>
      </c>
      <c r="F452" s="221"/>
      <c r="G452" s="221"/>
      <c r="H452" s="63">
        <f>$F$93+$F$100</f>
        <v>0</v>
      </c>
      <c r="I452" s="32" t="str">
        <f t="shared" ca="1" si="24"/>
        <v>=$F$93+$F$100</v>
      </c>
    </row>
    <row r="453" spans="2:9" x14ac:dyDescent="0.25">
      <c r="B453" s="23" t="s">
        <v>1955</v>
      </c>
      <c r="C453" s="112" t="s">
        <v>834</v>
      </c>
      <c r="D453" s="32" t="s">
        <v>1795</v>
      </c>
      <c r="E453" s="221" t="s">
        <v>1796</v>
      </c>
      <c r="F453" s="221"/>
      <c r="G453" s="221"/>
      <c r="H453" s="63">
        <f>$F$94+$F$100</f>
        <v>0</v>
      </c>
      <c r="I453" s="32" t="str">
        <f t="shared" ca="1" si="24"/>
        <v>=$F$94+$F$100</v>
      </c>
    </row>
    <row r="454" spans="2:9" x14ac:dyDescent="0.25">
      <c r="B454" s="23" t="s">
        <v>1899</v>
      </c>
      <c r="C454" s="112" t="s">
        <v>834</v>
      </c>
      <c r="D454" s="32" t="s">
        <v>1797</v>
      </c>
      <c r="E454" s="228" t="s">
        <v>1798</v>
      </c>
      <c r="F454" s="228"/>
      <c r="G454" s="228"/>
      <c r="H454" s="63">
        <f>$F$100</f>
        <v>0</v>
      </c>
      <c r="I454" s="32" t="str">
        <f t="shared" ca="1" si="24"/>
        <v>=$F$100</v>
      </c>
    </row>
    <row r="455" spans="2:9" x14ac:dyDescent="0.25">
      <c r="B455" s="23" t="s">
        <v>1956</v>
      </c>
      <c r="C455" s="112" t="s">
        <v>834</v>
      </c>
      <c r="D455" s="17" t="s">
        <v>1799</v>
      </c>
      <c r="E455" s="221" t="s">
        <v>1800</v>
      </c>
      <c r="F455" s="221"/>
      <c r="G455" s="221"/>
      <c r="H455" s="63">
        <f>$F$91</f>
        <v>0</v>
      </c>
      <c r="I455" s="32" t="str">
        <f t="shared" ca="1" si="24"/>
        <v>=$F$91</v>
      </c>
    </row>
    <row r="456" spans="2:9" x14ac:dyDescent="0.25">
      <c r="B456" s="23" t="s">
        <v>1957</v>
      </c>
      <c r="C456" s="112" t="s">
        <v>834</v>
      </c>
      <c r="D456" s="17" t="s">
        <v>1801</v>
      </c>
      <c r="E456" s="214" t="s">
        <v>1802</v>
      </c>
      <c r="F456" s="214"/>
      <c r="G456" s="214"/>
      <c r="H456" s="63">
        <f>$F$92</f>
        <v>0</v>
      </c>
      <c r="I456" s="32" t="str">
        <f t="shared" ca="1" si="24"/>
        <v>=$F$92</v>
      </c>
    </row>
    <row r="457" spans="2:9" x14ac:dyDescent="0.25">
      <c r="B457" s="23" t="s">
        <v>1958</v>
      </c>
      <c r="C457" s="112" t="s">
        <v>834</v>
      </c>
      <c r="D457" s="17" t="s">
        <v>1803</v>
      </c>
      <c r="E457" s="214" t="s">
        <v>1804</v>
      </c>
      <c r="F457" s="214"/>
      <c r="G457" s="214"/>
      <c r="H457" s="63">
        <f>$F$93</f>
        <v>0</v>
      </c>
      <c r="I457" s="32" t="str">
        <f t="shared" ca="1" si="24"/>
        <v>=$F$93</v>
      </c>
    </row>
    <row r="458" spans="2:9" x14ac:dyDescent="0.25">
      <c r="B458" s="23" t="s">
        <v>1959</v>
      </c>
      <c r="C458" s="112" t="s">
        <v>834</v>
      </c>
      <c r="D458" s="17" t="s">
        <v>1805</v>
      </c>
      <c r="E458" s="214" t="s">
        <v>1806</v>
      </c>
      <c r="F458" s="214"/>
      <c r="G458" s="214"/>
      <c r="H458" s="63">
        <f>$F$94</f>
        <v>0</v>
      </c>
      <c r="I458" s="32" t="str">
        <f t="shared" ca="1" si="24"/>
        <v>=$F$94</v>
      </c>
    </row>
    <row r="459" spans="2:9" x14ac:dyDescent="0.25">
      <c r="B459" s="23"/>
      <c r="C459" s="112"/>
      <c r="D459" s="32"/>
      <c r="E459" s="110"/>
      <c r="F459" s="110"/>
      <c r="G459" s="110"/>
      <c r="H459" s="63"/>
      <c r="I459" s="32"/>
    </row>
    <row r="460" spans="2:9" x14ac:dyDescent="0.25">
      <c r="B460" s="23" t="s">
        <v>1960</v>
      </c>
      <c r="C460" s="112" t="s">
        <v>834</v>
      </c>
      <c r="D460" s="17" t="s">
        <v>1807</v>
      </c>
      <c r="E460" s="221" t="s">
        <v>1808</v>
      </c>
      <c r="F460" s="221"/>
      <c r="G460" s="221"/>
      <c r="H460" s="63">
        <f>$F$91+$F$109</f>
        <v>0</v>
      </c>
      <c r="I460" s="32" t="str">
        <f t="shared" ca="1" si="24"/>
        <v>=$F$91+$F$109</v>
      </c>
    </row>
    <row r="461" spans="2:9" x14ac:dyDescent="0.25">
      <c r="B461" s="23" t="s">
        <v>1961</v>
      </c>
      <c r="C461" s="112" t="s">
        <v>834</v>
      </c>
      <c r="D461" s="17" t="s">
        <v>1809</v>
      </c>
      <c r="E461" s="214" t="s">
        <v>1810</v>
      </c>
      <c r="F461" s="214"/>
      <c r="G461" s="214"/>
      <c r="H461" s="63">
        <f>$F$92+$F$109</f>
        <v>0</v>
      </c>
      <c r="I461" s="32" t="str">
        <f t="shared" ca="1" si="24"/>
        <v>=$F$92+$F$109</v>
      </c>
    </row>
    <row r="462" spans="2:9" x14ac:dyDescent="0.25">
      <c r="B462" s="23" t="s">
        <v>1962</v>
      </c>
      <c r="C462" s="112" t="s">
        <v>834</v>
      </c>
      <c r="D462" s="17" t="s">
        <v>1811</v>
      </c>
      <c r="E462" s="214" t="s">
        <v>1812</v>
      </c>
      <c r="F462" s="214"/>
      <c r="G462" s="214"/>
      <c r="H462" s="63">
        <f>$F$93+$F$109</f>
        <v>0</v>
      </c>
      <c r="I462" s="32" t="str">
        <f t="shared" ca="1" si="24"/>
        <v>=$F$93+$F$109</v>
      </c>
    </row>
    <row r="463" spans="2:9" x14ac:dyDescent="0.25">
      <c r="B463" s="23" t="s">
        <v>1963</v>
      </c>
      <c r="C463" s="112" t="s">
        <v>834</v>
      </c>
      <c r="D463" s="17" t="s">
        <v>1813</v>
      </c>
      <c r="E463" s="214" t="s">
        <v>1814</v>
      </c>
      <c r="F463" s="214"/>
      <c r="G463" s="214"/>
      <c r="H463" s="63">
        <f>$F$94+$F$109</f>
        <v>0</v>
      </c>
      <c r="I463" s="32" t="str">
        <f t="shared" ca="1" si="24"/>
        <v>=$F$94+$F$109</v>
      </c>
    </row>
    <row r="464" spans="2:9" x14ac:dyDescent="0.25">
      <c r="B464" s="23" t="s">
        <v>1964</v>
      </c>
      <c r="C464" s="112" t="s">
        <v>834</v>
      </c>
      <c r="D464" s="32" t="s">
        <v>1815</v>
      </c>
      <c r="E464" s="221" t="s">
        <v>1816</v>
      </c>
      <c r="F464" s="221"/>
      <c r="G464" s="221"/>
      <c r="H464" s="63">
        <f>$F$91+$F$100+$F$109</f>
        <v>0</v>
      </c>
      <c r="I464" s="32" t="str">
        <f t="shared" ca="1" si="24"/>
        <v>=$F$91+$F$100+$F$109</v>
      </c>
    </row>
    <row r="465" spans="2:9" x14ac:dyDescent="0.25">
      <c r="B465" s="23" t="s">
        <v>1965</v>
      </c>
      <c r="C465" s="112" t="s">
        <v>834</v>
      </c>
      <c r="D465" s="32" t="s">
        <v>1817</v>
      </c>
      <c r="E465" s="221" t="s">
        <v>1818</v>
      </c>
      <c r="F465" s="221"/>
      <c r="G465" s="221"/>
      <c r="H465" s="63">
        <f>$F$92+$F$100+$F$109</f>
        <v>0</v>
      </c>
      <c r="I465" s="32" t="str">
        <f t="shared" ca="1" si="24"/>
        <v>=$F$92+$F$100+$F$109</v>
      </c>
    </row>
    <row r="466" spans="2:9" x14ac:dyDescent="0.25">
      <c r="B466" s="23" t="s">
        <v>1966</v>
      </c>
      <c r="C466" s="112" t="s">
        <v>834</v>
      </c>
      <c r="D466" s="32" t="s">
        <v>1819</v>
      </c>
      <c r="E466" s="221" t="s">
        <v>1820</v>
      </c>
      <c r="F466" s="221"/>
      <c r="G466" s="221"/>
      <c r="H466" s="63">
        <f>$F$93+$F$100+$F$109</f>
        <v>0</v>
      </c>
      <c r="I466" s="32" t="str">
        <f t="shared" ca="1" si="24"/>
        <v>=$F$93+$F$100+$F$109</v>
      </c>
    </row>
    <row r="467" spans="2:9" x14ac:dyDescent="0.25">
      <c r="B467" s="23" t="s">
        <v>1967</v>
      </c>
      <c r="C467" s="112" t="s">
        <v>834</v>
      </c>
      <c r="D467" s="32" t="s">
        <v>1821</v>
      </c>
      <c r="E467" s="221" t="s">
        <v>1822</v>
      </c>
      <c r="F467" s="221"/>
      <c r="G467" s="221"/>
      <c r="H467" s="63">
        <f>$F$94+$F$100+$F$109</f>
        <v>0</v>
      </c>
      <c r="I467" s="32" t="str">
        <f t="shared" ca="1" si="24"/>
        <v>=$F$94+$F$100+$F$109</v>
      </c>
    </row>
    <row r="468" spans="2:9" ht="30" customHeight="1" x14ac:dyDescent="0.25">
      <c r="B468" s="23" t="s">
        <v>1968</v>
      </c>
      <c r="C468" s="112" t="s">
        <v>834</v>
      </c>
      <c r="D468" s="32" t="s">
        <v>1823</v>
      </c>
      <c r="E468" s="230" t="s">
        <v>1824</v>
      </c>
      <c r="F468" s="230"/>
      <c r="G468" s="230"/>
      <c r="H468" s="63">
        <f>$F$100+$F$109</f>
        <v>0</v>
      </c>
      <c r="I468" s="32" t="str">
        <f t="shared" ca="1" si="24"/>
        <v>=$F$100+$F$109</v>
      </c>
    </row>
    <row r="469" spans="2:9" x14ac:dyDescent="0.25">
      <c r="B469" s="23" t="s">
        <v>1969</v>
      </c>
      <c r="C469" s="112" t="s">
        <v>834</v>
      </c>
      <c r="D469" s="17" t="s">
        <v>1825</v>
      </c>
      <c r="E469" s="221" t="s">
        <v>1826</v>
      </c>
      <c r="F469" s="221"/>
      <c r="G469" s="221"/>
      <c r="H469" s="63">
        <f>$F$91+$F$109</f>
        <v>0</v>
      </c>
      <c r="I469" s="32" t="str">
        <f t="shared" ca="1" si="24"/>
        <v>=$F$91+$F$109</v>
      </c>
    </row>
    <row r="470" spans="2:9" x14ac:dyDescent="0.25">
      <c r="B470" s="23" t="s">
        <v>1970</v>
      </c>
      <c r="C470" s="112" t="s">
        <v>834</v>
      </c>
      <c r="D470" s="17" t="s">
        <v>1827</v>
      </c>
      <c r="E470" s="214" t="s">
        <v>1828</v>
      </c>
      <c r="F470" s="214"/>
      <c r="G470" s="214"/>
      <c r="H470" s="63">
        <f>$F$92+$F$109</f>
        <v>0</v>
      </c>
      <c r="I470" s="32" t="str">
        <f t="shared" ca="1" si="24"/>
        <v>=$F$92+$F$109</v>
      </c>
    </row>
    <row r="471" spans="2:9" x14ac:dyDescent="0.25">
      <c r="B471" s="23" t="s">
        <v>1971</v>
      </c>
      <c r="C471" s="112" t="s">
        <v>834</v>
      </c>
      <c r="D471" s="17" t="s">
        <v>1829</v>
      </c>
      <c r="E471" s="214" t="s">
        <v>1830</v>
      </c>
      <c r="F471" s="214"/>
      <c r="G471" s="214"/>
      <c r="H471" s="63">
        <f>$F$93+$F$109</f>
        <v>0</v>
      </c>
      <c r="I471" s="32" t="str">
        <f t="shared" ca="1" si="24"/>
        <v>=$F$93+$F$109</v>
      </c>
    </row>
    <row r="472" spans="2:9" x14ac:dyDescent="0.25">
      <c r="B472" s="23" t="s">
        <v>1972</v>
      </c>
      <c r="C472" s="112" t="s">
        <v>834</v>
      </c>
      <c r="D472" s="17" t="s">
        <v>1831</v>
      </c>
      <c r="E472" s="214" t="s">
        <v>1832</v>
      </c>
      <c r="F472" s="214"/>
      <c r="G472" s="214"/>
      <c r="H472" s="63">
        <f>$F$94+$F$109</f>
        <v>0</v>
      </c>
      <c r="I472" s="32" t="str">
        <f t="shared" ca="1" si="24"/>
        <v>=$F$94+$F$109</v>
      </c>
    </row>
    <row r="473" spans="2:9" x14ac:dyDescent="0.25">
      <c r="B473" s="23"/>
      <c r="C473" s="112"/>
      <c r="D473" s="32"/>
      <c r="E473" s="221"/>
      <c r="F473" s="221"/>
      <c r="G473" s="221"/>
      <c r="H473" s="63"/>
      <c r="I473" s="32"/>
    </row>
    <row r="474" spans="2:9" x14ac:dyDescent="0.25">
      <c r="B474" s="23" t="s">
        <v>1610</v>
      </c>
      <c r="C474" s="112" t="s">
        <v>834</v>
      </c>
      <c r="D474" s="17" t="s">
        <v>830</v>
      </c>
      <c r="E474" s="221" t="s">
        <v>1833</v>
      </c>
      <c r="F474" s="221"/>
      <c r="G474" s="221"/>
      <c r="H474" s="63">
        <f>$F$95</f>
        <v>0</v>
      </c>
      <c r="I474" s="32" t="str">
        <f t="shared" ref="I474:I516" ca="1" si="25">_xlfn.FORMULATEXT(H474)</f>
        <v>=$F$95</v>
      </c>
    </row>
    <row r="475" spans="2:9" x14ac:dyDescent="0.25">
      <c r="B475" s="23" t="s">
        <v>1611</v>
      </c>
      <c r="C475" s="112" t="s">
        <v>834</v>
      </c>
      <c r="D475" s="17" t="s">
        <v>831</v>
      </c>
      <c r="E475" s="214" t="s">
        <v>1834</v>
      </c>
      <c r="F475" s="214"/>
      <c r="G475" s="214"/>
      <c r="H475" s="63">
        <f>$F$96</f>
        <v>0</v>
      </c>
      <c r="I475" s="32" t="str">
        <f t="shared" ca="1" si="25"/>
        <v>=$F$96</v>
      </c>
    </row>
    <row r="476" spans="2:9" x14ac:dyDescent="0.25">
      <c r="B476" s="23" t="s">
        <v>1612</v>
      </c>
      <c r="C476" s="112" t="s">
        <v>834</v>
      </c>
      <c r="D476" s="17" t="s">
        <v>832</v>
      </c>
      <c r="E476" s="214" t="s">
        <v>1835</v>
      </c>
      <c r="F476" s="214"/>
      <c r="G476" s="214"/>
      <c r="H476" s="63">
        <f>$F$97</f>
        <v>0</v>
      </c>
      <c r="I476" s="32" t="str">
        <f t="shared" ca="1" si="25"/>
        <v>=$F$97</v>
      </c>
    </row>
    <row r="477" spans="2:9" x14ac:dyDescent="0.25">
      <c r="B477" s="23" t="s">
        <v>1613</v>
      </c>
      <c r="C477" s="112" t="s">
        <v>834</v>
      </c>
      <c r="D477" s="17" t="s">
        <v>833</v>
      </c>
      <c r="E477" s="214" t="s">
        <v>1836</v>
      </c>
      <c r="F477" s="214"/>
      <c r="G477" s="214"/>
      <c r="H477" s="63">
        <f>$F$98</f>
        <v>0</v>
      </c>
      <c r="I477" s="32" t="str">
        <f t="shared" ca="1" si="25"/>
        <v>=$F$98</v>
      </c>
    </row>
    <row r="478" spans="2:9" x14ac:dyDescent="0.25">
      <c r="B478" s="23" t="s">
        <v>1973</v>
      </c>
      <c r="C478" s="112" t="s">
        <v>834</v>
      </c>
      <c r="D478" s="32" t="s">
        <v>1837</v>
      </c>
      <c r="E478" s="221" t="s">
        <v>1838</v>
      </c>
      <c r="F478" s="221"/>
      <c r="G478" s="221"/>
      <c r="H478" s="63">
        <f>$F$95+$F$101</f>
        <v>0</v>
      </c>
      <c r="I478" s="32" t="str">
        <f t="shared" ca="1" si="25"/>
        <v>=$F$95+$F$101</v>
      </c>
    </row>
    <row r="479" spans="2:9" x14ac:dyDescent="0.25">
      <c r="B479" s="23" t="s">
        <v>1974</v>
      </c>
      <c r="C479" s="112" t="s">
        <v>834</v>
      </c>
      <c r="D479" s="32" t="s">
        <v>1839</v>
      </c>
      <c r="E479" s="221" t="s">
        <v>1840</v>
      </c>
      <c r="F479" s="221"/>
      <c r="G479" s="221"/>
      <c r="H479" s="63">
        <f>$F$96+$F$101</f>
        <v>0</v>
      </c>
      <c r="I479" s="32" t="str">
        <f t="shared" ca="1" si="25"/>
        <v>=$F$96+$F$101</v>
      </c>
    </row>
    <row r="480" spans="2:9" x14ac:dyDescent="0.25">
      <c r="B480" s="23" t="s">
        <v>1975</v>
      </c>
      <c r="C480" s="112" t="s">
        <v>834</v>
      </c>
      <c r="D480" s="32" t="s">
        <v>1841</v>
      </c>
      <c r="E480" s="221" t="s">
        <v>1842</v>
      </c>
      <c r="F480" s="221"/>
      <c r="G480" s="221"/>
      <c r="H480" s="63">
        <f>$F$97+$F$101</f>
        <v>0</v>
      </c>
      <c r="I480" s="32" t="str">
        <f t="shared" ca="1" si="25"/>
        <v>=$F$97+$F$101</v>
      </c>
    </row>
    <row r="481" spans="2:9" x14ac:dyDescent="0.25">
      <c r="B481" s="23" t="s">
        <v>1976</v>
      </c>
      <c r="C481" s="112" t="s">
        <v>834</v>
      </c>
      <c r="D481" s="32" t="s">
        <v>1843</v>
      </c>
      <c r="E481" s="221" t="s">
        <v>1844</v>
      </c>
      <c r="F481" s="221"/>
      <c r="G481" s="221"/>
      <c r="H481" s="63">
        <f>$F$98+$F$101</f>
        <v>0</v>
      </c>
      <c r="I481" s="32" t="str">
        <f t="shared" ca="1" si="25"/>
        <v>=$F$98+$F$101</v>
      </c>
    </row>
    <row r="482" spans="2:9" x14ac:dyDescent="0.25">
      <c r="B482" s="23" t="s">
        <v>1900</v>
      </c>
      <c r="C482" s="112" t="s">
        <v>834</v>
      </c>
      <c r="D482" s="32" t="s">
        <v>1845</v>
      </c>
      <c r="E482" s="228" t="s">
        <v>1846</v>
      </c>
      <c r="F482" s="228"/>
      <c r="G482" s="228"/>
      <c r="H482" s="63">
        <f>$F$101</f>
        <v>0</v>
      </c>
      <c r="I482" s="32" t="str">
        <f t="shared" ca="1" si="25"/>
        <v>=$F$101</v>
      </c>
    </row>
    <row r="483" spans="2:9" x14ac:dyDescent="0.25">
      <c r="B483" s="23" t="s">
        <v>1977</v>
      </c>
      <c r="C483" s="112" t="s">
        <v>834</v>
      </c>
      <c r="D483" s="17" t="s">
        <v>1847</v>
      </c>
      <c r="E483" s="221" t="s">
        <v>1848</v>
      </c>
      <c r="F483" s="221"/>
      <c r="G483" s="221"/>
      <c r="H483" s="63">
        <f>$F$95</f>
        <v>0</v>
      </c>
      <c r="I483" s="32" t="str">
        <f t="shared" ca="1" si="25"/>
        <v>=$F$95</v>
      </c>
    </row>
    <row r="484" spans="2:9" x14ac:dyDescent="0.25">
      <c r="B484" s="23" t="s">
        <v>1978</v>
      </c>
      <c r="C484" s="112" t="s">
        <v>834</v>
      </c>
      <c r="D484" s="17" t="s">
        <v>1849</v>
      </c>
      <c r="E484" s="214" t="s">
        <v>1850</v>
      </c>
      <c r="F484" s="214"/>
      <c r="G484" s="214"/>
      <c r="H484" s="63">
        <f>$F$96</f>
        <v>0</v>
      </c>
      <c r="I484" s="32" t="str">
        <f t="shared" ca="1" si="25"/>
        <v>=$F$96</v>
      </c>
    </row>
    <row r="485" spans="2:9" x14ac:dyDescent="0.25">
      <c r="B485" s="23" t="s">
        <v>1979</v>
      </c>
      <c r="C485" s="112" t="s">
        <v>834</v>
      </c>
      <c r="D485" s="17" t="s">
        <v>1851</v>
      </c>
      <c r="E485" s="214" t="s">
        <v>1852</v>
      </c>
      <c r="F485" s="214"/>
      <c r="G485" s="214"/>
      <c r="H485" s="63">
        <f>$F$97</f>
        <v>0</v>
      </c>
      <c r="I485" s="32" t="str">
        <f t="shared" ca="1" si="25"/>
        <v>=$F$97</v>
      </c>
    </row>
    <row r="486" spans="2:9" x14ac:dyDescent="0.25">
      <c r="B486" s="23" t="s">
        <v>1980</v>
      </c>
      <c r="C486" s="112" t="s">
        <v>834</v>
      </c>
      <c r="D486" s="17" t="s">
        <v>1853</v>
      </c>
      <c r="E486" s="214" t="s">
        <v>1854</v>
      </c>
      <c r="F486" s="214"/>
      <c r="G486" s="214"/>
      <c r="H486" s="63">
        <f>$F$98</f>
        <v>0</v>
      </c>
      <c r="I486" s="32" t="str">
        <f t="shared" ca="1" si="25"/>
        <v>=$F$98</v>
      </c>
    </row>
    <row r="487" spans="2:9" x14ac:dyDescent="0.25">
      <c r="B487" s="23"/>
      <c r="C487" s="112"/>
      <c r="D487" s="32"/>
      <c r="E487" s="110"/>
      <c r="F487" s="110"/>
      <c r="G487" s="110"/>
      <c r="H487" s="63"/>
      <c r="I487" s="32"/>
    </row>
    <row r="488" spans="2:9" x14ac:dyDescent="0.25">
      <c r="B488" s="23" t="s">
        <v>1981</v>
      </c>
      <c r="C488" s="112" t="s">
        <v>834</v>
      </c>
      <c r="D488" s="17" t="s">
        <v>1855</v>
      </c>
      <c r="E488" s="221" t="s">
        <v>1856</v>
      </c>
      <c r="F488" s="221"/>
      <c r="G488" s="221"/>
      <c r="H488" s="63">
        <f>$F$95+$F$109</f>
        <v>0</v>
      </c>
      <c r="I488" s="32" t="str">
        <f t="shared" ca="1" si="25"/>
        <v>=$F$95+$F$109</v>
      </c>
    </row>
    <row r="489" spans="2:9" x14ac:dyDescent="0.25">
      <c r="B489" s="23" t="s">
        <v>1982</v>
      </c>
      <c r="C489" s="112" t="s">
        <v>834</v>
      </c>
      <c r="D489" s="17" t="s">
        <v>1857</v>
      </c>
      <c r="E489" s="214" t="s">
        <v>1858</v>
      </c>
      <c r="F489" s="214"/>
      <c r="G489" s="214"/>
      <c r="H489" s="63">
        <f>$F$96+$F$109</f>
        <v>0</v>
      </c>
      <c r="I489" s="32" t="str">
        <f t="shared" ca="1" si="25"/>
        <v>=$F$96+$F$109</v>
      </c>
    </row>
    <row r="490" spans="2:9" x14ac:dyDescent="0.25">
      <c r="B490" s="23" t="s">
        <v>1983</v>
      </c>
      <c r="C490" s="112" t="s">
        <v>834</v>
      </c>
      <c r="D490" s="17" t="s">
        <v>1859</v>
      </c>
      <c r="E490" s="214" t="s">
        <v>1860</v>
      </c>
      <c r="F490" s="214"/>
      <c r="G490" s="214"/>
      <c r="H490" s="63">
        <f>$F$97+$F$109</f>
        <v>0</v>
      </c>
      <c r="I490" s="32" t="str">
        <f t="shared" ca="1" si="25"/>
        <v>=$F$97+$F$109</v>
      </c>
    </row>
    <row r="491" spans="2:9" x14ac:dyDescent="0.25">
      <c r="B491" s="23" t="s">
        <v>1984</v>
      </c>
      <c r="C491" s="112" t="s">
        <v>834</v>
      </c>
      <c r="D491" s="17" t="s">
        <v>1861</v>
      </c>
      <c r="E491" s="214" t="s">
        <v>1862</v>
      </c>
      <c r="F491" s="214"/>
      <c r="G491" s="214"/>
      <c r="H491" s="63">
        <f>$F$98+$F$109</f>
        <v>0</v>
      </c>
      <c r="I491" s="32" t="str">
        <f t="shared" ca="1" si="25"/>
        <v>=$F$98+$F$109</v>
      </c>
    </row>
    <row r="492" spans="2:9" x14ac:dyDescent="0.25">
      <c r="B492" s="23" t="s">
        <v>1985</v>
      </c>
      <c r="C492" s="112" t="s">
        <v>834</v>
      </c>
      <c r="D492" s="32" t="s">
        <v>1863</v>
      </c>
      <c r="E492" s="221" t="s">
        <v>1864</v>
      </c>
      <c r="F492" s="221"/>
      <c r="G492" s="221"/>
      <c r="H492" s="63">
        <f>$F$95+$F$101+$F$109</f>
        <v>0</v>
      </c>
      <c r="I492" s="32" t="str">
        <f t="shared" ca="1" si="25"/>
        <v>=$F$95+$F$101+$F$109</v>
      </c>
    </row>
    <row r="493" spans="2:9" x14ac:dyDescent="0.25">
      <c r="B493" s="23" t="s">
        <v>1986</v>
      </c>
      <c r="C493" s="112" t="s">
        <v>834</v>
      </c>
      <c r="D493" s="32" t="s">
        <v>1865</v>
      </c>
      <c r="E493" s="221" t="s">
        <v>1866</v>
      </c>
      <c r="F493" s="221"/>
      <c r="G493" s="221"/>
      <c r="H493" s="63">
        <f>$F$96+$F$101+$F$109</f>
        <v>0</v>
      </c>
      <c r="I493" s="32" t="str">
        <f t="shared" ca="1" si="25"/>
        <v>=$F$96+$F$101+$F$109</v>
      </c>
    </row>
    <row r="494" spans="2:9" x14ac:dyDescent="0.25">
      <c r="B494" s="23" t="s">
        <v>1987</v>
      </c>
      <c r="C494" s="112" t="s">
        <v>834</v>
      </c>
      <c r="D494" s="32" t="s">
        <v>1867</v>
      </c>
      <c r="E494" s="221" t="s">
        <v>1868</v>
      </c>
      <c r="F494" s="221"/>
      <c r="G494" s="221"/>
      <c r="H494" s="63">
        <f>$F$97+$F$101+$F$109</f>
        <v>0</v>
      </c>
      <c r="I494" s="32" t="str">
        <f t="shared" ca="1" si="25"/>
        <v>=$F$97+$F$101+$F$109</v>
      </c>
    </row>
    <row r="495" spans="2:9" x14ac:dyDescent="0.25">
      <c r="B495" s="23" t="s">
        <v>1988</v>
      </c>
      <c r="C495" s="112" t="s">
        <v>834</v>
      </c>
      <c r="D495" s="32" t="s">
        <v>1869</v>
      </c>
      <c r="E495" s="221" t="s">
        <v>1870</v>
      </c>
      <c r="F495" s="221"/>
      <c r="G495" s="221"/>
      <c r="H495" s="63">
        <f>$F$98+$F$101+$F$109</f>
        <v>0</v>
      </c>
      <c r="I495" s="32" t="str">
        <f t="shared" ca="1" si="25"/>
        <v>=$F$98+$F$101+$F$109</v>
      </c>
    </row>
    <row r="496" spans="2:9" ht="30" customHeight="1" x14ac:dyDescent="0.25">
      <c r="B496" s="23" t="s">
        <v>1989</v>
      </c>
      <c r="C496" s="112" t="s">
        <v>834</v>
      </c>
      <c r="D496" s="32" t="s">
        <v>1871</v>
      </c>
      <c r="E496" s="230" t="s">
        <v>1872</v>
      </c>
      <c r="F496" s="230"/>
      <c r="G496" s="230"/>
      <c r="H496" s="63">
        <f>$F$101+$F$109</f>
        <v>0</v>
      </c>
      <c r="I496" s="32" t="str">
        <f t="shared" ca="1" si="25"/>
        <v>=$F$101+$F$109</v>
      </c>
    </row>
    <row r="497" spans="2:9" x14ac:dyDescent="0.25">
      <c r="B497" s="23" t="s">
        <v>1990</v>
      </c>
      <c r="C497" s="112" t="s">
        <v>834</v>
      </c>
      <c r="D497" s="17" t="s">
        <v>1873</v>
      </c>
      <c r="E497" s="221" t="s">
        <v>1874</v>
      </c>
      <c r="F497" s="221"/>
      <c r="G497" s="221"/>
      <c r="H497" s="63">
        <f>$F$95+$F$109</f>
        <v>0</v>
      </c>
      <c r="I497" s="32" t="str">
        <f t="shared" ca="1" si="25"/>
        <v>=$F$95+$F$109</v>
      </c>
    </row>
    <row r="498" spans="2:9" x14ac:dyDescent="0.25">
      <c r="B498" s="23" t="s">
        <v>1991</v>
      </c>
      <c r="C498" s="112" t="s">
        <v>834</v>
      </c>
      <c r="D498" s="17" t="s">
        <v>1875</v>
      </c>
      <c r="E498" s="214" t="s">
        <v>1876</v>
      </c>
      <c r="F498" s="214"/>
      <c r="G498" s="214"/>
      <c r="H498" s="63">
        <f>$F$96+$F$109</f>
        <v>0</v>
      </c>
      <c r="I498" s="32" t="str">
        <f t="shared" ca="1" si="25"/>
        <v>=$F$96+$F$109</v>
      </c>
    </row>
    <row r="499" spans="2:9" x14ac:dyDescent="0.25">
      <c r="B499" s="23" t="s">
        <v>1992</v>
      </c>
      <c r="C499" s="112" t="s">
        <v>834</v>
      </c>
      <c r="D499" s="17" t="s">
        <v>1877</v>
      </c>
      <c r="E499" s="214" t="s">
        <v>1878</v>
      </c>
      <c r="F499" s="214"/>
      <c r="G499" s="214"/>
      <c r="H499" s="63">
        <f>$F$97+$F$109</f>
        <v>0</v>
      </c>
      <c r="I499" s="32" t="str">
        <f t="shared" ca="1" si="25"/>
        <v>=$F$97+$F$109</v>
      </c>
    </row>
    <row r="500" spans="2:9" x14ac:dyDescent="0.25">
      <c r="B500" s="23" t="s">
        <v>1993</v>
      </c>
      <c r="C500" s="112" t="s">
        <v>834</v>
      </c>
      <c r="D500" s="17" t="s">
        <v>1879</v>
      </c>
      <c r="E500" s="214" t="s">
        <v>1880</v>
      </c>
      <c r="F500" s="214"/>
      <c r="G500" s="214"/>
      <c r="H500" s="63">
        <f>$F$98+$F$109</f>
        <v>0</v>
      </c>
      <c r="I500" s="32" t="str">
        <f t="shared" ca="1" si="25"/>
        <v>=$F$98+$F$109</v>
      </c>
    </row>
    <row r="501" spans="2:9" x14ac:dyDescent="0.25">
      <c r="B501" s="23"/>
      <c r="C501" s="112"/>
      <c r="E501" s="111"/>
      <c r="F501" s="111"/>
      <c r="G501" s="111"/>
      <c r="H501" s="63"/>
      <c r="I501" s="32"/>
    </row>
    <row r="502" spans="2:9" x14ac:dyDescent="0.25">
      <c r="B502" s="23" t="s">
        <v>1885</v>
      </c>
      <c r="C502" s="112" t="s">
        <v>550</v>
      </c>
      <c r="D502" s="17" t="s">
        <v>1901</v>
      </c>
      <c r="E502" s="214" t="s">
        <v>1943</v>
      </c>
      <c r="F502" s="214"/>
      <c r="G502" s="214"/>
      <c r="H502" s="63">
        <f>$F$102</f>
        <v>0</v>
      </c>
      <c r="I502" s="32" t="str">
        <f t="shared" ca="1" si="25"/>
        <v>=$F$102</v>
      </c>
    </row>
    <row r="503" spans="2:9" x14ac:dyDescent="0.25">
      <c r="B503" s="23" t="s">
        <v>1886</v>
      </c>
      <c r="C503" s="112" t="s">
        <v>550</v>
      </c>
      <c r="D503" s="17" t="s">
        <v>1902</v>
      </c>
      <c r="E503" s="214" t="s">
        <v>1944</v>
      </c>
      <c r="F503" s="214"/>
      <c r="G503" s="214"/>
      <c r="H503" s="63">
        <f>$F$103</f>
        <v>0</v>
      </c>
      <c r="I503" s="32" t="str">
        <f t="shared" ca="1" si="25"/>
        <v>=$F$103</v>
      </c>
    </row>
    <row r="504" spans="2:9" x14ac:dyDescent="0.25">
      <c r="B504" s="23" t="s">
        <v>1887</v>
      </c>
      <c r="C504" s="112" t="s">
        <v>550</v>
      </c>
      <c r="D504" s="17" t="s">
        <v>1903</v>
      </c>
      <c r="E504" s="214" t="s">
        <v>1945</v>
      </c>
      <c r="F504" s="214"/>
      <c r="G504" s="214"/>
      <c r="H504" s="63">
        <f>$F$102+$F$104</f>
        <v>0</v>
      </c>
      <c r="I504" s="32" t="str">
        <f t="shared" ca="1" si="25"/>
        <v>=$F$102+$F$104</v>
      </c>
    </row>
    <row r="505" spans="2:9" x14ac:dyDescent="0.25">
      <c r="B505" s="23" t="s">
        <v>1888</v>
      </c>
      <c r="C505" s="112" t="s">
        <v>550</v>
      </c>
      <c r="D505" s="17" t="s">
        <v>1904</v>
      </c>
      <c r="E505" s="214" t="s">
        <v>1946</v>
      </c>
      <c r="F505" s="214"/>
      <c r="G505" s="214"/>
      <c r="H505" s="63">
        <f>$F$103+$F$104</f>
        <v>0</v>
      </c>
      <c r="I505" s="32" t="str">
        <f t="shared" ca="1" si="25"/>
        <v>=$F$103+$F$104</v>
      </c>
    </row>
    <row r="506" spans="2:9" x14ac:dyDescent="0.25">
      <c r="B506" s="23" t="s">
        <v>1889</v>
      </c>
      <c r="C506" s="112" t="s">
        <v>550</v>
      </c>
      <c r="D506" s="17" t="s">
        <v>1905</v>
      </c>
      <c r="E506" s="214" t="s">
        <v>2451</v>
      </c>
      <c r="F506" s="214"/>
      <c r="G506" s="214"/>
      <c r="H506" s="63">
        <f>$F$104</f>
        <v>0</v>
      </c>
      <c r="I506" s="32" t="str">
        <f t="shared" ca="1" si="25"/>
        <v>=$F$104</v>
      </c>
    </row>
    <row r="507" spans="2:9" x14ac:dyDescent="0.25">
      <c r="B507" s="23" t="s">
        <v>1890</v>
      </c>
      <c r="C507" s="112" t="s">
        <v>550</v>
      </c>
      <c r="D507" s="17" t="s">
        <v>1906</v>
      </c>
      <c r="E507" s="214" t="s">
        <v>1942</v>
      </c>
      <c r="F507" s="214"/>
      <c r="G507" s="214"/>
      <c r="H507" s="63">
        <f>$F$102</f>
        <v>0</v>
      </c>
      <c r="I507" s="32" t="str">
        <f t="shared" ca="1" si="25"/>
        <v>=$F$102</v>
      </c>
    </row>
    <row r="508" spans="2:9" x14ac:dyDescent="0.25">
      <c r="B508" s="23" t="s">
        <v>1891</v>
      </c>
      <c r="C508" s="112" t="s">
        <v>550</v>
      </c>
      <c r="D508" s="17" t="s">
        <v>1907</v>
      </c>
      <c r="E508" s="228" t="s">
        <v>1942</v>
      </c>
      <c r="F508" s="228"/>
      <c r="G508" s="228"/>
      <c r="H508" s="63">
        <f>$F$103</f>
        <v>0</v>
      </c>
      <c r="I508" s="32" t="str">
        <f t="shared" ca="1" si="25"/>
        <v>=$F$103</v>
      </c>
    </row>
    <row r="509" spans="2:9" x14ac:dyDescent="0.25">
      <c r="B509" s="23"/>
      <c r="C509" s="112"/>
      <c r="E509" s="111"/>
      <c r="F509" s="111"/>
      <c r="G509" s="111"/>
      <c r="H509" s="63"/>
      <c r="I509" s="32"/>
    </row>
    <row r="510" spans="2:9" x14ac:dyDescent="0.25">
      <c r="B510" s="23" t="s">
        <v>1892</v>
      </c>
      <c r="C510" s="112" t="s">
        <v>550</v>
      </c>
      <c r="D510" s="17" t="s">
        <v>1908</v>
      </c>
      <c r="E510" s="214" t="s">
        <v>1947</v>
      </c>
      <c r="F510" s="214"/>
      <c r="G510" s="214"/>
      <c r="H510" s="63">
        <f>$F$102+$F$109</f>
        <v>0</v>
      </c>
      <c r="I510" s="32" t="str">
        <f t="shared" ca="1" si="25"/>
        <v>=$F$102+$F$109</v>
      </c>
    </row>
    <row r="511" spans="2:9" x14ac:dyDescent="0.25">
      <c r="B511" s="23" t="s">
        <v>1893</v>
      </c>
      <c r="C511" s="112" t="s">
        <v>550</v>
      </c>
      <c r="D511" s="17" t="s">
        <v>1909</v>
      </c>
      <c r="E511" s="214" t="s">
        <v>1948</v>
      </c>
      <c r="F511" s="214"/>
      <c r="G511" s="214"/>
      <c r="H511" s="63">
        <f>$F$103+$F$109</f>
        <v>0</v>
      </c>
      <c r="I511" s="32" t="str">
        <f t="shared" ca="1" si="25"/>
        <v>=$F$103+$F$109</v>
      </c>
    </row>
    <row r="512" spans="2:9" x14ac:dyDescent="0.25">
      <c r="B512" s="23" t="s">
        <v>1894</v>
      </c>
      <c r="C512" s="112" t="s">
        <v>550</v>
      </c>
      <c r="D512" s="17" t="s">
        <v>1910</v>
      </c>
      <c r="E512" s="214" t="s">
        <v>1949</v>
      </c>
      <c r="F512" s="214"/>
      <c r="G512" s="214"/>
      <c r="H512" s="63">
        <f>$F$102+$F$104+$F$109</f>
        <v>0</v>
      </c>
      <c r="I512" s="32" t="str">
        <f t="shared" ca="1" si="25"/>
        <v>=$F$102+$F$104+$F$109</v>
      </c>
    </row>
    <row r="513" spans="1:9" x14ac:dyDescent="0.25">
      <c r="B513" s="23" t="s">
        <v>1895</v>
      </c>
      <c r="C513" s="112" t="s">
        <v>550</v>
      </c>
      <c r="D513" s="17" t="s">
        <v>1911</v>
      </c>
      <c r="E513" s="214" t="s">
        <v>1950</v>
      </c>
      <c r="F513" s="214"/>
      <c r="G513" s="214"/>
      <c r="H513" s="63">
        <f>$F$103+$F$104+$F$109</f>
        <v>0</v>
      </c>
      <c r="I513" s="32" t="str">
        <f t="shared" ca="1" si="25"/>
        <v>=$F$103+$F$104+$F$109</v>
      </c>
    </row>
    <row r="514" spans="1:9" x14ac:dyDescent="0.25">
      <c r="B514" s="23" t="s">
        <v>1896</v>
      </c>
      <c r="C514" s="112" t="s">
        <v>550</v>
      </c>
      <c r="D514" s="17" t="s">
        <v>1912</v>
      </c>
      <c r="E514" s="214" t="s">
        <v>2453</v>
      </c>
      <c r="F514" s="214"/>
      <c r="G514" s="214"/>
      <c r="H514" s="63">
        <f>$F$104+$F$109</f>
        <v>0</v>
      </c>
      <c r="I514" s="32" t="str">
        <f t="shared" ca="1" si="25"/>
        <v>=$F$104+$F$109</v>
      </c>
    </row>
    <row r="515" spans="1:9" x14ac:dyDescent="0.25">
      <c r="B515" s="23" t="s">
        <v>1897</v>
      </c>
      <c r="C515" s="112" t="s">
        <v>550</v>
      </c>
      <c r="D515" s="17" t="s">
        <v>1913</v>
      </c>
      <c r="E515" s="214" t="s">
        <v>1951</v>
      </c>
      <c r="F515" s="214"/>
      <c r="G515" s="214"/>
      <c r="H515" s="63">
        <f>$F$102+$F$109</f>
        <v>0</v>
      </c>
      <c r="I515" s="32" t="str">
        <f t="shared" ca="1" si="25"/>
        <v>=$F$102+$F$109</v>
      </c>
    </row>
    <row r="516" spans="1:9" x14ac:dyDescent="0.25">
      <c r="B516" s="23" t="s">
        <v>1898</v>
      </c>
      <c r="C516" s="112" t="s">
        <v>550</v>
      </c>
      <c r="D516" s="17" t="s">
        <v>1914</v>
      </c>
      <c r="E516" s="228" t="s">
        <v>1951</v>
      </c>
      <c r="F516" s="228"/>
      <c r="G516" s="228"/>
      <c r="H516" s="63">
        <f>$F$103+$F$109</f>
        <v>0</v>
      </c>
      <c r="I516" s="32" t="str">
        <f t="shared" ca="1" si="25"/>
        <v>=$F$103+$F$109</v>
      </c>
    </row>
    <row r="517" spans="1:9" x14ac:dyDescent="0.25">
      <c r="B517" s="23"/>
      <c r="C517" s="112"/>
      <c r="E517" s="111"/>
      <c r="F517" s="111"/>
      <c r="G517" s="111"/>
      <c r="H517" s="63"/>
      <c r="I517" s="32"/>
    </row>
    <row r="518" spans="1:9" x14ac:dyDescent="0.25">
      <c r="G518" s="27"/>
    </row>
    <row r="519" spans="1:9" x14ac:dyDescent="0.25">
      <c r="A519" s="64" t="s">
        <v>171</v>
      </c>
      <c r="B519" s="65"/>
      <c r="C519" s="65"/>
      <c r="D519" s="65"/>
      <c r="E519" s="65"/>
      <c r="F519" s="65"/>
      <c r="G519" s="66"/>
      <c r="H519" s="65"/>
      <c r="I519" s="65"/>
    </row>
  </sheetData>
  <sheetProtection algorithmName="SHA-512" hashValue="0qCM3XY+km/75q3KbmQI03gb17ImlCf6avcASQufeHbDowLVBHClJh9heey/acTXJhK6QYdyRNDXAbjZSSCw0Q==" saltValue="zljF7m8aGMF3gGuRR7t9rg==" spinCount="100000" sheet="1" objects="1" scenarios="1"/>
  <mergeCells count="396">
    <mergeCell ref="E515:G515"/>
    <mergeCell ref="E516:G516"/>
    <mergeCell ref="E376:G376"/>
    <mergeCell ref="E377:G377"/>
    <mergeCell ref="E378:G378"/>
    <mergeCell ref="E379:G379"/>
    <mergeCell ref="E380:G380"/>
    <mergeCell ref="E381:G381"/>
    <mergeCell ref="E382:G382"/>
    <mergeCell ref="E497:G497"/>
    <mergeCell ref="E498:G498"/>
    <mergeCell ref="E499:G499"/>
    <mergeCell ref="E500:G500"/>
    <mergeCell ref="E502:G502"/>
    <mergeCell ref="E503:G503"/>
    <mergeCell ref="E513:G513"/>
    <mergeCell ref="E514:G514"/>
    <mergeCell ref="E488:G488"/>
    <mergeCell ref="E489:G489"/>
    <mergeCell ref="E490:G490"/>
    <mergeCell ref="E491:G491"/>
    <mergeCell ref="E492:G492"/>
    <mergeCell ref="E493:G493"/>
    <mergeCell ref="E494:G494"/>
    <mergeCell ref="E495:G495"/>
    <mergeCell ref="E496:G496"/>
    <mergeCell ref="E478:G478"/>
    <mergeCell ref="E479:G479"/>
    <mergeCell ref="E480:G480"/>
    <mergeCell ref="E481:G481"/>
    <mergeCell ref="E482:G482"/>
    <mergeCell ref="E483:G483"/>
    <mergeCell ref="E484:G484"/>
    <mergeCell ref="E485:G485"/>
    <mergeCell ref="E486:G486"/>
    <mergeCell ref="E470:G470"/>
    <mergeCell ref="E471:G471"/>
    <mergeCell ref="E472:G472"/>
    <mergeCell ref="E445:G445"/>
    <mergeCell ref="E473:G473"/>
    <mergeCell ref="E474:G474"/>
    <mergeCell ref="E475:G475"/>
    <mergeCell ref="E476:G476"/>
    <mergeCell ref="E477:G477"/>
    <mergeCell ref="E461:G461"/>
    <mergeCell ref="E462:G462"/>
    <mergeCell ref="E463:G463"/>
    <mergeCell ref="E464:G464"/>
    <mergeCell ref="E465:G465"/>
    <mergeCell ref="E466:G466"/>
    <mergeCell ref="E467:G467"/>
    <mergeCell ref="E468:G468"/>
    <mergeCell ref="E469:G469"/>
    <mergeCell ref="E451:G451"/>
    <mergeCell ref="E452:G452"/>
    <mergeCell ref="E453:G453"/>
    <mergeCell ref="E454:G454"/>
    <mergeCell ref="E455:G455"/>
    <mergeCell ref="E456:G456"/>
    <mergeCell ref="E458:G458"/>
    <mergeCell ref="E460:G460"/>
    <mergeCell ref="E441:G441"/>
    <mergeCell ref="E442:G442"/>
    <mergeCell ref="E443:G443"/>
    <mergeCell ref="E444:G444"/>
    <mergeCell ref="E446:G446"/>
    <mergeCell ref="E447:G447"/>
    <mergeCell ref="E448:G448"/>
    <mergeCell ref="E449:G449"/>
    <mergeCell ref="E450:G450"/>
    <mergeCell ref="E433:G433"/>
    <mergeCell ref="E434:G434"/>
    <mergeCell ref="E435:G435"/>
    <mergeCell ref="E436:G436"/>
    <mergeCell ref="E437:G437"/>
    <mergeCell ref="E438:G438"/>
    <mergeCell ref="E439:G439"/>
    <mergeCell ref="E440:G440"/>
    <mergeCell ref="E457:G457"/>
    <mergeCell ref="E383:G383"/>
    <mergeCell ref="E384:G384"/>
    <mergeCell ref="E385:G385"/>
    <mergeCell ref="E386:G386"/>
    <mergeCell ref="E387:G387"/>
    <mergeCell ref="E388:G388"/>
    <mergeCell ref="E389:G389"/>
    <mergeCell ref="E390:G390"/>
    <mergeCell ref="E391:G391"/>
    <mergeCell ref="A1:D1"/>
    <mergeCell ref="A2:D2"/>
    <mergeCell ref="A3:D3"/>
    <mergeCell ref="A39:D39"/>
    <mergeCell ref="A44:D44"/>
    <mergeCell ref="A50:D50"/>
    <mergeCell ref="A70:D70"/>
    <mergeCell ref="A71:D71"/>
    <mergeCell ref="A8:D8"/>
    <mergeCell ref="A16:D16"/>
    <mergeCell ref="E132:G132"/>
    <mergeCell ref="E133:G133"/>
    <mergeCell ref="E135:G135"/>
    <mergeCell ref="E136:G136"/>
    <mergeCell ref="A24:D24"/>
    <mergeCell ref="A32:D32"/>
    <mergeCell ref="A84:D84"/>
    <mergeCell ref="A112:D112"/>
    <mergeCell ref="A113:D113"/>
    <mergeCell ref="A130:G130"/>
    <mergeCell ref="A131:D131"/>
    <mergeCell ref="A107:D107"/>
    <mergeCell ref="A85:D85"/>
    <mergeCell ref="E241:G241"/>
    <mergeCell ref="E242:G242"/>
    <mergeCell ref="E243:G243"/>
    <mergeCell ref="E244:G244"/>
    <mergeCell ref="E137:G137"/>
    <mergeCell ref="E138:G138"/>
    <mergeCell ref="E221:G221"/>
    <mergeCell ref="E147:G147"/>
    <mergeCell ref="E213:G213"/>
    <mergeCell ref="E214:G214"/>
    <mergeCell ref="E215:G215"/>
    <mergeCell ref="E216:G216"/>
    <mergeCell ref="E217:G217"/>
    <mergeCell ref="E218:G218"/>
    <mergeCell ref="E219:G219"/>
    <mergeCell ref="E220:G220"/>
    <mergeCell ref="E143:G143"/>
    <mergeCell ref="E144:G144"/>
    <mergeCell ref="E145:G145"/>
    <mergeCell ref="E146:G146"/>
    <mergeCell ref="E139:G139"/>
    <mergeCell ref="E140:G140"/>
    <mergeCell ref="E141:G141"/>
    <mergeCell ref="E232:G232"/>
    <mergeCell ref="E233:G233"/>
    <mergeCell ref="E234:G234"/>
    <mergeCell ref="E235:G235"/>
    <mergeCell ref="E236:G236"/>
    <mergeCell ref="E237:G237"/>
    <mergeCell ref="E238:G238"/>
    <mergeCell ref="E239:G239"/>
    <mergeCell ref="E240:G240"/>
    <mergeCell ref="E370:G370"/>
    <mergeCell ref="E245:G245"/>
    <mergeCell ref="E246:G246"/>
    <mergeCell ref="E247:G247"/>
    <mergeCell ref="E248:G248"/>
    <mergeCell ref="E249:G249"/>
    <mergeCell ref="E250:G250"/>
    <mergeCell ref="E251:G251"/>
    <mergeCell ref="E252:G252"/>
    <mergeCell ref="E253:G253"/>
    <mergeCell ref="E254:G254"/>
    <mergeCell ref="E255:G255"/>
    <mergeCell ref="E256:G256"/>
    <mergeCell ref="E257:G257"/>
    <mergeCell ref="E258:G258"/>
    <mergeCell ref="E259:G259"/>
    <mergeCell ref="E371:G371"/>
    <mergeCell ref="E372:G372"/>
    <mergeCell ref="E373:G373"/>
    <mergeCell ref="E374:G374"/>
    <mergeCell ref="E375:G375"/>
    <mergeCell ref="E299:G299"/>
    <mergeCell ref="E300:G300"/>
    <mergeCell ref="E301:G301"/>
    <mergeCell ref="E302:G302"/>
    <mergeCell ref="E303:G303"/>
    <mergeCell ref="E369:G369"/>
    <mergeCell ref="E312:G312"/>
    <mergeCell ref="E313:G313"/>
    <mergeCell ref="E314:G314"/>
    <mergeCell ref="E315:G315"/>
    <mergeCell ref="E316:G316"/>
    <mergeCell ref="E317:G317"/>
    <mergeCell ref="E318:G318"/>
    <mergeCell ref="E319:G319"/>
    <mergeCell ref="E320:G320"/>
    <mergeCell ref="E321:G321"/>
    <mergeCell ref="E322:G322"/>
    <mergeCell ref="E323:G323"/>
    <mergeCell ref="E309:G309"/>
    <mergeCell ref="E404:G404"/>
    <mergeCell ref="E405:G405"/>
    <mergeCell ref="E400:G400"/>
    <mergeCell ref="A402:D402"/>
    <mergeCell ref="E398:G398"/>
    <mergeCell ref="E399:G399"/>
    <mergeCell ref="E392:G392"/>
    <mergeCell ref="E393:G393"/>
    <mergeCell ref="E394:G394"/>
    <mergeCell ref="E395:G395"/>
    <mergeCell ref="E396:G396"/>
    <mergeCell ref="E397:G397"/>
    <mergeCell ref="E508:G508"/>
    <mergeCell ref="E510:G510"/>
    <mergeCell ref="E511:G511"/>
    <mergeCell ref="E512:G512"/>
    <mergeCell ref="E416:G416"/>
    <mergeCell ref="E417:G417"/>
    <mergeCell ref="E504:G504"/>
    <mergeCell ref="E505:G505"/>
    <mergeCell ref="E506:G506"/>
    <mergeCell ref="E507:G507"/>
    <mergeCell ref="E418:G418"/>
    <mergeCell ref="E419:G419"/>
    <mergeCell ref="E420:G420"/>
    <mergeCell ref="E421:G421"/>
    <mergeCell ref="E422:G422"/>
    <mergeCell ref="E423:G423"/>
    <mergeCell ref="E424:G424"/>
    <mergeCell ref="E425:G425"/>
    <mergeCell ref="E426:G426"/>
    <mergeCell ref="E427:G427"/>
    <mergeCell ref="E428:G428"/>
    <mergeCell ref="E429:G429"/>
    <mergeCell ref="E430:G430"/>
    <mergeCell ref="E432:G432"/>
    <mergeCell ref="E410:G410"/>
    <mergeCell ref="E411:G411"/>
    <mergeCell ref="E412:G412"/>
    <mergeCell ref="E413:G413"/>
    <mergeCell ref="E414:G414"/>
    <mergeCell ref="E415:G415"/>
    <mergeCell ref="E406:G406"/>
    <mergeCell ref="E407:G407"/>
    <mergeCell ref="E408:G408"/>
    <mergeCell ref="E409:G409"/>
    <mergeCell ref="E142:G142"/>
    <mergeCell ref="E148:G148"/>
    <mergeCell ref="E149:G149"/>
    <mergeCell ref="E150:G150"/>
    <mergeCell ref="E151:G151"/>
    <mergeCell ref="E152:G152"/>
    <mergeCell ref="E153:G153"/>
    <mergeCell ref="E154:G154"/>
    <mergeCell ref="E155:G155"/>
    <mergeCell ref="E156:G156"/>
    <mergeCell ref="E157:G157"/>
    <mergeCell ref="E158:G158"/>
    <mergeCell ref="E159:G159"/>
    <mergeCell ref="E160:G160"/>
    <mergeCell ref="E161:G161"/>
    <mergeCell ref="E162:G162"/>
    <mergeCell ref="E163:G163"/>
    <mergeCell ref="E164:G164"/>
    <mergeCell ref="E165:G165"/>
    <mergeCell ref="E166:G166"/>
    <mergeCell ref="E167:G167"/>
    <mergeCell ref="E168:G168"/>
    <mergeCell ref="E169:G169"/>
    <mergeCell ref="E170:G170"/>
    <mergeCell ref="E171:G171"/>
    <mergeCell ref="E172:G172"/>
    <mergeCell ref="E173:G173"/>
    <mergeCell ref="E174:G174"/>
    <mergeCell ref="E175:G175"/>
    <mergeCell ref="E176:G176"/>
    <mergeCell ref="E177:G177"/>
    <mergeCell ref="E178:G178"/>
    <mergeCell ref="E179:G179"/>
    <mergeCell ref="E180:G180"/>
    <mergeCell ref="E181:G181"/>
    <mergeCell ref="E182:G182"/>
    <mergeCell ref="E183:G183"/>
    <mergeCell ref="E184:G184"/>
    <mergeCell ref="E185:G185"/>
    <mergeCell ref="E186:G186"/>
    <mergeCell ref="E187:G187"/>
    <mergeCell ref="E188:G188"/>
    <mergeCell ref="E189:G189"/>
    <mergeCell ref="E190:G190"/>
    <mergeCell ref="E191:G191"/>
    <mergeCell ref="E192:G192"/>
    <mergeCell ref="E193:G193"/>
    <mergeCell ref="E194:G194"/>
    <mergeCell ref="E195:G195"/>
    <mergeCell ref="E196:G196"/>
    <mergeCell ref="E197:G197"/>
    <mergeCell ref="E198:G198"/>
    <mergeCell ref="E199:G199"/>
    <mergeCell ref="E200:G200"/>
    <mergeCell ref="E201:G201"/>
    <mergeCell ref="E202:G202"/>
    <mergeCell ref="E203:G203"/>
    <mergeCell ref="E204:G204"/>
    <mergeCell ref="E205:G205"/>
    <mergeCell ref="E206:G206"/>
    <mergeCell ref="E207:G207"/>
    <mergeCell ref="E208:G208"/>
    <mergeCell ref="E209:G209"/>
    <mergeCell ref="E210:G210"/>
    <mergeCell ref="E211:G211"/>
    <mergeCell ref="E212:G212"/>
    <mergeCell ref="E226:G226"/>
    <mergeCell ref="E227:G227"/>
    <mergeCell ref="E228:G228"/>
    <mergeCell ref="E229:G229"/>
    <mergeCell ref="E230:G230"/>
    <mergeCell ref="E231:G231"/>
    <mergeCell ref="E222:G222"/>
    <mergeCell ref="E223:G223"/>
    <mergeCell ref="E224:G224"/>
    <mergeCell ref="E225:G225"/>
    <mergeCell ref="E260:G260"/>
    <mergeCell ref="E261:G261"/>
    <mergeCell ref="E262:G262"/>
    <mergeCell ref="E263:G263"/>
    <mergeCell ref="E264:G264"/>
    <mergeCell ref="E265:G265"/>
    <mergeCell ref="E266:G266"/>
    <mergeCell ref="E267:G267"/>
    <mergeCell ref="E268:G268"/>
    <mergeCell ref="E269:G269"/>
    <mergeCell ref="E270:G270"/>
    <mergeCell ref="E271:G271"/>
    <mergeCell ref="E272:G272"/>
    <mergeCell ref="E273:G273"/>
    <mergeCell ref="E274:G274"/>
    <mergeCell ref="E275:G275"/>
    <mergeCell ref="E276:G276"/>
    <mergeCell ref="E277:G277"/>
    <mergeCell ref="E278:G278"/>
    <mergeCell ref="E279:G279"/>
    <mergeCell ref="E280:G280"/>
    <mergeCell ref="E281:G281"/>
    <mergeCell ref="E282:G282"/>
    <mergeCell ref="E283:G283"/>
    <mergeCell ref="E284:G284"/>
    <mergeCell ref="E285:G285"/>
    <mergeCell ref="E286:G286"/>
    <mergeCell ref="E287:G287"/>
    <mergeCell ref="E288:G288"/>
    <mergeCell ref="E289:G289"/>
    <mergeCell ref="E290:G290"/>
    <mergeCell ref="E304:G304"/>
    <mergeCell ref="E305:G305"/>
    <mergeCell ref="E306:G306"/>
    <mergeCell ref="E307:G307"/>
    <mergeCell ref="E308:G308"/>
    <mergeCell ref="E310:G310"/>
    <mergeCell ref="E311:G311"/>
    <mergeCell ref="E294:G294"/>
    <mergeCell ref="E295:G295"/>
    <mergeCell ref="E296:G296"/>
    <mergeCell ref="E297:G297"/>
    <mergeCell ref="E298:G298"/>
    <mergeCell ref="E291:G291"/>
    <mergeCell ref="E292:G292"/>
    <mergeCell ref="E293:G293"/>
    <mergeCell ref="E324:G324"/>
    <mergeCell ref="E325:G325"/>
    <mergeCell ref="E326:G326"/>
    <mergeCell ref="E327:G327"/>
    <mergeCell ref="E328:G328"/>
    <mergeCell ref="E329:G329"/>
    <mergeCell ref="E330:G330"/>
    <mergeCell ref="E331:G331"/>
    <mergeCell ref="E332:G332"/>
    <mergeCell ref="E333:G333"/>
    <mergeCell ref="E334:G334"/>
    <mergeCell ref="E335:G335"/>
    <mergeCell ref="E336:G336"/>
    <mergeCell ref="E337:G337"/>
    <mergeCell ref="E338:G338"/>
    <mergeCell ref="E339:G339"/>
    <mergeCell ref="E340:G340"/>
    <mergeCell ref="E341:G341"/>
    <mergeCell ref="E342:G342"/>
    <mergeCell ref="E343:G343"/>
    <mergeCell ref="E344:G344"/>
    <mergeCell ref="E345:G345"/>
    <mergeCell ref="E346:G346"/>
    <mergeCell ref="E347:G347"/>
    <mergeCell ref="E348:G348"/>
    <mergeCell ref="E349:G349"/>
    <mergeCell ref="E350:G350"/>
    <mergeCell ref="E351:G351"/>
    <mergeCell ref="E352:G352"/>
    <mergeCell ref="E353:G353"/>
    <mergeCell ref="E354:G354"/>
    <mergeCell ref="E355:G355"/>
    <mergeCell ref="E356:G356"/>
    <mergeCell ref="E357:G357"/>
    <mergeCell ref="E358:G358"/>
    <mergeCell ref="E359:G359"/>
    <mergeCell ref="E360:G360"/>
    <mergeCell ref="E361:G361"/>
    <mergeCell ref="E362:G362"/>
    <mergeCell ref="E363:G363"/>
    <mergeCell ref="E364:G364"/>
    <mergeCell ref="E365:G365"/>
    <mergeCell ref="E366:G366"/>
    <mergeCell ref="E367:G367"/>
    <mergeCell ref="E368:G368"/>
  </mergeCells>
  <dataValidations count="1">
    <dataValidation type="whole" allowBlank="1" showInputMessage="1" showErrorMessage="1" errorTitle="Foutieve ingave" error="U kunt alleen bedragen invullen die zijn afgerond op hele Euro's" sqref="F5 F10:F13 F18:F21 F26:F29 F34:F35 F46:F47 F52:F65 F73:F81 F87:F104 F109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07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3.42578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5.5703125" style="18" customWidth="1"/>
    <col min="8" max="8" width="25.28515625" style="17" bestFit="1" customWidth="1"/>
    <col min="9" max="9" width="13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598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E2" s="71"/>
      <c r="H2" s="16"/>
      <c r="I2" s="16"/>
    </row>
    <row r="3" spans="1:9" ht="30" x14ac:dyDescent="0.25">
      <c r="A3" s="220" t="s">
        <v>544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186</v>
      </c>
      <c r="F4" s="16" t="s">
        <v>5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595</v>
      </c>
      <c r="C5" s="17" t="s">
        <v>545</v>
      </c>
      <c r="D5" s="86" t="s">
        <v>2405</v>
      </c>
      <c r="E5" s="77">
        <v>2150</v>
      </c>
      <c r="F5" s="5"/>
      <c r="G5" s="45" t="s">
        <v>2404</v>
      </c>
      <c r="H5" s="28">
        <f t="shared" ref="H5" si="0">+F5*E5</f>
        <v>0</v>
      </c>
      <c r="I5" s="28"/>
    </row>
    <row r="6" spans="1:9" x14ac:dyDescent="0.25">
      <c r="G6" s="30" t="s">
        <v>189</v>
      </c>
      <c r="H6" s="31">
        <f>SUM(H5:H5)</f>
        <v>0</v>
      </c>
    </row>
    <row r="7" spans="1:9" x14ac:dyDescent="0.25">
      <c r="G7" s="30"/>
      <c r="H7" s="31"/>
    </row>
    <row r="8" spans="1:9" ht="23.25" x14ac:dyDescent="0.25">
      <c r="A8" s="220" t="s">
        <v>597</v>
      </c>
      <c r="B8" s="220"/>
      <c r="C8" s="220"/>
      <c r="D8" s="220"/>
      <c r="E8" s="32"/>
      <c r="F8" s="8"/>
      <c r="G8" s="27"/>
      <c r="H8" s="16"/>
      <c r="I8" s="16"/>
    </row>
    <row r="9" spans="1:9" x14ac:dyDescent="0.25">
      <c r="A9" s="16" t="s">
        <v>78</v>
      </c>
      <c r="B9" s="16" t="s">
        <v>82</v>
      </c>
      <c r="C9" s="16" t="s">
        <v>34</v>
      </c>
      <c r="D9" s="16" t="s">
        <v>0</v>
      </c>
      <c r="E9" s="16" t="s">
        <v>3</v>
      </c>
      <c r="F9" s="16" t="s">
        <v>7</v>
      </c>
      <c r="G9" s="22" t="s">
        <v>4</v>
      </c>
      <c r="H9" s="21" t="s">
        <v>21</v>
      </c>
      <c r="I9" s="16"/>
    </row>
    <row r="10" spans="1:9" x14ac:dyDescent="0.25">
      <c r="A10" s="23">
        <v>2</v>
      </c>
      <c r="B10" s="50" t="s">
        <v>638</v>
      </c>
      <c r="C10" s="17" t="s">
        <v>552</v>
      </c>
      <c r="D10" s="17" t="s">
        <v>583</v>
      </c>
      <c r="E10" s="26">
        <v>200</v>
      </c>
      <c r="F10" s="5"/>
      <c r="G10" s="34" t="s">
        <v>2083</v>
      </c>
      <c r="H10" s="28">
        <f t="shared" ref="H10:H13" si="1">+F10*E10</f>
        <v>0</v>
      </c>
      <c r="I10" s="28"/>
    </row>
    <row r="11" spans="1:9" x14ac:dyDescent="0.25">
      <c r="A11" s="23">
        <v>3</v>
      </c>
      <c r="B11" s="50" t="s">
        <v>639</v>
      </c>
      <c r="C11" s="17" t="s">
        <v>552</v>
      </c>
      <c r="D11" s="17" t="s">
        <v>584</v>
      </c>
      <c r="E11" s="26">
        <v>170</v>
      </c>
      <c r="F11" s="5"/>
      <c r="G11" s="52" t="s">
        <v>2084</v>
      </c>
      <c r="H11" s="28">
        <f t="shared" si="1"/>
        <v>0</v>
      </c>
      <c r="I11" s="28"/>
    </row>
    <row r="12" spans="1:9" x14ac:dyDescent="0.25">
      <c r="A12" s="23">
        <v>4</v>
      </c>
      <c r="B12" s="50" t="s">
        <v>640</v>
      </c>
      <c r="C12" s="17" t="s">
        <v>552</v>
      </c>
      <c r="D12" s="17" t="s">
        <v>585</v>
      </c>
      <c r="E12" s="26">
        <v>20</v>
      </c>
      <c r="F12" s="5"/>
      <c r="G12" s="52" t="s">
        <v>2085</v>
      </c>
      <c r="H12" s="28">
        <f t="shared" si="1"/>
        <v>0</v>
      </c>
      <c r="I12" s="28"/>
    </row>
    <row r="13" spans="1:9" x14ac:dyDescent="0.25">
      <c r="A13" s="23">
        <v>5</v>
      </c>
      <c r="B13" s="50" t="s">
        <v>641</v>
      </c>
      <c r="C13" s="17" t="s">
        <v>552</v>
      </c>
      <c r="D13" s="17" t="s">
        <v>586</v>
      </c>
      <c r="E13" s="26">
        <v>10</v>
      </c>
      <c r="F13" s="5"/>
      <c r="G13" s="52" t="s">
        <v>2086</v>
      </c>
      <c r="H13" s="28">
        <f t="shared" si="1"/>
        <v>0</v>
      </c>
      <c r="I13" s="28"/>
    </row>
    <row r="14" spans="1:9" x14ac:dyDescent="0.25">
      <c r="A14" s="23"/>
      <c r="B14" s="24"/>
      <c r="D14" s="25"/>
      <c r="E14" s="26"/>
      <c r="F14" s="35"/>
      <c r="G14" s="30" t="s">
        <v>189</v>
      </c>
      <c r="H14" s="36">
        <f>SUM(H10:H13)</f>
        <v>0</v>
      </c>
      <c r="I14" s="28"/>
    </row>
    <row r="15" spans="1:9" x14ac:dyDescent="0.25">
      <c r="A15" s="23"/>
      <c r="B15" s="24"/>
      <c r="D15" s="25"/>
      <c r="E15" s="26"/>
      <c r="F15" s="35"/>
      <c r="G15" s="30"/>
      <c r="H15" s="36"/>
      <c r="I15" s="28"/>
    </row>
    <row r="16" spans="1:9" ht="18.75" x14ac:dyDescent="0.25">
      <c r="D16" s="32"/>
      <c r="E16" s="26"/>
      <c r="F16" s="35"/>
      <c r="G16" s="48" t="s">
        <v>172</v>
      </c>
      <c r="H16" s="49">
        <f>H6+H14</f>
        <v>0</v>
      </c>
    </row>
    <row r="17" spans="1:8" x14ac:dyDescent="0.25">
      <c r="D17" s="32"/>
      <c r="E17" s="32"/>
      <c r="F17" s="35"/>
      <c r="G17" s="27"/>
      <c r="H17" s="8"/>
    </row>
    <row r="18" spans="1:8" ht="31.5" x14ac:dyDescent="0.25">
      <c r="A18" s="218" t="s">
        <v>36</v>
      </c>
      <c r="B18" s="218"/>
      <c r="C18" s="218"/>
      <c r="D18" s="218"/>
      <c r="E18" s="32"/>
      <c r="F18" s="35"/>
      <c r="G18" s="27"/>
      <c r="H18" s="8"/>
    </row>
    <row r="19" spans="1:8" ht="23.25" x14ac:dyDescent="0.25">
      <c r="A19" s="220" t="s">
        <v>598</v>
      </c>
      <c r="B19" s="220"/>
      <c r="C19" s="220"/>
      <c r="D19" s="220"/>
      <c r="E19" s="70"/>
      <c r="F19" s="70"/>
      <c r="G19" s="70"/>
      <c r="H19" s="8"/>
    </row>
    <row r="20" spans="1:8" x14ac:dyDescent="0.25">
      <c r="A20" s="16" t="s">
        <v>78</v>
      </c>
      <c r="B20" s="16" t="s">
        <v>82</v>
      </c>
      <c r="C20" s="16" t="s">
        <v>34</v>
      </c>
      <c r="D20" s="16" t="s">
        <v>0</v>
      </c>
      <c r="E20" s="16" t="s">
        <v>3</v>
      </c>
      <c r="F20" s="16" t="s">
        <v>6</v>
      </c>
      <c r="G20" s="22" t="s">
        <v>4</v>
      </c>
      <c r="H20" s="21" t="s">
        <v>21</v>
      </c>
    </row>
    <row r="21" spans="1:8" x14ac:dyDescent="0.25">
      <c r="A21" s="23">
        <v>6</v>
      </c>
      <c r="B21" s="50" t="s">
        <v>643</v>
      </c>
      <c r="C21" s="69" t="s">
        <v>737</v>
      </c>
      <c r="D21" s="17" t="s">
        <v>2059</v>
      </c>
      <c r="E21" s="23">
        <v>100</v>
      </c>
      <c r="F21" s="6"/>
      <c r="G21" s="27" t="s">
        <v>2079</v>
      </c>
      <c r="H21" s="28">
        <f t="shared" ref="H21:H31" si="2">+F21*E21</f>
        <v>0</v>
      </c>
    </row>
    <row r="22" spans="1:8" x14ac:dyDescent="0.25">
      <c r="A22" s="23">
        <v>7</v>
      </c>
      <c r="B22" s="50" t="s">
        <v>644</v>
      </c>
      <c r="C22" s="69" t="s">
        <v>737</v>
      </c>
      <c r="D22" s="25" t="s">
        <v>2060</v>
      </c>
      <c r="E22" s="23">
        <v>90</v>
      </c>
      <c r="F22" s="6"/>
      <c r="G22" s="27" t="s">
        <v>2080</v>
      </c>
      <c r="H22" s="28">
        <f t="shared" si="2"/>
        <v>0</v>
      </c>
    </row>
    <row r="23" spans="1:8" x14ac:dyDescent="0.25">
      <c r="A23" s="23">
        <v>8</v>
      </c>
      <c r="B23" s="50" t="s">
        <v>645</v>
      </c>
      <c r="C23" s="69" t="s">
        <v>737</v>
      </c>
      <c r="D23" s="25" t="s">
        <v>2061</v>
      </c>
      <c r="E23" s="23">
        <v>10</v>
      </c>
      <c r="F23" s="6"/>
      <c r="G23" s="27" t="s">
        <v>2081</v>
      </c>
      <c r="H23" s="28">
        <f t="shared" si="2"/>
        <v>0</v>
      </c>
    </row>
    <row r="24" spans="1:8" x14ac:dyDescent="0.25">
      <c r="A24" s="23">
        <v>9</v>
      </c>
      <c r="B24" s="50" t="s">
        <v>646</v>
      </c>
      <c r="C24" s="69" t="s">
        <v>737</v>
      </c>
      <c r="D24" s="25" t="s">
        <v>2062</v>
      </c>
      <c r="E24" s="23">
        <v>6</v>
      </c>
      <c r="F24" s="6"/>
      <c r="G24" s="27" t="s">
        <v>2082</v>
      </c>
      <c r="H24" s="28">
        <f t="shared" si="2"/>
        <v>0</v>
      </c>
    </row>
    <row r="25" spans="1:8" x14ac:dyDescent="0.25">
      <c r="A25" s="23">
        <v>10</v>
      </c>
      <c r="B25" s="50" t="s">
        <v>647</v>
      </c>
      <c r="C25" s="69" t="s">
        <v>2042</v>
      </c>
      <c r="D25" s="17" t="s">
        <v>2063</v>
      </c>
      <c r="E25" s="23">
        <v>100</v>
      </c>
      <c r="F25" s="6"/>
      <c r="G25" s="27" t="s">
        <v>2031</v>
      </c>
      <c r="H25" s="28">
        <f t="shared" si="2"/>
        <v>0</v>
      </c>
    </row>
    <row r="26" spans="1:8" x14ac:dyDescent="0.25">
      <c r="A26" s="23">
        <v>11</v>
      </c>
      <c r="B26" s="50" t="s">
        <v>648</v>
      </c>
      <c r="C26" s="69" t="s">
        <v>2042</v>
      </c>
      <c r="D26" s="17" t="s">
        <v>2064</v>
      </c>
      <c r="E26" s="23">
        <v>80</v>
      </c>
      <c r="F26" s="6"/>
      <c r="G26" s="27" t="s">
        <v>2032</v>
      </c>
      <c r="H26" s="28">
        <f t="shared" si="2"/>
        <v>0</v>
      </c>
    </row>
    <row r="27" spans="1:8" x14ac:dyDescent="0.25">
      <c r="A27" s="23">
        <v>12</v>
      </c>
      <c r="B27" s="50" t="s">
        <v>649</v>
      </c>
      <c r="C27" s="69" t="s">
        <v>2042</v>
      </c>
      <c r="D27" s="17" t="s">
        <v>2065</v>
      </c>
      <c r="E27" s="23">
        <v>10</v>
      </c>
      <c r="F27" s="6"/>
      <c r="G27" s="27" t="s">
        <v>2033</v>
      </c>
      <c r="H27" s="28">
        <f t="shared" si="2"/>
        <v>0</v>
      </c>
    </row>
    <row r="28" spans="1:8" x14ac:dyDescent="0.25">
      <c r="A28" s="23">
        <v>13</v>
      </c>
      <c r="B28" s="50" t="s">
        <v>650</v>
      </c>
      <c r="C28" s="69" t="s">
        <v>2042</v>
      </c>
      <c r="D28" s="17" t="s">
        <v>2066</v>
      </c>
      <c r="E28" s="23">
        <v>4</v>
      </c>
      <c r="F28" s="6"/>
      <c r="G28" s="27" t="s">
        <v>2034</v>
      </c>
      <c r="H28" s="28">
        <f t="shared" si="2"/>
        <v>0</v>
      </c>
    </row>
    <row r="29" spans="1:8" x14ac:dyDescent="0.25">
      <c r="A29" s="23">
        <v>16</v>
      </c>
      <c r="B29" s="50" t="s">
        <v>665</v>
      </c>
      <c r="C29" s="69" t="s">
        <v>737</v>
      </c>
      <c r="D29" s="25" t="s">
        <v>2067</v>
      </c>
      <c r="E29" s="26">
        <v>172</v>
      </c>
      <c r="F29" s="6"/>
      <c r="G29" s="27" t="s">
        <v>2037</v>
      </c>
      <c r="H29" s="28">
        <f>+F29*E29</f>
        <v>0</v>
      </c>
    </row>
    <row r="30" spans="1:8" x14ac:dyDescent="0.25">
      <c r="A30" s="23">
        <v>14</v>
      </c>
      <c r="B30" s="50" t="s">
        <v>652</v>
      </c>
      <c r="C30" s="69" t="s">
        <v>737</v>
      </c>
      <c r="D30" s="17" t="s">
        <v>2068</v>
      </c>
      <c r="E30" s="23">
        <v>20</v>
      </c>
      <c r="F30" s="6"/>
      <c r="G30" s="27" t="s">
        <v>2035</v>
      </c>
      <c r="H30" s="28">
        <f t="shared" si="2"/>
        <v>0</v>
      </c>
    </row>
    <row r="31" spans="1:8" x14ac:dyDescent="0.25">
      <c r="A31" s="23">
        <v>15</v>
      </c>
      <c r="B31" s="50" t="s">
        <v>662</v>
      </c>
      <c r="C31" s="69" t="s">
        <v>737</v>
      </c>
      <c r="D31" s="17" t="s">
        <v>2069</v>
      </c>
      <c r="E31" s="23">
        <v>8</v>
      </c>
      <c r="F31" s="6"/>
      <c r="G31" s="27" t="s">
        <v>2036</v>
      </c>
      <c r="H31" s="28">
        <f t="shared" si="2"/>
        <v>0</v>
      </c>
    </row>
    <row r="32" spans="1:8" x14ac:dyDescent="0.25">
      <c r="A32" s="23"/>
      <c r="B32" s="50"/>
      <c r="C32" s="69"/>
      <c r="D32" s="25"/>
      <c r="E32" s="26"/>
      <c r="F32" s="8"/>
      <c r="G32" s="30" t="s">
        <v>189</v>
      </c>
      <c r="H32" s="44">
        <f>SUM(H21:H31)</f>
        <v>0</v>
      </c>
    </row>
    <row r="33" spans="1:10" x14ac:dyDescent="0.25">
      <c r="D33" s="32"/>
      <c r="E33" s="26"/>
      <c r="F33" s="8"/>
      <c r="G33" s="30"/>
      <c r="H33" s="44"/>
      <c r="I33" s="32"/>
    </row>
    <row r="34" spans="1:10" ht="31.5" x14ac:dyDescent="0.25">
      <c r="A34" s="218" t="s">
        <v>637</v>
      </c>
      <c r="B34" s="218"/>
      <c r="C34" s="218"/>
      <c r="D34" s="218"/>
      <c r="E34" s="26"/>
      <c r="F34" s="35"/>
      <c r="G34" s="53"/>
      <c r="H34" s="8"/>
    </row>
    <row r="35" spans="1:10" x14ac:dyDescent="0.25">
      <c r="A35" s="222" t="s">
        <v>372</v>
      </c>
      <c r="B35" s="222"/>
      <c r="C35" s="222"/>
      <c r="D35" s="222"/>
      <c r="E35" s="26"/>
      <c r="F35" s="35"/>
      <c r="G35" s="53"/>
      <c r="H35" s="8"/>
    </row>
    <row r="36" spans="1:10" x14ac:dyDescent="0.25">
      <c r="A36" s="16" t="s">
        <v>78</v>
      </c>
      <c r="B36" s="16" t="s">
        <v>76</v>
      </c>
      <c r="C36" s="16" t="s">
        <v>34</v>
      </c>
      <c r="D36" s="16" t="s">
        <v>0</v>
      </c>
      <c r="E36" s="16" t="s">
        <v>11</v>
      </c>
      <c r="F36" s="16" t="s">
        <v>70</v>
      </c>
      <c r="G36" s="27"/>
      <c r="H36" s="21" t="s">
        <v>21</v>
      </c>
      <c r="I36" s="28"/>
      <c r="J36" s="28"/>
    </row>
    <row r="37" spans="1:10" x14ac:dyDescent="0.25">
      <c r="B37" s="54" t="s">
        <v>361</v>
      </c>
      <c r="D37" s="32" t="s">
        <v>14</v>
      </c>
      <c r="E37" s="37">
        <v>0.45</v>
      </c>
      <c r="F37" s="39">
        <f>'A. Algemeen'!G56</f>
        <v>0</v>
      </c>
      <c r="G37" s="40"/>
      <c r="H37" s="8">
        <f>$H$32*E37*F37</f>
        <v>0</v>
      </c>
      <c r="I37" s="28"/>
      <c r="J37" s="28"/>
    </row>
    <row r="38" spans="1:10" x14ac:dyDescent="0.25">
      <c r="B38" s="54" t="s">
        <v>362</v>
      </c>
      <c r="D38" s="32" t="s">
        <v>15</v>
      </c>
      <c r="E38" s="55">
        <v>0.05</v>
      </c>
      <c r="F38" s="39">
        <f>'A. Algemeen'!G57</f>
        <v>0</v>
      </c>
      <c r="G38" s="27"/>
      <c r="H38" s="8">
        <f t="shared" ref="H38:H40" si="3">$H$32*E38*F38</f>
        <v>0</v>
      </c>
      <c r="I38" s="28"/>
      <c r="J38" s="28"/>
    </row>
    <row r="39" spans="1:10" x14ac:dyDescent="0.25">
      <c r="B39" s="54" t="s">
        <v>363</v>
      </c>
      <c r="D39" s="32" t="s">
        <v>12</v>
      </c>
      <c r="E39" s="55">
        <v>0.04</v>
      </c>
      <c r="F39" s="39">
        <f>'A. Algemeen'!G58</f>
        <v>0</v>
      </c>
      <c r="G39" s="42"/>
      <c r="H39" s="8">
        <f t="shared" si="3"/>
        <v>0</v>
      </c>
      <c r="I39" s="28"/>
      <c r="J39" s="28"/>
    </row>
    <row r="40" spans="1:10" x14ac:dyDescent="0.25">
      <c r="B40" s="54" t="s">
        <v>364</v>
      </c>
      <c r="D40" s="32" t="s">
        <v>13</v>
      </c>
      <c r="E40" s="55">
        <v>0.01</v>
      </c>
      <c r="F40" s="39">
        <f>'A. Algemeen'!G59</f>
        <v>0</v>
      </c>
      <c r="G40" s="27"/>
      <c r="H40" s="8">
        <f t="shared" si="3"/>
        <v>0</v>
      </c>
      <c r="I40" s="28"/>
      <c r="J40" s="28"/>
    </row>
    <row r="41" spans="1:10" x14ac:dyDescent="0.25">
      <c r="D41" s="32"/>
      <c r="E41" s="26"/>
      <c r="F41" s="35"/>
      <c r="G41" s="30" t="s">
        <v>189</v>
      </c>
      <c r="H41" s="44">
        <f>SUM(H37:H40)</f>
        <v>0</v>
      </c>
    </row>
    <row r="42" spans="1:10" x14ac:dyDescent="0.25">
      <c r="D42" s="32"/>
      <c r="E42" s="26"/>
      <c r="F42" s="35"/>
      <c r="G42" s="53"/>
      <c r="H42" s="8"/>
    </row>
    <row r="43" spans="1:10" ht="18.75" x14ac:dyDescent="0.25">
      <c r="D43" s="32"/>
      <c r="E43" s="26"/>
      <c r="F43" s="35"/>
      <c r="G43" s="48" t="s">
        <v>173</v>
      </c>
      <c r="H43" s="49">
        <f>H32+H41</f>
        <v>0</v>
      </c>
    </row>
    <row r="44" spans="1:10" x14ac:dyDescent="0.25">
      <c r="D44" s="32"/>
      <c r="E44" s="26"/>
      <c r="F44" s="35"/>
      <c r="G44" s="53"/>
      <c r="H44" s="8"/>
    </row>
    <row r="45" spans="1:10" x14ac:dyDescent="0.25">
      <c r="D45" s="32"/>
      <c r="E45" s="26"/>
      <c r="F45" s="35"/>
      <c r="G45" s="53"/>
      <c r="H45" s="8"/>
    </row>
    <row r="46" spans="1:10" ht="18.75" x14ac:dyDescent="0.25">
      <c r="F46" s="57"/>
      <c r="G46" s="115" t="s">
        <v>2431</v>
      </c>
      <c r="H46" s="58">
        <f>H16+H43</f>
        <v>0</v>
      </c>
    </row>
    <row r="47" spans="1:10" ht="18.75" x14ac:dyDescent="0.25">
      <c r="F47" s="57"/>
      <c r="G47" s="115"/>
      <c r="H47" s="58"/>
    </row>
    <row r="48" spans="1:10" ht="19.5" thickBot="1" x14ac:dyDescent="0.3">
      <c r="F48" s="57"/>
      <c r="G48" s="56"/>
      <c r="H48" s="58"/>
    </row>
    <row r="49" spans="1:11" ht="28.5" thickBot="1" x14ac:dyDescent="0.3">
      <c r="E49" s="59"/>
      <c r="F49" s="116" t="s">
        <v>2447</v>
      </c>
      <c r="G49" s="114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49" s="113">
        <f>IF('Informatie en uitleg'!$B$1=1,H46*'Informatie en uitleg'!$B$34,IF('Informatie en uitleg'!$B$1=2,H46*'Informatie en uitleg'!$B$35,IF('Informatie en uitleg'!$B$1=3,H46*'Informatie en uitleg'!$B$36,"onjuist perceelnummer")))</f>
        <v>0</v>
      </c>
      <c r="J49" s="53"/>
      <c r="K49" s="8"/>
    </row>
    <row r="50" spans="1:11" x14ac:dyDescent="0.25">
      <c r="D50" s="32"/>
      <c r="E50" s="26"/>
      <c r="F50" s="35"/>
      <c r="G50" s="53"/>
    </row>
    <row r="51" spans="1:11" x14ac:dyDescent="0.25">
      <c r="D51" s="32"/>
      <c r="E51" s="32"/>
      <c r="F51" s="35"/>
      <c r="G51" s="27"/>
      <c r="H51" s="8"/>
    </row>
    <row r="52" spans="1:11" s="61" customFormat="1" ht="28.5" x14ac:dyDescent="0.25">
      <c r="A52" s="224" t="s">
        <v>365</v>
      </c>
      <c r="B52" s="224"/>
      <c r="C52" s="224"/>
      <c r="D52" s="224"/>
      <c r="E52" s="224"/>
      <c r="F52" s="224"/>
      <c r="G52" s="224"/>
      <c r="H52" s="60"/>
      <c r="I52" s="17"/>
    </row>
    <row r="53" spans="1:11" ht="28.5" x14ac:dyDescent="0.25">
      <c r="A53" s="216" t="s">
        <v>735</v>
      </c>
      <c r="B53" s="216"/>
      <c r="C53" s="216"/>
      <c r="D53" s="216"/>
      <c r="F53" s="8"/>
      <c r="G53" s="27"/>
    </row>
    <row r="54" spans="1:11" x14ac:dyDescent="0.25">
      <c r="B54" s="16" t="s">
        <v>82</v>
      </c>
      <c r="C54" s="16" t="s">
        <v>34</v>
      </c>
      <c r="D54" s="16" t="s">
        <v>80</v>
      </c>
      <c r="E54" s="225" t="s">
        <v>81</v>
      </c>
      <c r="F54" s="225"/>
      <c r="G54" s="225"/>
      <c r="H54" s="62" t="s">
        <v>29</v>
      </c>
      <c r="I54" s="16" t="s">
        <v>229</v>
      </c>
    </row>
    <row r="55" spans="1:11" x14ac:dyDescent="0.25">
      <c r="B55" s="50" t="s">
        <v>595</v>
      </c>
      <c r="C55" s="17" t="s">
        <v>545</v>
      </c>
      <c r="D55" s="86" t="s">
        <v>2372</v>
      </c>
      <c r="E55" s="214" t="s">
        <v>596</v>
      </c>
      <c r="F55" s="214"/>
      <c r="G55" s="214"/>
      <c r="H55" s="28">
        <f>F5</f>
        <v>0</v>
      </c>
      <c r="I55" s="32" t="str">
        <f t="shared" ref="I55:I60" ca="1" si="4">_xlfn.FORMULATEXT(H55)</f>
        <v>=F5</v>
      </c>
    </row>
    <row r="56" spans="1:11" x14ac:dyDescent="0.25">
      <c r="B56" s="50"/>
      <c r="D56" s="25"/>
      <c r="E56" s="111"/>
      <c r="F56" s="111"/>
      <c r="G56" s="111"/>
      <c r="H56" s="28"/>
      <c r="I56" s="32"/>
    </row>
    <row r="57" spans="1:11" ht="15" customHeight="1" x14ac:dyDescent="0.25">
      <c r="B57" s="50" t="s">
        <v>638</v>
      </c>
      <c r="C57" s="17" t="s">
        <v>552</v>
      </c>
      <c r="D57" s="33" t="s">
        <v>2055</v>
      </c>
      <c r="E57" s="231" t="s">
        <v>2015</v>
      </c>
      <c r="F57" s="231"/>
      <c r="G57" s="231"/>
      <c r="H57" s="63">
        <f>F10</f>
        <v>0</v>
      </c>
      <c r="I57" s="32" t="str">
        <f t="shared" ca="1" si="4"/>
        <v>=F10</v>
      </c>
    </row>
    <row r="58" spans="1:11" ht="15" customHeight="1" x14ac:dyDescent="0.25">
      <c r="B58" s="50" t="s">
        <v>639</v>
      </c>
      <c r="C58" s="17" t="s">
        <v>552</v>
      </c>
      <c r="D58" s="25" t="s">
        <v>2056</v>
      </c>
      <c r="E58" s="221" t="s">
        <v>2016</v>
      </c>
      <c r="F58" s="221"/>
      <c r="G58" s="221"/>
      <c r="H58" s="63">
        <f>F11</f>
        <v>0</v>
      </c>
      <c r="I58" s="32" t="str">
        <f t="shared" ca="1" si="4"/>
        <v>=F11</v>
      </c>
    </row>
    <row r="59" spans="1:11" ht="15" customHeight="1" x14ac:dyDescent="0.25">
      <c r="B59" s="50" t="s">
        <v>640</v>
      </c>
      <c r="C59" s="17" t="s">
        <v>552</v>
      </c>
      <c r="D59" s="25" t="s">
        <v>2057</v>
      </c>
      <c r="E59" s="221" t="s">
        <v>2017</v>
      </c>
      <c r="F59" s="221"/>
      <c r="G59" s="221"/>
      <c r="H59" s="63">
        <f>F12</f>
        <v>0</v>
      </c>
      <c r="I59" s="32" t="str">
        <f t="shared" ca="1" si="4"/>
        <v>=F12</v>
      </c>
    </row>
    <row r="60" spans="1:11" ht="15" customHeight="1" x14ac:dyDescent="0.25">
      <c r="B60" s="50" t="s">
        <v>641</v>
      </c>
      <c r="C60" s="17" t="s">
        <v>552</v>
      </c>
      <c r="D60" s="25" t="s">
        <v>2058</v>
      </c>
      <c r="E60" s="221" t="s">
        <v>2018</v>
      </c>
      <c r="F60" s="221"/>
      <c r="G60" s="221"/>
      <c r="H60" s="63">
        <f>F13</f>
        <v>0</v>
      </c>
      <c r="I60" s="32" t="str">
        <f t="shared" ca="1" si="4"/>
        <v>=F13</v>
      </c>
    </row>
    <row r="61" spans="1:11" ht="15" customHeight="1" x14ac:dyDescent="0.25">
      <c r="B61" s="50"/>
      <c r="D61" s="25"/>
      <c r="E61" s="221"/>
      <c r="F61" s="221"/>
      <c r="G61" s="221"/>
      <c r="H61" s="63"/>
      <c r="I61" s="32"/>
    </row>
    <row r="62" spans="1:11" x14ac:dyDescent="0.25">
      <c r="D62" s="32"/>
      <c r="F62" s="8"/>
      <c r="G62" s="27"/>
      <c r="I62" s="32"/>
    </row>
    <row r="63" spans="1:11" ht="28.5" x14ac:dyDescent="0.25">
      <c r="A63" s="216" t="s">
        <v>736</v>
      </c>
      <c r="B63" s="216"/>
      <c r="C63" s="216"/>
      <c r="D63" s="216"/>
      <c r="F63" s="8"/>
      <c r="G63" s="27"/>
      <c r="I63" s="32"/>
    </row>
    <row r="64" spans="1:11" x14ac:dyDescent="0.25">
      <c r="B64" s="16" t="s">
        <v>82</v>
      </c>
      <c r="C64" s="16" t="s">
        <v>34</v>
      </c>
      <c r="D64" s="16" t="s">
        <v>80</v>
      </c>
      <c r="E64" s="62" t="s">
        <v>81</v>
      </c>
      <c r="F64" s="32"/>
      <c r="G64" s="29"/>
      <c r="H64" s="62" t="s">
        <v>29</v>
      </c>
      <c r="I64" s="32"/>
    </row>
    <row r="65" spans="2:9" x14ac:dyDescent="0.25">
      <c r="B65" s="50" t="s">
        <v>643</v>
      </c>
      <c r="C65" s="69" t="s">
        <v>737</v>
      </c>
      <c r="D65" s="25" t="s">
        <v>653</v>
      </c>
      <c r="E65" s="221" t="s">
        <v>2027</v>
      </c>
      <c r="F65" s="221"/>
      <c r="G65" s="221"/>
      <c r="H65" s="63">
        <f>F21</f>
        <v>0</v>
      </c>
      <c r="I65" s="32" t="str">
        <f t="shared" ref="I65:I85" ca="1" si="5">_xlfn.FORMULATEXT(H65)</f>
        <v>=F21</v>
      </c>
    </row>
    <row r="66" spans="2:9" x14ac:dyDescent="0.25">
      <c r="B66" s="50" t="s">
        <v>644</v>
      </c>
      <c r="C66" s="69" t="s">
        <v>737</v>
      </c>
      <c r="D66" s="25" t="s">
        <v>654</v>
      </c>
      <c r="E66" s="221" t="s">
        <v>2028</v>
      </c>
      <c r="F66" s="221"/>
      <c r="G66" s="221"/>
      <c r="H66" s="63">
        <f t="shared" ref="H66:H72" si="6">F22</f>
        <v>0</v>
      </c>
      <c r="I66" s="32" t="str">
        <f t="shared" ca="1" si="5"/>
        <v>=F22</v>
      </c>
    </row>
    <row r="67" spans="2:9" x14ac:dyDescent="0.25">
      <c r="B67" s="50" t="s">
        <v>645</v>
      </c>
      <c r="C67" s="69" t="s">
        <v>737</v>
      </c>
      <c r="D67" s="32" t="s">
        <v>655</v>
      </c>
      <c r="E67" s="221" t="s">
        <v>2029</v>
      </c>
      <c r="F67" s="221"/>
      <c r="G67" s="221"/>
      <c r="H67" s="63">
        <f t="shared" si="6"/>
        <v>0</v>
      </c>
      <c r="I67" s="32" t="str">
        <f t="shared" ca="1" si="5"/>
        <v>=F23</v>
      </c>
    </row>
    <row r="68" spans="2:9" x14ac:dyDescent="0.25">
      <c r="B68" s="50" t="s">
        <v>646</v>
      </c>
      <c r="C68" s="69" t="s">
        <v>737</v>
      </c>
      <c r="D68" s="25" t="s">
        <v>656</v>
      </c>
      <c r="E68" s="221" t="s">
        <v>2030</v>
      </c>
      <c r="F68" s="221"/>
      <c r="G68" s="221"/>
      <c r="H68" s="63">
        <f t="shared" si="6"/>
        <v>0</v>
      </c>
      <c r="I68" s="32" t="str">
        <f t="shared" ca="1" si="5"/>
        <v>=F24</v>
      </c>
    </row>
    <row r="69" spans="2:9" x14ac:dyDescent="0.25">
      <c r="B69" s="50" t="s">
        <v>647</v>
      </c>
      <c r="C69" s="69" t="s">
        <v>737</v>
      </c>
      <c r="D69" s="25" t="s">
        <v>657</v>
      </c>
      <c r="E69" s="221" t="s">
        <v>2031</v>
      </c>
      <c r="F69" s="221"/>
      <c r="G69" s="221"/>
      <c r="H69" s="63">
        <f t="shared" si="6"/>
        <v>0</v>
      </c>
      <c r="I69" s="32" t="str">
        <f t="shared" ca="1" si="5"/>
        <v>=F25</v>
      </c>
    </row>
    <row r="70" spans="2:9" x14ac:dyDescent="0.25">
      <c r="B70" s="50" t="s">
        <v>648</v>
      </c>
      <c r="C70" s="69" t="s">
        <v>737</v>
      </c>
      <c r="D70" s="32" t="s">
        <v>658</v>
      </c>
      <c r="E70" s="221" t="s">
        <v>2032</v>
      </c>
      <c r="F70" s="221"/>
      <c r="G70" s="221"/>
      <c r="H70" s="63">
        <f t="shared" si="6"/>
        <v>0</v>
      </c>
      <c r="I70" s="32" t="str">
        <f t="shared" ca="1" si="5"/>
        <v>=F26</v>
      </c>
    </row>
    <row r="71" spans="2:9" x14ac:dyDescent="0.25">
      <c r="B71" s="50" t="s">
        <v>649</v>
      </c>
      <c r="C71" s="69" t="s">
        <v>737</v>
      </c>
      <c r="D71" s="25" t="s">
        <v>659</v>
      </c>
      <c r="E71" s="221" t="s">
        <v>2033</v>
      </c>
      <c r="F71" s="221"/>
      <c r="G71" s="221"/>
      <c r="H71" s="63">
        <f t="shared" si="6"/>
        <v>0</v>
      </c>
      <c r="I71" s="32" t="str">
        <f t="shared" ca="1" si="5"/>
        <v>=F27</v>
      </c>
    </row>
    <row r="72" spans="2:9" ht="15" customHeight="1" x14ac:dyDescent="0.25">
      <c r="B72" s="50" t="s">
        <v>650</v>
      </c>
      <c r="C72" s="69" t="s">
        <v>737</v>
      </c>
      <c r="D72" s="25" t="s">
        <v>660</v>
      </c>
      <c r="E72" s="221" t="s">
        <v>2034</v>
      </c>
      <c r="F72" s="221"/>
      <c r="G72" s="221"/>
      <c r="H72" s="63">
        <f t="shared" si="6"/>
        <v>0</v>
      </c>
      <c r="I72" s="32" t="str">
        <f t="shared" ca="1" si="5"/>
        <v>=F28</v>
      </c>
    </row>
    <row r="73" spans="2:9" x14ac:dyDescent="0.25">
      <c r="B73" s="50" t="s">
        <v>665</v>
      </c>
      <c r="C73" s="69" t="s">
        <v>737</v>
      </c>
      <c r="D73" s="25" t="s">
        <v>667</v>
      </c>
      <c r="E73" s="221" t="s">
        <v>2037</v>
      </c>
      <c r="F73" s="221"/>
      <c r="G73" s="221"/>
      <c r="H73" s="63">
        <f>F29</f>
        <v>0</v>
      </c>
      <c r="I73" s="32" t="str">
        <f t="shared" ca="1" si="5"/>
        <v>=F29</v>
      </c>
    </row>
    <row r="74" spans="2:9" x14ac:dyDescent="0.25">
      <c r="B74" s="23" t="s">
        <v>2023</v>
      </c>
      <c r="C74" s="69" t="s">
        <v>737</v>
      </c>
      <c r="D74" s="25" t="s">
        <v>2019</v>
      </c>
      <c r="E74" s="221" t="s">
        <v>2038</v>
      </c>
      <c r="F74" s="221"/>
      <c r="G74" s="221"/>
      <c r="H74" s="63">
        <f>F21</f>
        <v>0</v>
      </c>
      <c r="I74" s="32" t="str">
        <f t="shared" ca="1" si="5"/>
        <v>=F21</v>
      </c>
    </row>
    <row r="75" spans="2:9" x14ac:dyDescent="0.25">
      <c r="B75" s="23" t="s">
        <v>2024</v>
      </c>
      <c r="C75" s="69" t="s">
        <v>737</v>
      </c>
      <c r="D75" s="25" t="s">
        <v>2020</v>
      </c>
      <c r="E75" s="221" t="s">
        <v>2039</v>
      </c>
      <c r="F75" s="221"/>
      <c r="G75" s="221"/>
      <c r="H75" s="63">
        <f t="shared" ref="H75:H77" si="7">F22</f>
        <v>0</v>
      </c>
      <c r="I75" s="32" t="str">
        <f t="shared" ca="1" si="5"/>
        <v>=F22</v>
      </c>
    </row>
    <row r="76" spans="2:9" x14ac:dyDescent="0.25">
      <c r="B76" s="23" t="s">
        <v>2025</v>
      </c>
      <c r="C76" s="69" t="s">
        <v>737</v>
      </c>
      <c r="D76" s="32" t="s">
        <v>2021</v>
      </c>
      <c r="E76" s="221" t="s">
        <v>2040</v>
      </c>
      <c r="F76" s="221"/>
      <c r="G76" s="221"/>
      <c r="H76" s="63">
        <f t="shared" si="7"/>
        <v>0</v>
      </c>
      <c r="I76" s="32" t="str">
        <f t="shared" ca="1" si="5"/>
        <v>=F23</v>
      </c>
    </row>
    <row r="77" spans="2:9" x14ac:dyDescent="0.25">
      <c r="B77" s="23" t="s">
        <v>2026</v>
      </c>
      <c r="C77" s="69" t="s">
        <v>737</v>
      </c>
      <c r="D77" s="25" t="s">
        <v>2022</v>
      </c>
      <c r="E77" s="221" t="s">
        <v>2041</v>
      </c>
      <c r="F77" s="221"/>
      <c r="G77" s="221"/>
      <c r="H77" s="63">
        <f t="shared" si="7"/>
        <v>0</v>
      </c>
      <c r="I77" s="32" t="str">
        <f t="shared" ca="1" si="5"/>
        <v>=F24</v>
      </c>
    </row>
    <row r="78" spans="2:9" x14ac:dyDescent="0.25">
      <c r="B78" s="23"/>
      <c r="C78" s="69"/>
      <c r="D78" s="25"/>
      <c r="E78" s="110"/>
      <c r="F78" s="110"/>
      <c r="G78" s="110"/>
      <c r="H78" s="63"/>
      <c r="I78" s="32"/>
    </row>
    <row r="79" spans="2:9" x14ac:dyDescent="0.25">
      <c r="B79" s="23" t="s">
        <v>652</v>
      </c>
      <c r="C79" s="69" t="s">
        <v>737</v>
      </c>
      <c r="D79" s="17" t="s">
        <v>661</v>
      </c>
      <c r="E79" s="221" t="s">
        <v>2035</v>
      </c>
      <c r="F79" s="221"/>
      <c r="G79" s="221"/>
      <c r="H79" s="63">
        <f>F30</f>
        <v>0</v>
      </c>
      <c r="I79" s="32" t="str">
        <f ca="1">_xlfn.FORMULATEXT(H79)</f>
        <v>=F30</v>
      </c>
    </row>
    <row r="80" spans="2:9" x14ac:dyDescent="0.25">
      <c r="B80" s="23" t="s">
        <v>662</v>
      </c>
      <c r="C80" s="69" t="s">
        <v>737</v>
      </c>
      <c r="D80" s="17" t="s">
        <v>666</v>
      </c>
      <c r="E80" s="221" t="s">
        <v>2036</v>
      </c>
      <c r="F80" s="221"/>
      <c r="G80" s="221"/>
      <c r="H80" s="63">
        <f>F31</f>
        <v>0</v>
      </c>
      <c r="I80" s="32" t="str">
        <f ca="1">_xlfn.FORMULATEXT(H80)</f>
        <v>=F31</v>
      </c>
    </row>
    <row r="81" spans="1:9" x14ac:dyDescent="0.25">
      <c r="B81" s="23"/>
      <c r="C81" s="69"/>
      <c r="D81" s="25"/>
      <c r="E81" s="110"/>
      <c r="F81" s="110"/>
      <c r="G81" s="110"/>
      <c r="H81" s="63"/>
      <c r="I81" s="32"/>
    </row>
    <row r="82" spans="1:9" x14ac:dyDescent="0.25">
      <c r="B82" s="23" t="s">
        <v>2043</v>
      </c>
      <c r="C82" s="112" t="s">
        <v>651</v>
      </c>
      <c r="D82" s="32" t="s">
        <v>2047</v>
      </c>
      <c r="E82" s="214" t="s">
        <v>2051</v>
      </c>
      <c r="F82" s="214"/>
      <c r="G82" s="214"/>
      <c r="H82" s="63">
        <f>F25</f>
        <v>0</v>
      </c>
      <c r="I82" s="32" t="str">
        <f t="shared" ca="1" si="5"/>
        <v>=F25</v>
      </c>
    </row>
    <row r="83" spans="1:9" x14ac:dyDescent="0.25">
      <c r="B83" s="23" t="s">
        <v>2044</v>
      </c>
      <c r="C83" s="112" t="s">
        <v>651</v>
      </c>
      <c r="D83" s="32" t="s">
        <v>2048</v>
      </c>
      <c r="E83" s="214" t="s">
        <v>2052</v>
      </c>
      <c r="F83" s="214"/>
      <c r="G83" s="214"/>
      <c r="H83" s="63">
        <f t="shared" ref="H83:H85" si="8">F26</f>
        <v>0</v>
      </c>
      <c r="I83" s="32" t="str">
        <f t="shared" ca="1" si="5"/>
        <v>=F26</v>
      </c>
    </row>
    <row r="84" spans="1:9" x14ac:dyDescent="0.25">
      <c r="B84" s="23" t="s">
        <v>2045</v>
      </c>
      <c r="C84" s="112" t="s">
        <v>651</v>
      </c>
      <c r="D84" s="32" t="s">
        <v>2049</v>
      </c>
      <c r="E84" s="214" t="s">
        <v>2053</v>
      </c>
      <c r="F84" s="214"/>
      <c r="G84" s="214"/>
      <c r="H84" s="63">
        <f t="shared" si="8"/>
        <v>0</v>
      </c>
      <c r="I84" s="32" t="str">
        <f t="shared" ca="1" si="5"/>
        <v>=F27</v>
      </c>
    </row>
    <row r="85" spans="1:9" x14ac:dyDescent="0.25">
      <c r="B85" s="23" t="s">
        <v>2046</v>
      </c>
      <c r="C85" s="112" t="s">
        <v>651</v>
      </c>
      <c r="D85" s="32" t="s">
        <v>2050</v>
      </c>
      <c r="E85" s="214" t="s">
        <v>2054</v>
      </c>
      <c r="F85" s="214"/>
      <c r="G85" s="214"/>
      <c r="H85" s="63">
        <f t="shared" si="8"/>
        <v>0</v>
      </c>
      <c r="I85" s="32" t="str">
        <f t="shared" ca="1" si="5"/>
        <v>=F28</v>
      </c>
    </row>
    <row r="86" spans="1:9" x14ac:dyDescent="0.25">
      <c r="E86" s="221"/>
      <c r="F86" s="221"/>
      <c r="G86" s="221"/>
    </row>
    <row r="87" spans="1:9" x14ac:dyDescent="0.25">
      <c r="G87" s="27"/>
    </row>
    <row r="88" spans="1:9" x14ac:dyDescent="0.25">
      <c r="A88" s="64" t="s">
        <v>171</v>
      </c>
      <c r="B88" s="65"/>
      <c r="C88" s="65"/>
      <c r="D88" s="65"/>
      <c r="E88" s="65"/>
      <c r="F88" s="65"/>
      <c r="G88" s="66"/>
      <c r="H88" s="65"/>
      <c r="I88" s="65"/>
    </row>
    <row r="89" spans="1:9" x14ac:dyDescent="0.25">
      <c r="D89" s="32"/>
      <c r="F89" s="8"/>
      <c r="G89" s="27"/>
    </row>
    <row r="90" spans="1:9" x14ac:dyDescent="0.25">
      <c r="D90" s="32"/>
      <c r="F90" s="8"/>
      <c r="G90" s="27"/>
    </row>
    <row r="91" spans="1:9" x14ac:dyDescent="0.25">
      <c r="D91" s="32"/>
      <c r="F91" s="8"/>
      <c r="G91" s="27"/>
    </row>
    <row r="92" spans="1:9" x14ac:dyDescent="0.25">
      <c r="D92" s="32"/>
      <c r="F92" s="8"/>
      <c r="G92" s="27"/>
    </row>
    <row r="93" spans="1:9" x14ac:dyDescent="0.25">
      <c r="D93" s="32"/>
      <c r="F93" s="8"/>
      <c r="G93" s="27"/>
    </row>
    <row r="94" spans="1:9" x14ac:dyDescent="0.25">
      <c r="D94" s="32"/>
      <c r="F94" s="8"/>
      <c r="G94" s="27"/>
    </row>
    <row r="95" spans="1:9" x14ac:dyDescent="0.25">
      <c r="D95" s="32"/>
      <c r="F95" s="8"/>
      <c r="G95" s="27"/>
    </row>
    <row r="96" spans="1:9" x14ac:dyDescent="0.25">
      <c r="D96" s="32"/>
      <c r="F96" s="8"/>
      <c r="G96" s="27"/>
      <c r="H96" s="32"/>
    </row>
    <row r="97" spans="2:9" x14ac:dyDescent="0.25">
      <c r="D97" s="32"/>
      <c r="F97" s="8"/>
      <c r="G97" s="27"/>
      <c r="H97" s="32"/>
    </row>
    <row r="98" spans="2:9" x14ac:dyDescent="0.25">
      <c r="D98" s="32"/>
      <c r="F98" s="8"/>
      <c r="G98" s="27"/>
      <c r="H98" s="32"/>
    </row>
    <row r="99" spans="2:9" x14ac:dyDescent="0.25">
      <c r="D99" s="32"/>
      <c r="F99" s="8"/>
      <c r="G99" s="27"/>
      <c r="H99" s="32"/>
    </row>
    <row r="100" spans="2:9" x14ac:dyDescent="0.25">
      <c r="D100" s="32"/>
      <c r="F100" s="8"/>
      <c r="G100" s="27"/>
      <c r="H100" s="62"/>
    </row>
    <row r="101" spans="2:9" x14ac:dyDescent="0.25">
      <c r="D101" s="32"/>
      <c r="F101" s="8"/>
      <c r="G101" s="27"/>
      <c r="H101" s="32"/>
    </row>
    <row r="102" spans="2:9" x14ac:dyDescent="0.25">
      <c r="B102" s="32"/>
      <c r="C102" s="32"/>
      <c r="D102" s="32"/>
      <c r="E102" s="39"/>
      <c r="F102" s="8"/>
      <c r="G102" s="29"/>
      <c r="H102" s="32"/>
    </row>
    <row r="103" spans="2:9" x14ac:dyDescent="0.25">
      <c r="D103" s="32"/>
      <c r="E103" s="32"/>
      <c r="F103" s="32"/>
      <c r="G103" s="29"/>
      <c r="H103" s="32"/>
      <c r="I103" s="8"/>
    </row>
    <row r="104" spans="2:9" x14ac:dyDescent="0.25">
      <c r="D104" s="32"/>
      <c r="H104" s="32"/>
    </row>
    <row r="105" spans="2:9" x14ac:dyDescent="0.25">
      <c r="H105" s="32"/>
    </row>
    <row r="106" spans="2:9" x14ac:dyDescent="0.25">
      <c r="D106" s="16"/>
    </row>
    <row r="107" spans="2:9" x14ac:dyDescent="0.25">
      <c r="D107" s="16"/>
      <c r="E107" s="32"/>
      <c r="F107" s="32"/>
    </row>
  </sheetData>
  <sheetProtection algorithmName="SHA-512" hashValue="8g2cCjozo18VfnGuMRY86Zo9RBx8dFSxXgrEOgQHt1IWFa3ClKxG+oPuaA1Gpsyn1wLW078QfWgvsy7YLslkLw==" saltValue="8R3gyOhDqrcCZjYWeeIBJQ==" spinCount="100000" sheet="1" objects="1" scenarios="1"/>
  <mergeCells count="38">
    <mergeCell ref="A63:D63"/>
    <mergeCell ref="E65:G65"/>
    <mergeCell ref="E66:G66"/>
    <mergeCell ref="E86:G86"/>
    <mergeCell ref="E77:G77"/>
    <mergeCell ref="E82:G82"/>
    <mergeCell ref="E83:G83"/>
    <mergeCell ref="E84:G84"/>
    <mergeCell ref="E85:G85"/>
    <mergeCell ref="E79:G79"/>
    <mergeCell ref="E80:G80"/>
    <mergeCell ref="E76:G76"/>
    <mergeCell ref="E67:G67"/>
    <mergeCell ref="E68:G68"/>
    <mergeCell ref="E69:G69"/>
    <mergeCell ref="E70:G70"/>
    <mergeCell ref="E71:G71"/>
    <mergeCell ref="E72:G72"/>
    <mergeCell ref="E73:G73"/>
    <mergeCell ref="E74:G74"/>
    <mergeCell ref="E75:G75"/>
    <mergeCell ref="E61:G61"/>
    <mergeCell ref="E57:G57"/>
    <mergeCell ref="E58:G58"/>
    <mergeCell ref="E59:G59"/>
    <mergeCell ref="E60:G60"/>
    <mergeCell ref="A1:D1"/>
    <mergeCell ref="A2:D2"/>
    <mergeCell ref="A3:D3"/>
    <mergeCell ref="A8:D8"/>
    <mergeCell ref="E55:G55"/>
    <mergeCell ref="A18:D18"/>
    <mergeCell ref="A19:D19"/>
    <mergeCell ref="A34:D34"/>
    <mergeCell ref="A35:D35"/>
    <mergeCell ref="A52:G52"/>
    <mergeCell ref="A53:D53"/>
    <mergeCell ref="E54:G54"/>
  </mergeCells>
  <dataValidations count="1">
    <dataValidation type="whole" allowBlank="1" showInputMessage="1" showErrorMessage="1" errorTitle="Foutieve ingave" error="U kunt alleen bedragen invullen die zijn afgerond op hele Euro's" sqref="F5 F10:F13 F21:F3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80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7.28515625" style="17" customWidth="1"/>
    <col min="5" max="5" width="18.140625" style="17" customWidth="1"/>
    <col min="6" max="6" width="25.85546875" style="17" customWidth="1"/>
    <col min="7" max="7" width="132.5703125" style="18" customWidth="1"/>
    <col min="8" max="8" width="22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79</v>
      </c>
      <c r="B1" s="217"/>
      <c r="C1" s="217"/>
      <c r="D1" s="217"/>
      <c r="E1" s="14"/>
      <c r="F1" s="15"/>
      <c r="G1" s="15"/>
      <c r="H1" s="16"/>
      <c r="I1" s="16"/>
    </row>
    <row r="2" spans="1:9" ht="31.5" x14ac:dyDescent="0.25">
      <c r="A2" s="218" t="s">
        <v>33</v>
      </c>
      <c r="B2" s="218"/>
      <c r="C2" s="218"/>
      <c r="D2" s="218"/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41</v>
      </c>
      <c r="C5" s="17" t="s">
        <v>35</v>
      </c>
      <c r="D5" s="25" t="s">
        <v>206</v>
      </c>
      <c r="E5" s="26">
        <v>800</v>
      </c>
      <c r="F5" s="5"/>
      <c r="G5" s="27"/>
      <c r="H5" s="28">
        <f t="shared" ref="H5:H10" si="0">+F5*E5</f>
        <v>0</v>
      </c>
      <c r="I5" s="28"/>
    </row>
    <row r="6" spans="1:9" x14ac:dyDescent="0.25">
      <c r="A6" s="23">
        <v>2</v>
      </c>
      <c r="B6" s="50" t="s">
        <v>48</v>
      </c>
      <c r="C6" s="17" t="s">
        <v>35</v>
      </c>
      <c r="D6" s="25" t="s">
        <v>207</v>
      </c>
      <c r="E6" s="26">
        <v>2500</v>
      </c>
      <c r="F6" s="5"/>
      <c r="G6" s="27"/>
      <c r="H6" s="28">
        <f t="shared" si="0"/>
        <v>0</v>
      </c>
      <c r="I6" s="28"/>
    </row>
    <row r="7" spans="1:9" x14ac:dyDescent="0.25">
      <c r="A7" s="23">
        <v>3</v>
      </c>
      <c r="B7" s="50" t="s">
        <v>39</v>
      </c>
      <c r="C7" s="17" t="s">
        <v>35</v>
      </c>
      <c r="D7" s="25" t="s">
        <v>208</v>
      </c>
      <c r="E7" s="26">
        <v>700</v>
      </c>
      <c r="F7" s="5"/>
      <c r="G7" s="27"/>
      <c r="H7" s="28">
        <f t="shared" si="0"/>
        <v>0</v>
      </c>
      <c r="I7" s="28"/>
    </row>
    <row r="8" spans="1:9" x14ac:dyDescent="0.25">
      <c r="A8" s="23">
        <v>4</v>
      </c>
      <c r="B8" s="50" t="s">
        <v>40</v>
      </c>
      <c r="C8" s="17" t="s">
        <v>35</v>
      </c>
      <c r="D8" s="25" t="s">
        <v>209</v>
      </c>
      <c r="E8" s="26">
        <v>1400</v>
      </c>
      <c r="F8" s="5"/>
      <c r="G8" s="29" t="s">
        <v>188</v>
      </c>
      <c r="H8" s="28">
        <f t="shared" si="0"/>
        <v>0</v>
      </c>
      <c r="I8" s="28"/>
    </row>
    <row r="9" spans="1:9" x14ac:dyDescent="0.25">
      <c r="A9" s="23">
        <v>5</v>
      </c>
      <c r="B9" s="50" t="s">
        <v>49</v>
      </c>
      <c r="C9" s="17" t="s">
        <v>35</v>
      </c>
      <c r="D9" s="25" t="s">
        <v>210</v>
      </c>
      <c r="E9" s="26">
        <v>25</v>
      </c>
      <c r="F9" s="5"/>
      <c r="G9" s="29" t="s">
        <v>187</v>
      </c>
      <c r="H9" s="28">
        <f t="shared" si="0"/>
        <v>0</v>
      </c>
      <c r="I9" s="28"/>
    </row>
    <row r="10" spans="1:9" x14ac:dyDescent="0.25">
      <c r="A10" s="23">
        <v>6</v>
      </c>
      <c r="B10" s="50" t="s">
        <v>38</v>
      </c>
      <c r="C10" s="17" t="s">
        <v>35</v>
      </c>
      <c r="D10" s="25" t="s">
        <v>211</v>
      </c>
      <c r="E10" s="26">
        <v>250</v>
      </c>
      <c r="F10" s="5"/>
      <c r="G10" s="27" t="s">
        <v>2132</v>
      </c>
      <c r="H10" s="28">
        <f t="shared" si="0"/>
        <v>0</v>
      </c>
      <c r="I10" s="28"/>
    </row>
    <row r="11" spans="1:9" x14ac:dyDescent="0.25">
      <c r="G11" s="30" t="s">
        <v>189</v>
      </c>
      <c r="H11" s="31">
        <f>SUM(H5:H10)</f>
        <v>0</v>
      </c>
    </row>
    <row r="12" spans="1:9" x14ac:dyDescent="0.25">
      <c r="B12" s="24"/>
      <c r="D12" s="25"/>
      <c r="E12" s="32"/>
      <c r="F12" s="8"/>
      <c r="G12" s="27"/>
      <c r="H12" s="28"/>
      <c r="I12" s="28"/>
    </row>
    <row r="13" spans="1:9" ht="23.25" x14ac:dyDescent="0.25">
      <c r="A13" s="220" t="s">
        <v>89</v>
      </c>
      <c r="B13" s="220"/>
      <c r="C13" s="220"/>
      <c r="D13" s="220"/>
      <c r="E13" s="32"/>
      <c r="F13" s="8"/>
      <c r="G13" s="27"/>
      <c r="H13" s="16"/>
      <c r="I13" s="16"/>
    </row>
    <row r="14" spans="1:9" x14ac:dyDescent="0.25">
      <c r="A14" s="16" t="s">
        <v>78</v>
      </c>
      <c r="B14" s="16" t="s">
        <v>82</v>
      </c>
      <c r="C14" s="16" t="s">
        <v>34</v>
      </c>
      <c r="D14" s="16" t="s">
        <v>0</v>
      </c>
      <c r="E14" s="16" t="s">
        <v>3</v>
      </c>
      <c r="F14" s="16" t="s">
        <v>7</v>
      </c>
      <c r="G14" s="22" t="s">
        <v>4</v>
      </c>
      <c r="H14" s="21" t="s">
        <v>21</v>
      </c>
      <c r="I14" s="16"/>
    </row>
    <row r="15" spans="1:9" x14ac:dyDescent="0.25">
      <c r="A15" s="23">
        <v>7</v>
      </c>
      <c r="B15" s="23" t="s">
        <v>50</v>
      </c>
      <c r="C15" s="17" t="s">
        <v>53</v>
      </c>
      <c r="D15" s="17" t="s">
        <v>26</v>
      </c>
      <c r="E15" s="26">
        <v>10</v>
      </c>
      <c r="F15" s="5"/>
      <c r="G15" s="27" t="s">
        <v>2133</v>
      </c>
      <c r="H15" s="28">
        <f t="shared" ref="H15:H25" si="1">+F15*E15</f>
        <v>0</v>
      </c>
      <c r="I15" s="28"/>
    </row>
    <row r="16" spans="1:9" x14ac:dyDescent="0.25">
      <c r="A16" s="23">
        <v>8</v>
      </c>
      <c r="B16" s="23" t="s">
        <v>51</v>
      </c>
      <c r="C16" s="17" t="s">
        <v>53</v>
      </c>
      <c r="D16" s="17" t="s">
        <v>27</v>
      </c>
      <c r="E16" s="26">
        <v>60</v>
      </c>
      <c r="F16" s="5"/>
      <c r="G16" s="27" t="s">
        <v>2134</v>
      </c>
      <c r="H16" s="28">
        <f t="shared" si="1"/>
        <v>0</v>
      </c>
      <c r="I16" s="28"/>
    </row>
    <row r="17" spans="1:10" x14ac:dyDescent="0.25">
      <c r="A17" s="23">
        <v>9</v>
      </c>
      <c r="B17" s="23" t="s">
        <v>52</v>
      </c>
      <c r="C17" s="17" t="s">
        <v>53</v>
      </c>
      <c r="D17" s="17" t="s">
        <v>28</v>
      </c>
      <c r="E17" s="26">
        <v>40</v>
      </c>
      <c r="F17" s="5"/>
      <c r="G17" s="27" t="s">
        <v>2135</v>
      </c>
      <c r="H17" s="28">
        <f t="shared" si="1"/>
        <v>0</v>
      </c>
      <c r="I17" s="28"/>
    </row>
    <row r="18" spans="1:10" x14ac:dyDescent="0.25">
      <c r="A18" s="23">
        <v>10</v>
      </c>
      <c r="B18" s="23" t="s">
        <v>91</v>
      </c>
      <c r="C18" s="17" t="s">
        <v>53</v>
      </c>
      <c r="D18" s="17" t="s">
        <v>71</v>
      </c>
      <c r="E18" s="26">
        <v>30</v>
      </c>
      <c r="F18" s="5"/>
      <c r="G18" s="27" t="s">
        <v>2136</v>
      </c>
      <c r="H18" s="28">
        <f t="shared" si="1"/>
        <v>0</v>
      </c>
      <c r="I18" s="28"/>
    </row>
    <row r="19" spans="1:10" x14ac:dyDescent="0.25">
      <c r="A19" s="23">
        <v>11</v>
      </c>
      <c r="B19" s="23" t="s">
        <v>92</v>
      </c>
      <c r="C19" s="17" t="s">
        <v>53</v>
      </c>
      <c r="D19" s="17" t="s">
        <v>72</v>
      </c>
      <c r="E19" s="26">
        <v>20</v>
      </c>
      <c r="F19" s="5"/>
      <c r="G19" s="27" t="s">
        <v>2137</v>
      </c>
      <c r="H19" s="28">
        <f t="shared" si="1"/>
        <v>0</v>
      </c>
      <c r="I19" s="28"/>
    </row>
    <row r="20" spans="1:10" x14ac:dyDescent="0.25">
      <c r="A20" s="23">
        <v>12</v>
      </c>
      <c r="B20" s="23" t="s">
        <v>373</v>
      </c>
      <c r="C20" s="17" t="s">
        <v>53</v>
      </c>
      <c r="D20" s="17" t="s">
        <v>73</v>
      </c>
      <c r="E20" s="26">
        <v>25</v>
      </c>
      <c r="F20" s="5"/>
      <c r="G20" s="27" t="s">
        <v>2138</v>
      </c>
      <c r="H20" s="28">
        <f t="shared" si="1"/>
        <v>0</v>
      </c>
      <c r="I20" s="28"/>
    </row>
    <row r="21" spans="1:10" x14ac:dyDescent="0.25">
      <c r="A21" s="23">
        <v>13</v>
      </c>
      <c r="B21" s="50" t="s">
        <v>93</v>
      </c>
      <c r="C21" s="17" t="s">
        <v>53</v>
      </c>
      <c r="D21" s="17" t="s">
        <v>74</v>
      </c>
      <c r="E21" s="26">
        <v>40</v>
      </c>
      <c r="F21" s="5"/>
      <c r="G21" s="27" t="s">
        <v>2139</v>
      </c>
      <c r="H21" s="28">
        <f t="shared" si="1"/>
        <v>0</v>
      </c>
      <c r="I21" s="28"/>
    </row>
    <row r="22" spans="1:10" x14ac:dyDescent="0.25">
      <c r="A22" s="23">
        <v>14</v>
      </c>
      <c r="B22" s="50" t="s">
        <v>94</v>
      </c>
      <c r="C22" s="17" t="s">
        <v>53</v>
      </c>
      <c r="D22" s="17" t="s">
        <v>75</v>
      </c>
      <c r="E22" s="26">
        <v>10</v>
      </c>
      <c r="F22" s="5"/>
      <c r="G22" s="27" t="s">
        <v>2140</v>
      </c>
      <c r="H22" s="28">
        <f t="shared" si="1"/>
        <v>0</v>
      </c>
      <c r="I22" s="28"/>
    </row>
    <row r="23" spans="1:10" ht="30" x14ac:dyDescent="0.25">
      <c r="A23" s="23">
        <v>15</v>
      </c>
      <c r="B23" s="50" t="s">
        <v>85</v>
      </c>
      <c r="C23" s="17" t="s">
        <v>53</v>
      </c>
      <c r="D23" s="33" t="s">
        <v>204</v>
      </c>
      <c r="E23" s="26">
        <v>25</v>
      </c>
      <c r="F23" s="5"/>
      <c r="G23" s="34" t="s">
        <v>2141</v>
      </c>
      <c r="H23" s="28">
        <f t="shared" si="1"/>
        <v>0</v>
      </c>
      <c r="I23" s="28"/>
    </row>
    <row r="24" spans="1:10" ht="30" x14ac:dyDescent="0.25">
      <c r="A24" s="23">
        <v>16</v>
      </c>
      <c r="B24" s="50" t="s">
        <v>228</v>
      </c>
      <c r="C24" s="17" t="s">
        <v>53</v>
      </c>
      <c r="D24" s="33" t="s">
        <v>205</v>
      </c>
      <c r="E24" s="26">
        <v>5</v>
      </c>
      <c r="F24" s="5"/>
      <c r="G24" s="34" t="s">
        <v>2142</v>
      </c>
      <c r="H24" s="28">
        <f t="shared" si="1"/>
        <v>0</v>
      </c>
      <c r="I24" s="28"/>
    </row>
    <row r="25" spans="1:10" x14ac:dyDescent="0.25">
      <c r="A25" s="23">
        <v>17</v>
      </c>
      <c r="B25" s="50" t="s">
        <v>90</v>
      </c>
      <c r="C25" s="17" t="s">
        <v>35</v>
      </c>
      <c r="D25" s="25" t="s">
        <v>212</v>
      </c>
      <c r="E25" s="26">
        <v>12</v>
      </c>
      <c r="F25" s="5"/>
      <c r="G25" s="27" t="s">
        <v>2089</v>
      </c>
      <c r="H25" s="28">
        <f t="shared" si="1"/>
        <v>0</v>
      </c>
      <c r="I25" s="28"/>
    </row>
    <row r="26" spans="1:10" x14ac:dyDescent="0.25">
      <c r="A26" s="23"/>
      <c r="B26" s="24"/>
      <c r="D26" s="25"/>
      <c r="E26" s="26"/>
      <c r="F26" s="35"/>
      <c r="G26" s="30" t="s">
        <v>189</v>
      </c>
      <c r="H26" s="36">
        <f>SUM(H15:H25)</f>
        <v>0</v>
      </c>
      <c r="I26" s="28"/>
    </row>
    <row r="27" spans="1:10" x14ac:dyDescent="0.25">
      <c r="A27" s="23"/>
      <c r="B27" s="24"/>
      <c r="D27" s="25"/>
      <c r="E27" s="26"/>
      <c r="F27" s="35"/>
      <c r="G27" s="27"/>
      <c r="H27" s="28"/>
      <c r="I27" s="28"/>
    </row>
    <row r="28" spans="1:10" ht="23.25" x14ac:dyDescent="0.25">
      <c r="A28" s="220" t="s">
        <v>190</v>
      </c>
      <c r="B28" s="220"/>
      <c r="C28" s="220"/>
      <c r="D28" s="220"/>
      <c r="E28" s="26"/>
      <c r="F28" s="8"/>
      <c r="G28" s="34"/>
      <c r="H28" s="28"/>
      <c r="I28" s="28"/>
    </row>
    <row r="29" spans="1:10" x14ac:dyDescent="0.25">
      <c r="A29" s="16" t="s">
        <v>78</v>
      </c>
      <c r="B29" s="16" t="s">
        <v>76</v>
      </c>
      <c r="C29" s="16" t="s">
        <v>34</v>
      </c>
      <c r="D29" s="16" t="s">
        <v>0</v>
      </c>
      <c r="E29" s="16" t="s">
        <v>11</v>
      </c>
      <c r="F29" s="162" t="s">
        <v>32</v>
      </c>
      <c r="G29" s="22" t="s">
        <v>4</v>
      </c>
      <c r="H29" s="21" t="s">
        <v>21</v>
      </c>
      <c r="I29" s="28"/>
      <c r="J29" s="28"/>
    </row>
    <row r="30" spans="1:10" x14ac:dyDescent="0.25">
      <c r="A30" s="23">
        <v>18</v>
      </c>
      <c r="B30" s="23" t="s">
        <v>69</v>
      </c>
      <c r="C30" s="17" t="s">
        <v>53</v>
      </c>
      <c r="D30" s="32" t="s">
        <v>223</v>
      </c>
      <c r="E30" s="37">
        <v>0.8</v>
      </c>
      <c r="F30" s="67"/>
      <c r="G30" s="38"/>
      <c r="H30" s="8">
        <f>SUM(H15:H24)*E30*F30</f>
        <v>0</v>
      </c>
      <c r="I30" s="28"/>
      <c r="J30" s="28"/>
    </row>
    <row r="31" spans="1:10" x14ac:dyDescent="0.25">
      <c r="D31" s="32"/>
      <c r="E31" s="37"/>
      <c r="F31" s="39"/>
      <c r="G31" s="40"/>
      <c r="H31" s="8"/>
      <c r="I31" s="28"/>
      <c r="J31" s="28"/>
    </row>
    <row r="32" spans="1:10" x14ac:dyDescent="0.25">
      <c r="A32" s="16" t="s">
        <v>78</v>
      </c>
      <c r="B32" s="16" t="s">
        <v>77</v>
      </c>
      <c r="C32" s="16" t="s">
        <v>34</v>
      </c>
      <c r="D32" s="16" t="s">
        <v>0</v>
      </c>
      <c r="E32" s="16" t="s">
        <v>11</v>
      </c>
      <c r="F32" s="41" t="s">
        <v>2418</v>
      </c>
      <c r="G32" s="22" t="s">
        <v>4</v>
      </c>
      <c r="H32" s="8"/>
      <c r="I32" s="28"/>
      <c r="J32" s="28"/>
    </row>
    <row r="33" spans="1:10" x14ac:dyDescent="0.25">
      <c r="A33" s="23">
        <v>19</v>
      </c>
      <c r="B33" s="23" t="s">
        <v>358</v>
      </c>
      <c r="C33" s="17" t="s">
        <v>53</v>
      </c>
      <c r="D33" s="17" t="s">
        <v>224</v>
      </c>
      <c r="E33" s="37">
        <v>0.6</v>
      </c>
      <c r="F33" s="5"/>
      <c r="G33" s="27" t="s">
        <v>191</v>
      </c>
      <c r="H33" s="8">
        <f>(SUM($E$15:$E$22)*$E$33)*$F$33</f>
        <v>0</v>
      </c>
      <c r="I33" s="28"/>
      <c r="J33" s="28"/>
    </row>
    <row r="34" spans="1:10" x14ac:dyDescent="0.25">
      <c r="A34" s="23">
        <v>20</v>
      </c>
      <c r="B34" s="23" t="s">
        <v>359</v>
      </c>
      <c r="C34" s="17" t="s">
        <v>53</v>
      </c>
      <c r="D34" s="17" t="s">
        <v>225</v>
      </c>
      <c r="E34" s="37">
        <v>0.05</v>
      </c>
      <c r="F34" s="5"/>
      <c r="G34" s="42" t="s">
        <v>2149</v>
      </c>
      <c r="H34" s="8">
        <f>(SUM($E$15:$E$22)*E34)*F34</f>
        <v>0</v>
      </c>
      <c r="I34" s="28"/>
      <c r="J34" s="28"/>
    </row>
    <row r="35" spans="1:10" x14ac:dyDescent="0.25">
      <c r="F35" s="43"/>
      <c r="G35" s="30" t="s">
        <v>189</v>
      </c>
      <c r="H35" s="44">
        <f>SUM(H30:H34)</f>
        <v>0</v>
      </c>
      <c r="I35" s="28"/>
      <c r="J35" s="28"/>
    </row>
    <row r="36" spans="1:10" x14ac:dyDescent="0.25">
      <c r="F36" s="43"/>
      <c r="G36" s="27"/>
      <c r="H36" s="8"/>
      <c r="I36" s="28"/>
      <c r="J36" s="28"/>
    </row>
    <row r="37" spans="1:10" ht="23.25" x14ac:dyDescent="0.25">
      <c r="A37" s="220" t="s">
        <v>84</v>
      </c>
      <c r="B37" s="220"/>
      <c r="C37" s="220"/>
      <c r="D37" s="220"/>
      <c r="E37" s="32"/>
      <c r="F37" s="8"/>
      <c r="G37" s="27"/>
      <c r="H37" s="16"/>
      <c r="I37" s="16"/>
    </row>
    <row r="38" spans="1:10" x14ac:dyDescent="0.25">
      <c r="A38" s="16" t="s">
        <v>78</v>
      </c>
      <c r="B38" s="16" t="s">
        <v>82</v>
      </c>
      <c r="C38" s="16" t="s">
        <v>34</v>
      </c>
      <c r="D38" s="16" t="s">
        <v>0</v>
      </c>
      <c r="E38" s="16" t="s">
        <v>3</v>
      </c>
      <c r="F38" s="16" t="s">
        <v>7</v>
      </c>
      <c r="G38" s="22" t="s">
        <v>4</v>
      </c>
      <c r="H38" s="21" t="s">
        <v>21</v>
      </c>
      <c r="I38" s="16"/>
    </row>
    <row r="39" spans="1:10" x14ac:dyDescent="0.25">
      <c r="A39" s="23">
        <v>21</v>
      </c>
      <c r="B39" s="23" t="s">
        <v>129</v>
      </c>
      <c r="C39" s="17" t="s">
        <v>53</v>
      </c>
      <c r="D39" s="32" t="s">
        <v>221</v>
      </c>
      <c r="E39" s="26">
        <f>SUM(E15:E22)</f>
        <v>235</v>
      </c>
      <c r="F39" s="5"/>
      <c r="G39" s="45" t="s">
        <v>392</v>
      </c>
      <c r="H39" s="28">
        <f>+F39*E39</f>
        <v>0</v>
      </c>
    </row>
    <row r="40" spans="1:10" x14ac:dyDescent="0.25">
      <c r="D40" s="124"/>
      <c r="E40" s="32"/>
      <c r="F40" s="35"/>
      <c r="G40" s="30" t="s">
        <v>189</v>
      </c>
      <c r="H40" s="44">
        <f>SUM(H39:H39)</f>
        <v>0</v>
      </c>
    </row>
    <row r="41" spans="1:10" x14ac:dyDescent="0.25">
      <c r="D41" s="32"/>
      <c r="E41" s="32"/>
      <c r="F41" s="35"/>
      <c r="G41" s="27"/>
      <c r="H41" s="8"/>
    </row>
    <row r="42" spans="1:10" ht="18.75" x14ac:dyDescent="0.25">
      <c r="D42" s="32"/>
      <c r="E42" s="32"/>
      <c r="F42" s="35"/>
      <c r="G42" s="48" t="s">
        <v>172</v>
      </c>
      <c r="H42" s="49">
        <f>H11+H26+H35+H40</f>
        <v>0</v>
      </c>
    </row>
    <row r="43" spans="1:10" x14ac:dyDescent="0.25">
      <c r="D43" s="32"/>
      <c r="E43" s="32"/>
      <c r="F43" s="35"/>
      <c r="G43" s="27"/>
      <c r="H43" s="8"/>
    </row>
    <row r="44" spans="1:10" ht="31.5" x14ac:dyDescent="0.25">
      <c r="A44" s="218" t="s">
        <v>36</v>
      </c>
      <c r="B44" s="218"/>
      <c r="C44" s="218"/>
      <c r="D44" s="218"/>
      <c r="E44" s="32"/>
      <c r="F44" s="35"/>
      <c r="G44" s="27"/>
      <c r="H44" s="8"/>
    </row>
    <row r="45" spans="1:10" x14ac:dyDescent="0.25">
      <c r="A45" s="232" t="s">
        <v>147</v>
      </c>
      <c r="B45" s="232"/>
      <c r="C45" s="232"/>
      <c r="D45" s="232"/>
      <c r="E45" s="232"/>
      <c r="F45" s="232"/>
      <c r="G45" s="232"/>
      <c r="H45" s="8"/>
    </row>
    <row r="46" spans="1:10" x14ac:dyDescent="0.25">
      <c r="A46" s="16" t="s">
        <v>78</v>
      </c>
      <c r="B46" s="16" t="s">
        <v>82</v>
      </c>
      <c r="C46" s="16" t="s">
        <v>34</v>
      </c>
      <c r="D46" s="16" t="s">
        <v>0</v>
      </c>
      <c r="E46" s="16" t="s">
        <v>3</v>
      </c>
      <c r="F46" s="16" t="s">
        <v>6</v>
      </c>
      <c r="G46" s="22" t="s">
        <v>4</v>
      </c>
      <c r="H46" s="21" t="s">
        <v>21</v>
      </c>
    </row>
    <row r="47" spans="1:10" x14ac:dyDescent="0.25">
      <c r="A47" s="23">
        <v>22</v>
      </c>
      <c r="B47" s="50" t="s">
        <v>134</v>
      </c>
      <c r="C47" s="69" t="s">
        <v>37</v>
      </c>
      <c r="D47" s="25" t="s">
        <v>2070</v>
      </c>
      <c r="E47" s="26">
        <v>1065</v>
      </c>
      <c r="F47" s="6"/>
      <c r="G47" s="27" t="s">
        <v>2090</v>
      </c>
      <c r="H47" s="28">
        <f t="shared" ref="H47:H57" si="2">+F47*E47</f>
        <v>0</v>
      </c>
    </row>
    <row r="48" spans="1:10" ht="30" customHeight="1" x14ac:dyDescent="0.25">
      <c r="A48" s="23">
        <v>23</v>
      </c>
      <c r="B48" s="50" t="s">
        <v>135</v>
      </c>
      <c r="C48" s="69" t="s">
        <v>37</v>
      </c>
      <c r="D48" s="25" t="s">
        <v>2071</v>
      </c>
      <c r="E48" s="26">
        <v>155</v>
      </c>
      <c r="F48" s="6"/>
      <c r="G48" s="34" t="s">
        <v>2091</v>
      </c>
      <c r="H48" s="28">
        <f t="shared" si="2"/>
        <v>0</v>
      </c>
    </row>
    <row r="49" spans="1:10" x14ac:dyDescent="0.25">
      <c r="A49" s="23">
        <v>24</v>
      </c>
      <c r="B49" s="50" t="s">
        <v>136</v>
      </c>
      <c r="C49" s="69" t="s">
        <v>37</v>
      </c>
      <c r="D49" s="32" t="s">
        <v>2072</v>
      </c>
      <c r="E49" s="26">
        <v>65</v>
      </c>
      <c r="F49" s="6"/>
      <c r="G49" s="51" t="s">
        <v>2092</v>
      </c>
      <c r="H49" s="28">
        <f t="shared" si="2"/>
        <v>0</v>
      </c>
      <c r="I49" s="32"/>
    </row>
    <row r="50" spans="1:10" x14ac:dyDescent="0.25">
      <c r="A50" s="23">
        <v>25</v>
      </c>
      <c r="B50" s="50" t="s">
        <v>137</v>
      </c>
      <c r="C50" s="69" t="s">
        <v>37</v>
      </c>
      <c r="D50" s="25" t="s">
        <v>2073</v>
      </c>
      <c r="E50" s="26">
        <v>475</v>
      </c>
      <c r="F50" s="6"/>
      <c r="G50" s="27" t="s">
        <v>2093</v>
      </c>
      <c r="H50" s="28">
        <f t="shared" si="2"/>
        <v>0</v>
      </c>
      <c r="I50" s="32"/>
    </row>
    <row r="51" spans="1:10" x14ac:dyDescent="0.25">
      <c r="A51" s="23">
        <v>26</v>
      </c>
      <c r="B51" s="50" t="s">
        <v>142</v>
      </c>
      <c r="C51" s="69" t="s">
        <v>37</v>
      </c>
      <c r="D51" s="32" t="s">
        <v>2159</v>
      </c>
      <c r="E51" s="26">
        <v>580</v>
      </c>
      <c r="F51" s="6"/>
      <c r="G51" s="27" t="s">
        <v>149</v>
      </c>
      <c r="H51" s="28">
        <f t="shared" si="2"/>
        <v>0</v>
      </c>
    </row>
    <row r="52" spans="1:10" ht="30" x14ac:dyDescent="0.25">
      <c r="A52" s="23">
        <v>27</v>
      </c>
      <c r="B52" s="50" t="s">
        <v>143</v>
      </c>
      <c r="C52" s="69" t="s">
        <v>37</v>
      </c>
      <c r="D52" s="25" t="s">
        <v>2074</v>
      </c>
      <c r="E52" s="26">
        <v>660</v>
      </c>
      <c r="F52" s="6"/>
      <c r="G52" s="34" t="s">
        <v>2460</v>
      </c>
      <c r="H52" s="28">
        <f t="shared" si="2"/>
        <v>0</v>
      </c>
      <c r="I52" s="32"/>
    </row>
    <row r="53" spans="1:10" x14ac:dyDescent="0.25">
      <c r="A53" s="23">
        <v>28</v>
      </c>
      <c r="B53" s="50" t="s">
        <v>145</v>
      </c>
      <c r="C53" s="69" t="s">
        <v>37</v>
      </c>
      <c r="D53" s="25" t="s">
        <v>2075</v>
      </c>
      <c r="E53" s="26">
        <v>25</v>
      </c>
      <c r="F53" s="6"/>
      <c r="G53" s="51" t="s">
        <v>352</v>
      </c>
      <c r="H53" s="28">
        <f t="shared" si="2"/>
        <v>0</v>
      </c>
    </row>
    <row r="54" spans="1:10" x14ac:dyDescent="0.25">
      <c r="A54" s="23">
        <v>29</v>
      </c>
      <c r="B54" s="23" t="s">
        <v>160</v>
      </c>
      <c r="C54" s="121" t="s">
        <v>167</v>
      </c>
      <c r="D54" s="32" t="s">
        <v>2076</v>
      </c>
      <c r="E54" s="26">
        <v>175</v>
      </c>
      <c r="F54" s="6"/>
      <c r="G54" s="27" t="s">
        <v>2094</v>
      </c>
      <c r="H54" s="28">
        <f t="shared" si="2"/>
        <v>0</v>
      </c>
    </row>
    <row r="55" spans="1:10" x14ac:dyDescent="0.25">
      <c r="A55" s="23">
        <v>30</v>
      </c>
      <c r="B55" s="23" t="s">
        <v>162</v>
      </c>
      <c r="C55" s="121" t="s">
        <v>167</v>
      </c>
      <c r="D55" s="32" t="s">
        <v>2077</v>
      </c>
      <c r="E55" s="26">
        <v>75</v>
      </c>
      <c r="F55" s="6"/>
      <c r="G55" s="68" t="s">
        <v>2297</v>
      </c>
      <c r="H55" s="28">
        <f t="shared" si="2"/>
        <v>0</v>
      </c>
    </row>
    <row r="56" spans="1:10" x14ac:dyDescent="0.25">
      <c r="A56" s="23">
        <v>31</v>
      </c>
      <c r="B56" s="23" t="s">
        <v>164</v>
      </c>
      <c r="C56" s="121" t="s">
        <v>167</v>
      </c>
      <c r="D56" s="32" t="s">
        <v>2078</v>
      </c>
      <c r="E56" s="26">
        <v>100</v>
      </c>
      <c r="F56" s="6"/>
      <c r="G56" s="42" t="s">
        <v>2095</v>
      </c>
      <c r="H56" s="28">
        <f t="shared" si="2"/>
        <v>0</v>
      </c>
      <c r="I56" s="32"/>
    </row>
    <row r="57" spans="1:10" ht="30" x14ac:dyDescent="0.25">
      <c r="A57" s="23">
        <v>32</v>
      </c>
      <c r="B57" s="23" t="s">
        <v>165</v>
      </c>
      <c r="C57" s="121" t="s">
        <v>167</v>
      </c>
      <c r="D57" s="32" t="s">
        <v>2097</v>
      </c>
      <c r="E57" s="26">
        <v>75</v>
      </c>
      <c r="F57" s="6"/>
      <c r="G57" s="52" t="s">
        <v>2096</v>
      </c>
      <c r="H57" s="28">
        <f t="shared" si="2"/>
        <v>0</v>
      </c>
      <c r="I57" s="32"/>
    </row>
    <row r="58" spans="1:10" x14ac:dyDescent="0.25">
      <c r="D58" s="32"/>
      <c r="E58" s="26"/>
      <c r="F58" s="8"/>
      <c r="G58" s="30" t="s">
        <v>189</v>
      </c>
      <c r="H58" s="44">
        <f>SUM(H47:H57)</f>
        <v>0</v>
      </c>
      <c r="I58" s="32"/>
    </row>
    <row r="59" spans="1:10" x14ac:dyDescent="0.25">
      <c r="D59" s="32"/>
      <c r="E59" s="26"/>
      <c r="F59" s="35"/>
      <c r="G59" s="17"/>
    </row>
    <row r="60" spans="1:10" ht="31.5" x14ac:dyDescent="0.25">
      <c r="A60" s="218" t="s">
        <v>637</v>
      </c>
      <c r="B60" s="218"/>
      <c r="C60" s="218"/>
      <c r="D60" s="218"/>
      <c r="E60" s="26"/>
      <c r="F60" s="35"/>
      <c r="G60" s="53"/>
      <c r="H60" s="8"/>
    </row>
    <row r="61" spans="1:10" x14ac:dyDescent="0.25">
      <c r="A61" s="222" t="s">
        <v>372</v>
      </c>
      <c r="B61" s="222"/>
      <c r="C61" s="222"/>
      <c r="D61" s="222"/>
      <c r="E61" s="26"/>
      <c r="F61" s="35"/>
      <c r="G61" s="53"/>
      <c r="H61" s="8"/>
    </row>
    <row r="62" spans="1:10" x14ac:dyDescent="0.25">
      <c r="A62" s="16" t="s">
        <v>78</v>
      </c>
      <c r="B62" s="16" t="s">
        <v>76</v>
      </c>
      <c r="C62" s="16" t="s">
        <v>34</v>
      </c>
      <c r="D62" s="16" t="s">
        <v>0</v>
      </c>
      <c r="E62" s="16" t="s">
        <v>11</v>
      </c>
      <c r="F62" s="16" t="s">
        <v>70</v>
      </c>
      <c r="G62" s="27"/>
      <c r="H62" s="21" t="s">
        <v>21</v>
      </c>
      <c r="I62" s="28"/>
      <c r="J62" s="28"/>
    </row>
    <row r="63" spans="1:10" x14ac:dyDescent="0.25">
      <c r="B63" s="54" t="s">
        <v>361</v>
      </c>
      <c r="D63" s="32" t="s">
        <v>14</v>
      </c>
      <c r="E63" s="37">
        <v>0.45</v>
      </c>
      <c r="F63" s="39">
        <f>'A. Algemeen'!G56</f>
        <v>0</v>
      </c>
      <c r="G63" s="40"/>
      <c r="H63" s="8">
        <f>$H$58*E63*F63</f>
        <v>0</v>
      </c>
      <c r="I63" s="28"/>
      <c r="J63" s="28"/>
    </row>
    <row r="64" spans="1:10" x14ac:dyDescent="0.25">
      <c r="B64" s="54" t="s">
        <v>362</v>
      </c>
      <c r="D64" s="32" t="s">
        <v>15</v>
      </c>
      <c r="E64" s="55">
        <v>0.05</v>
      </c>
      <c r="F64" s="39">
        <f>'A. Algemeen'!G57</f>
        <v>0</v>
      </c>
      <c r="G64" s="27"/>
      <c r="H64" s="8">
        <f t="shared" ref="H64:H66" si="3">$H$58*E64*F64</f>
        <v>0</v>
      </c>
      <c r="I64" s="28"/>
      <c r="J64" s="28"/>
    </row>
    <row r="65" spans="1:11" x14ac:dyDescent="0.25">
      <c r="B65" s="54" t="s">
        <v>363</v>
      </c>
      <c r="D65" s="32" t="s">
        <v>12</v>
      </c>
      <c r="E65" s="55">
        <v>0.04</v>
      </c>
      <c r="F65" s="39">
        <f>'A. Algemeen'!G58</f>
        <v>0</v>
      </c>
      <c r="G65" s="42"/>
      <c r="H65" s="8">
        <f t="shared" si="3"/>
        <v>0</v>
      </c>
      <c r="I65" s="28"/>
      <c r="J65" s="28"/>
    </row>
    <row r="66" spans="1:11" x14ac:dyDescent="0.25">
      <c r="B66" s="54" t="s">
        <v>364</v>
      </c>
      <c r="D66" s="32" t="s">
        <v>13</v>
      </c>
      <c r="E66" s="55">
        <v>0.01</v>
      </c>
      <c r="F66" s="39">
        <f>'A. Algemeen'!G59</f>
        <v>0</v>
      </c>
      <c r="G66" s="27"/>
      <c r="H66" s="8">
        <f t="shared" si="3"/>
        <v>0</v>
      </c>
      <c r="I66" s="28"/>
      <c r="J66" s="28"/>
    </row>
    <row r="67" spans="1:11" x14ac:dyDescent="0.25">
      <c r="D67" s="32"/>
      <c r="E67" s="26"/>
      <c r="F67" s="35"/>
      <c r="G67" s="30" t="s">
        <v>189</v>
      </c>
      <c r="H67" s="44">
        <f>SUM(H63:H66)</f>
        <v>0</v>
      </c>
    </row>
    <row r="68" spans="1:11" x14ac:dyDescent="0.25">
      <c r="D68" s="32"/>
      <c r="E68" s="26"/>
      <c r="F68" s="35"/>
      <c r="G68" s="53"/>
      <c r="H68" s="8"/>
    </row>
    <row r="69" spans="1:11" ht="18.75" x14ac:dyDescent="0.25">
      <c r="D69" s="32"/>
      <c r="E69" s="26"/>
      <c r="F69" s="35"/>
      <c r="G69" s="48" t="s">
        <v>173</v>
      </c>
      <c r="H69" s="49">
        <f>H58+H67</f>
        <v>0</v>
      </c>
    </row>
    <row r="70" spans="1:11" x14ac:dyDescent="0.25">
      <c r="D70" s="32"/>
      <c r="E70" s="26"/>
      <c r="F70" s="35"/>
      <c r="G70" s="53"/>
      <c r="H70" s="8"/>
    </row>
    <row r="71" spans="1:11" x14ac:dyDescent="0.25">
      <c r="D71" s="32"/>
      <c r="E71" s="26"/>
      <c r="F71" s="35"/>
      <c r="G71" s="53"/>
      <c r="H71" s="8"/>
    </row>
    <row r="72" spans="1:11" ht="18.75" x14ac:dyDescent="0.25">
      <c r="F72" s="57"/>
      <c r="G72" s="115" t="s">
        <v>174</v>
      </c>
      <c r="H72" s="58">
        <f>$H$42+$H$69</f>
        <v>0</v>
      </c>
    </row>
    <row r="73" spans="1:11" ht="18.75" x14ac:dyDescent="0.25">
      <c r="F73" s="57"/>
      <c r="G73" s="115"/>
      <c r="H73" s="58"/>
    </row>
    <row r="74" spans="1:11" ht="19.5" thickBot="1" x14ac:dyDescent="0.3">
      <c r="F74" s="57"/>
      <c r="G74" s="56"/>
      <c r="H74" s="58"/>
    </row>
    <row r="75" spans="1:11" ht="28.5" thickBot="1" x14ac:dyDescent="0.3">
      <c r="E75" s="59"/>
      <c r="F75" s="116" t="s">
        <v>175</v>
      </c>
      <c r="G75" s="114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75" s="113">
        <f>IF('Informatie en uitleg'!$B$1=1,H72*'Informatie en uitleg'!$B$34,IF('Informatie en uitleg'!$B$1=2,H72*'Informatie en uitleg'!$B$35,IF('Informatie en uitleg'!$B$1=3,H72*'Informatie en uitleg'!$B$36,"onjuist perceelnummer")))</f>
        <v>0</v>
      </c>
      <c r="J75" s="53"/>
      <c r="K75" s="8"/>
    </row>
    <row r="76" spans="1:11" x14ac:dyDescent="0.25">
      <c r="D76" s="32"/>
      <c r="E76" s="26"/>
      <c r="F76" s="35"/>
      <c r="G76" s="53"/>
    </row>
    <row r="77" spans="1:11" x14ac:dyDescent="0.25">
      <c r="D77" s="32"/>
      <c r="E77" s="32"/>
      <c r="F77" s="35"/>
      <c r="G77" s="27"/>
      <c r="H77" s="8"/>
    </row>
    <row r="78" spans="1:11" s="61" customFormat="1" ht="28.5" x14ac:dyDescent="0.25">
      <c r="A78" s="216" t="s">
        <v>365</v>
      </c>
      <c r="B78" s="216"/>
      <c r="C78" s="216"/>
      <c r="D78" s="216"/>
      <c r="E78" s="216"/>
      <c r="F78" s="216"/>
      <c r="G78" s="216"/>
      <c r="H78" s="60"/>
      <c r="I78" s="17"/>
    </row>
    <row r="79" spans="1:11" ht="28.5" x14ac:dyDescent="0.25">
      <c r="A79" s="216" t="s">
        <v>232</v>
      </c>
      <c r="B79" s="216"/>
      <c r="C79" s="216"/>
      <c r="D79" s="216"/>
      <c r="F79" s="8"/>
      <c r="G79" s="27"/>
    </row>
    <row r="80" spans="1:11" x14ac:dyDescent="0.25">
      <c r="B80" s="16" t="s">
        <v>82</v>
      </c>
      <c r="C80" s="16" t="s">
        <v>34</v>
      </c>
      <c r="D80" s="16" t="s">
        <v>80</v>
      </c>
      <c r="E80" s="225" t="s">
        <v>81</v>
      </c>
      <c r="F80" s="225"/>
      <c r="G80" s="225"/>
      <c r="H80" s="62" t="s">
        <v>29</v>
      </c>
      <c r="I80" s="16" t="s">
        <v>229</v>
      </c>
    </row>
    <row r="81" spans="2:9" x14ac:dyDescent="0.25">
      <c r="B81" s="50" t="s">
        <v>41</v>
      </c>
      <c r="C81" s="17" t="s">
        <v>35</v>
      </c>
      <c r="D81" s="25" t="s">
        <v>43</v>
      </c>
      <c r="E81" s="214"/>
      <c r="F81" s="214"/>
      <c r="G81" s="214"/>
      <c r="H81" s="28">
        <f t="shared" ref="H81:H86" si="4">F5</f>
        <v>0</v>
      </c>
      <c r="I81" s="32" t="str">
        <f t="shared" ref="I81:I116" ca="1" si="5">_xlfn.FORMULATEXT(H81)</f>
        <v>=F5</v>
      </c>
    </row>
    <row r="82" spans="2:9" x14ac:dyDescent="0.25">
      <c r="B82" s="50" t="s">
        <v>48</v>
      </c>
      <c r="C82" s="17" t="s">
        <v>35</v>
      </c>
      <c r="D82" s="25" t="s">
        <v>44</v>
      </c>
      <c r="E82" s="214"/>
      <c r="F82" s="214"/>
      <c r="G82" s="214"/>
      <c r="H82" s="28">
        <f t="shared" si="4"/>
        <v>0</v>
      </c>
      <c r="I82" s="32" t="str">
        <f t="shared" ca="1" si="5"/>
        <v>=F6</v>
      </c>
    </row>
    <row r="83" spans="2:9" x14ac:dyDescent="0.25">
      <c r="B83" s="50" t="s">
        <v>39</v>
      </c>
      <c r="C83" s="17" t="s">
        <v>35</v>
      </c>
      <c r="D83" s="25" t="s">
        <v>42</v>
      </c>
      <c r="E83" s="214"/>
      <c r="F83" s="214"/>
      <c r="G83" s="214"/>
      <c r="H83" s="28">
        <f t="shared" si="4"/>
        <v>0</v>
      </c>
      <c r="I83" s="32" t="str">
        <f t="shared" ca="1" si="5"/>
        <v>=F7</v>
      </c>
    </row>
    <row r="84" spans="2:9" x14ac:dyDescent="0.25">
      <c r="B84" s="50" t="s">
        <v>40</v>
      </c>
      <c r="C84" s="17" t="s">
        <v>35</v>
      </c>
      <c r="D84" s="25" t="s">
        <v>45</v>
      </c>
      <c r="E84" s="214" t="s">
        <v>188</v>
      </c>
      <c r="F84" s="214"/>
      <c r="G84" s="214"/>
      <c r="H84" s="28">
        <f t="shared" si="4"/>
        <v>0</v>
      </c>
      <c r="I84" s="32" t="str">
        <f t="shared" ca="1" si="5"/>
        <v>=F8</v>
      </c>
    </row>
    <row r="85" spans="2:9" x14ac:dyDescent="0.25">
      <c r="B85" s="50" t="s">
        <v>49</v>
      </c>
      <c r="C85" s="17" t="s">
        <v>35</v>
      </c>
      <c r="D85" s="25" t="s">
        <v>46</v>
      </c>
      <c r="E85" s="214" t="s">
        <v>187</v>
      </c>
      <c r="F85" s="214"/>
      <c r="G85" s="214"/>
      <c r="H85" s="28">
        <f t="shared" si="4"/>
        <v>0</v>
      </c>
      <c r="I85" s="32" t="str">
        <f t="shared" ca="1" si="5"/>
        <v>=F9</v>
      </c>
    </row>
    <row r="86" spans="2:9" x14ac:dyDescent="0.25">
      <c r="B86" s="50" t="s">
        <v>38</v>
      </c>
      <c r="C86" s="17" t="s">
        <v>35</v>
      </c>
      <c r="D86" s="25" t="s">
        <v>47</v>
      </c>
      <c r="E86" s="214"/>
      <c r="F86" s="214"/>
      <c r="G86" s="214"/>
      <c r="H86" s="28">
        <f t="shared" si="4"/>
        <v>0</v>
      </c>
      <c r="I86" s="32" t="str">
        <f t="shared" ca="1" si="5"/>
        <v>=F10</v>
      </c>
    </row>
    <row r="87" spans="2:9" x14ac:dyDescent="0.25">
      <c r="B87" s="50"/>
      <c r="D87" s="25"/>
      <c r="E87" s="121"/>
      <c r="F87" s="121"/>
      <c r="G87" s="121"/>
      <c r="H87" s="28"/>
      <c r="I87" s="32"/>
    </row>
    <row r="88" spans="2:9" x14ac:dyDescent="0.25">
      <c r="B88" s="50" t="s">
        <v>90</v>
      </c>
      <c r="C88" s="17" t="s">
        <v>53</v>
      </c>
      <c r="D88" s="25" t="s">
        <v>83</v>
      </c>
      <c r="E88" s="214" t="s">
        <v>2089</v>
      </c>
      <c r="F88" s="214"/>
      <c r="G88" s="214"/>
      <c r="H88" s="63">
        <f>F25</f>
        <v>0</v>
      </c>
      <c r="I88" s="32" t="str">
        <f t="shared" ca="1" si="5"/>
        <v>=F25</v>
      </c>
    </row>
    <row r="89" spans="2:9" x14ac:dyDescent="0.25">
      <c r="B89" s="50"/>
      <c r="D89" s="25"/>
      <c r="E89" s="121"/>
      <c r="F89" s="121"/>
      <c r="G89" s="121"/>
      <c r="H89" s="63"/>
      <c r="I89" s="32"/>
    </row>
    <row r="90" spans="2:9" x14ac:dyDescent="0.25">
      <c r="B90" s="50" t="s">
        <v>85</v>
      </c>
      <c r="C90" s="17" t="s">
        <v>53</v>
      </c>
      <c r="D90" s="33" t="s">
        <v>433</v>
      </c>
      <c r="E90" s="231" t="s">
        <v>2087</v>
      </c>
      <c r="F90" s="231"/>
      <c r="G90" s="231"/>
      <c r="H90" s="63">
        <f>F23</f>
        <v>0</v>
      </c>
      <c r="I90" s="32" t="str">
        <f t="shared" ca="1" si="5"/>
        <v>=F23</v>
      </c>
    </row>
    <row r="91" spans="2:9" x14ac:dyDescent="0.25">
      <c r="B91" s="50" t="s">
        <v>228</v>
      </c>
      <c r="C91" s="17" t="s">
        <v>53</v>
      </c>
      <c r="D91" s="33" t="s">
        <v>434</v>
      </c>
      <c r="E91" s="231" t="s">
        <v>2088</v>
      </c>
      <c r="F91" s="231"/>
      <c r="G91" s="231"/>
      <c r="H91" s="63">
        <f>F24</f>
        <v>0</v>
      </c>
      <c r="I91" s="32" t="str">
        <f t="shared" ca="1" si="5"/>
        <v>=F24</v>
      </c>
    </row>
    <row r="92" spans="2:9" x14ac:dyDescent="0.25">
      <c r="B92" s="50"/>
      <c r="D92" s="33"/>
      <c r="E92" s="123"/>
      <c r="F92" s="123"/>
      <c r="G92" s="123"/>
      <c r="H92" s="63"/>
      <c r="I92" s="32"/>
    </row>
    <row r="93" spans="2:9" ht="15" customHeight="1" x14ac:dyDescent="0.25">
      <c r="B93" s="50" t="s">
        <v>50</v>
      </c>
      <c r="C93" s="17" t="s">
        <v>53</v>
      </c>
      <c r="D93" s="25" t="s">
        <v>54</v>
      </c>
      <c r="E93" s="221" t="s">
        <v>2098</v>
      </c>
      <c r="F93" s="221"/>
      <c r="G93" s="221"/>
      <c r="H93" s="63">
        <f>F15</f>
        <v>0</v>
      </c>
      <c r="I93" s="32" t="str">
        <f t="shared" ca="1" si="5"/>
        <v>=F15</v>
      </c>
    </row>
    <row r="94" spans="2:9" ht="15" customHeight="1" x14ac:dyDescent="0.25">
      <c r="B94" s="50" t="s">
        <v>51</v>
      </c>
      <c r="C94" s="17" t="s">
        <v>53</v>
      </c>
      <c r="D94" s="25" t="s">
        <v>55</v>
      </c>
      <c r="E94" s="221" t="s">
        <v>2099</v>
      </c>
      <c r="F94" s="221"/>
      <c r="G94" s="221"/>
      <c r="H94" s="63">
        <f>F16</f>
        <v>0</v>
      </c>
      <c r="I94" s="32" t="str">
        <f t="shared" ca="1" si="5"/>
        <v>=F16</v>
      </c>
    </row>
    <row r="95" spans="2:9" ht="15" customHeight="1" x14ac:dyDescent="0.25">
      <c r="B95" s="50" t="s">
        <v>52</v>
      </c>
      <c r="C95" s="17" t="s">
        <v>53</v>
      </c>
      <c r="D95" s="25" t="s">
        <v>56</v>
      </c>
      <c r="E95" s="221" t="s">
        <v>2100</v>
      </c>
      <c r="F95" s="221"/>
      <c r="G95" s="221"/>
      <c r="H95" s="63">
        <f>F17</f>
        <v>0</v>
      </c>
      <c r="I95" s="32" t="str">
        <f t="shared" ca="1" si="5"/>
        <v>=F17</v>
      </c>
    </row>
    <row r="96" spans="2:9" ht="15" customHeight="1" x14ac:dyDescent="0.25">
      <c r="B96" s="50" t="s">
        <v>57</v>
      </c>
      <c r="C96" s="17" t="s">
        <v>53</v>
      </c>
      <c r="D96" s="25" t="s">
        <v>60</v>
      </c>
      <c r="E96" s="221" t="s">
        <v>2110</v>
      </c>
      <c r="F96" s="221"/>
      <c r="G96" s="221"/>
      <c r="H96" s="63">
        <f>$F$15*(1+$F$30)</f>
        <v>0</v>
      </c>
      <c r="I96" s="32" t="str">
        <f t="shared" ca="1" si="5"/>
        <v>=$F$15*(1+$F$30)</v>
      </c>
    </row>
    <row r="97" spans="2:9" ht="15" customHeight="1" x14ac:dyDescent="0.25">
      <c r="B97" s="50" t="s">
        <v>58</v>
      </c>
      <c r="C97" s="17" t="s">
        <v>53</v>
      </c>
      <c r="D97" s="25" t="s">
        <v>61</v>
      </c>
      <c r="E97" s="221" t="s">
        <v>2111</v>
      </c>
      <c r="F97" s="221"/>
      <c r="G97" s="221"/>
      <c r="H97" s="63">
        <f>F16*(1+$F$30)</f>
        <v>0</v>
      </c>
      <c r="I97" s="32" t="str">
        <f t="shared" ca="1" si="5"/>
        <v>=F16*(1+$F$30)</v>
      </c>
    </row>
    <row r="98" spans="2:9" ht="15" customHeight="1" x14ac:dyDescent="0.25">
      <c r="B98" s="50" t="s">
        <v>59</v>
      </c>
      <c r="C98" s="17" t="s">
        <v>53</v>
      </c>
      <c r="D98" s="25" t="s">
        <v>62</v>
      </c>
      <c r="E98" s="221" t="s">
        <v>2112</v>
      </c>
      <c r="F98" s="221"/>
      <c r="G98" s="221"/>
      <c r="H98" s="63">
        <f>F17*(1+$F$30)</f>
        <v>0</v>
      </c>
      <c r="I98" s="32" t="str">
        <f t="shared" ca="1" si="5"/>
        <v>=F17*(1+$F$30)</v>
      </c>
    </row>
    <row r="99" spans="2:9" ht="15" customHeight="1" x14ac:dyDescent="0.25">
      <c r="B99" s="50" t="s">
        <v>63</v>
      </c>
      <c r="C99" s="17" t="s">
        <v>53</v>
      </c>
      <c r="D99" s="24" t="s">
        <v>66</v>
      </c>
      <c r="E99" s="221" t="s">
        <v>2113</v>
      </c>
      <c r="F99" s="221"/>
      <c r="G99" s="221"/>
      <c r="H99" s="63">
        <f>F15*(1+$F$30)+$F$33</f>
        <v>0</v>
      </c>
      <c r="I99" s="32" t="str">
        <f t="shared" ca="1" si="5"/>
        <v>=F15*(1+$F$30)+$F$33</v>
      </c>
    </row>
    <row r="100" spans="2:9" ht="15" customHeight="1" x14ac:dyDescent="0.25">
      <c r="B100" s="50" t="s">
        <v>64</v>
      </c>
      <c r="C100" s="17" t="s">
        <v>53</v>
      </c>
      <c r="D100" s="25" t="s">
        <v>67</v>
      </c>
      <c r="E100" s="221" t="s">
        <v>2114</v>
      </c>
      <c r="F100" s="221"/>
      <c r="G100" s="221"/>
      <c r="H100" s="63">
        <f>F16*(1+$F$30)+$F$33</f>
        <v>0</v>
      </c>
      <c r="I100" s="32" t="str">
        <f t="shared" ca="1" si="5"/>
        <v>=F16*(1+$F$30)+$F$33</v>
      </c>
    </row>
    <row r="101" spans="2:9" ht="15" customHeight="1" x14ac:dyDescent="0.25">
      <c r="B101" s="50" t="s">
        <v>65</v>
      </c>
      <c r="C101" s="17" t="s">
        <v>53</v>
      </c>
      <c r="D101" s="25" t="s">
        <v>68</v>
      </c>
      <c r="E101" s="221" t="s">
        <v>2115</v>
      </c>
      <c r="F101" s="221"/>
      <c r="G101" s="221"/>
      <c r="H101" s="63">
        <f>F17*(1+$F$30)+$F$33</f>
        <v>0</v>
      </c>
      <c r="I101" s="32" t="str">
        <f t="shared" ca="1" si="5"/>
        <v>=F17*(1+$F$30)+$F$33</v>
      </c>
    </row>
    <row r="102" spans="2:9" ht="15" customHeight="1" x14ac:dyDescent="0.25">
      <c r="B102" s="50"/>
      <c r="D102" s="25"/>
      <c r="E102" s="120"/>
      <c r="F102" s="120"/>
      <c r="G102" s="120"/>
      <c r="H102" s="63"/>
      <c r="I102" s="32"/>
    </row>
    <row r="103" spans="2:9" ht="15" customHeight="1" x14ac:dyDescent="0.25">
      <c r="B103" s="50" t="s">
        <v>91</v>
      </c>
      <c r="C103" s="17" t="s">
        <v>53</v>
      </c>
      <c r="D103" s="25" t="s">
        <v>95</v>
      </c>
      <c r="E103" s="221" t="s">
        <v>2101</v>
      </c>
      <c r="F103" s="221"/>
      <c r="G103" s="221"/>
      <c r="H103" s="63">
        <f>F18</f>
        <v>0</v>
      </c>
      <c r="I103" s="32" t="str">
        <f t="shared" ca="1" si="5"/>
        <v>=F18</v>
      </c>
    </row>
    <row r="104" spans="2:9" ht="15" customHeight="1" x14ac:dyDescent="0.25">
      <c r="B104" s="50" t="s">
        <v>92</v>
      </c>
      <c r="C104" s="17" t="s">
        <v>53</v>
      </c>
      <c r="D104" s="25" t="s">
        <v>96</v>
      </c>
      <c r="E104" s="221" t="s">
        <v>2102</v>
      </c>
      <c r="F104" s="221"/>
      <c r="G104" s="221"/>
      <c r="H104" s="63">
        <f>F19</f>
        <v>0</v>
      </c>
      <c r="I104" s="32" t="str">
        <f t="shared" ca="1" si="5"/>
        <v>=F19</v>
      </c>
    </row>
    <row r="105" spans="2:9" ht="15" customHeight="1" x14ac:dyDescent="0.25">
      <c r="B105" s="50" t="s">
        <v>373</v>
      </c>
      <c r="C105" s="17" t="s">
        <v>53</v>
      </c>
      <c r="D105" s="25" t="s">
        <v>99</v>
      </c>
      <c r="E105" s="221" t="s">
        <v>2103</v>
      </c>
      <c r="F105" s="221"/>
      <c r="G105" s="221"/>
      <c r="H105" s="63">
        <f>F20</f>
        <v>0</v>
      </c>
      <c r="I105" s="32" t="str">
        <f t="shared" ca="1" si="5"/>
        <v>=F20</v>
      </c>
    </row>
    <row r="106" spans="2:9" ht="15" customHeight="1" x14ac:dyDescent="0.25">
      <c r="B106" s="50" t="s">
        <v>93</v>
      </c>
      <c r="C106" s="17" t="s">
        <v>53</v>
      </c>
      <c r="D106" s="25" t="s">
        <v>97</v>
      </c>
      <c r="E106" s="221" t="s">
        <v>2104</v>
      </c>
      <c r="F106" s="221"/>
      <c r="G106" s="221"/>
      <c r="H106" s="63">
        <f>F21</f>
        <v>0</v>
      </c>
      <c r="I106" s="32" t="str">
        <f t="shared" ca="1" si="5"/>
        <v>=F21</v>
      </c>
    </row>
    <row r="107" spans="2:9" ht="15" customHeight="1" x14ac:dyDescent="0.25">
      <c r="B107" s="50" t="s">
        <v>94</v>
      </c>
      <c r="C107" s="17" t="s">
        <v>53</v>
      </c>
      <c r="D107" s="25" t="s">
        <v>98</v>
      </c>
      <c r="E107" s="221" t="s">
        <v>2105</v>
      </c>
      <c r="F107" s="221"/>
      <c r="G107" s="221"/>
      <c r="H107" s="63">
        <f>F22</f>
        <v>0</v>
      </c>
      <c r="I107" s="32" t="str">
        <f t="shared" ca="1" si="5"/>
        <v>=F22</v>
      </c>
    </row>
    <row r="108" spans="2:9" ht="15" customHeight="1" x14ac:dyDescent="0.25">
      <c r="B108" s="50" t="s">
        <v>107</v>
      </c>
      <c r="C108" s="17" t="s">
        <v>53</v>
      </c>
      <c r="D108" s="25" t="s">
        <v>103</v>
      </c>
      <c r="E108" s="221" t="s">
        <v>2116</v>
      </c>
      <c r="F108" s="221"/>
      <c r="G108" s="221"/>
      <c r="H108" s="63">
        <f>F18*(1+$F$30)</f>
        <v>0</v>
      </c>
      <c r="I108" s="32" t="str">
        <f t="shared" ca="1" si="5"/>
        <v>=F18*(1+$F$30)</v>
      </c>
    </row>
    <row r="109" spans="2:9" ht="15" customHeight="1" x14ac:dyDescent="0.25">
      <c r="B109" s="50" t="s">
        <v>108</v>
      </c>
      <c r="C109" s="17" t="s">
        <v>53</v>
      </c>
      <c r="D109" s="25" t="s">
        <v>104</v>
      </c>
      <c r="E109" s="221" t="s">
        <v>2117</v>
      </c>
      <c r="F109" s="221"/>
      <c r="G109" s="221"/>
      <c r="H109" s="63">
        <f>F19*(1+$F$30)</f>
        <v>0</v>
      </c>
      <c r="I109" s="32" t="str">
        <f t="shared" ca="1" si="5"/>
        <v>=F19*(1+$F$30)</v>
      </c>
    </row>
    <row r="110" spans="2:9" ht="15" customHeight="1" x14ac:dyDescent="0.25">
      <c r="B110" s="50" t="s">
        <v>374</v>
      </c>
      <c r="C110" s="17" t="s">
        <v>53</v>
      </c>
      <c r="D110" s="25" t="s">
        <v>120</v>
      </c>
      <c r="E110" s="221" t="s">
        <v>2118</v>
      </c>
      <c r="F110" s="221"/>
      <c r="G110" s="221"/>
      <c r="H110" s="63">
        <f>F20*(1+$F$30)</f>
        <v>0</v>
      </c>
      <c r="I110" s="32" t="str">
        <f t="shared" ca="1" si="5"/>
        <v>=F20*(1+$F$30)</v>
      </c>
    </row>
    <row r="111" spans="2:9" ht="15" customHeight="1" x14ac:dyDescent="0.25">
      <c r="B111" s="50" t="s">
        <v>109</v>
      </c>
      <c r="C111" s="17" t="s">
        <v>53</v>
      </c>
      <c r="D111" s="25" t="s">
        <v>105</v>
      </c>
      <c r="E111" s="221" t="s">
        <v>2119</v>
      </c>
      <c r="F111" s="221"/>
      <c r="G111" s="221"/>
      <c r="H111" s="63">
        <f>F21*(1+$F$30)</f>
        <v>0</v>
      </c>
      <c r="I111" s="32" t="str">
        <f t="shared" ca="1" si="5"/>
        <v>=F21*(1+$F$30)</v>
      </c>
    </row>
    <row r="112" spans="2:9" ht="15" customHeight="1" x14ac:dyDescent="0.25">
      <c r="B112" s="50" t="s">
        <v>110</v>
      </c>
      <c r="C112" s="17" t="s">
        <v>53</v>
      </c>
      <c r="D112" s="25" t="s">
        <v>106</v>
      </c>
      <c r="E112" s="221" t="s">
        <v>2120</v>
      </c>
      <c r="F112" s="221"/>
      <c r="G112" s="221"/>
      <c r="H112" s="63">
        <f>F22*(1+$F$30)</f>
        <v>0</v>
      </c>
      <c r="I112" s="32" t="str">
        <f t="shared" ca="1" si="5"/>
        <v>=F22*(1+$F$30)</v>
      </c>
    </row>
    <row r="113" spans="2:9" ht="15" customHeight="1" x14ac:dyDescent="0.25">
      <c r="B113" s="50" t="s">
        <v>115</v>
      </c>
      <c r="C113" s="17" t="s">
        <v>53</v>
      </c>
      <c r="D113" s="25" t="s">
        <v>111</v>
      </c>
      <c r="E113" s="221" t="s">
        <v>2121</v>
      </c>
      <c r="F113" s="221"/>
      <c r="G113" s="221"/>
      <c r="H113" s="63">
        <f>F18*(1+$F$30)+$F$33</f>
        <v>0</v>
      </c>
      <c r="I113" s="32" t="str">
        <f t="shared" ca="1" si="5"/>
        <v>=F18*(1+$F$30)+$F$33</v>
      </c>
    </row>
    <row r="114" spans="2:9" ht="15" customHeight="1" x14ac:dyDescent="0.25">
      <c r="B114" s="50" t="s">
        <v>116</v>
      </c>
      <c r="C114" s="17" t="s">
        <v>53</v>
      </c>
      <c r="D114" s="25" t="s">
        <v>112</v>
      </c>
      <c r="E114" s="221" t="s">
        <v>2122</v>
      </c>
      <c r="F114" s="221"/>
      <c r="G114" s="221"/>
      <c r="H114" s="63">
        <f>F19*(1+$F$30)+$F$33</f>
        <v>0</v>
      </c>
      <c r="I114" s="32" t="str">
        <f t="shared" ca="1" si="5"/>
        <v>=F19*(1+$F$30)+$F$33</v>
      </c>
    </row>
    <row r="115" spans="2:9" ht="15" customHeight="1" x14ac:dyDescent="0.25">
      <c r="B115" s="50" t="s">
        <v>121</v>
      </c>
      <c r="C115" s="17" t="s">
        <v>53</v>
      </c>
      <c r="D115" s="25" t="s">
        <v>119</v>
      </c>
      <c r="E115" s="221" t="s">
        <v>2123</v>
      </c>
      <c r="F115" s="221"/>
      <c r="G115" s="221"/>
      <c r="H115" s="63">
        <f>F20*(1+$F$30)+$F$33</f>
        <v>0</v>
      </c>
      <c r="I115" s="32" t="str">
        <f t="shared" ca="1" si="5"/>
        <v>=F20*(1+$F$30)+$F$33</v>
      </c>
    </row>
    <row r="116" spans="2:9" ht="15" customHeight="1" x14ac:dyDescent="0.25">
      <c r="B116" s="50" t="s">
        <v>117</v>
      </c>
      <c r="C116" s="17" t="s">
        <v>53</v>
      </c>
      <c r="D116" s="25" t="s">
        <v>113</v>
      </c>
      <c r="E116" s="221" t="s">
        <v>2124</v>
      </c>
      <c r="F116" s="221"/>
      <c r="G116" s="221"/>
      <c r="H116" s="63">
        <f>F21*(1+$F$30)+$F$33</f>
        <v>0</v>
      </c>
      <c r="I116" s="32" t="str">
        <f t="shared" ca="1" si="5"/>
        <v>=F21*(1+$F$30)+$F$33</v>
      </c>
    </row>
    <row r="117" spans="2:9" ht="15" customHeight="1" x14ac:dyDescent="0.25">
      <c r="B117" s="50" t="s">
        <v>118</v>
      </c>
      <c r="C117" s="17" t="s">
        <v>53</v>
      </c>
      <c r="D117" s="25" t="s">
        <v>114</v>
      </c>
      <c r="E117" s="221" t="s">
        <v>2125</v>
      </c>
      <c r="F117" s="221"/>
      <c r="G117" s="221"/>
      <c r="H117" s="63">
        <f>F22*(1+$F$30)+$F$33</f>
        <v>0</v>
      </c>
      <c r="I117" s="32" t="str">
        <f t="shared" ref="I117:I131" ca="1" si="6">_xlfn.FORMULATEXT(H117)</f>
        <v>=F22*(1+$F$30)+$F$33</v>
      </c>
    </row>
    <row r="118" spans="2:9" ht="15" customHeight="1" x14ac:dyDescent="0.25">
      <c r="B118" s="50"/>
      <c r="D118" s="25"/>
      <c r="E118" s="120"/>
      <c r="F118" s="120"/>
      <c r="G118" s="120"/>
      <c r="H118" s="63"/>
      <c r="I118" s="32"/>
    </row>
    <row r="119" spans="2:9" ht="15" customHeight="1" x14ac:dyDescent="0.25">
      <c r="B119" s="50" t="s">
        <v>127</v>
      </c>
      <c r="C119" s="17" t="s">
        <v>53</v>
      </c>
      <c r="D119" s="25" t="s">
        <v>368</v>
      </c>
      <c r="E119" s="221" t="s">
        <v>2106</v>
      </c>
      <c r="F119" s="221"/>
      <c r="G119" s="221"/>
      <c r="H119" s="63">
        <f>F16+$F$34</f>
        <v>0</v>
      </c>
      <c r="I119" s="32" t="str">
        <f t="shared" ca="1" si="6"/>
        <v>=F16+$F$34</v>
      </c>
    </row>
    <row r="120" spans="2:9" ht="15" customHeight="1" x14ac:dyDescent="0.25">
      <c r="B120" s="50" t="s">
        <v>128</v>
      </c>
      <c r="C120" s="17" t="s">
        <v>53</v>
      </c>
      <c r="D120" s="25" t="s">
        <v>369</v>
      </c>
      <c r="E120" s="221" t="s">
        <v>2107</v>
      </c>
      <c r="F120" s="221"/>
      <c r="G120" s="221"/>
      <c r="H120" s="63">
        <f>F17+$F$34</f>
        <v>0</v>
      </c>
      <c r="I120" s="32" t="str">
        <f t="shared" ca="1" si="6"/>
        <v>=F17+$F$34</v>
      </c>
    </row>
    <row r="121" spans="2:9" ht="15" customHeight="1" x14ac:dyDescent="0.25">
      <c r="B121" s="50" t="s">
        <v>124</v>
      </c>
      <c r="C121" s="17" t="s">
        <v>53</v>
      </c>
      <c r="D121" s="25" t="s">
        <v>122</v>
      </c>
      <c r="E121" s="221" t="s">
        <v>2150</v>
      </c>
      <c r="F121" s="221"/>
      <c r="G121" s="221"/>
      <c r="H121" s="63">
        <f>$F$16*(1+$F$30)+$F$34</f>
        <v>0</v>
      </c>
      <c r="I121" s="32" t="str">
        <f t="shared" ca="1" si="6"/>
        <v>=$F$16*(1+$F$30)+$F$34</v>
      </c>
    </row>
    <row r="122" spans="2:9" ht="15" customHeight="1" x14ac:dyDescent="0.25">
      <c r="B122" s="50" t="s">
        <v>125</v>
      </c>
      <c r="C122" s="17" t="s">
        <v>53</v>
      </c>
      <c r="D122" s="25" t="s">
        <v>123</v>
      </c>
      <c r="E122" s="221" t="s">
        <v>2151</v>
      </c>
      <c r="F122" s="221"/>
      <c r="G122" s="221"/>
      <c r="H122" s="63">
        <f>$F$17*(1+$F$30)+$F$34</f>
        <v>0</v>
      </c>
      <c r="I122" s="32" t="str">
        <f t="shared" ca="1" si="6"/>
        <v>=$F$17*(1+$F$30)+$F$34</v>
      </c>
    </row>
    <row r="123" spans="2:9" ht="15" customHeight="1" x14ac:dyDescent="0.25">
      <c r="B123" s="50" t="s">
        <v>2143</v>
      </c>
      <c r="C123" s="17" t="s">
        <v>53</v>
      </c>
      <c r="D123" s="25" t="s">
        <v>2144</v>
      </c>
      <c r="E123" s="221" t="s">
        <v>2145</v>
      </c>
      <c r="F123" s="221"/>
      <c r="G123" s="221"/>
      <c r="H123" s="63">
        <f>$F$16*(1+$F$30)+$F$34</f>
        <v>0</v>
      </c>
      <c r="I123" s="32" t="str">
        <f t="shared" ca="1" si="6"/>
        <v>=$F$16*(1+$F$30)+$F$34</v>
      </c>
    </row>
    <row r="124" spans="2:9" ht="15" customHeight="1" x14ac:dyDescent="0.25">
      <c r="B124" s="50" t="s">
        <v>2146</v>
      </c>
      <c r="C124" s="17" t="s">
        <v>53</v>
      </c>
      <c r="D124" s="25" t="s">
        <v>2147</v>
      </c>
      <c r="E124" s="221" t="s">
        <v>2148</v>
      </c>
      <c r="F124" s="221"/>
      <c r="G124" s="221"/>
      <c r="H124" s="63">
        <f>$F$17*(1+$F$30)+$F$34</f>
        <v>0</v>
      </c>
      <c r="I124" s="32" t="str">
        <f t="shared" ca="1" si="6"/>
        <v>=$F$17*(1+$F$30)+$F$34</v>
      </c>
    </row>
    <row r="125" spans="2:9" ht="15" customHeight="1" x14ac:dyDescent="0.25">
      <c r="B125" s="50"/>
      <c r="D125" s="25"/>
      <c r="E125" s="120"/>
      <c r="F125" s="120"/>
      <c r="G125" s="120"/>
      <c r="H125" s="63"/>
      <c r="I125" s="32"/>
    </row>
    <row r="126" spans="2:9" ht="15" customHeight="1" x14ac:dyDescent="0.25">
      <c r="B126" s="50" t="s">
        <v>130</v>
      </c>
      <c r="C126" s="17" t="s">
        <v>53</v>
      </c>
      <c r="D126" s="25" t="s">
        <v>370</v>
      </c>
      <c r="E126" s="221" t="s">
        <v>2108</v>
      </c>
      <c r="F126" s="221"/>
      <c r="G126" s="221"/>
      <c r="H126" s="63">
        <f>F18+$F$34</f>
        <v>0</v>
      </c>
      <c r="I126" s="32" t="str">
        <f t="shared" ca="1" si="6"/>
        <v>=F18+$F$34</v>
      </c>
    </row>
    <row r="127" spans="2:9" ht="15" customHeight="1" x14ac:dyDescent="0.25">
      <c r="B127" s="50" t="s">
        <v>131</v>
      </c>
      <c r="C127" s="17" t="s">
        <v>53</v>
      </c>
      <c r="D127" s="25" t="s">
        <v>371</v>
      </c>
      <c r="E127" s="221" t="s">
        <v>2109</v>
      </c>
      <c r="F127" s="221"/>
      <c r="G127" s="221"/>
      <c r="H127" s="63">
        <f>F21+$F$34</f>
        <v>0</v>
      </c>
      <c r="I127" s="32" t="str">
        <f t="shared" ca="1" si="6"/>
        <v>=F21+$F$34</v>
      </c>
    </row>
    <row r="128" spans="2:9" ht="15" customHeight="1" x14ac:dyDescent="0.25">
      <c r="B128" s="50" t="s">
        <v>376</v>
      </c>
      <c r="C128" s="17" t="s">
        <v>53</v>
      </c>
      <c r="D128" s="24" t="s">
        <v>375</v>
      </c>
      <c r="E128" s="221" t="s">
        <v>2126</v>
      </c>
      <c r="F128" s="221"/>
      <c r="G128" s="221"/>
      <c r="H128" s="63">
        <f>$F$18*(1+$F$30)+$F$34</f>
        <v>0</v>
      </c>
      <c r="I128" s="32" t="str">
        <f t="shared" ca="1" si="6"/>
        <v>=$F$18*(1+$F$30)+$F$34</v>
      </c>
    </row>
    <row r="129" spans="1:9" ht="15" customHeight="1" x14ac:dyDescent="0.25">
      <c r="B129" s="50" t="s">
        <v>377</v>
      </c>
      <c r="C129" s="17" t="s">
        <v>53</v>
      </c>
      <c r="D129" s="25" t="s">
        <v>378</v>
      </c>
      <c r="E129" s="221" t="s">
        <v>2127</v>
      </c>
      <c r="F129" s="221"/>
      <c r="G129" s="221"/>
      <c r="H129" s="63">
        <f>$F$21*(1+$F$30)+$F$34</f>
        <v>0</v>
      </c>
      <c r="I129" s="32" t="str">
        <f t="shared" ca="1" si="6"/>
        <v>=$F$21*(1+$F$30)+$F$34</v>
      </c>
    </row>
    <row r="130" spans="1:9" ht="15" customHeight="1" x14ac:dyDescent="0.25">
      <c r="B130" s="50" t="s">
        <v>2152</v>
      </c>
      <c r="C130" s="17" t="s">
        <v>53</v>
      </c>
      <c r="D130" s="25" t="s">
        <v>2153</v>
      </c>
      <c r="E130" s="221" t="s">
        <v>2154</v>
      </c>
      <c r="F130" s="221"/>
      <c r="G130" s="221"/>
      <c r="H130" s="63">
        <f>$F$18*(1+$F$30)+$F$34</f>
        <v>0</v>
      </c>
      <c r="I130" s="32" t="str">
        <f t="shared" ca="1" si="6"/>
        <v>=$F$18*(1+$F$30)+$F$34</v>
      </c>
    </row>
    <row r="131" spans="1:9" ht="15" customHeight="1" x14ac:dyDescent="0.25">
      <c r="B131" s="50" t="s">
        <v>2155</v>
      </c>
      <c r="C131" s="17" t="s">
        <v>53</v>
      </c>
      <c r="D131" s="25" t="s">
        <v>2156</v>
      </c>
      <c r="E131" s="221" t="s">
        <v>2157</v>
      </c>
      <c r="F131" s="221"/>
      <c r="G131" s="221"/>
      <c r="H131" s="63">
        <f>$F$21*(1+$F$30)+$F$34</f>
        <v>0</v>
      </c>
      <c r="I131" s="32" t="str">
        <f t="shared" ca="1" si="6"/>
        <v>=$F$21*(1+$F$30)+$F$34</v>
      </c>
    </row>
    <row r="132" spans="1:9" ht="15" customHeight="1" x14ac:dyDescent="0.25">
      <c r="B132" s="50"/>
      <c r="D132" s="25"/>
      <c r="E132" s="120"/>
      <c r="F132" s="120"/>
      <c r="G132" s="120"/>
      <c r="H132" s="63"/>
      <c r="I132" s="32"/>
    </row>
    <row r="133" spans="1:9" ht="15" customHeight="1" x14ac:dyDescent="0.25">
      <c r="B133" s="23" t="s">
        <v>129</v>
      </c>
      <c r="C133" s="17" t="s">
        <v>53</v>
      </c>
      <c r="D133" s="32" t="s">
        <v>227</v>
      </c>
      <c r="E133" s="221" t="s">
        <v>392</v>
      </c>
      <c r="F133" s="221"/>
      <c r="G133" s="221"/>
      <c r="H133" s="63">
        <f>F39</f>
        <v>0</v>
      </c>
      <c r="I133" s="32" t="str">
        <f t="shared" ref="I133" ca="1" si="7">_xlfn.FORMULATEXT(H133)</f>
        <v>=F39</v>
      </c>
    </row>
    <row r="134" spans="1:9" x14ac:dyDescent="0.25">
      <c r="D134" s="32"/>
      <c r="E134" s="221"/>
      <c r="F134" s="221"/>
      <c r="G134" s="221"/>
      <c r="I134" s="32"/>
    </row>
    <row r="135" spans="1:9" x14ac:dyDescent="0.25">
      <c r="D135" s="32"/>
      <c r="F135" s="8"/>
      <c r="G135" s="27"/>
      <c r="I135" s="32"/>
    </row>
    <row r="136" spans="1:9" ht="28.5" x14ac:dyDescent="0.25">
      <c r="A136" s="216" t="s">
        <v>231</v>
      </c>
      <c r="B136" s="216"/>
      <c r="C136" s="216"/>
      <c r="D136" s="216"/>
      <c r="F136" s="8"/>
      <c r="G136" s="27"/>
      <c r="I136" s="32"/>
    </row>
    <row r="137" spans="1:9" x14ac:dyDescent="0.25">
      <c r="A137" s="232" t="s">
        <v>147</v>
      </c>
      <c r="B137" s="232"/>
      <c r="C137" s="232"/>
      <c r="D137" s="232"/>
      <c r="E137" s="232"/>
      <c r="F137" s="232"/>
      <c r="G137" s="232"/>
      <c r="H137" s="8"/>
    </row>
    <row r="138" spans="1:9" x14ac:dyDescent="0.25">
      <c r="B138" s="16" t="s">
        <v>82</v>
      </c>
      <c r="C138" s="16" t="s">
        <v>34</v>
      </c>
      <c r="D138" s="16" t="s">
        <v>80</v>
      </c>
      <c r="E138" s="62" t="s">
        <v>81</v>
      </c>
      <c r="F138" s="32"/>
      <c r="G138" s="29"/>
      <c r="H138" s="62" t="s">
        <v>29</v>
      </c>
      <c r="I138" s="32"/>
    </row>
    <row r="139" spans="1:9" x14ac:dyDescent="0.25">
      <c r="B139" s="50" t="s">
        <v>134</v>
      </c>
      <c r="C139" s="69" t="s">
        <v>37</v>
      </c>
      <c r="D139" s="25" t="s">
        <v>138</v>
      </c>
      <c r="E139" s="221" t="s">
        <v>400</v>
      </c>
      <c r="F139" s="221"/>
      <c r="G139" s="221"/>
      <c r="H139" s="63">
        <f>F47</f>
        <v>0</v>
      </c>
      <c r="I139" s="32" t="str">
        <f t="shared" ref="I139:I158" ca="1" si="8">_xlfn.FORMULATEXT(H139)</f>
        <v>=F47</v>
      </c>
    </row>
    <row r="140" spans="1:9" x14ac:dyDescent="0.25">
      <c r="B140" s="50" t="s">
        <v>135</v>
      </c>
      <c r="C140" s="69" t="s">
        <v>37</v>
      </c>
      <c r="D140" s="25" t="s">
        <v>139</v>
      </c>
      <c r="E140" s="221" t="s">
        <v>2091</v>
      </c>
      <c r="F140" s="221"/>
      <c r="G140" s="221"/>
      <c r="H140" s="63">
        <f>F48</f>
        <v>0</v>
      </c>
      <c r="I140" s="32" t="str">
        <f t="shared" ca="1" si="8"/>
        <v>=F48</v>
      </c>
    </row>
    <row r="141" spans="1:9" x14ac:dyDescent="0.25">
      <c r="B141" s="50" t="s">
        <v>136</v>
      </c>
      <c r="C141" s="69" t="s">
        <v>37</v>
      </c>
      <c r="D141" s="32" t="s">
        <v>140</v>
      </c>
      <c r="E141" s="221" t="s">
        <v>2092</v>
      </c>
      <c r="F141" s="221"/>
      <c r="G141" s="221"/>
      <c r="H141" s="63">
        <f>F49</f>
        <v>0</v>
      </c>
      <c r="I141" s="32" t="str">
        <f t="shared" ca="1" si="8"/>
        <v>=F49</v>
      </c>
    </row>
    <row r="142" spans="1:9" x14ac:dyDescent="0.25">
      <c r="B142" s="50" t="s">
        <v>137</v>
      </c>
      <c r="C142" s="69" t="s">
        <v>37</v>
      </c>
      <c r="D142" s="25" t="s">
        <v>141</v>
      </c>
      <c r="E142" s="221" t="s">
        <v>2093</v>
      </c>
      <c r="F142" s="221"/>
      <c r="G142" s="221"/>
      <c r="H142" s="63">
        <f>F50</f>
        <v>0</v>
      </c>
      <c r="I142" s="32" t="str">
        <f t="shared" ca="1" si="8"/>
        <v>=F50</v>
      </c>
    </row>
    <row r="143" spans="1:9" x14ac:dyDescent="0.25">
      <c r="B143" s="50" t="s">
        <v>424</v>
      </c>
      <c r="C143" s="69" t="s">
        <v>37</v>
      </c>
      <c r="D143" s="86" t="s">
        <v>414</v>
      </c>
      <c r="E143" s="221" t="s">
        <v>423</v>
      </c>
      <c r="F143" s="221"/>
      <c r="G143" s="221"/>
      <c r="H143" s="63">
        <f>F47</f>
        <v>0</v>
      </c>
      <c r="I143" s="32" t="str">
        <f t="shared" ca="1" si="8"/>
        <v>=F47</v>
      </c>
    </row>
    <row r="144" spans="1:9" x14ac:dyDescent="0.25">
      <c r="B144" s="50" t="s">
        <v>142</v>
      </c>
      <c r="C144" s="69" t="s">
        <v>37</v>
      </c>
      <c r="D144" s="88" t="s">
        <v>148</v>
      </c>
      <c r="E144" s="221" t="s">
        <v>149</v>
      </c>
      <c r="F144" s="221"/>
      <c r="G144" s="221"/>
      <c r="H144" s="63">
        <f>F51</f>
        <v>0</v>
      </c>
      <c r="I144" s="32" t="str">
        <f t="shared" ca="1" si="8"/>
        <v>=F51</v>
      </c>
    </row>
    <row r="145" spans="2:9" x14ac:dyDescent="0.25">
      <c r="B145" s="50" t="s">
        <v>143</v>
      </c>
      <c r="C145" s="69" t="s">
        <v>37</v>
      </c>
      <c r="D145" s="86" t="s">
        <v>144</v>
      </c>
      <c r="E145" s="221" t="s">
        <v>2158</v>
      </c>
      <c r="F145" s="221"/>
      <c r="G145" s="221"/>
      <c r="H145" s="63">
        <f>F52</f>
        <v>0</v>
      </c>
      <c r="I145" s="32" t="str">
        <f t="shared" ca="1" si="8"/>
        <v>=F52</v>
      </c>
    </row>
    <row r="146" spans="2:9" x14ac:dyDescent="0.25">
      <c r="B146" s="50" t="s">
        <v>2461</v>
      </c>
      <c r="C146" s="69" t="s">
        <v>37</v>
      </c>
      <c r="D146" s="88" t="s">
        <v>2462</v>
      </c>
      <c r="E146" s="221" t="s">
        <v>2463</v>
      </c>
      <c r="F146" s="221"/>
      <c r="G146" s="221"/>
      <c r="H146" s="63">
        <f>F52</f>
        <v>0</v>
      </c>
      <c r="I146" s="32" t="str">
        <f t="shared" ca="1" si="8"/>
        <v>=F52</v>
      </c>
    </row>
    <row r="147" spans="2:9" ht="15" customHeight="1" x14ac:dyDescent="0.25">
      <c r="B147" s="50" t="s">
        <v>145</v>
      </c>
      <c r="C147" s="69" t="s">
        <v>37</v>
      </c>
      <c r="D147" s="86" t="s">
        <v>146</v>
      </c>
      <c r="E147" s="221" t="s">
        <v>352</v>
      </c>
      <c r="F147" s="221"/>
      <c r="G147" s="221"/>
      <c r="H147" s="63">
        <f>F53</f>
        <v>0</v>
      </c>
      <c r="I147" s="32" t="str">
        <f t="shared" ca="1" si="8"/>
        <v>=F53</v>
      </c>
    </row>
    <row r="148" spans="2:9" ht="15" customHeight="1" x14ac:dyDescent="0.25">
      <c r="B148" s="50"/>
      <c r="C148" s="69"/>
      <c r="D148" s="86"/>
      <c r="E148" s="120"/>
      <c r="F148" s="120"/>
      <c r="G148" s="120"/>
      <c r="H148" s="63"/>
      <c r="I148" s="32"/>
    </row>
    <row r="149" spans="2:9" x14ac:dyDescent="0.25">
      <c r="B149" s="23" t="s">
        <v>160</v>
      </c>
      <c r="C149" s="122" t="s">
        <v>167</v>
      </c>
      <c r="D149" s="88" t="s">
        <v>161</v>
      </c>
      <c r="E149" s="221" t="s">
        <v>2128</v>
      </c>
      <c r="F149" s="221"/>
      <c r="G149" s="221"/>
      <c r="H149" s="63">
        <f t="shared" ref="H149" si="9">F54</f>
        <v>0</v>
      </c>
      <c r="I149" s="32" t="str">
        <f t="shared" ca="1" si="8"/>
        <v>=F54</v>
      </c>
    </row>
    <row r="150" spans="2:9" x14ac:dyDescent="0.25">
      <c r="B150" s="23" t="s">
        <v>429</v>
      </c>
      <c r="C150" s="122" t="s">
        <v>167</v>
      </c>
      <c r="D150" s="88" t="s">
        <v>425</v>
      </c>
      <c r="E150" s="221" t="s">
        <v>2129</v>
      </c>
      <c r="F150" s="221"/>
      <c r="G150" s="221"/>
      <c r="H150" s="63">
        <f>F54</f>
        <v>0</v>
      </c>
      <c r="I150" s="32" t="str">
        <f t="shared" ca="1" si="8"/>
        <v>=F54</v>
      </c>
    </row>
    <row r="151" spans="2:9" x14ac:dyDescent="0.25">
      <c r="B151" s="23" t="s">
        <v>162</v>
      </c>
      <c r="C151" s="122" t="s">
        <v>167</v>
      </c>
      <c r="D151" s="88" t="s">
        <v>163</v>
      </c>
      <c r="E151" s="221" t="s">
        <v>2130</v>
      </c>
      <c r="F151" s="221"/>
      <c r="G151" s="221"/>
      <c r="H151" s="63">
        <f>F55</f>
        <v>0</v>
      </c>
      <c r="I151" s="32" t="str">
        <f ca="1">_xlfn.FORMULATEXT(H151)</f>
        <v>=F55</v>
      </c>
    </row>
    <row r="152" spans="2:9" x14ac:dyDescent="0.25">
      <c r="B152" s="23" t="s">
        <v>430</v>
      </c>
      <c r="C152" s="122" t="s">
        <v>167</v>
      </c>
      <c r="D152" s="88" t="s">
        <v>426</v>
      </c>
      <c r="E152" s="221" t="s">
        <v>2299</v>
      </c>
      <c r="F152" s="221"/>
      <c r="G152" s="221"/>
      <c r="H152" s="63">
        <f>F55</f>
        <v>0</v>
      </c>
      <c r="I152" s="32" t="str">
        <f ca="1">_xlfn.FORMULATEXT(H152)</f>
        <v>=F55</v>
      </c>
    </row>
    <row r="153" spans="2:9" x14ac:dyDescent="0.25">
      <c r="B153" s="23" t="s">
        <v>431</v>
      </c>
      <c r="C153" s="122" t="s">
        <v>167</v>
      </c>
      <c r="D153" s="88" t="s">
        <v>427</v>
      </c>
      <c r="E153" s="221" t="s">
        <v>2128</v>
      </c>
      <c r="F153" s="221"/>
      <c r="G153" s="221"/>
      <c r="H153" s="63">
        <f>F54</f>
        <v>0</v>
      </c>
      <c r="I153" s="32" t="str">
        <f ca="1">_xlfn.FORMULATEXT(H153)</f>
        <v>=F54</v>
      </c>
    </row>
    <row r="154" spans="2:9" x14ac:dyDescent="0.25">
      <c r="B154" s="23" t="s">
        <v>432</v>
      </c>
      <c r="C154" s="122" t="s">
        <v>167</v>
      </c>
      <c r="D154" s="88" t="s">
        <v>428</v>
      </c>
      <c r="E154" s="221" t="s">
        <v>2129</v>
      </c>
      <c r="F154" s="221"/>
      <c r="G154" s="221"/>
      <c r="H154" s="63">
        <f>F54</f>
        <v>0</v>
      </c>
      <c r="I154" s="32" t="str">
        <f ca="1">_xlfn.FORMULATEXT(H154)</f>
        <v>=F54</v>
      </c>
    </row>
    <row r="155" spans="2:9" x14ac:dyDescent="0.25">
      <c r="B155" s="23"/>
      <c r="C155" s="122"/>
      <c r="D155" s="88"/>
      <c r="E155" s="120"/>
      <c r="F155" s="120"/>
      <c r="G155" s="120"/>
      <c r="H155" s="63"/>
      <c r="I155" s="32"/>
    </row>
    <row r="156" spans="2:9" x14ac:dyDescent="0.25">
      <c r="B156" s="23" t="s">
        <v>164</v>
      </c>
      <c r="C156" s="122" t="s">
        <v>167</v>
      </c>
      <c r="D156" s="88" t="s">
        <v>168</v>
      </c>
      <c r="E156" s="221" t="s">
        <v>2095</v>
      </c>
      <c r="F156" s="221"/>
      <c r="G156" s="221"/>
      <c r="H156" s="63">
        <f>F56</f>
        <v>0</v>
      </c>
      <c r="I156" s="32" t="str">
        <f t="shared" ca="1" si="8"/>
        <v>=F56</v>
      </c>
    </row>
    <row r="157" spans="2:9" x14ac:dyDescent="0.25">
      <c r="B157" s="23"/>
      <c r="C157" s="122"/>
      <c r="D157" s="88"/>
      <c r="E157" s="120"/>
      <c r="F157" s="120"/>
      <c r="G157" s="120"/>
      <c r="H157" s="63"/>
      <c r="I157" s="32"/>
    </row>
    <row r="158" spans="2:9" x14ac:dyDescent="0.25">
      <c r="B158" s="23" t="s">
        <v>165</v>
      </c>
      <c r="C158" s="122" t="s">
        <v>167</v>
      </c>
      <c r="D158" s="88" t="s">
        <v>166</v>
      </c>
      <c r="E158" s="221" t="s">
        <v>2131</v>
      </c>
      <c r="F158" s="221"/>
      <c r="G158" s="221"/>
      <c r="H158" s="63">
        <f>F57</f>
        <v>0</v>
      </c>
      <c r="I158" s="32" t="str">
        <f t="shared" ca="1" si="8"/>
        <v>=F57</v>
      </c>
    </row>
    <row r="159" spans="2:9" x14ac:dyDescent="0.25">
      <c r="D159" s="33"/>
      <c r="E159" s="221"/>
      <c r="F159" s="221"/>
      <c r="G159" s="221"/>
    </row>
    <row r="160" spans="2:9" x14ac:dyDescent="0.25">
      <c r="G160" s="27"/>
    </row>
    <row r="161" spans="1:9" x14ac:dyDescent="0.25">
      <c r="A161" s="64" t="s">
        <v>171</v>
      </c>
      <c r="B161" s="65"/>
      <c r="C161" s="65"/>
      <c r="D161" s="65"/>
      <c r="E161" s="65"/>
      <c r="F161" s="65"/>
      <c r="G161" s="66"/>
      <c r="H161" s="65"/>
      <c r="I161" s="65"/>
    </row>
    <row r="162" spans="1:9" x14ac:dyDescent="0.25">
      <c r="D162" s="32"/>
      <c r="F162" s="8"/>
      <c r="G162" s="27"/>
    </row>
    <row r="163" spans="1:9" x14ac:dyDescent="0.25">
      <c r="D163" s="32"/>
      <c r="F163" s="8"/>
      <c r="G163" s="27"/>
    </row>
    <row r="164" spans="1:9" x14ac:dyDescent="0.25">
      <c r="D164" s="32"/>
      <c r="F164" s="8"/>
      <c r="G164" s="27"/>
    </row>
    <row r="165" spans="1:9" x14ac:dyDescent="0.25">
      <c r="D165" s="32"/>
      <c r="F165" s="8"/>
      <c r="G165" s="27"/>
    </row>
    <row r="166" spans="1:9" x14ac:dyDescent="0.25">
      <c r="D166" s="32"/>
      <c r="F166" s="8"/>
      <c r="G166" s="27"/>
    </row>
    <row r="167" spans="1:9" x14ac:dyDescent="0.25">
      <c r="D167" s="32"/>
      <c r="F167" s="8"/>
      <c r="G167" s="27"/>
    </row>
    <row r="168" spans="1:9" x14ac:dyDescent="0.25">
      <c r="D168" s="32"/>
      <c r="F168" s="8"/>
      <c r="G168" s="27"/>
    </row>
    <row r="169" spans="1:9" x14ac:dyDescent="0.25">
      <c r="D169" s="32"/>
      <c r="F169" s="8"/>
      <c r="G169" s="27"/>
      <c r="H169" s="32"/>
    </row>
    <row r="170" spans="1:9" x14ac:dyDescent="0.25">
      <c r="D170" s="32"/>
      <c r="F170" s="8"/>
      <c r="G170" s="27"/>
      <c r="H170" s="32"/>
    </row>
    <row r="171" spans="1:9" x14ac:dyDescent="0.25">
      <c r="D171" s="32"/>
      <c r="F171" s="8"/>
      <c r="G171" s="27"/>
      <c r="H171" s="32"/>
    </row>
    <row r="172" spans="1:9" x14ac:dyDescent="0.25">
      <c r="D172" s="32"/>
      <c r="F172" s="8"/>
      <c r="G172" s="27"/>
      <c r="H172" s="32"/>
    </row>
    <row r="173" spans="1:9" x14ac:dyDescent="0.25">
      <c r="D173" s="32"/>
      <c r="F173" s="8"/>
      <c r="G173" s="27"/>
      <c r="H173" s="62"/>
    </row>
    <row r="174" spans="1:9" x14ac:dyDescent="0.25">
      <c r="D174" s="32"/>
      <c r="F174" s="8"/>
      <c r="G174" s="27"/>
      <c r="H174" s="32"/>
    </row>
    <row r="175" spans="1:9" x14ac:dyDescent="0.25">
      <c r="B175" s="32"/>
      <c r="C175" s="32"/>
      <c r="D175" s="32"/>
      <c r="E175" s="39"/>
      <c r="F175" s="8"/>
      <c r="G175" s="29"/>
      <c r="H175" s="32"/>
    </row>
    <row r="176" spans="1:9" x14ac:dyDescent="0.25">
      <c r="D176" s="32"/>
      <c r="E176" s="32"/>
      <c r="F176" s="32"/>
      <c r="G176" s="29"/>
      <c r="H176" s="32"/>
      <c r="I176" s="8"/>
    </row>
    <row r="177" spans="4:8" x14ac:dyDescent="0.25">
      <c r="D177" s="32"/>
      <c r="H177" s="32"/>
    </row>
    <row r="178" spans="4:8" x14ac:dyDescent="0.25">
      <c r="H178" s="32"/>
    </row>
    <row r="179" spans="4:8" x14ac:dyDescent="0.25">
      <c r="D179" s="16"/>
    </row>
    <row r="180" spans="4:8" x14ac:dyDescent="0.25">
      <c r="D180" s="16"/>
      <c r="E180" s="32"/>
      <c r="F180" s="32"/>
    </row>
  </sheetData>
  <sheetProtection algorithmName="SHA-512" hashValue="+UCudQ6ZAuA9PwVlCgeQAqEfUPDktKQ2NWGGcUOkFn7QhlAhHjUh6a3i/GYVUhGxE1RP0tgLFlb7JTvRPYsjkA==" saltValue="BqneGrl9jMPLWO9pwTZPXg==" spinCount="100000" sheet="1" objects="1" scenarios="1"/>
  <mergeCells count="80">
    <mergeCell ref="E85:G85"/>
    <mergeCell ref="A79:D79"/>
    <mergeCell ref="A45:G45"/>
    <mergeCell ref="E80:G80"/>
    <mergeCell ref="E81:G81"/>
    <mergeCell ref="E82:G82"/>
    <mergeCell ref="E83:G83"/>
    <mergeCell ref="E84:G84"/>
    <mergeCell ref="A1:D1"/>
    <mergeCell ref="A13:D13"/>
    <mergeCell ref="A78:G78"/>
    <mergeCell ref="A3:D3"/>
    <mergeCell ref="A44:D44"/>
    <mergeCell ref="A2:D2"/>
    <mergeCell ref="A60:D60"/>
    <mergeCell ref="A61:D61"/>
    <mergeCell ref="A28:D28"/>
    <mergeCell ref="A37:D37"/>
    <mergeCell ref="E93:G93"/>
    <mergeCell ref="E94:G94"/>
    <mergeCell ref="E91:G91"/>
    <mergeCell ref="E86:G86"/>
    <mergeCell ref="E88:G88"/>
    <mergeCell ref="E90:G90"/>
    <mergeCell ref="E99:G99"/>
    <mergeCell ref="E100:G100"/>
    <mergeCell ref="E101:G101"/>
    <mergeCell ref="E95:G95"/>
    <mergeCell ref="E96:G96"/>
    <mergeCell ref="E97:G97"/>
    <mergeCell ref="E98:G98"/>
    <mergeCell ref="E108:G108"/>
    <mergeCell ref="E109:G109"/>
    <mergeCell ref="E110:G110"/>
    <mergeCell ref="E111:G111"/>
    <mergeCell ref="E103:G103"/>
    <mergeCell ref="E104:G104"/>
    <mergeCell ref="E105:G105"/>
    <mergeCell ref="E106:G106"/>
    <mergeCell ref="E107:G107"/>
    <mergeCell ref="E122:G122"/>
    <mergeCell ref="E112:G112"/>
    <mergeCell ref="E113:G113"/>
    <mergeCell ref="E114:G114"/>
    <mergeCell ref="E115:G115"/>
    <mergeCell ref="E116:G116"/>
    <mergeCell ref="E117:G117"/>
    <mergeCell ref="E119:G119"/>
    <mergeCell ref="E120:G120"/>
    <mergeCell ref="E121:G121"/>
    <mergeCell ref="E159:G159"/>
    <mergeCell ref="E142:G142"/>
    <mergeCell ref="E144:G144"/>
    <mergeCell ref="E145:G145"/>
    <mergeCell ref="E147:G147"/>
    <mergeCell ref="E149:G149"/>
    <mergeCell ref="E151:G151"/>
    <mergeCell ref="E156:G156"/>
    <mergeCell ref="E158:G158"/>
    <mergeCell ref="E153:G153"/>
    <mergeCell ref="E154:G154"/>
    <mergeCell ref="E143:G143"/>
    <mergeCell ref="E150:G150"/>
    <mergeCell ref="E152:G152"/>
    <mergeCell ref="E146:G146"/>
    <mergeCell ref="E123:G123"/>
    <mergeCell ref="E124:G124"/>
    <mergeCell ref="E130:G130"/>
    <mergeCell ref="E141:G141"/>
    <mergeCell ref="E133:G133"/>
    <mergeCell ref="E134:G134"/>
    <mergeCell ref="E139:G139"/>
    <mergeCell ref="E140:G140"/>
    <mergeCell ref="A137:G137"/>
    <mergeCell ref="E126:G126"/>
    <mergeCell ref="E127:G127"/>
    <mergeCell ref="E128:G128"/>
    <mergeCell ref="E129:G129"/>
    <mergeCell ref="E131:G131"/>
    <mergeCell ref="A136:D136"/>
  </mergeCells>
  <dataValidations count="1">
    <dataValidation type="whole" allowBlank="1" showInputMessage="1" showErrorMessage="1" errorTitle="Foutieve ingave" error="U kunt alleen bedragen invullen die zijn afgerond op hele Euro's" sqref="F5:F10 F33:F34 F39 F15:F25 F47:F57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6" fitToHeight="0" orientation="landscape" r:id="rId1"/>
  <headerFooter>
    <oddHeader>&amp;L&amp;F&amp;C&amp;A</oddHeader>
    <oddFooter>&amp;RPagina &amp;P / &amp;N
Printdatum: &amp;D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4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16.7109375" style="18" customWidth="1"/>
    <col min="8" max="8" width="25.28515625" style="17" bestFit="1" customWidth="1"/>
    <col min="9" max="9" width="22.285156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192</v>
      </c>
      <c r="B1" s="217"/>
      <c r="C1" s="217"/>
      <c r="D1" s="217"/>
      <c r="E1" s="14"/>
      <c r="F1" s="15"/>
      <c r="G1" s="15"/>
      <c r="H1" s="16"/>
      <c r="I1" s="16"/>
    </row>
    <row r="2" spans="1:9" ht="31.5" x14ac:dyDescent="0.25">
      <c r="A2" s="129" t="s">
        <v>33</v>
      </c>
      <c r="E2" s="19"/>
      <c r="F2" s="15"/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20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193</v>
      </c>
      <c r="C5" s="17" t="s">
        <v>194</v>
      </c>
      <c r="D5" s="25" t="s">
        <v>213</v>
      </c>
      <c r="E5" s="26">
        <v>710</v>
      </c>
      <c r="F5" s="138"/>
      <c r="G5" s="27"/>
      <c r="H5" s="28">
        <f>+F5*E5</f>
        <v>0</v>
      </c>
      <c r="I5" s="28"/>
    </row>
    <row r="6" spans="1:9" x14ac:dyDescent="0.25">
      <c r="A6" s="23">
        <v>2</v>
      </c>
      <c r="B6" s="50" t="s">
        <v>195</v>
      </c>
      <c r="C6" s="17" t="s">
        <v>194</v>
      </c>
      <c r="D6" s="25" t="s">
        <v>251</v>
      </c>
      <c r="E6" s="26">
        <v>1360</v>
      </c>
      <c r="F6" s="138"/>
      <c r="G6" s="27"/>
      <c r="H6" s="28">
        <f t="shared" ref="H6:H19" si="0">+F6*E6</f>
        <v>0</v>
      </c>
      <c r="I6" s="28"/>
    </row>
    <row r="7" spans="1:9" x14ac:dyDescent="0.25">
      <c r="A7" s="23">
        <v>3</v>
      </c>
      <c r="B7" s="50" t="s">
        <v>196</v>
      </c>
      <c r="C7" s="17" t="s">
        <v>194</v>
      </c>
      <c r="D7" s="25" t="s">
        <v>214</v>
      </c>
      <c r="E7" s="26">
        <v>329</v>
      </c>
      <c r="F7" s="138"/>
      <c r="G7" s="27"/>
      <c r="H7" s="28">
        <f t="shared" si="0"/>
        <v>0</v>
      </c>
      <c r="I7" s="28"/>
    </row>
    <row r="8" spans="1:9" x14ac:dyDescent="0.25">
      <c r="G8" s="30" t="s">
        <v>189</v>
      </c>
      <c r="H8" s="31">
        <f>SUM(H5:H7)</f>
        <v>0</v>
      </c>
    </row>
    <row r="9" spans="1:9" x14ac:dyDescent="0.25">
      <c r="B9" s="24"/>
      <c r="D9" s="25"/>
      <c r="E9" s="32"/>
      <c r="F9" s="8"/>
      <c r="G9" s="27"/>
      <c r="H9" s="28"/>
      <c r="I9" s="28"/>
    </row>
    <row r="10" spans="1:9" ht="23.25" x14ac:dyDescent="0.25">
      <c r="A10" s="114" t="s">
        <v>89</v>
      </c>
      <c r="D10" s="25"/>
      <c r="E10" s="32"/>
      <c r="F10" s="8"/>
      <c r="G10" s="27"/>
      <c r="H10" s="16"/>
      <c r="I10" s="16"/>
    </row>
    <row r="11" spans="1:9" x14ac:dyDescent="0.25">
      <c r="A11" s="16" t="s">
        <v>78</v>
      </c>
      <c r="B11" s="16" t="s">
        <v>82</v>
      </c>
      <c r="C11" s="16" t="s">
        <v>34</v>
      </c>
      <c r="D11" s="16" t="s">
        <v>0</v>
      </c>
      <c r="E11" s="16" t="s">
        <v>3</v>
      </c>
      <c r="F11" s="16" t="s">
        <v>7</v>
      </c>
      <c r="G11" s="22" t="s">
        <v>4</v>
      </c>
      <c r="H11" s="21" t="s">
        <v>21</v>
      </c>
      <c r="I11" s="16"/>
    </row>
    <row r="12" spans="1:9" x14ac:dyDescent="0.25">
      <c r="A12" s="23">
        <v>4</v>
      </c>
      <c r="B12" s="23" t="s">
        <v>197</v>
      </c>
      <c r="C12" s="17" t="s">
        <v>200</v>
      </c>
      <c r="D12" s="17" t="s">
        <v>26</v>
      </c>
      <c r="E12" s="26">
        <v>10</v>
      </c>
      <c r="F12" s="5"/>
      <c r="G12" s="27" t="s">
        <v>2160</v>
      </c>
      <c r="H12" s="28">
        <f t="shared" si="0"/>
        <v>0</v>
      </c>
      <c r="I12" s="28"/>
    </row>
    <row r="13" spans="1:9" x14ac:dyDescent="0.25">
      <c r="A13" s="23">
        <v>5</v>
      </c>
      <c r="B13" s="23" t="s">
        <v>198</v>
      </c>
      <c r="C13" s="17" t="s">
        <v>200</v>
      </c>
      <c r="D13" s="17" t="s">
        <v>27</v>
      </c>
      <c r="E13" s="23">
        <v>97</v>
      </c>
      <c r="F13" s="5"/>
      <c r="G13" s="27" t="s">
        <v>2161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199</v>
      </c>
      <c r="C14" s="17" t="s">
        <v>200</v>
      </c>
      <c r="D14" s="17" t="s">
        <v>28</v>
      </c>
      <c r="E14" s="23">
        <v>17</v>
      </c>
      <c r="F14" s="5"/>
      <c r="G14" s="27" t="s">
        <v>2162</v>
      </c>
      <c r="H14" s="28">
        <f t="shared" si="0"/>
        <v>0</v>
      </c>
      <c r="I14" s="28"/>
    </row>
    <row r="15" spans="1:9" x14ac:dyDescent="0.25">
      <c r="A15" s="23">
        <v>7</v>
      </c>
      <c r="B15" s="23" t="s">
        <v>215</v>
      </c>
      <c r="C15" s="17" t="s">
        <v>200</v>
      </c>
      <c r="D15" s="17" t="s">
        <v>71</v>
      </c>
      <c r="E15" s="23">
        <v>43</v>
      </c>
      <c r="F15" s="5"/>
      <c r="G15" s="27" t="s">
        <v>2163</v>
      </c>
      <c r="H15" s="28">
        <f t="shared" si="0"/>
        <v>0</v>
      </c>
      <c r="I15" s="28"/>
    </row>
    <row r="16" spans="1:9" x14ac:dyDescent="0.25">
      <c r="A16" s="23">
        <v>8</v>
      </c>
      <c r="B16" s="23" t="s">
        <v>216</v>
      </c>
      <c r="C16" s="17" t="s">
        <v>200</v>
      </c>
      <c r="D16" s="17" t="s">
        <v>201</v>
      </c>
      <c r="E16" s="23">
        <v>14</v>
      </c>
      <c r="F16" s="5"/>
      <c r="G16" s="27" t="s">
        <v>2164</v>
      </c>
      <c r="H16" s="28">
        <f t="shared" si="0"/>
        <v>0</v>
      </c>
      <c r="I16" s="28"/>
    </row>
    <row r="17" spans="1:10" x14ac:dyDescent="0.25">
      <c r="A17" s="23">
        <v>9</v>
      </c>
      <c r="B17" s="50" t="s">
        <v>217</v>
      </c>
      <c r="C17" s="17" t="s">
        <v>200</v>
      </c>
      <c r="D17" s="17" t="s">
        <v>74</v>
      </c>
      <c r="E17" s="23">
        <v>13</v>
      </c>
      <c r="F17" s="5"/>
      <c r="G17" s="27" t="s">
        <v>2165</v>
      </c>
      <c r="H17" s="28">
        <f t="shared" si="0"/>
        <v>0</v>
      </c>
      <c r="I17" s="28"/>
    </row>
    <row r="18" spans="1:10" ht="30" x14ac:dyDescent="0.25">
      <c r="A18" s="23">
        <v>10</v>
      </c>
      <c r="B18" s="50" t="s">
        <v>218</v>
      </c>
      <c r="C18" s="17" t="s">
        <v>200</v>
      </c>
      <c r="D18" s="33" t="s">
        <v>202</v>
      </c>
      <c r="E18" s="26">
        <v>13</v>
      </c>
      <c r="F18" s="5"/>
      <c r="G18" s="34" t="s">
        <v>2178</v>
      </c>
      <c r="H18" s="28">
        <f t="shared" si="0"/>
        <v>0</v>
      </c>
      <c r="I18" s="28"/>
    </row>
    <row r="19" spans="1:10" ht="30" x14ac:dyDescent="0.25">
      <c r="A19" s="23">
        <v>11</v>
      </c>
      <c r="B19" s="50" t="s">
        <v>219</v>
      </c>
      <c r="C19" s="17" t="s">
        <v>200</v>
      </c>
      <c r="D19" s="33" t="s">
        <v>203</v>
      </c>
      <c r="E19" s="26">
        <v>2</v>
      </c>
      <c r="F19" s="5"/>
      <c r="G19" s="34" t="s">
        <v>2177</v>
      </c>
      <c r="H19" s="28">
        <f t="shared" si="0"/>
        <v>0</v>
      </c>
      <c r="I19" s="28"/>
    </row>
    <row r="20" spans="1:10" x14ac:dyDescent="0.25">
      <c r="B20" s="24"/>
      <c r="D20" s="33"/>
      <c r="E20" s="26"/>
      <c r="F20" s="8"/>
      <c r="G20" s="30" t="s">
        <v>189</v>
      </c>
      <c r="H20" s="36">
        <f>SUM(H12:H19)</f>
        <v>0</v>
      </c>
      <c r="I20" s="28"/>
    </row>
    <row r="21" spans="1:10" x14ac:dyDescent="0.25">
      <c r="B21" s="24"/>
      <c r="D21" s="33"/>
      <c r="E21" s="26"/>
      <c r="F21" s="8"/>
      <c r="G21" s="34"/>
      <c r="H21" s="28"/>
      <c r="I21" s="28"/>
    </row>
    <row r="22" spans="1:10" ht="23.25" x14ac:dyDescent="0.25">
      <c r="A22" s="114" t="s">
        <v>190</v>
      </c>
      <c r="B22" s="24"/>
      <c r="D22" s="33"/>
      <c r="E22" s="26"/>
      <c r="F22" s="8"/>
      <c r="G22" s="34"/>
      <c r="H22" s="28"/>
      <c r="I22" s="28"/>
    </row>
    <row r="23" spans="1:10" x14ac:dyDescent="0.25">
      <c r="A23" s="16" t="s">
        <v>78</v>
      </c>
      <c r="B23" s="16" t="s">
        <v>76</v>
      </c>
      <c r="C23" s="16" t="s">
        <v>34</v>
      </c>
      <c r="D23" s="16" t="s">
        <v>126</v>
      </c>
      <c r="E23" s="16" t="s">
        <v>11</v>
      </c>
      <c r="F23" s="162" t="s">
        <v>32</v>
      </c>
      <c r="G23" s="22" t="s">
        <v>4</v>
      </c>
      <c r="H23" s="21" t="s">
        <v>21</v>
      </c>
      <c r="I23" s="28"/>
      <c r="J23" s="28"/>
    </row>
    <row r="24" spans="1:10" x14ac:dyDescent="0.25">
      <c r="A24" s="23">
        <v>12</v>
      </c>
      <c r="B24" s="23" t="s">
        <v>69</v>
      </c>
      <c r="C24" s="17" t="s">
        <v>200</v>
      </c>
      <c r="D24" s="32" t="s">
        <v>2166</v>
      </c>
      <c r="E24" s="37">
        <v>0.65</v>
      </c>
      <c r="F24" s="67"/>
      <c r="G24" s="40"/>
      <c r="H24" s="130">
        <f>SUM(H12:H19)*E24*F24</f>
        <v>0</v>
      </c>
      <c r="I24" s="28"/>
      <c r="J24" s="28"/>
    </row>
    <row r="25" spans="1:10" x14ac:dyDescent="0.25">
      <c r="A25" s="23"/>
      <c r="D25" s="32"/>
      <c r="E25" s="37"/>
      <c r="F25" s="39"/>
      <c r="G25" s="40"/>
      <c r="H25" s="8"/>
      <c r="I25" s="28"/>
      <c r="J25" s="28"/>
    </row>
    <row r="26" spans="1:10" x14ac:dyDescent="0.25">
      <c r="A26" s="16" t="s">
        <v>78</v>
      </c>
      <c r="B26" s="16" t="s">
        <v>77</v>
      </c>
      <c r="C26" s="16" t="s">
        <v>34</v>
      </c>
      <c r="D26" s="16" t="s">
        <v>126</v>
      </c>
      <c r="E26" s="16" t="s">
        <v>11</v>
      </c>
      <c r="F26" s="41" t="s">
        <v>2418</v>
      </c>
      <c r="G26" s="40"/>
      <c r="H26" s="21"/>
      <c r="I26" s="28"/>
      <c r="J26" s="28"/>
    </row>
    <row r="27" spans="1:10" x14ac:dyDescent="0.25">
      <c r="A27" s="23">
        <v>13</v>
      </c>
      <c r="B27" s="23" t="s">
        <v>358</v>
      </c>
      <c r="C27" s="17" t="s">
        <v>200</v>
      </c>
      <c r="D27" s="17" t="s">
        <v>226</v>
      </c>
      <c r="E27" s="55">
        <v>0.75</v>
      </c>
      <c r="F27" s="138"/>
      <c r="G27" s="27" t="s">
        <v>191</v>
      </c>
      <c r="H27" s="8">
        <f>(SUM($E$12:$E$17)*$E$27)*$F$27</f>
        <v>0</v>
      </c>
      <c r="I27" s="28"/>
      <c r="J27" s="28"/>
    </row>
    <row r="28" spans="1:10" x14ac:dyDescent="0.25">
      <c r="E28" s="55"/>
      <c r="F28" s="35"/>
      <c r="G28" s="30" t="s">
        <v>189</v>
      </c>
      <c r="H28" s="44">
        <f>SUM(H24:H27)</f>
        <v>0</v>
      </c>
      <c r="I28" s="28"/>
      <c r="J28" s="28"/>
    </row>
    <row r="29" spans="1:10" x14ac:dyDescent="0.25">
      <c r="F29" s="43"/>
      <c r="G29" s="27"/>
      <c r="H29" s="8"/>
      <c r="I29" s="28"/>
      <c r="J29" s="28"/>
    </row>
    <row r="30" spans="1:10" ht="23.25" x14ac:dyDescent="0.25">
      <c r="A30" s="114" t="s">
        <v>84</v>
      </c>
      <c r="D30" s="25"/>
      <c r="E30" s="32"/>
      <c r="F30" s="8"/>
      <c r="G30" s="27"/>
      <c r="H30" s="16"/>
      <c r="I30" s="16"/>
    </row>
    <row r="31" spans="1:10" x14ac:dyDescent="0.25">
      <c r="A31" s="16" t="s">
        <v>78</v>
      </c>
      <c r="B31" s="16" t="s">
        <v>82</v>
      </c>
      <c r="C31" s="16" t="s">
        <v>34</v>
      </c>
      <c r="D31" s="16" t="s">
        <v>126</v>
      </c>
      <c r="E31" s="16" t="s">
        <v>3</v>
      </c>
      <c r="F31" s="16" t="s">
        <v>7</v>
      </c>
      <c r="G31" s="22" t="s">
        <v>4</v>
      </c>
      <c r="H31" s="21" t="s">
        <v>21</v>
      </c>
      <c r="I31" s="16"/>
    </row>
    <row r="32" spans="1:10" x14ac:dyDescent="0.25">
      <c r="A32" s="23">
        <v>14</v>
      </c>
      <c r="B32" s="23" t="s">
        <v>380</v>
      </c>
      <c r="C32" s="17" t="s">
        <v>200</v>
      </c>
      <c r="D32" s="32" t="s">
        <v>220</v>
      </c>
      <c r="E32" s="26">
        <f>SUM(E12:E17)</f>
        <v>194</v>
      </c>
      <c r="F32" s="138"/>
      <c r="G32" s="45" t="s">
        <v>393</v>
      </c>
      <c r="H32" s="28">
        <f>+F32*E32</f>
        <v>0</v>
      </c>
    </row>
    <row r="33" spans="1:9" x14ac:dyDescent="0.25">
      <c r="D33" s="32"/>
      <c r="E33" s="32"/>
      <c r="F33" s="35"/>
      <c r="G33" s="30" t="s">
        <v>189</v>
      </c>
      <c r="H33" s="44">
        <f>SUM(H32)</f>
        <v>0</v>
      </c>
    </row>
    <row r="34" spans="1:9" x14ac:dyDescent="0.25">
      <c r="D34" s="32"/>
      <c r="E34" s="32"/>
      <c r="F34" s="35"/>
      <c r="G34" s="27"/>
      <c r="H34" s="8"/>
    </row>
    <row r="35" spans="1:9" ht="18.75" x14ac:dyDescent="0.25">
      <c r="D35" s="32"/>
      <c r="E35" s="32"/>
      <c r="F35" s="35"/>
      <c r="G35" s="48" t="s">
        <v>172</v>
      </c>
      <c r="H35" s="49">
        <f>H8+H20+H28+H33</f>
        <v>0</v>
      </c>
    </row>
    <row r="36" spans="1:9" x14ac:dyDescent="0.25">
      <c r="D36" s="32"/>
      <c r="E36" s="32"/>
      <c r="F36" s="35"/>
      <c r="G36" s="27"/>
      <c r="H36" s="8"/>
    </row>
    <row r="37" spans="1:9" ht="31.5" x14ac:dyDescent="0.25">
      <c r="A37" s="129" t="s">
        <v>36</v>
      </c>
      <c r="D37" s="32"/>
      <c r="E37" s="32"/>
      <c r="F37" s="35"/>
      <c r="G37" s="27"/>
      <c r="H37" s="8"/>
    </row>
    <row r="38" spans="1:9" x14ac:dyDescent="0.25">
      <c r="A38" s="232" t="s">
        <v>249</v>
      </c>
      <c r="B38" s="232"/>
      <c r="C38" s="232"/>
      <c r="D38" s="232"/>
      <c r="E38" s="232"/>
      <c r="F38" s="232"/>
      <c r="G38" s="232"/>
      <c r="H38" s="8"/>
    </row>
    <row r="39" spans="1:9" x14ac:dyDescent="0.25">
      <c r="A39" s="16" t="s">
        <v>78</v>
      </c>
      <c r="B39" s="16" t="s">
        <v>82</v>
      </c>
      <c r="C39" s="16" t="s">
        <v>34</v>
      </c>
      <c r="D39" s="16" t="s">
        <v>0</v>
      </c>
      <c r="E39" s="16" t="s">
        <v>3</v>
      </c>
      <c r="F39" s="16" t="s">
        <v>6</v>
      </c>
      <c r="G39" s="22" t="s">
        <v>4</v>
      </c>
      <c r="H39" s="21" t="s">
        <v>21</v>
      </c>
    </row>
    <row r="40" spans="1:9" x14ac:dyDescent="0.25">
      <c r="A40" s="23">
        <v>15</v>
      </c>
      <c r="B40" s="50" t="s">
        <v>233</v>
      </c>
      <c r="C40" s="69" t="s">
        <v>237</v>
      </c>
      <c r="D40" s="25" t="s">
        <v>2070</v>
      </c>
      <c r="E40" s="131">
        <v>746</v>
      </c>
      <c r="F40" s="6"/>
      <c r="G40" s="27" t="s">
        <v>2170</v>
      </c>
      <c r="H40" s="28">
        <f t="shared" ref="H40:H45" si="1">+F40*E40</f>
        <v>0</v>
      </c>
      <c r="I40" s="32"/>
    </row>
    <row r="41" spans="1:9" x14ac:dyDescent="0.25">
      <c r="A41" s="23">
        <v>16</v>
      </c>
      <c r="B41" s="50" t="s">
        <v>234</v>
      </c>
      <c r="C41" s="69" t="s">
        <v>237</v>
      </c>
      <c r="D41" s="25" t="s">
        <v>2071</v>
      </c>
      <c r="E41" s="131">
        <v>155</v>
      </c>
      <c r="F41" s="6"/>
      <c r="G41" s="51" t="s">
        <v>2171</v>
      </c>
      <c r="H41" s="28">
        <f t="shared" si="1"/>
        <v>0</v>
      </c>
      <c r="I41" s="32"/>
    </row>
    <row r="42" spans="1:9" x14ac:dyDescent="0.25">
      <c r="A42" s="23">
        <v>17</v>
      </c>
      <c r="B42" s="50" t="s">
        <v>235</v>
      </c>
      <c r="C42" s="69" t="s">
        <v>237</v>
      </c>
      <c r="D42" s="32" t="s">
        <v>2072</v>
      </c>
      <c r="E42" s="131">
        <v>24</v>
      </c>
      <c r="F42" s="6"/>
      <c r="G42" s="51" t="s">
        <v>2172</v>
      </c>
      <c r="H42" s="28">
        <f t="shared" si="1"/>
        <v>0</v>
      </c>
      <c r="I42" s="32"/>
    </row>
    <row r="43" spans="1:9" x14ac:dyDescent="0.25">
      <c r="A43" s="23">
        <v>18</v>
      </c>
      <c r="B43" s="50" t="s">
        <v>236</v>
      </c>
      <c r="C43" s="69" t="s">
        <v>237</v>
      </c>
      <c r="D43" s="25" t="s">
        <v>2073</v>
      </c>
      <c r="E43" s="131">
        <v>215</v>
      </c>
      <c r="F43" s="6"/>
      <c r="G43" s="27" t="s">
        <v>2093</v>
      </c>
      <c r="H43" s="28">
        <f t="shared" si="1"/>
        <v>0</v>
      </c>
      <c r="I43" s="32"/>
    </row>
    <row r="44" spans="1:9" x14ac:dyDescent="0.25">
      <c r="A44" s="23">
        <v>19</v>
      </c>
      <c r="B44" s="50" t="s">
        <v>238</v>
      </c>
      <c r="C44" s="69" t="s">
        <v>237</v>
      </c>
      <c r="D44" s="32" t="s">
        <v>2159</v>
      </c>
      <c r="E44" s="26">
        <v>166</v>
      </c>
      <c r="F44" s="6"/>
      <c r="G44" s="27" t="s">
        <v>149</v>
      </c>
      <c r="H44" s="28">
        <f t="shared" si="1"/>
        <v>0</v>
      </c>
      <c r="I44" s="32"/>
    </row>
    <row r="45" spans="1:9" x14ac:dyDescent="0.25">
      <c r="A45" s="23">
        <v>20</v>
      </c>
      <c r="B45" s="50" t="s">
        <v>239</v>
      </c>
      <c r="C45" s="69" t="s">
        <v>237</v>
      </c>
      <c r="D45" s="25" t="s">
        <v>2075</v>
      </c>
      <c r="E45" s="26">
        <v>14</v>
      </c>
      <c r="F45" s="6"/>
      <c r="G45" s="51" t="s">
        <v>352</v>
      </c>
      <c r="H45" s="28">
        <f t="shared" si="1"/>
        <v>0</v>
      </c>
      <c r="I45" s="32"/>
    </row>
    <row r="46" spans="1:9" x14ac:dyDescent="0.25">
      <c r="A46" s="23">
        <v>21</v>
      </c>
      <c r="B46" s="23" t="s">
        <v>244</v>
      </c>
      <c r="C46" s="127" t="s">
        <v>243</v>
      </c>
      <c r="D46" s="32" t="s">
        <v>2167</v>
      </c>
      <c r="E46" s="26">
        <v>120</v>
      </c>
      <c r="F46" s="6"/>
      <c r="G46" s="27" t="s">
        <v>2173</v>
      </c>
      <c r="H46" s="28">
        <f t="shared" ref="H46:H50" si="2">+F46*E46</f>
        <v>0</v>
      </c>
      <c r="I46" s="32"/>
    </row>
    <row r="47" spans="1:9" x14ac:dyDescent="0.25">
      <c r="A47" s="23">
        <v>22</v>
      </c>
      <c r="B47" s="23" t="s">
        <v>416</v>
      </c>
      <c r="C47" s="127" t="s">
        <v>243</v>
      </c>
      <c r="D47" s="32" t="s">
        <v>2176</v>
      </c>
      <c r="E47" s="26">
        <v>10</v>
      </c>
      <c r="F47" s="6"/>
      <c r="G47" s="27" t="s">
        <v>2174</v>
      </c>
      <c r="H47" s="28">
        <f t="shared" si="2"/>
        <v>0</v>
      </c>
      <c r="I47" s="32"/>
    </row>
    <row r="48" spans="1:9" x14ac:dyDescent="0.25">
      <c r="A48" s="23">
        <v>23</v>
      </c>
      <c r="B48" s="23" t="s">
        <v>245</v>
      </c>
      <c r="C48" s="127" t="s">
        <v>243</v>
      </c>
      <c r="D48" s="32" t="s">
        <v>2168</v>
      </c>
      <c r="E48" s="26">
        <v>60</v>
      </c>
      <c r="F48" s="6"/>
      <c r="G48" s="68" t="s">
        <v>2298</v>
      </c>
      <c r="H48" s="28">
        <f t="shared" si="2"/>
        <v>0</v>
      </c>
      <c r="I48" s="32"/>
    </row>
    <row r="49" spans="1:10" x14ac:dyDescent="0.25">
      <c r="A49" s="23">
        <v>24</v>
      </c>
      <c r="B49" s="23" t="s">
        <v>418</v>
      </c>
      <c r="C49" s="127" t="s">
        <v>243</v>
      </c>
      <c r="D49" s="32" t="s">
        <v>2175</v>
      </c>
      <c r="E49" s="26">
        <v>10</v>
      </c>
      <c r="F49" s="6"/>
      <c r="G49" s="68" t="s">
        <v>2299</v>
      </c>
      <c r="H49" s="28">
        <f t="shared" si="2"/>
        <v>0</v>
      </c>
      <c r="I49" s="32"/>
    </row>
    <row r="50" spans="1:10" x14ac:dyDescent="0.25">
      <c r="A50" s="23">
        <v>25</v>
      </c>
      <c r="B50" s="23" t="s">
        <v>246</v>
      </c>
      <c r="C50" s="127" t="s">
        <v>243</v>
      </c>
      <c r="D50" s="32" t="s">
        <v>2169</v>
      </c>
      <c r="E50" s="26">
        <v>85</v>
      </c>
      <c r="F50" s="6"/>
      <c r="G50" s="42" t="s">
        <v>2095</v>
      </c>
      <c r="H50" s="28">
        <f t="shared" si="2"/>
        <v>0</v>
      </c>
      <c r="I50" s="32"/>
    </row>
    <row r="51" spans="1:10" s="33" customFormat="1" x14ac:dyDescent="0.25">
      <c r="D51" s="88"/>
      <c r="E51" s="132"/>
      <c r="F51" s="133"/>
      <c r="G51" s="30" t="s">
        <v>189</v>
      </c>
      <c r="H51" s="44">
        <f>SUM(H40:H50)</f>
        <v>0</v>
      </c>
      <c r="I51" s="88"/>
    </row>
    <row r="52" spans="1:10" x14ac:dyDescent="0.25">
      <c r="D52" s="32"/>
      <c r="E52" s="26"/>
      <c r="F52" s="35"/>
      <c r="G52" s="17"/>
      <c r="I52" s="32"/>
    </row>
    <row r="53" spans="1:10" ht="31.5" x14ac:dyDescent="0.25">
      <c r="A53" s="218" t="s">
        <v>637</v>
      </c>
      <c r="B53" s="218"/>
      <c r="C53" s="218"/>
      <c r="D53" s="218"/>
      <c r="E53" s="26"/>
      <c r="F53" s="35"/>
      <c r="G53" s="52"/>
      <c r="H53" s="52"/>
      <c r="I53" s="52"/>
    </row>
    <row r="54" spans="1:10" x14ac:dyDescent="0.25">
      <c r="A54" s="222" t="s">
        <v>372</v>
      </c>
      <c r="B54" s="222"/>
      <c r="C54" s="222"/>
      <c r="D54" s="222"/>
      <c r="E54" s="26"/>
      <c r="F54" s="35"/>
      <c r="G54" s="53"/>
      <c r="H54" s="8"/>
      <c r="I54" s="32"/>
    </row>
    <row r="55" spans="1:10" x14ac:dyDescent="0.25">
      <c r="A55" s="16" t="s">
        <v>78</v>
      </c>
      <c r="B55" s="16" t="s">
        <v>76</v>
      </c>
      <c r="C55" s="16" t="s">
        <v>34</v>
      </c>
      <c r="D55" s="16" t="s">
        <v>126</v>
      </c>
      <c r="E55" s="16" t="s">
        <v>11</v>
      </c>
      <c r="F55" s="16" t="s">
        <v>70</v>
      </c>
      <c r="G55" s="27"/>
      <c r="H55" s="21" t="s">
        <v>21</v>
      </c>
      <c r="I55" s="8"/>
      <c r="J55" s="28"/>
    </row>
    <row r="56" spans="1:10" x14ac:dyDescent="0.25">
      <c r="B56" s="54" t="s">
        <v>361</v>
      </c>
      <c r="C56" s="23"/>
      <c r="D56" s="32" t="s">
        <v>14</v>
      </c>
      <c r="E56" s="37">
        <v>0.45</v>
      </c>
      <c r="F56" s="39">
        <f>+'A. Algemeen'!G56</f>
        <v>0</v>
      </c>
      <c r="G56" s="40"/>
      <c r="H56" s="8">
        <f>$H$51*E56*F56</f>
        <v>0</v>
      </c>
      <c r="I56" s="8"/>
      <c r="J56" s="28"/>
    </row>
    <row r="57" spans="1:10" x14ac:dyDescent="0.25">
      <c r="B57" s="54" t="s">
        <v>362</v>
      </c>
      <c r="C57" s="23"/>
      <c r="D57" s="32" t="s">
        <v>15</v>
      </c>
      <c r="E57" s="55">
        <v>0.05</v>
      </c>
      <c r="F57" s="39">
        <f>+'A. Algemeen'!G57</f>
        <v>0</v>
      </c>
      <c r="G57" s="27"/>
      <c r="H57" s="8">
        <f t="shared" ref="H57:H59" si="3">$H$51*E57*F57</f>
        <v>0</v>
      </c>
      <c r="I57" s="8"/>
      <c r="J57" s="28"/>
    </row>
    <row r="58" spans="1:10" x14ac:dyDescent="0.25">
      <c r="B58" s="54" t="s">
        <v>363</v>
      </c>
      <c r="C58" s="23"/>
      <c r="D58" s="32" t="s">
        <v>12</v>
      </c>
      <c r="E58" s="55">
        <v>0.04</v>
      </c>
      <c r="F58" s="39">
        <f>+'A. Algemeen'!G58</f>
        <v>0</v>
      </c>
      <c r="G58" s="42"/>
      <c r="H58" s="8">
        <f t="shared" si="3"/>
        <v>0</v>
      </c>
      <c r="I58" s="28"/>
      <c r="J58" s="28"/>
    </row>
    <row r="59" spans="1:10" x14ac:dyDescent="0.25">
      <c r="B59" s="54" t="s">
        <v>364</v>
      </c>
      <c r="C59" s="23"/>
      <c r="D59" s="32" t="s">
        <v>13</v>
      </c>
      <c r="E59" s="55">
        <v>0.01</v>
      </c>
      <c r="F59" s="39">
        <f>+'A. Algemeen'!G59</f>
        <v>0</v>
      </c>
      <c r="G59" s="27"/>
      <c r="H59" s="8">
        <f t="shared" si="3"/>
        <v>0</v>
      </c>
      <c r="I59" s="28"/>
      <c r="J59" s="28"/>
    </row>
    <row r="60" spans="1:10" x14ac:dyDescent="0.25">
      <c r="D60" s="32"/>
      <c r="E60" s="26"/>
      <c r="F60" s="35"/>
      <c r="G60" s="30" t="s">
        <v>189</v>
      </c>
      <c r="H60" s="44">
        <f>SUM(H56:H59)</f>
        <v>0</v>
      </c>
    </row>
    <row r="61" spans="1:10" x14ac:dyDescent="0.25">
      <c r="D61" s="32"/>
      <c r="E61" s="26"/>
      <c r="F61" s="35"/>
      <c r="G61" s="53"/>
      <c r="H61" s="8"/>
    </row>
    <row r="62" spans="1:10" ht="18.75" x14ac:dyDescent="0.25">
      <c r="D62" s="32"/>
      <c r="E62" s="26"/>
      <c r="F62" s="35"/>
      <c r="G62" s="48" t="s">
        <v>173</v>
      </c>
      <c r="H62" s="49">
        <f>H51+H60</f>
        <v>0</v>
      </c>
    </row>
    <row r="63" spans="1:10" x14ac:dyDescent="0.25">
      <c r="D63" s="32"/>
      <c r="E63" s="26"/>
      <c r="F63" s="35"/>
      <c r="G63" s="53"/>
      <c r="H63" s="8"/>
    </row>
    <row r="64" spans="1:10" x14ac:dyDescent="0.25">
      <c r="D64" s="32"/>
      <c r="E64" s="26"/>
      <c r="F64" s="35"/>
      <c r="G64" s="53"/>
      <c r="H64" s="8"/>
    </row>
    <row r="65" spans="1:11" ht="18.75" x14ac:dyDescent="0.25">
      <c r="F65" s="57"/>
      <c r="G65" s="115" t="s">
        <v>247</v>
      </c>
      <c r="H65" s="58">
        <f>$H$35+$H$62</f>
        <v>0</v>
      </c>
    </row>
    <row r="66" spans="1:11" ht="18.75" x14ac:dyDescent="0.25">
      <c r="F66" s="57"/>
      <c r="G66" s="115"/>
      <c r="H66" s="58"/>
    </row>
    <row r="67" spans="1:11" ht="19.5" thickBot="1" x14ac:dyDescent="0.3">
      <c r="F67" s="57"/>
      <c r="G67" s="56"/>
      <c r="H67" s="58"/>
    </row>
    <row r="68" spans="1:11" ht="28.5" thickBot="1" x14ac:dyDescent="0.3">
      <c r="E68" s="59"/>
      <c r="F68" s="116" t="s">
        <v>248</v>
      </c>
      <c r="G68" s="114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68" s="113">
        <f>IF('Informatie en uitleg'!$B$1=1,H65*'Informatie en uitleg'!$B$34,IF('Informatie en uitleg'!$B$1=2,H65*'Informatie en uitleg'!$B$35,IF('Informatie en uitleg'!$B$1=3,H65*'Informatie en uitleg'!$B$36,"onjuist perceelnummer")))</f>
        <v>0</v>
      </c>
      <c r="J68" s="53"/>
      <c r="K68" s="8"/>
    </row>
    <row r="69" spans="1:11" x14ac:dyDescent="0.25">
      <c r="D69" s="32"/>
      <c r="E69" s="26"/>
      <c r="F69" s="35"/>
      <c r="G69" s="53"/>
      <c r="H69" s="8"/>
    </row>
    <row r="70" spans="1:11" x14ac:dyDescent="0.25">
      <c r="D70" s="32"/>
      <c r="E70" s="32"/>
      <c r="F70" s="35"/>
      <c r="G70" s="27"/>
      <c r="H70" s="8"/>
    </row>
    <row r="71" spans="1:11" s="61" customFormat="1" ht="28.5" x14ac:dyDescent="0.25">
      <c r="A71" s="216" t="s">
        <v>365</v>
      </c>
      <c r="B71" s="216"/>
      <c r="C71" s="216"/>
      <c r="D71" s="216"/>
      <c r="E71" s="216"/>
      <c r="F71" s="216"/>
      <c r="G71" s="216"/>
      <c r="H71" s="60"/>
    </row>
    <row r="72" spans="1:11" ht="28.5" x14ac:dyDescent="0.25">
      <c r="A72" s="216" t="s">
        <v>230</v>
      </c>
      <c r="B72" s="216"/>
      <c r="C72" s="216"/>
      <c r="D72" s="216"/>
      <c r="F72" s="8"/>
      <c r="G72" s="27"/>
    </row>
    <row r="73" spans="1:11" x14ac:dyDescent="0.25">
      <c r="B73" s="16" t="s">
        <v>82</v>
      </c>
      <c r="C73" s="16" t="s">
        <v>34</v>
      </c>
      <c r="D73" s="16" t="s">
        <v>80</v>
      </c>
      <c r="E73" s="225" t="s">
        <v>81</v>
      </c>
      <c r="F73" s="225"/>
      <c r="G73" s="225"/>
      <c r="H73" s="62" t="s">
        <v>29</v>
      </c>
      <c r="I73" s="17" t="s">
        <v>229</v>
      </c>
    </row>
    <row r="74" spans="1:11" x14ac:dyDescent="0.25">
      <c r="B74" s="50" t="s">
        <v>193</v>
      </c>
      <c r="C74" s="17" t="s">
        <v>194</v>
      </c>
      <c r="D74" s="25" t="s">
        <v>282</v>
      </c>
      <c r="E74" s="214"/>
      <c r="F74" s="214"/>
      <c r="G74" s="214"/>
      <c r="H74" s="134">
        <f>F5</f>
        <v>0</v>
      </c>
      <c r="I74" s="32" t="str">
        <f t="shared" ref="I74:I101" ca="1" si="4">_xlfn.FORMULATEXT(H74)</f>
        <v>=F5</v>
      </c>
    </row>
    <row r="75" spans="1:11" x14ac:dyDescent="0.25">
      <c r="B75" s="50" t="s">
        <v>195</v>
      </c>
      <c r="C75" s="17" t="s">
        <v>194</v>
      </c>
      <c r="D75" s="25" t="s">
        <v>283</v>
      </c>
      <c r="E75" s="214"/>
      <c r="F75" s="214"/>
      <c r="G75" s="214"/>
      <c r="H75" s="134">
        <f>F6</f>
        <v>0</v>
      </c>
      <c r="I75" s="32" t="str">
        <f t="shared" ca="1" si="4"/>
        <v>=F6</v>
      </c>
    </row>
    <row r="76" spans="1:11" x14ac:dyDescent="0.25">
      <c r="B76" s="50" t="s">
        <v>196</v>
      </c>
      <c r="C76" s="17" t="s">
        <v>194</v>
      </c>
      <c r="D76" s="25" t="s">
        <v>284</v>
      </c>
      <c r="E76" s="214"/>
      <c r="F76" s="214"/>
      <c r="G76" s="214"/>
      <c r="H76" s="134">
        <f>F7</f>
        <v>0</v>
      </c>
      <c r="I76" s="32" t="str">
        <f t="shared" ca="1" si="4"/>
        <v>=F7</v>
      </c>
    </row>
    <row r="77" spans="1:11" x14ac:dyDescent="0.25">
      <c r="B77" s="50"/>
      <c r="D77" s="25"/>
      <c r="E77" s="126"/>
      <c r="F77" s="126"/>
      <c r="G77" s="126"/>
      <c r="H77" s="134"/>
      <c r="I77" s="32"/>
    </row>
    <row r="78" spans="1:11" x14ac:dyDescent="0.25">
      <c r="B78" s="50" t="s">
        <v>218</v>
      </c>
      <c r="C78" s="17" t="s">
        <v>200</v>
      </c>
      <c r="D78" s="33" t="s">
        <v>285</v>
      </c>
      <c r="E78" s="231" t="s">
        <v>2178</v>
      </c>
      <c r="F78" s="231"/>
      <c r="G78" s="231"/>
      <c r="H78" s="63">
        <f>F18</f>
        <v>0</v>
      </c>
      <c r="I78" s="32" t="str">
        <f t="shared" ca="1" si="4"/>
        <v>=F18</v>
      </c>
    </row>
    <row r="79" spans="1:11" x14ac:dyDescent="0.25">
      <c r="B79" s="50" t="s">
        <v>219</v>
      </c>
      <c r="C79" s="17" t="s">
        <v>200</v>
      </c>
      <c r="D79" s="33" t="s">
        <v>286</v>
      </c>
      <c r="E79" s="231" t="s">
        <v>2177</v>
      </c>
      <c r="F79" s="231"/>
      <c r="G79" s="231"/>
      <c r="H79" s="63">
        <f>F19</f>
        <v>0</v>
      </c>
      <c r="I79" s="32" t="str">
        <f t="shared" ca="1" si="4"/>
        <v>=F19</v>
      </c>
    </row>
    <row r="80" spans="1:11" x14ac:dyDescent="0.25">
      <c r="B80" s="50"/>
      <c r="D80" s="33"/>
      <c r="E80" s="128"/>
      <c r="F80" s="128"/>
      <c r="G80" s="128"/>
      <c r="H80" s="63"/>
      <c r="I80" s="32"/>
    </row>
    <row r="81" spans="2:9" ht="15" customHeight="1" x14ac:dyDescent="0.25">
      <c r="B81" s="50" t="s">
        <v>197</v>
      </c>
      <c r="C81" s="17" t="s">
        <v>200</v>
      </c>
      <c r="D81" s="25" t="s">
        <v>287</v>
      </c>
      <c r="E81" s="221" t="s">
        <v>2220</v>
      </c>
      <c r="F81" s="221"/>
      <c r="G81" s="221"/>
      <c r="H81" s="63">
        <f>F12</f>
        <v>0</v>
      </c>
      <c r="I81" s="32" t="str">
        <f t="shared" ca="1" si="4"/>
        <v>=F12</v>
      </c>
    </row>
    <row r="82" spans="2:9" ht="15" customHeight="1" x14ac:dyDescent="0.25">
      <c r="B82" s="50" t="s">
        <v>198</v>
      </c>
      <c r="C82" s="17" t="s">
        <v>200</v>
      </c>
      <c r="D82" s="25" t="s">
        <v>288</v>
      </c>
      <c r="E82" s="221" t="s">
        <v>2195</v>
      </c>
      <c r="F82" s="221"/>
      <c r="G82" s="221"/>
      <c r="H82" s="63">
        <f>F13</f>
        <v>0</v>
      </c>
      <c r="I82" s="32" t="str">
        <f t="shared" ca="1" si="4"/>
        <v>=F13</v>
      </c>
    </row>
    <row r="83" spans="2:9" ht="15" customHeight="1" x14ac:dyDescent="0.25">
      <c r="B83" s="50" t="s">
        <v>199</v>
      </c>
      <c r="C83" s="17" t="s">
        <v>200</v>
      </c>
      <c r="D83" s="25" t="s">
        <v>289</v>
      </c>
      <c r="E83" s="221" t="s">
        <v>2196</v>
      </c>
      <c r="F83" s="221"/>
      <c r="G83" s="221"/>
      <c r="H83" s="63">
        <f>F14</f>
        <v>0</v>
      </c>
      <c r="I83" s="32" t="str">
        <f t="shared" ca="1" si="4"/>
        <v>=F14</v>
      </c>
    </row>
    <row r="84" spans="2:9" ht="15" customHeight="1" x14ac:dyDescent="0.25">
      <c r="B84" s="50" t="s">
        <v>290</v>
      </c>
      <c r="C84" s="17" t="s">
        <v>200</v>
      </c>
      <c r="D84" s="25" t="s">
        <v>293</v>
      </c>
      <c r="E84" s="221" t="s">
        <v>2224</v>
      </c>
      <c r="F84" s="221"/>
      <c r="G84" s="221"/>
      <c r="H84" s="63">
        <f>F12*(1+$F$24)</f>
        <v>0</v>
      </c>
      <c r="I84" s="32" t="str">
        <f t="shared" ca="1" si="4"/>
        <v>=F12*(1+$F$24)</v>
      </c>
    </row>
    <row r="85" spans="2:9" ht="15" customHeight="1" x14ac:dyDescent="0.25">
      <c r="B85" s="50" t="s">
        <v>291</v>
      </c>
      <c r="C85" s="17" t="s">
        <v>200</v>
      </c>
      <c r="D85" s="25" t="s">
        <v>294</v>
      </c>
      <c r="E85" s="221" t="s">
        <v>2197</v>
      </c>
      <c r="F85" s="221"/>
      <c r="G85" s="221"/>
      <c r="H85" s="63">
        <f>F13*(1+$F$24)</f>
        <v>0</v>
      </c>
      <c r="I85" s="32" t="str">
        <f t="shared" ca="1" si="4"/>
        <v>=F13*(1+$F$24)</v>
      </c>
    </row>
    <row r="86" spans="2:9" ht="15" customHeight="1" x14ac:dyDescent="0.25">
      <c r="B86" s="50" t="s">
        <v>292</v>
      </c>
      <c r="C86" s="17" t="s">
        <v>200</v>
      </c>
      <c r="D86" s="25" t="s">
        <v>295</v>
      </c>
      <c r="E86" s="221" t="s">
        <v>2198</v>
      </c>
      <c r="F86" s="221"/>
      <c r="G86" s="221"/>
      <c r="H86" s="63">
        <f>F14*(1+$F$24)</f>
        <v>0</v>
      </c>
      <c r="I86" s="32" t="str">
        <f t="shared" ca="1" si="4"/>
        <v>=F14*(1+$F$24)</v>
      </c>
    </row>
    <row r="87" spans="2:9" ht="15" customHeight="1" x14ac:dyDescent="0.25">
      <c r="B87" s="50" t="s">
        <v>296</v>
      </c>
      <c r="C87" s="17" t="s">
        <v>200</v>
      </c>
      <c r="D87" s="24" t="s">
        <v>299</v>
      </c>
      <c r="E87" s="221" t="s">
        <v>2225</v>
      </c>
      <c r="F87" s="221"/>
      <c r="G87" s="221"/>
      <c r="H87" s="63">
        <f>F12*(1+$F$24)+$F$27</f>
        <v>0</v>
      </c>
      <c r="I87" s="32" t="str">
        <f t="shared" ca="1" si="4"/>
        <v>=F12*(1+$F$24)+$F$27</v>
      </c>
    </row>
    <row r="88" spans="2:9" ht="15" customHeight="1" x14ac:dyDescent="0.25">
      <c r="B88" s="50" t="s">
        <v>297</v>
      </c>
      <c r="C88" s="17" t="s">
        <v>200</v>
      </c>
      <c r="D88" s="25" t="s">
        <v>300</v>
      </c>
      <c r="E88" s="221" t="s">
        <v>2199</v>
      </c>
      <c r="F88" s="221"/>
      <c r="G88" s="221"/>
      <c r="H88" s="63">
        <f>F13*(1+$F$24)+$F$27</f>
        <v>0</v>
      </c>
      <c r="I88" s="32" t="str">
        <f t="shared" ca="1" si="4"/>
        <v>=F13*(1+$F$24)+$F$27</v>
      </c>
    </row>
    <row r="89" spans="2:9" ht="15" customHeight="1" x14ac:dyDescent="0.25">
      <c r="B89" s="50" t="s">
        <v>298</v>
      </c>
      <c r="C89" s="17" t="s">
        <v>200</v>
      </c>
      <c r="D89" s="25" t="s">
        <v>301</v>
      </c>
      <c r="E89" s="221" t="s">
        <v>2200</v>
      </c>
      <c r="F89" s="221"/>
      <c r="G89" s="221"/>
      <c r="H89" s="63">
        <f>F14*(1+$F$24)+$F$27</f>
        <v>0</v>
      </c>
      <c r="I89" s="32" t="str">
        <f t="shared" ca="1" si="4"/>
        <v>=F14*(1+$F$24)+$F$27</v>
      </c>
    </row>
    <row r="90" spans="2:9" ht="15" customHeight="1" x14ac:dyDescent="0.25">
      <c r="B90" s="50"/>
      <c r="D90" s="25"/>
      <c r="E90" s="125"/>
      <c r="F90" s="125"/>
      <c r="G90" s="125"/>
      <c r="H90" s="63"/>
      <c r="I90" s="32"/>
    </row>
    <row r="91" spans="2:9" ht="15" customHeight="1" x14ac:dyDescent="0.25">
      <c r="B91" s="50" t="s">
        <v>215</v>
      </c>
      <c r="C91" s="17" t="s">
        <v>200</v>
      </c>
      <c r="D91" s="25" t="s">
        <v>302</v>
      </c>
      <c r="E91" s="221" t="s">
        <v>2221</v>
      </c>
      <c r="F91" s="221"/>
      <c r="G91" s="221"/>
      <c r="H91" s="63">
        <f>F15</f>
        <v>0</v>
      </c>
      <c r="I91" s="32" t="str">
        <f t="shared" ca="1" si="4"/>
        <v>=F15</v>
      </c>
    </row>
    <row r="92" spans="2:9" ht="15" customHeight="1" x14ac:dyDescent="0.25">
      <c r="B92" s="50" t="s">
        <v>216</v>
      </c>
      <c r="C92" s="17" t="s">
        <v>200</v>
      </c>
      <c r="D92" s="25" t="s">
        <v>303</v>
      </c>
      <c r="E92" s="221" t="s">
        <v>2222</v>
      </c>
      <c r="F92" s="221"/>
      <c r="G92" s="221"/>
      <c r="H92" s="63">
        <f>F16</f>
        <v>0</v>
      </c>
      <c r="I92" s="32" t="str">
        <f t="shared" ca="1" si="4"/>
        <v>=F16</v>
      </c>
    </row>
    <row r="93" spans="2:9" ht="15" customHeight="1" x14ac:dyDescent="0.25">
      <c r="B93" s="50" t="s">
        <v>217</v>
      </c>
      <c r="C93" s="17" t="s">
        <v>200</v>
      </c>
      <c r="D93" s="25" t="s">
        <v>304</v>
      </c>
      <c r="E93" s="221" t="s">
        <v>2223</v>
      </c>
      <c r="F93" s="221"/>
      <c r="G93" s="221"/>
      <c r="H93" s="63">
        <f>F17</f>
        <v>0</v>
      </c>
      <c r="I93" s="32" t="str">
        <f t="shared" ca="1" si="4"/>
        <v>=F17</v>
      </c>
    </row>
    <row r="94" spans="2:9" ht="15" customHeight="1" x14ac:dyDescent="0.25">
      <c r="B94" s="50" t="s">
        <v>305</v>
      </c>
      <c r="C94" s="17" t="s">
        <v>200</v>
      </c>
      <c r="D94" s="25" t="s">
        <v>308</v>
      </c>
      <c r="E94" s="233" t="s">
        <v>2226</v>
      </c>
      <c r="F94" s="233"/>
      <c r="G94" s="233"/>
      <c r="H94" s="63">
        <f>+F15*(1+$F$24)</f>
        <v>0</v>
      </c>
      <c r="I94" s="32" t="str">
        <f t="shared" ca="1" si="4"/>
        <v>=+F15*(1+$F$24)</v>
      </c>
    </row>
    <row r="95" spans="2:9" ht="15" customHeight="1" x14ac:dyDescent="0.25">
      <c r="B95" s="50" t="s">
        <v>306</v>
      </c>
      <c r="C95" s="17" t="s">
        <v>200</v>
      </c>
      <c r="D95" s="25" t="s">
        <v>309</v>
      </c>
      <c r="E95" s="233" t="s">
        <v>2227</v>
      </c>
      <c r="F95" s="233"/>
      <c r="G95" s="233"/>
      <c r="H95" s="63">
        <f>+F16*(1+$F$24)</f>
        <v>0</v>
      </c>
      <c r="I95" s="32" t="str">
        <f t="shared" ca="1" si="4"/>
        <v>=+F16*(1+$F$24)</v>
      </c>
    </row>
    <row r="96" spans="2:9" ht="15" customHeight="1" x14ac:dyDescent="0.25">
      <c r="B96" s="50" t="s">
        <v>307</v>
      </c>
      <c r="C96" s="17" t="s">
        <v>200</v>
      </c>
      <c r="D96" s="25" t="s">
        <v>310</v>
      </c>
      <c r="E96" s="233" t="s">
        <v>2228</v>
      </c>
      <c r="F96" s="233"/>
      <c r="G96" s="233"/>
      <c r="H96" s="63">
        <f>+F17*(1+$F$24)</f>
        <v>0</v>
      </c>
      <c r="I96" s="32" t="str">
        <f t="shared" ca="1" si="4"/>
        <v>=+F17*(1+$F$24)</v>
      </c>
    </row>
    <row r="97" spans="1:9" ht="15" customHeight="1" x14ac:dyDescent="0.25">
      <c r="B97" s="50" t="s">
        <v>311</v>
      </c>
      <c r="C97" s="17" t="s">
        <v>200</v>
      </c>
      <c r="D97" s="25" t="s">
        <v>314</v>
      </c>
      <c r="E97" s="233" t="s">
        <v>2229</v>
      </c>
      <c r="F97" s="233"/>
      <c r="G97" s="233"/>
      <c r="H97" s="63">
        <f>F15*(1+$F$24)+$F$27</f>
        <v>0</v>
      </c>
      <c r="I97" s="32" t="str">
        <f t="shared" ca="1" si="4"/>
        <v>=F15*(1+$F$24)+$F$27</v>
      </c>
    </row>
    <row r="98" spans="1:9" ht="15" customHeight="1" x14ac:dyDescent="0.25">
      <c r="B98" s="50" t="s">
        <v>312</v>
      </c>
      <c r="C98" s="17" t="s">
        <v>200</v>
      </c>
      <c r="D98" s="25" t="s">
        <v>315</v>
      </c>
      <c r="E98" s="233" t="s">
        <v>2230</v>
      </c>
      <c r="F98" s="233"/>
      <c r="G98" s="233"/>
      <c r="H98" s="63">
        <f>F16*(1+$F$24)+$F$27</f>
        <v>0</v>
      </c>
      <c r="I98" s="32" t="str">
        <f t="shared" ca="1" si="4"/>
        <v>=F16*(1+$F$24)+$F$27</v>
      </c>
    </row>
    <row r="99" spans="1:9" ht="15" customHeight="1" x14ac:dyDescent="0.25">
      <c r="B99" s="50" t="s">
        <v>313</v>
      </c>
      <c r="C99" s="17" t="s">
        <v>200</v>
      </c>
      <c r="D99" s="25" t="s">
        <v>316</v>
      </c>
      <c r="E99" s="233" t="s">
        <v>2231</v>
      </c>
      <c r="F99" s="233"/>
      <c r="G99" s="233"/>
      <c r="H99" s="63">
        <f>F17*(1+$F$24)+$F$27</f>
        <v>0</v>
      </c>
      <c r="I99" s="32" t="str">
        <f t="shared" ca="1" si="4"/>
        <v>=F17*(1+$F$24)+$F$27</v>
      </c>
    </row>
    <row r="100" spans="1:9" ht="15" customHeight="1" x14ac:dyDescent="0.25">
      <c r="B100" s="50"/>
      <c r="D100" s="25"/>
      <c r="E100" s="135"/>
      <c r="F100" s="135"/>
      <c r="G100" s="135"/>
      <c r="H100" s="63"/>
      <c r="I100" s="32"/>
    </row>
    <row r="101" spans="1:9" ht="15" customHeight="1" x14ac:dyDescent="0.25">
      <c r="B101" s="50" t="s">
        <v>380</v>
      </c>
      <c r="C101" s="17" t="s">
        <v>200</v>
      </c>
      <c r="D101" s="32" t="s">
        <v>379</v>
      </c>
      <c r="E101" s="221" t="s">
        <v>393</v>
      </c>
      <c r="F101" s="221"/>
      <c r="G101" s="221"/>
      <c r="H101" s="136">
        <f>+F32</f>
        <v>0</v>
      </c>
      <c r="I101" s="32" t="str">
        <f t="shared" ca="1" si="4"/>
        <v>=+F32</v>
      </c>
    </row>
    <row r="102" spans="1:9" ht="15" customHeight="1" x14ac:dyDescent="0.25">
      <c r="B102" s="50"/>
      <c r="D102" s="25"/>
      <c r="E102" s="221"/>
      <c r="F102" s="221"/>
      <c r="G102" s="221"/>
      <c r="H102" s="63"/>
      <c r="I102" s="32"/>
    </row>
    <row r="103" spans="1:9" x14ac:dyDescent="0.25">
      <c r="D103" s="32"/>
      <c r="F103" s="8"/>
      <c r="G103" s="27"/>
    </row>
    <row r="104" spans="1:9" ht="28.5" x14ac:dyDescent="0.25">
      <c r="A104" s="216" t="s">
        <v>317</v>
      </c>
      <c r="B104" s="216"/>
      <c r="C104" s="216"/>
      <c r="D104" s="216"/>
      <c r="F104" s="8"/>
      <c r="G104" s="27"/>
    </row>
    <row r="105" spans="1:9" x14ac:dyDescent="0.25">
      <c r="A105" s="232" t="s">
        <v>249</v>
      </c>
      <c r="B105" s="232"/>
      <c r="C105" s="232"/>
      <c r="D105" s="232"/>
      <c r="E105" s="232"/>
      <c r="F105" s="232"/>
      <c r="G105" s="232"/>
      <c r="H105" s="8"/>
    </row>
    <row r="106" spans="1:9" x14ac:dyDescent="0.25">
      <c r="B106" s="16" t="s">
        <v>82</v>
      </c>
      <c r="C106" s="16" t="s">
        <v>34</v>
      </c>
      <c r="D106" s="16" t="s">
        <v>80</v>
      </c>
      <c r="E106" s="62" t="s">
        <v>81</v>
      </c>
      <c r="F106" s="32"/>
      <c r="G106" s="29"/>
      <c r="H106" s="62" t="s">
        <v>29</v>
      </c>
      <c r="I106" s="17" t="s">
        <v>229</v>
      </c>
    </row>
    <row r="107" spans="1:9" x14ac:dyDescent="0.25">
      <c r="B107" s="50" t="s">
        <v>233</v>
      </c>
      <c r="C107" s="69" t="s">
        <v>237</v>
      </c>
      <c r="D107" s="25" t="s">
        <v>138</v>
      </c>
      <c r="E107" s="221"/>
      <c r="F107" s="221"/>
      <c r="G107" s="221"/>
      <c r="H107" s="63">
        <f>F40</f>
        <v>0</v>
      </c>
      <c r="I107" s="32" t="str">
        <f t="shared" ref="I107:I121" ca="1" si="5">_xlfn.FORMULATEXT(H107)</f>
        <v>=F40</v>
      </c>
    </row>
    <row r="108" spans="1:9" x14ac:dyDescent="0.25">
      <c r="B108" s="50" t="s">
        <v>234</v>
      </c>
      <c r="C108" s="69" t="s">
        <v>237</v>
      </c>
      <c r="D108" s="25" t="s">
        <v>139</v>
      </c>
      <c r="E108" s="221" t="s">
        <v>2171</v>
      </c>
      <c r="F108" s="221"/>
      <c r="G108" s="221"/>
      <c r="H108" s="63">
        <f>F41</f>
        <v>0</v>
      </c>
      <c r="I108" s="32" t="str">
        <f t="shared" ca="1" si="5"/>
        <v>=F41</v>
      </c>
    </row>
    <row r="109" spans="1:9" x14ac:dyDescent="0.25">
      <c r="B109" s="50" t="s">
        <v>235</v>
      </c>
      <c r="C109" s="69" t="s">
        <v>237</v>
      </c>
      <c r="D109" s="32" t="s">
        <v>140</v>
      </c>
      <c r="E109" s="221" t="s">
        <v>2172</v>
      </c>
      <c r="F109" s="221"/>
      <c r="G109" s="221"/>
      <c r="H109" s="63">
        <f>F42</f>
        <v>0</v>
      </c>
      <c r="I109" s="32" t="str">
        <f t="shared" ca="1" si="5"/>
        <v>=F42</v>
      </c>
    </row>
    <row r="110" spans="1:9" x14ac:dyDescent="0.25">
      <c r="B110" s="50" t="s">
        <v>236</v>
      </c>
      <c r="C110" s="69" t="s">
        <v>237</v>
      </c>
      <c r="D110" s="25" t="s">
        <v>141</v>
      </c>
      <c r="E110" s="221" t="s">
        <v>2093</v>
      </c>
      <c r="F110" s="221"/>
      <c r="G110" s="221"/>
      <c r="H110" s="63">
        <f>F43</f>
        <v>0</v>
      </c>
      <c r="I110" s="32" t="str">
        <f t="shared" ca="1" si="5"/>
        <v>=F43</v>
      </c>
    </row>
    <row r="111" spans="1:9" ht="15" customHeight="1" x14ac:dyDescent="0.25">
      <c r="B111" s="50" t="s">
        <v>413</v>
      </c>
      <c r="C111" s="69" t="s">
        <v>237</v>
      </c>
      <c r="D111" s="86" t="s">
        <v>414</v>
      </c>
      <c r="E111" s="221" t="s">
        <v>400</v>
      </c>
      <c r="F111" s="221"/>
      <c r="G111" s="221"/>
      <c r="H111" s="63">
        <f>F40</f>
        <v>0</v>
      </c>
      <c r="I111" s="32" t="str">
        <f t="shared" ca="1" si="5"/>
        <v>=F40</v>
      </c>
    </row>
    <row r="112" spans="1:9" x14ac:dyDescent="0.25">
      <c r="B112" s="50" t="s">
        <v>238</v>
      </c>
      <c r="C112" s="69" t="s">
        <v>237</v>
      </c>
      <c r="D112" s="88" t="s">
        <v>148</v>
      </c>
      <c r="E112" s="221" t="s">
        <v>149</v>
      </c>
      <c r="F112" s="221"/>
      <c r="G112" s="221"/>
      <c r="H112" s="63">
        <f>F44</f>
        <v>0</v>
      </c>
      <c r="I112" s="32" t="str">
        <f t="shared" ca="1" si="5"/>
        <v>=F44</v>
      </c>
    </row>
    <row r="113" spans="1:9" x14ac:dyDescent="0.25">
      <c r="B113" s="50" t="s">
        <v>239</v>
      </c>
      <c r="C113" s="69" t="s">
        <v>237</v>
      </c>
      <c r="D113" s="86" t="s">
        <v>146</v>
      </c>
      <c r="E113" s="221" t="s">
        <v>352</v>
      </c>
      <c r="F113" s="221"/>
      <c r="G113" s="221"/>
      <c r="H113" s="63">
        <f>F45</f>
        <v>0</v>
      </c>
      <c r="I113" s="32" t="str">
        <f t="shared" ca="1" si="5"/>
        <v>=F45</v>
      </c>
    </row>
    <row r="114" spans="1:9" x14ac:dyDescent="0.25">
      <c r="B114" s="50"/>
      <c r="C114" s="69"/>
      <c r="D114" s="86"/>
      <c r="E114" s="125"/>
      <c r="F114" s="125"/>
      <c r="G114" s="125"/>
      <c r="H114" s="63"/>
      <c r="I114" s="32"/>
    </row>
    <row r="115" spans="1:9" x14ac:dyDescent="0.25">
      <c r="B115" s="23" t="s">
        <v>244</v>
      </c>
      <c r="C115" s="127" t="s">
        <v>243</v>
      </c>
      <c r="D115" s="88" t="s">
        <v>240</v>
      </c>
      <c r="E115" s="221" t="s">
        <v>2128</v>
      </c>
      <c r="F115" s="221"/>
      <c r="G115" s="221"/>
      <c r="H115" s="63">
        <f>F46</f>
        <v>0</v>
      </c>
      <c r="I115" s="32" t="str">
        <f t="shared" ca="1" si="5"/>
        <v>=F46</v>
      </c>
    </row>
    <row r="116" spans="1:9" x14ac:dyDescent="0.25">
      <c r="B116" s="23" t="s">
        <v>416</v>
      </c>
      <c r="C116" s="127" t="s">
        <v>243</v>
      </c>
      <c r="D116" s="88" t="s">
        <v>415</v>
      </c>
      <c r="E116" s="221" t="s">
        <v>2218</v>
      </c>
      <c r="F116" s="221"/>
      <c r="G116" s="221"/>
      <c r="H116" s="137">
        <f>F47</f>
        <v>0</v>
      </c>
      <c r="I116" s="32" t="str">
        <f t="shared" ca="1" si="5"/>
        <v>=F47</v>
      </c>
    </row>
    <row r="117" spans="1:9" x14ac:dyDescent="0.25">
      <c r="B117" s="23" t="s">
        <v>245</v>
      </c>
      <c r="C117" s="127" t="s">
        <v>243</v>
      </c>
      <c r="D117" s="88" t="s">
        <v>241</v>
      </c>
      <c r="E117" s="221" t="s">
        <v>2298</v>
      </c>
      <c r="F117" s="221"/>
      <c r="G117" s="221"/>
      <c r="H117" s="63">
        <f t="shared" ref="H117" si="6">F48</f>
        <v>0</v>
      </c>
      <c r="I117" s="32" t="str">
        <f t="shared" ca="1" si="5"/>
        <v>=F48</v>
      </c>
    </row>
    <row r="118" spans="1:9" x14ac:dyDescent="0.25">
      <c r="B118" s="23" t="s">
        <v>418</v>
      </c>
      <c r="C118" s="127" t="s">
        <v>243</v>
      </c>
      <c r="D118" s="88" t="s">
        <v>417</v>
      </c>
      <c r="E118" s="221" t="s">
        <v>2299</v>
      </c>
      <c r="F118" s="221"/>
      <c r="G118" s="221"/>
      <c r="H118" s="137">
        <f>F49</f>
        <v>0</v>
      </c>
      <c r="I118" s="32" t="str">
        <f t="shared" ca="1" si="5"/>
        <v>=F49</v>
      </c>
    </row>
    <row r="119" spans="1:9" x14ac:dyDescent="0.25">
      <c r="B119" s="23" t="s">
        <v>246</v>
      </c>
      <c r="C119" s="127" t="s">
        <v>243</v>
      </c>
      <c r="D119" s="88" t="s">
        <v>242</v>
      </c>
      <c r="E119" s="221" t="s">
        <v>2095</v>
      </c>
      <c r="F119" s="221"/>
      <c r="G119" s="221"/>
      <c r="H119" s="63">
        <f>F50</f>
        <v>0</v>
      </c>
      <c r="I119" s="32" t="str">
        <f t="shared" ca="1" si="5"/>
        <v>=F50</v>
      </c>
    </row>
    <row r="120" spans="1:9" x14ac:dyDescent="0.25">
      <c r="B120" s="23" t="s">
        <v>421</v>
      </c>
      <c r="C120" s="127" t="s">
        <v>243</v>
      </c>
      <c r="D120" s="88" t="s">
        <v>419</v>
      </c>
      <c r="E120" s="221" t="s">
        <v>2128</v>
      </c>
      <c r="F120" s="221"/>
      <c r="G120" s="221"/>
      <c r="H120" s="63">
        <f>F46</f>
        <v>0</v>
      </c>
      <c r="I120" s="32" t="str">
        <f t="shared" ca="1" si="5"/>
        <v>=F46</v>
      </c>
    </row>
    <row r="121" spans="1:9" ht="15" customHeight="1" x14ac:dyDescent="0.25">
      <c r="B121" s="23" t="s">
        <v>422</v>
      </c>
      <c r="C121" s="127" t="s">
        <v>243</v>
      </c>
      <c r="D121" s="88" t="s">
        <v>420</v>
      </c>
      <c r="E121" s="221" t="s">
        <v>2218</v>
      </c>
      <c r="F121" s="221"/>
      <c r="G121" s="221"/>
      <c r="H121" s="137">
        <f>F47</f>
        <v>0</v>
      </c>
      <c r="I121" s="32" t="str">
        <f t="shared" ca="1" si="5"/>
        <v>=F47</v>
      </c>
    </row>
    <row r="122" spans="1:9" x14ac:dyDescent="0.25">
      <c r="G122" s="27"/>
    </row>
    <row r="123" spans="1:9" x14ac:dyDescent="0.25">
      <c r="G123" s="27"/>
    </row>
    <row r="124" spans="1:9" x14ac:dyDescent="0.25">
      <c r="A124" s="64" t="s">
        <v>171</v>
      </c>
      <c r="B124" s="65"/>
      <c r="C124" s="65"/>
      <c r="D124" s="65"/>
      <c r="E124" s="65"/>
      <c r="F124" s="65"/>
      <c r="G124" s="66"/>
      <c r="H124" s="65"/>
      <c r="I124" s="65"/>
    </row>
    <row r="125" spans="1:9" x14ac:dyDescent="0.25">
      <c r="D125" s="32"/>
      <c r="F125" s="8"/>
      <c r="G125" s="27"/>
    </row>
    <row r="126" spans="1:9" x14ac:dyDescent="0.25">
      <c r="D126" s="32"/>
      <c r="F126" s="8"/>
      <c r="G126" s="27"/>
    </row>
    <row r="127" spans="1:9" x14ac:dyDescent="0.25">
      <c r="D127" s="32"/>
      <c r="F127" s="8"/>
      <c r="G127" s="27"/>
    </row>
    <row r="128" spans="1:9" x14ac:dyDescent="0.25">
      <c r="D128" s="32"/>
      <c r="F128" s="8"/>
      <c r="G128" s="27"/>
    </row>
    <row r="129" spans="2:9" x14ac:dyDescent="0.25">
      <c r="D129" s="32"/>
      <c r="F129" s="8"/>
      <c r="G129" s="27"/>
    </row>
    <row r="130" spans="2:9" x14ac:dyDescent="0.25">
      <c r="D130" s="32"/>
      <c r="F130" s="8"/>
      <c r="G130" s="27"/>
    </row>
    <row r="131" spans="2:9" x14ac:dyDescent="0.25">
      <c r="D131" s="32"/>
      <c r="F131" s="8"/>
      <c r="G131" s="27"/>
    </row>
    <row r="132" spans="2:9" x14ac:dyDescent="0.25">
      <c r="D132" s="32"/>
      <c r="F132" s="8"/>
      <c r="G132" s="27"/>
      <c r="H132" s="32"/>
    </row>
    <row r="133" spans="2:9" x14ac:dyDescent="0.25">
      <c r="D133" s="32"/>
      <c r="F133" s="8"/>
      <c r="G133" s="27"/>
      <c r="H133" s="32"/>
    </row>
    <row r="134" spans="2:9" x14ac:dyDescent="0.25">
      <c r="D134" s="32"/>
      <c r="F134" s="8"/>
      <c r="G134" s="27"/>
      <c r="H134" s="32"/>
    </row>
    <row r="135" spans="2:9" x14ac:dyDescent="0.25">
      <c r="D135" s="32"/>
      <c r="F135" s="8"/>
      <c r="G135" s="27"/>
      <c r="H135" s="32"/>
    </row>
    <row r="136" spans="2:9" x14ac:dyDescent="0.25">
      <c r="D136" s="32"/>
      <c r="F136" s="8"/>
      <c r="G136" s="27"/>
      <c r="H136" s="62"/>
    </row>
    <row r="137" spans="2:9" x14ac:dyDescent="0.25">
      <c r="D137" s="32"/>
      <c r="F137" s="8"/>
      <c r="G137" s="27"/>
      <c r="H137" s="32"/>
    </row>
    <row r="138" spans="2:9" x14ac:dyDescent="0.25">
      <c r="B138" s="32"/>
      <c r="C138" s="32"/>
      <c r="D138" s="32"/>
      <c r="E138" s="39"/>
      <c r="F138" s="8"/>
      <c r="G138" s="29"/>
      <c r="H138" s="32"/>
      <c r="I138" s="8"/>
    </row>
    <row r="139" spans="2:9" x14ac:dyDescent="0.25">
      <c r="D139" s="32"/>
      <c r="E139" s="32"/>
      <c r="F139" s="32"/>
      <c r="G139" s="29"/>
      <c r="H139" s="32"/>
    </row>
    <row r="140" spans="2:9" x14ac:dyDescent="0.25">
      <c r="D140" s="32"/>
      <c r="H140" s="32"/>
    </row>
    <row r="141" spans="2:9" x14ac:dyDescent="0.25">
      <c r="H141" s="32"/>
    </row>
    <row r="142" spans="2:9" x14ac:dyDescent="0.25">
      <c r="D142" s="16"/>
    </row>
    <row r="143" spans="2:9" x14ac:dyDescent="0.25">
      <c r="D143" s="16"/>
      <c r="E143" s="32"/>
      <c r="F143" s="32"/>
    </row>
  </sheetData>
  <sheetProtection algorithmName="SHA-512" hashValue="mlarK2PHMrcuI0wMSB22dycTqytuSobc1ItDTi0g6jf62Ox4pZyPD97EMAiQD+O93axLWYaQ/Vww6sTbFO6D2g==" saltValue="L6/mzHlxGjmCiMVXDAqSwA==" spinCount="100000" sheet="1" objects="1" scenarios="1"/>
  <mergeCells count="49">
    <mergeCell ref="A105:G105"/>
    <mergeCell ref="E96:G96"/>
    <mergeCell ref="A104:D104"/>
    <mergeCell ref="E84:G84"/>
    <mergeCell ref="E85:G85"/>
    <mergeCell ref="E86:G86"/>
    <mergeCell ref="E87:G87"/>
    <mergeCell ref="E102:G102"/>
    <mergeCell ref="E101:G101"/>
    <mergeCell ref="E97:G97"/>
    <mergeCell ref="E98:G98"/>
    <mergeCell ref="E99:G99"/>
    <mergeCell ref="E110:G110"/>
    <mergeCell ref="E112:G112"/>
    <mergeCell ref="E113:G113"/>
    <mergeCell ref="E115:G115"/>
    <mergeCell ref="E107:G107"/>
    <mergeCell ref="E109:G109"/>
    <mergeCell ref="E108:G108"/>
    <mergeCell ref="E111:G111"/>
    <mergeCell ref="E78:G78"/>
    <mergeCell ref="E94:G94"/>
    <mergeCell ref="E95:G95"/>
    <mergeCell ref="A71:G71"/>
    <mergeCell ref="A38:G38"/>
    <mergeCell ref="E88:G88"/>
    <mergeCell ref="E89:G89"/>
    <mergeCell ref="E91:G91"/>
    <mergeCell ref="E92:G92"/>
    <mergeCell ref="E93:G93"/>
    <mergeCell ref="E76:G76"/>
    <mergeCell ref="E83:G83"/>
    <mergeCell ref="E79:G79"/>
    <mergeCell ref="E81:G81"/>
    <mergeCell ref="E82:G82"/>
    <mergeCell ref="A1:D1"/>
    <mergeCell ref="A72:D72"/>
    <mergeCell ref="E73:G73"/>
    <mergeCell ref="E74:G74"/>
    <mergeCell ref="E75:G75"/>
    <mergeCell ref="A53:D53"/>
    <mergeCell ref="A54:D54"/>
    <mergeCell ref="A3:D3"/>
    <mergeCell ref="E120:G120"/>
    <mergeCell ref="E118:G118"/>
    <mergeCell ref="E116:G116"/>
    <mergeCell ref="E121:G121"/>
    <mergeCell ref="E117:G117"/>
    <mergeCell ref="E119:G119"/>
  </mergeCells>
  <dataValidations count="1">
    <dataValidation type="whole" allowBlank="1" showInputMessage="1" showErrorMessage="1" errorTitle="Foutieve ingave" error="U kunt alleen bedragen invullen die zijn afgerond op hele Euro's" sqref="F5:F7 F12:F19 F27 F32 F40:F50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8" fitToHeight="0" orientation="landscape" r:id="rId1"/>
  <headerFooter>
    <oddHeader>&amp;L&amp;F&amp;C&amp;A</oddHeader>
    <oddFooter>&amp;RPagina &amp;P / &amp;N
Printdatum: &amp;D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3"/>
  <sheetViews>
    <sheetView zoomScale="80" zoomScaleNormal="80" workbookViewId="0">
      <pane ySplit="1" topLeftCell="A2" activePane="bottomLeft" state="frozen"/>
      <selection pane="bottomLeft" sqref="A1:D1"/>
    </sheetView>
  </sheetViews>
  <sheetFormatPr defaultRowHeight="15" x14ac:dyDescent="0.25"/>
  <cols>
    <col min="1" max="1" width="5.140625" style="17" customWidth="1"/>
    <col min="2" max="2" width="14.5703125" style="17" customWidth="1"/>
    <col min="3" max="3" width="11.5703125" style="17" customWidth="1"/>
    <col min="4" max="4" width="88.85546875" style="17" customWidth="1"/>
    <col min="5" max="5" width="18.140625" style="17" customWidth="1"/>
    <col min="6" max="6" width="25.85546875" style="17" customWidth="1"/>
    <col min="7" max="7" width="138" style="18" customWidth="1"/>
    <col min="8" max="8" width="25.28515625" style="17" bestFit="1" customWidth="1"/>
    <col min="9" max="9" width="24.5703125" style="17" bestFit="1" customWidth="1"/>
    <col min="10" max="10" width="10.7109375" style="17" bestFit="1" customWidth="1"/>
    <col min="11" max="11" width="11.7109375" style="17" bestFit="1" customWidth="1"/>
    <col min="12" max="12" width="16.42578125" style="17" bestFit="1" customWidth="1"/>
    <col min="13" max="13" width="14.140625" style="17" bestFit="1" customWidth="1"/>
    <col min="14" max="14" width="21.140625" style="17" bestFit="1" customWidth="1"/>
    <col min="15" max="15" width="21.7109375" style="17" bestFit="1" customWidth="1"/>
    <col min="16" max="16" width="6.140625" style="17" bestFit="1" customWidth="1"/>
    <col min="17" max="16384" width="9.140625" style="17"/>
  </cols>
  <sheetData>
    <row r="1" spans="1:9" ht="46.5" x14ac:dyDescent="0.25">
      <c r="A1" s="217" t="s">
        <v>250</v>
      </c>
      <c r="B1" s="217"/>
      <c r="C1" s="217"/>
      <c r="D1" s="217"/>
      <c r="E1" s="95"/>
      <c r="F1" s="15"/>
      <c r="G1" s="15"/>
      <c r="H1" s="16"/>
      <c r="I1" s="16"/>
    </row>
    <row r="2" spans="1:9" ht="31.5" x14ac:dyDescent="0.25">
      <c r="A2" s="129" t="s">
        <v>33</v>
      </c>
      <c r="H2" s="16"/>
      <c r="I2" s="16"/>
    </row>
    <row r="3" spans="1:9" ht="30" x14ac:dyDescent="0.25">
      <c r="A3" s="220" t="s">
        <v>319</v>
      </c>
      <c r="B3" s="220"/>
      <c r="C3" s="220"/>
      <c r="D3" s="220"/>
      <c r="E3" s="19" t="s">
        <v>222</v>
      </c>
      <c r="F3" s="15"/>
      <c r="H3" s="16"/>
      <c r="I3" s="16"/>
    </row>
    <row r="4" spans="1:9" x14ac:dyDescent="0.25">
      <c r="A4" s="21" t="s">
        <v>78</v>
      </c>
      <c r="B4" s="16" t="s">
        <v>82</v>
      </c>
      <c r="C4" s="16" t="s">
        <v>34</v>
      </c>
      <c r="D4" s="16" t="s">
        <v>0</v>
      </c>
      <c r="E4" s="16" t="s">
        <v>3</v>
      </c>
      <c r="F4" s="16" t="s">
        <v>7</v>
      </c>
      <c r="G4" s="22" t="s">
        <v>4</v>
      </c>
      <c r="H4" s="21" t="s">
        <v>21</v>
      </c>
      <c r="I4" s="16"/>
    </row>
    <row r="5" spans="1:9" x14ac:dyDescent="0.25">
      <c r="A5" s="23">
        <v>1</v>
      </c>
      <c r="B5" s="50" t="s">
        <v>252</v>
      </c>
      <c r="C5" s="17" t="s">
        <v>254</v>
      </c>
      <c r="D5" s="25" t="s">
        <v>2243</v>
      </c>
      <c r="E5" s="26">
        <v>94</v>
      </c>
      <c r="F5" s="138"/>
      <c r="G5" s="27" t="s">
        <v>2181</v>
      </c>
      <c r="H5" s="28">
        <f>+F5*E5</f>
        <v>0</v>
      </c>
      <c r="I5" s="28"/>
    </row>
    <row r="6" spans="1:9" x14ac:dyDescent="0.25">
      <c r="A6" s="23">
        <v>2</v>
      </c>
      <c r="B6" s="50" t="s">
        <v>253</v>
      </c>
      <c r="C6" s="17" t="s">
        <v>254</v>
      </c>
      <c r="D6" s="25" t="s">
        <v>2244</v>
      </c>
      <c r="E6" s="26">
        <v>112</v>
      </c>
      <c r="F6" s="138"/>
      <c r="G6" s="27" t="s">
        <v>2182</v>
      </c>
      <c r="H6" s="28">
        <f t="shared" ref="H6:H15" si="0">+F6*E6</f>
        <v>0</v>
      </c>
      <c r="I6" s="28"/>
    </row>
    <row r="7" spans="1:9" x14ac:dyDescent="0.25">
      <c r="A7" s="23">
        <v>3</v>
      </c>
      <c r="B7" s="50" t="s">
        <v>255</v>
      </c>
      <c r="C7" s="17" t="s">
        <v>254</v>
      </c>
      <c r="D7" s="25" t="s">
        <v>2245</v>
      </c>
      <c r="E7" s="26">
        <v>182</v>
      </c>
      <c r="F7" s="138"/>
      <c r="G7" s="27" t="s">
        <v>2179</v>
      </c>
      <c r="H7" s="28">
        <f t="shared" si="0"/>
        <v>0</v>
      </c>
      <c r="I7" s="28"/>
    </row>
    <row r="8" spans="1:9" x14ac:dyDescent="0.25">
      <c r="A8" s="23">
        <v>4</v>
      </c>
      <c r="B8" s="50" t="s">
        <v>256</v>
      </c>
      <c r="C8" s="17" t="s">
        <v>254</v>
      </c>
      <c r="D8" s="25" t="s">
        <v>2246</v>
      </c>
      <c r="E8" s="26">
        <v>10</v>
      </c>
      <c r="F8" s="138"/>
      <c r="G8" s="27" t="s">
        <v>2180</v>
      </c>
      <c r="H8" s="28">
        <f t="shared" si="0"/>
        <v>0</v>
      </c>
      <c r="I8" s="28"/>
    </row>
    <row r="9" spans="1:9" x14ac:dyDescent="0.25">
      <c r="G9" s="30" t="s">
        <v>189</v>
      </c>
      <c r="H9" s="31">
        <f>SUM(H5:H8)</f>
        <v>0</v>
      </c>
    </row>
    <row r="10" spans="1:9" x14ac:dyDescent="0.25">
      <c r="B10" s="24"/>
      <c r="D10" s="25"/>
      <c r="E10" s="32"/>
      <c r="F10" s="8"/>
      <c r="G10" s="27"/>
      <c r="H10" s="28"/>
      <c r="I10" s="28"/>
    </row>
    <row r="11" spans="1:9" ht="23.25" x14ac:dyDescent="0.25">
      <c r="A11" s="114" t="s">
        <v>264</v>
      </c>
      <c r="D11" s="25"/>
      <c r="E11" s="32"/>
      <c r="F11" s="8"/>
      <c r="G11" s="27"/>
      <c r="H11" s="16"/>
      <c r="I11" s="16"/>
    </row>
    <row r="12" spans="1:9" x14ac:dyDescent="0.25">
      <c r="A12" s="16" t="s">
        <v>78</v>
      </c>
      <c r="B12" s="16" t="s">
        <v>82</v>
      </c>
      <c r="C12" s="16" t="s">
        <v>34</v>
      </c>
      <c r="D12" s="16" t="s">
        <v>0</v>
      </c>
      <c r="E12" s="16" t="s">
        <v>3</v>
      </c>
      <c r="F12" s="16" t="s">
        <v>7</v>
      </c>
      <c r="G12" s="22" t="s">
        <v>4</v>
      </c>
      <c r="H12" s="21" t="s">
        <v>21</v>
      </c>
      <c r="I12" s="16"/>
    </row>
    <row r="13" spans="1:9" x14ac:dyDescent="0.25">
      <c r="A13" s="23">
        <v>5</v>
      </c>
      <c r="B13" s="23" t="s">
        <v>383</v>
      </c>
      <c r="C13" s="17" t="s">
        <v>261</v>
      </c>
      <c r="D13" s="17" t="s">
        <v>27</v>
      </c>
      <c r="E13" s="26">
        <v>30</v>
      </c>
      <c r="F13" s="5"/>
      <c r="G13" s="27" t="s">
        <v>2161</v>
      </c>
      <c r="H13" s="28">
        <f t="shared" si="0"/>
        <v>0</v>
      </c>
      <c r="I13" s="28"/>
    </row>
    <row r="14" spans="1:9" x14ac:dyDescent="0.25">
      <c r="A14" s="23">
        <v>6</v>
      </c>
      <c r="B14" s="23" t="s">
        <v>384</v>
      </c>
      <c r="C14" s="17" t="s">
        <v>261</v>
      </c>
      <c r="D14" s="17" t="s">
        <v>28</v>
      </c>
      <c r="E14" s="26">
        <v>5</v>
      </c>
      <c r="F14" s="5"/>
      <c r="G14" s="27" t="s">
        <v>2162</v>
      </c>
      <c r="H14" s="28">
        <f t="shared" si="0"/>
        <v>0</v>
      </c>
      <c r="I14" s="28"/>
    </row>
    <row r="15" spans="1:9" x14ac:dyDescent="0.25">
      <c r="A15" s="23">
        <v>7</v>
      </c>
      <c r="B15" s="132" t="s">
        <v>739</v>
      </c>
      <c r="C15" s="17" t="s">
        <v>261</v>
      </c>
      <c r="D15" s="17" t="s">
        <v>740</v>
      </c>
      <c r="E15" s="26">
        <v>5</v>
      </c>
      <c r="F15" s="5"/>
      <c r="G15" s="27" t="s">
        <v>2183</v>
      </c>
      <c r="H15" s="28">
        <f t="shared" si="0"/>
        <v>0</v>
      </c>
      <c r="I15" s="28"/>
    </row>
    <row r="16" spans="1:9" x14ac:dyDescent="0.25">
      <c r="B16" s="24"/>
      <c r="E16" s="26"/>
      <c r="F16" s="8"/>
      <c r="G16" s="30" t="s">
        <v>189</v>
      </c>
      <c r="H16" s="36">
        <f>SUM(H13:H15)</f>
        <v>0</v>
      </c>
      <c r="I16" s="28"/>
    </row>
    <row r="17" spans="1:10" x14ac:dyDescent="0.25">
      <c r="B17" s="24"/>
      <c r="D17" s="33"/>
      <c r="E17" s="26"/>
      <c r="F17" s="8"/>
      <c r="G17" s="34"/>
      <c r="H17" s="28"/>
      <c r="I17" s="28"/>
    </row>
    <row r="18" spans="1:10" ht="23.25" x14ac:dyDescent="0.25">
      <c r="A18" s="114" t="s">
        <v>190</v>
      </c>
      <c r="B18" s="24"/>
      <c r="D18" s="33"/>
      <c r="E18" s="26"/>
      <c r="F18" s="8"/>
      <c r="G18" s="34"/>
      <c r="H18" s="28"/>
      <c r="I18" s="28"/>
    </row>
    <row r="19" spans="1:10" x14ac:dyDescent="0.25">
      <c r="A19" s="16" t="s">
        <v>78</v>
      </c>
      <c r="B19" s="16" t="s">
        <v>76</v>
      </c>
      <c r="C19" s="16" t="s">
        <v>34</v>
      </c>
      <c r="D19" s="16" t="s">
        <v>126</v>
      </c>
      <c r="E19" s="16" t="s">
        <v>11</v>
      </c>
      <c r="F19" s="162" t="s">
        <v>32</v>
      </c>
      <c r="G19" s="22" t="s">
        <v>4</v>
      </c>
      <c r="H19" s="21" t="s">
        <v>21</v>
      </c>
      <c r="I19" s="28"/>
      <c r="J19" s="28"/>
    </row>
    <row r="20" spans="1:10" x14ac:dyDescent="0.25">
      <c r="A20" s="23">
        <v>8</v>
      </c>
      <c r="B20" s="23" t="s">
        <v>69</v>
      </c>
      <c r="C20" s="17" t="s">
        <v>261</v>
      </c>
      <c r="D20" s="32" t="s">
        <v>263</v>
      </c>
      <c r="E20" s="37">
        <v>0.85</v>
      </c>
      <c r="F20" s="67"/>
      <c r="G20" s="40"/>
      <c r="H20" s="8">
        <f>SUM(H13:H15)*E20*F20</f>
        <v>0</v>
      </c>
      <c r="I20" s="28"/>
      <c r="J20" s="28"/>
    </row>
    <row r="21" spans="1:10" x14ac:dyDescent="0.25">
      <c r="D21" s="32"/>
      <c r="E21" s="37"/>
      <c r="F21" s="39"/>
      <c r="G21" s="40"/>
      <c r="H21" s="8"/>
      <c r="I21" s="28"/>
      <c r="J21" s="28"/>
    </row>
    <row r="22" spans="1:10" x14ac:dyDescent="0.25">
      <c r="A22" s="16" t="s">
        <v>78</v>
      </c>
      <c r="B22" s="16" t="s">
        <v>77</v>
      </c>
      <c r="C22" s="16" t="s">
        <v>34</v>
      </c>
      <c r="D22" s="16" t="s">
        <v>126</v>
      </c>
      <c r="E22" s="16" t="s">
        <v>11</v>
      </c>
      <c r="F22" s="41" t="s">
        <v>2418</v>
      </c>
      <c r="G22" s="40"/>
      <c r="H22" s="21"/>
      <c r="I22" s="28"/>
      <c r="J22" s="28"/>
    </row>
    <row r="23" spans="1:10" x14ac:dyDescent="0.25">
      <c r="A23" s="23">
        <v>9</v>
      </c>
      <c r="B23" s="23" t="s">
        <v>358</v>
      </c>
      <c r="C23" s="17" t="s">
        <v>261</v>
      </c>
      <c r="D23" s="17" t="s">
        <v>265</v>
      </c>
      <c r="E23" s="37">
        <v>0.85</v>
      </c>
      <c r="F23" s="138"/>
      <c r="G23" s="27" t="s">
        <v>191</v>
      </c>
      <c r="H23" s="8">
        <f>(SUM($E$13:$E$14)*$E$23)*$F$23</f>
        <v>0</v>
      </c>
      <c r="I23" s="28"/>
      <c r="J23" s="28"/>
    </row>
    <row r="24" spans="1:10" x14ac:dyDescent="0.25">
      <c r="E24" s="55"/>
      <c r="F24" s="35"/>
      <c r="G24" s="30" t="s">
        <v>189</v>
      </c>
      <c r="H24" s="44">
        <f>SUM(H20:H23)</f>
        <v>0</v>
      </c>
      <c r="I24" s="28"/>
      <c r="J24" s="28"/>
    </row>
    <row r="25" spans="1:10" x14ac:dyDescent="0.25">
      <c r="F25" s="43"/>
      <c r="G25" s="27"/>
      <c r="H25" s="8"/>
      <c r="I25" s="28"/>
      <c r="J25" s="28"/>
    </row>
    <row r="26" spans="1:10" ht="23.25" x14ac:dyDescent="0.25">
      <c r="A26" s="114" t="s">
        <v>84</v>
      </c>
      <c r="D26" s="25"/>
      <c r="E26" s="32"/>
      <c r="F26" s="8"/>
      <c r="G26" s="27"/>
      <c r="H26" s="16"/>
      <c r="I26" s="16"/>
    </row>
    <row r="27" spans="1:10" x14ac:dyDescent="0.25">
      <c r="A27" s="16" t="s">
        <v>78</v>
      </c>
      <c r="B27" s="16" t="s">
        <v>82</v>
      </c>
      <c r="C27" s="16" t="s">
        <v>34</v>
      </c>
      <c r="D27" s="16" t="s">
        <v>126</v>
      </c>
      <c r="E27" s="16" t="s">
        <v>3</v>
      </c>
      <c r="F27" s="16" t="s">
        <v>7</v>
      </c>
      <c r="G27" s="22" t="s">
        <v>4</v>
      </c>
      <c r="H27" s="21" t="s">
        <v>21</v>
      </c>
      <c r="I27" s="16"/>
    </row>
    <row r="28" spans="1:10" x14ac:dyDescent="0.25">
      <c r="A28" s="23">
        <v>10</v>
      </c>
      <c r="B28" s="23" t="s">
        <v>385</v>
      </c>
      <c r="C28" s="17" t="s">
        <v>261</v>
      </c>
      <c r="D28" s="32" t="s">
        <v>262</v>
      </c>
      <c r="E28" s="26">
        <f>SUM(E13:E15)</f>
        <v>40</v>
      </c>
      <c r="F28" s="138"/>
      <c r="G28" s="45" t="s">
        <v>394</v>
      </c>
      <c r="H28" s="28">
        <f>+F28*E28</f>
        <v>0</v>
      </c>
    </row>
    <row r="29" spans="1:10" x14ac:dyDescent="0.25">
      <c r="D29" s="32"/>
      <c r="E29" s="32"/>
      <c r="F29" s="35"/>
      <c r="G29" s="30" t="s">
        <v>189</v>
      </c>
      <c r="H29" s="44">
        <f>SUM(H28:H28)</f>
        <v>0</v>
      </c>
    </row>
    <row r="30" spans="1:10" x14ac:dyDescent="0.25">
      <c r="D30" s="32"/>
      <c r="E30" s="32"/>
      <c r="F30" s="35"/>
      <c r="G30" s="27"/>
      <c r="H30" s="8"/>
    </row>
    <row r="31" spans="1:10" ht="18.75" x14ac:dyDescent="0.25">
      <c r="D31" s="32"/>
      <c r="E31" s="32"/>
      <c r="F31" s="35"/>
      <c r="G31" s="48" t="s">
        <v>172</v>
      </c>
      <c r="H31" s="49">
        <f>H9+H16+H24+H29</f>
        <v>0</v>
      </c>
    </row>
    <row r="32" spans="1:10" x14ac:dyDescent="0.25">
      <c r="D32" s="32"/>
      <c r="E32" s="32"/>
      <c r="F32" s="35"/>
      <c r="G32" s="27"/>
      <c r="H32" s="8"/>
    </row>
    <row r="33" spans="1:10" ht="31.5" x14ac:dyDescent="0.25">
      <c r="A33" s="129" t="s">
        <v>36</v>
      </c>
      <c r="D33" s="32"/>
      <c r="E33" s="32"/>
      <c r="F33" s="35"/>
      <c r="G33" s="27"/>
      <c r="H33" s="8"/>
    </row>
    <row r="34" spans="1:10" x14ac:dyDescent="0.25">
      <c r="A34" s="16" t="s">
        <v>78</v>
      </c>
      <c r="B34" s="16" t="s">
        <v>82</v>
      </c>
      <c r="C34" s="16" t="s">
        <v>34</v>
      </c>
      <c r="D34" s="16" t="s">
        <v>0</v>
      </c>
      <c r="E34" s="16" t="s">
        <v>3</v>
      </c>
      <c r="F34" s="16" t="s">
        <v>6</v>
      </c>
      <c r="G34" s="22" t="s">
        <v>4</v>
      </c>
      <c r="H34" s="21" t="s">
        <v>21</v>
      </c>
    </row>
    <row r="35" spans="1:10" x14ac:dyDescent="0.25">
      <c r="A35" s="23">
        <v>11</v>
      </c>
      <c r="B35" s="50" t="s">
        <v>266</v>
      </c>
      <c r="C35" s="69" t="s">
        <v>401</v>
      </c>
      <c r="D35" s="25" t="s">
        <v>2187</v>
      </c>
      <c r="E35" s="131">
        <v>130</v>
      </c>
      <c r="F35" s="6"/>
      <c r="G35" s="45" t="s">
        <v>2194</v>
      </c>
      <c r="H35" s="28">
        <f t="shared" ref="H35:H41" si="1">+F35*E35</f>
        <v>0</v>
      </c>
      <c r="I35" s="32"/>
    </row>
    <row r="36" spans="1:10" x14ac:dyDescent="0.25">
      <c r="A36" s="23">
        <v>12</v>
      </c>
      <c r="B36" s="50" t="s">
        <v>267</v>
      </c>
      <c r="C36" s="69" t="s">
        <v>401</v>
      </c>
      <c r="D36" s="25" t="s">
        <v>2188</v>
      </c>
      <c r="E36" s="131">
        <v>130</v>
      </c>
      <c r="F36" s="6"/>
      <c r="G36" s="87" t="s">
        <v>770</v>
      </c>
      <c r="H36" s="28">
        <f t="shared" si="1"/>
        <v>0</v>
      </c>
      <c r="I36" s="32"/>
    </row>
    <row r="37" spans="1:10" x14ac:dyDescent="0.25">
      <c r="A37" s="23">
        <v>13</v>
      </c>
      <c r="B37" s="50" t="s">
        <v>269</v>
      </c>
      <c r="C37" s="69" t="s">
        <v>401</v>
      </c>
      <c r="D37" s="25" t="s">
        <v>2189</v>
      </c>
      <c r="E37" s="131">
        <v>50</v>
      </c>
      <c r="F37" s="6"/>
      <c r="G37" s="27" t="s">
        <v>2093</v>
      </c>
      <c r="H37" s="28">
        <f t="shared" si="1"/>
        <v>0</v>
      </c>
      <c r="I37" s="32"/>
    </row>
    <row r="38" spans="1:10" x14ac:dyDescent="0.25">
      <c r="A38" s="23">
        <v>14</v>
      </c>
      <c r="B38" s="23" t="s">
        <v>275</v>
      </c>
      <c r="C38" s="127" t="s">
        <v>402</v>
      </c>
      <c r="D38" s="32" t="s">
        <v>2190</v>
      </c>
      <c r="E38" s="26">
        <v>20</v>
      </c>
      <c r="F38" s="6"/>
      <c r="G38" s="27" t="s">
        <v>2173</v>
      </c>
      <c r="H38" s="28">
        <f t="shared" si="1"/>
        <v>0</v>
      </c>
      <c r="I38" s="32"/>
    </row>
    <row r="39" spans="1:10" x14ac:dyDescent="0.25">
      <c r="A39" s="23">
        <v>15</v>
      </c>
      <c r="B39" s="23" t="s">
        <v>404</v>
      </c>
      <c r="C39" s="127" t="s">
        <v>402</v>
      </c>
      <c r="D39" s="32" t="s">
        <v>2191</v>
      </c>
      <c r="E39" s="26">
        <v>5</v>
      </c>
      <c r="F39" s="6"/>
      <c r="G39" s="27" t="s">
        <v>2174</v>
      </c>
      <c r="H39" s="28">
        <f t="shared" si="1"/>
        <v>0</v>
      </c>
      <c r="I39" s="32"/>
    </row>
    <row r="40" spans="1:10" x14ac:dyDescent="0.25">
      <c r="A40" s="23">
        <v>16</v>
      </c>
      <c r="B40" s="23" t="s">
        <v>276</v>
      </c>
      <c r="C40" s="127" t="s">
        <v>402</v>
      </c>
      <c r="D40" s="32" t="s">
        <v>2192</v>
      </c>
      <c r="E40" s="26">
        <v>20</v>
      </c>
      <c r="F40" s="6"/>
      <c r="G40" s="68" t="s">
        <v>2300</v>
      </c>
      <c r="H40" s="28">
        <f t="shared" si="1"/>
        <v>0</v>
      </c>
      <c r="I40" s="32"/>
    </row>
    <row r="41" spans="1:10" x14ac:dyDescent="0.25">
      <c r="A41" s="23">
        <v>17</v>
      </c>
      <c r="B41" s="23" t="s">
        <v>277</v>
      </c>
      <c r="C41" s="127" t="s">
        <v>402</v>
      </c>
      <c r="D41" s="32" t="s">
        <v>2193</v>
      </c>
      <c r="E41" s="26">
        <v>15</v>
      </c>
      <c r="F41" s="6"/>
      <c r="G41" s="42" t="s">
        <v>2095</v>
      </c>
      <c r="H41" s="28">
        <f t="shared" si="1"/>
        <v>0</v>
      </c>
      <c r="I41" s="32"/>
    </row>
    <row r="42" spans="1:10" s="33" customFormat="1" x14ac:dyDescent="0.25">
      <c r="D42" s="88"/>
      <c r="E42" s="132"/>
      <c r="F42" s="133"/>
      <c r="G42" s="30" t="s">
        <v>189</v>
      </c>
      <c r="H42" s="44">
        <f>SUM(H35:H41)</f>
        <v>0</v>
      </c>
      <c r="I42" s="88"/>
    </row>
    <row r="43" spans="1:10" x14ac:dyDescent="0.25">
      <c r="D43" s="32"/>
      <c r="E43" s="26"/>
      <c r="F43" s="35"/>
      <c r="G43" s="221"/>
      <c r="H43" s="221"/>
      <c r="I43" s="221"/>
    </row>
    <row r="44" spans="1:10" ht="31.5" x14ac:dyDescent="0.25">
      <c r="A44" s="218" t="s">
        <v>637</v>
      </c>
      <c r="B44" s="218"/>
      <c r="C44" s="218"/>
      <c r="D44" s="218"/>
      <c r="E44" s="26"/>
      <c r="F44" s="35"/>
      <c r="G44" s="53"/>
      <c r="H44" s="8"/>
    </row>
    <row r="45" spans="1:10" x14ac:dyDescent="0.25">
      <c r="A45" s="222" t="s">
        <v>372</v>
      </c>
      <c r="B45" s="222"/>
      <c r="C45" s="222"/>
      <c r="D45" s="222"/>
      <c r="E45" s="26"/>
      <c r="F45" s="35"/>
      <c r="G45" s="53"/>
      <c r="H45" s="8"/>
      <c r="I45" s="32"/>
    </row>
    <row r="46" spans="1:10" x14ac:dyDescent="0.25">
      <c r="A46" s="16" t="s">
        <v>78</v>
      </c>
      <c r="B46" s="16" t="s">
        <v>76</v>
      </c>
      <c r="C46" s="16" t="s">
        <v>34</v>
      </c>
      <c r="D46" s="16" t="s">
        <v>126</v>
      </c>
      <c r="E46" s="16" t="s">
        <v>11</v>
      </c>
      <c r="F46" s="16" t="s">
        <v>70</v>
      </c>
      <c r="G46" s="27"/>
      <c r="H46" s="21" t="s">
        <v>21</v>
      </c>
      <c r="I46" s="8"/>
      <c r="J46" s="28"/>
    </row>
    <row r="47" spans="1:10" x14ac:dyDescent="0.25">
      <c r="B47" s="54" t="s">
        <v>361</v>
      </c>
      <c r="C47" s="23"/>
      <c r="D47" s="32" t="s">
        <v>14</v>
      </c>
      <c r="E47" s="37">
        <v>0.1</v>
      </c>
      <c r="F47" s="39">
        <f>+'A. Algemeen'!G56</f>
        <v>0</v>
      </c>
      <c r="G47" s="40"/>
      <c r="H47" s="8">
        <f>$H$42*E47*F47</f>
        <v>0</v>
      </c>
      <c r="I47" s="8"/>
      <c r="J47" s="28"/>
    </row>
    <row r="48" spans="1:10" x14ac:dyDescent="0.25">
      <c r="B48" s="54" t="s">
        <v>362</v>
      </c>
      <c r="C48" s="23"/>
      <c r="D48" s="32" t="s">
        <v>15</v>
      </c>
      <c r="E48" s="55">
        <v>0.05</v>
      </c>
      <c r="F48" s="39">
        <f>+'A. Algemeen'!G57</f>
        <v>0</v>
      </c>
      <c r="G48" s="27"/>
      <c r="H48" s="8">
        <f t="shared" ref="H48:H50" si="2">$H$42*E48*F48</f>
        <v>0</v>
      </c>
      <c r="I48" s="8"/>
      <c r="J48" s="28"/>
    </row>
    <row r="49" spans="1:11" x14ac:dyDescent="0.25">
      <c r="B49" s="54" t="s">
        <v>363</v>
      </c>
      <c r="C49" s="23"/>
      <c r="D49" s="32" t="s">
        <v>12</v>
      </c>
      <c r="E49" s="55">
        <v>0.04</v>
      </c>
      <c r="F49" s="39">
        <f>+'A. Algemeen'!G58</f>
        <v>0</v>
      </c>
      <c r="G49" s="42"/>
      <c r="H49" s="8">
        <f t="shared" si="2"/>
        <v>0</v>
      </c>
      <c r="I49" s="28"/>
      <c r="J49" s="28"/>
    </row>
    <row r="50" spans="1:11" x14ac:dyDescent="0.25">
      <c r="B50" s="54" t="s">
        <v>364</v>
      </c>
      <c r="C50" s="23"/>
      <c r="D50" s="32" t="s">
        <v>13</v>
      </c>
      <c r="E50" s="55">
        <v>0.01</v>
      </c>
      <c r="F50" s="39">
        <f>+'A. Algemeen'!G59</f>
        <v>0</v>
      </c>
      <c r="G50" s="27"/>
      <c r="H50" s="8">
        <f t="shared" si="2"/>
        <v>0</v>
      </c>
      <c r="I50" s="28"/>
      <c r="J50" s="28"/>
    </row>
    <row r="51" spans="1:11" x14ac:dyDescent="0.25">
      <c r="D51" s="32"/>
      <c r="E51" s="26"/>
      <c r="F51" s="35"/>
      <c r="G51" s="30" t="s">
        <v>189</v>
      </c>
      <c r="H51" s="44">
        <f>SUM(H47:H50)</f>
        <v>0</v>
      </c>
    </row>
    <row r="52" spans="1:11" x14ac:dyDescent="0.25">
      <c r="D52" s="32"/>
      <c r="E52" s="26"/>
      <c r="F52" s="35"/>
      <c r="G52" s="53"/>
      <c r="H52" s="8"/>
    </row>
    <row r="53" spans="1:11" ht="18.75" x14ac:dyDescent="0.25">
      <c r="D53" s="32"/>
      <c r="E53" s="26"/>
      <c r="F53" s="35"/>
      <c r="G53" s="48" t="s">
        <v>173</v>
      </c>
      <c r="H53" s="49">
        <f>H42+H51</f>
        <v>0</v>
      </c>
    </row>
    <row r="54" spans="1:11" x14ac:dyDescent="0.25">
      <c r="D54" s="32"/>
      <c r="E54" s="26"/>
      <c r="F54" s="35"/>
      <c r="G54" s="53"/>
      <c r="H54" s="8"/>
    </row>
    <row r="55" spans="1:11" x14ac:dyDescent="0.25">
      <c r="D55" s="32"/>
      <c r="E55" s="26"/>
      <c r="F55" s="35"/>
      <c r="G55" s="53"/>
      <c r="H55" s="8"/>
    </row>
    <row r="56" spans="1:11" ht="18.75" x14ac:dyDescent="0.25">
      <c r="F56" s="57"/>
      <c r="G56" s="115" t="s">
        <v>280</v>
      </c>
      <c r="H56" s="58">
        <f>$H$31+$H$53</f>
        <v>0</v>
      </c>
    </row>
    <row r="57" spans="1:11" ht="18.75" x14ac:dyDescent="0.25">
      <c r="F57" s="57"/>
      <c r="G57" s="115"/>
      <c r="H57" s="58"/>
    </row>
    <row r="58" spans="1:11" ht="19.5" thickBot="1" x14ac:dyDescent="0.3">
      <c r="F58" s="57"/>
      <c r="G58" s="56"/>
      <c r="H58" s="58"/>
    </row>
    <row r="59" spans="1:11" ht="28.5" thickBot="1" x14ac:dyDescent="0.3">
      <c r="E59" s="59"/>
      <c r="F59" s="116" t="s">
        <v>281</v>
      </c>
      <c r="G59" s="114" t="str">
        <f>IF('Informatie en uitleg'!$B$1=1,'Informatie en uitleg'!$A$34,IF('Informatie en uitleg'!$B$1=2,'Informatie en uitleg'!$A$35,IF('Informatie en uitleg'!$B$1=3,'Informatie en uitleg'!$A$36,"onjuist perceelnummer")))</f>
        <v>Perceel 2: OWN Zuidwest</v>
      </c>
      <c r="H59" s="113">
        <f>IF('Informatie en uitleg'!$B$1=1,H56*'Informatie en uitleg'!$B$34,IF('Informatie en uitleg'!$B$1=2,H56*'Informatie en uitleg'!$B$35,IF('Informatie en uitleg'!$B$1=3,H56*'Informatie en uitleg'!$B$36,"onjuist perceelnummer")))</f>
        <v>0</v>
      </c>
      <c r="J59" s="53"/>
      <c r="K59" s="8"/>
    </row>
    <row r="60" spans="1:11" x14ac:dyDescent="0.25">
      <c r="D60" s="32"/>
      <c r="E60" s="26"/>
      <c r="F60" s="35"/>
      <c r="G60" s="53"/>
      <c r="H60" s="8"/>
    </row>
    <row r="61" spans="1:11" x14ac:dyDescent="0.25">
      <c r="D61" s="32"/>
      <c r="E61" s="32"/>
      <c r="F61" s="35"/>
      <c r="G61" s="27"/>
      <c r="H61" s="8"/>
    </row>
    <row r="62" spans="1:11" s="61" customFormat="1" ht="28.5" x14ac:dyDescent="0.25">
      <c r="A62" s="216" t="s">
        <v>365</v>
      </c>
      <c r="B62" s="216"/>
      <c r="C62" s="216"/>
      <c r="D62" s="216"/>
      <c r="E62" s="216"/>
      <c r="F62" s="216"/>
      <c r="G62" s="216"/>
      <c r="H62" s="60"/>
    </row>
    <row r="63" spans="1:11" ht="28.5" x14ac:dyDescent="0.25">
      <c r="A63" s="216" t="s">
        <v>321</v>
      </c>
      <c r="B63" s="216"/>
      <c r="C63" s="216"/>
      <c r="D63" s="216"/>
      <c r="F63" s="8"/>
      <c r="G63" s="27"/>
    </row>
    <row r="64" spans="1:11" x14ac:dyDescent="0.25">
      <c r="B64" s="16" t="s">
        <v>82</v>
      </c>
      <c r="C64" s="16" t="s">
        <v>34</v>
      </c>
      <c r="D64" s="16" t="s">
        <v>80</v>
      </c>
      <c r="E64" s="225" t="s">
        <v>81</v>
      </c>
      <c r="F64" s="225"/>
      <c r="G64" s="225"/>
      <c r="H64" s="62" t="s">
        <v>29</v>
      </c>
      <c r="I64" s="17" t="s">
        <v>229</v>
      </c>
    </row>
    <row r="65" spans="2:9" x14ac:dyDescent="0.25">
      <c r="B65" s="50" t="s">
        <v>252</v>
      </c>
      <c r="C65" s="17" t="s">
        <v>254</v>
      </c>
      <c r="D65" s="25" t="s">
        <v>386</v>
      </c>
      <c r="E65" s="214" t="s">
        <v>2181</v>
      </c>
      <c r="F65" s="214"/>
      <c r="G65" s="214"/>
      <c r="H65" s="28">
        <f>F5</f>
        <v>0</v>
      </c>
      <c r="I65" s="32" t="str">
        <f t="shared" ref="I65:I93" ca="1" si="3">_xlfn.FORMULATEXT(H65)</f>
        <v>=F5</v>
      </c>
    </row>
    <row r="66" spans="2:9" x14ac:dyDescent="0.25">
      <c r="B66" s="50" t="s">
        <v>253</v>
      </c>
      <c r="C66" s="17" t="s">
        <v>254</v>
      </c>
      <c r="D66" s="25" t="s">
        <v>387</v>
      </c>
      <c r="E66" s="214" t="s">
        <v>2182</v>
      </c>
      <c r="F66" s="214"/>
      <c r="G66" s="214"/>
      <c r="H66" s="28">
        <f>F6</f>
        <v>0</v>
      </c>
      <c r="I66" s="32" t="str">
        <f t="shared" ca="1" si="3"/>
        <v>=F6</v>
      </c>
    </row>
    <row r="67" spans="2:9" x14ac:dyDescent="0.25">
      <c r="B67" s="50" t="s">
        <v>255</v>
      </c>
      <c r="C67" s="17" t="s">
        <v>254</v>
      </c>
      <c r="D67" s="25" t="s">
        <v>257</v>
      </c>
      <c r="E67" s="214" t="s">
        <v>2186</v>
      </c>
      <c r="F67" s="214"/>
      <c r="G67" s="214"/>
      <c r="H67" s="28">
        <f>F7</f>
        <v>0</v>
      </c>
      <c r="I67" s="32" t="str">
        <f t="shared" ca="1" si="3"/>
        <v>=F7</v>
      </c>
    </row>
    <row r="68" spans="2:9" x14ac:dyDescent="0.25">
      <c r="B68" s="50" t="s">
        <v>256</v>
      </c>
      <c r="C68" s="17" t="s">
        <v>254</v>
      </c>
      <c r="D68" s="25" t="s">
        <v>258</v>
      </c>
      <c r="E68" s="214" t="s">
        <v>2185</v>
      </c>
      <c r="F68" s="214"/>
      <c r="G68" s="214"/>
      <c r="H68" s="28">
        <f>F8</f>
        <v>0</v>
      </c>
      <c r="I68" s="32" t="str">
        <f t="shared" ca="1" si="3"/>
        <v>=F8</v>
      </c>
    </row>
    <row r="69" spans="2:9" x14ac:dyDescent="0.25">
      <c r="B69" s="50"/>
      <c r="D69" s="25"/>
      <c r="E69" s="126"/>
      <c r="F69" s="126"/>
      <c r="G69" s="126"/>
      <c r="H69" s="28"/>
      <c r="I69" s="32"/>
    </row>
    <row r="70" spans="2:9" x14ac:dyDescent="0.25">
      <c r="B70" s="50" t="s">
        <v>383</v>
      </c>
      <c r="C70" s="17" t="s">
        <v>261</v>
      </c>
      <c r="D70" s="25" t="s">
        <v>390</v>
      </c>
      <c r="E70" s="214" t="s">
        <v>2195</v>
      </c>
      <c r="F70" s="214"/>
      <c r="G70" s="214"/>
      <c r="H70" s="63">
        <f>F13</f>
        <v>0</v>
      </c>
      <c r="I70" s="32" t="str">
        <f t="shared" ref="I70:I91" ca="1" si="4">_xlfn.FORMULATEXT(H70)</f>
        <v>=F13</v>
      </c>
    </row>
    <row r="71" spans="2:9" x14ac:dyDescent="0.25">
      <c r="B71" s="50" t="s">
        <v>384</v>
      </c>
      <c r="C71" s="17" t="s">
        <v>261</v>
      </c>
      <c r="D71" s="25" t="s">
        <v>391</v>
      </c>
      <c r="E71" s="214" t="s">
        <v>2196</v>
      </c>
      <c r="F71" s="214"/>
      <c r="G71" s="214"/>
      <c r="H71" s="63">
        <f>F14</f>
        <v>0</v>
      </c>
      <c r="I71" s="32" t="str">
        <f t="shared" ca="1" si="4"/>
        <v>=F14</v>
      </c>
    </row>
    <row r="72" spans="2:9" x14ac:dyDescent="0.25">
      <c r="B72" s="50" t="s">
        <v>381</v>
      </c>
      <c r="C72" s="17" t="s">
        <v>261</v>
      </c>
      <c r="D72" s="25" t="s">
        <v>388</v>
      </c>
      <c r="E72" s="214" t="s">
        <v>2197</v>
      </c>
      <c r="F72" s="214"/>
      <c r="G72" s="214"/>
      <c r="H72" s="28">
        <f>F13*(1+$F$20)</f>
        <v>0</v>
      </c>
      <c r="I72" s="32" t="str">
        <f t="shared" ca="1" si="4"/>
        <v>=F13*(1+$F$20)</v>
      </c>
    </row>
    <row r="73" spans="2:9" x14ac:dyDescent="0.25">
      <c r="B73" s="50" t="s">
        <v>382</v>
      </c>
      <c r="C73" s="17" t="s">
        <v>261</v>
      </c>
      <c r="D73" s="25" t="s">
        <v>389</v>
      </c>
      <c r="E73" s="214" t="s">
        <v>2198</v>
      </c>
      <c r="F73" s="214"/>
      <c r="G73" s="214"/>
      <c r="H73" s="28">
        <f>F14*(1+$F$20)</f>
        <v>0</v>
      </c>
      <c r="I73" s="32" t="str">
        <f t="shared" ca="1" si="4"/>
        <v>=F14*(1+$F$20)</v>
      </c>
    </row>
    <row r="74" spans="2:9" x14ac:dyDescent="0.25">
      <c r="B74" s="50" t="s">
        <v>259</v>
      </c>
      <c r="C74" s="17" t="s">
        <v>261</v>
      </c>
      <c r="D74" s="25" t="s">
        <v>395</v>
      </c>
      <c r="E74" s="214" t="s">
        <v>2199</v>
      </c>
      <c r="F74" s="214"/>
      <c r="G74" s="214"/>
      <c r="H74" s="28">
        <f>+F13*(1+$F$20)+$F$23</f>
        <v>0</v>
      </c>
      <c r="I74" s="32" t="str">
        <f t="shared" ca="1" si="4"/>
        <v>=+F13*(1+$F$20)+$F$23</v>
      </c>
    </row>
    <row r="75" spans="2:9" x14ac:dyDescent="0.25">
      <c r="B75" s="50" t="s">
        <v>260</v>
      </c>
      <c r="C75" s="17" t="s">
        <v>261</v>
      </c>
      <c r="D75" s="25" t="s">
        <v>396</v>
      </c>
      <c r="E75" s="214" t="s">
        <v>2200</v>
      </c>
      <c r="F75" s="214"/>
      <c r="G75" s="214"/>
      <c r="H75" s="28">
        <f>+F14*(1+$F$20)+$F$23</f>
        <v>0</v>
      </c>
      <c r="I75" s="32" t="str">
        <f t="shared" ca="1" si="4"/>
        <v>=+F14*(1+$F$20)+$F$23</v>
      </c>
    </row>
    <row r="76" spans="2:9" x14ac:dyDescent="0.25">
      <c r="B76" s="50"/>
      <c r="D76" s="25"/>
      <c r="E76" s="126"/>
      <c r="F76" s="126"/>
      <c r="G76" s="126"/>
      <c r="H76" s="28"/>
      <c r="I76" s="32"/>
    </row>
    <row r="77" spans="2:9" x14ac:dyDescent="0.25">
      <c r="B77" s="50" t="s">
        <v>741</v>
      </c>
      <c r="C77" s="17" t="s">
        <v>261</v>
      </c>
      <c r="D77" s="25" t="s">
        <v>742</v>
      </c>
      <c r="E77" s="214" t="s">
        <v>2211</v>
      </c>
      <c r="F77" s="214"/>
      <c r="G77" s="214"/>
      <c r="H77" s="28">
        <f>$F$15</f>
        <v>0</v>
      </c>
      <c r="I77" s="32" t="str">
        <f t="shared" ca="1" si="4"/>
        <v>=$F$15</v>
      </c>
    </row>
    <row r="78" spans="2:9" x14ac:dyDescent="0.25">
      <c r="B78" s="50" t="s">
        <v>743</v>
      </c>
      <c r="C78" s="17" t="s">
        <v>261</v>
      </c>
      <c r="D78" s="25" t="s">
        <v>744</v>
      </c>
      <c r="E78" s="214" t="s">
        <v>2212</v>
      </c>
      <c r="F78" s="214"/>
      <c r="G78" s="214"/>
      <c r="H78" s="28">
        <f t="shared" ref="H78:H81" si="5">$F$15</f>
        <v>0</v>
      </c>
      <c r="I78" s="32" t="str">
        <f t="shared" ca="1" si="4"/>
        <v>=$F$15</v>
      </c>
    </row>
    <row r="79" spans="2:9" x14ac:dyDescent="0.25">
      <c r="B79" s="50" t="s">
        <v>745</v>
      </c>
      <c r="C79" s="17" t="s">
        <v>261</v>
      </c>
      <c r="D79" s="25" t="s">
        <v>746</v>
      </c>
      <c r="E79" s="214" t="s">
        <v>2213</v>
      </c>
      <c r="F79" s="214"/>
      <c r="G79" s="214"/>
      <c r="H79" s="28">
        <f t="shared" si="5"/>
        <v>0</v>
      </c>
      <c r="I79" s="32" t="str">
        <f t="shared" ca="1" si="4"/>
        <v>=$F$15</v>
      </c>
    </row>
    <row r="80" spans="2:9" x14ac:dyDescent="0.25">
      <c r="B80" s="50" t="s">
        <v>747</v>
      </c>
      <c r="C80" s="17" t="s">
        <v>261</v>
      </c>
      <c r="D80" s="25" t="s">
        <v>748</v>
      </c>
      <c r="E80" s="214" t="s">
        <v>2214</v>
      </c>
      <c r="F80" s="214"/>
      <c r="G80" s="214"/>
      <c r="H80" s="28">
        <f t="shared" si="5"/>
        <v>0</v>
      </c>
      <c r="I80" s="32" t="str">
        <f t="shared" ca="1" si="4"/>
        <v>=$F$15</v>
      </c>
    </row>
    <row r="81" spans="1:9" x14ac:dyDescent="0.25">
      <c r="B81" s="50" t="s">
        <v>739</v>
      </c>
      <c r="C81" s="17" t="s">
        <v>261</v>
      </c>
      <c r="D81" s="25" t="s">
        <v>749</v>
      </c>
      <c r="E81" s="214" t="s">
        <v>2215</v>
      </c>
      <c r="F81" s="214"/>
      <c r="G81" s="214"/>
      <c r="H81" s="28">
        <f t="shared" si="5"/>
        <v>0</v>
      </c>
      <c r="I81" s="32" t="str">
        <f t="shared" ca="1" si="4"/>
        <v>=$F$15</v>
      </c>
    </row>
    <row r="82" spans="1:9" x14ac:dyDescent="0.25">
      <c r="B82" s="50" t="s">
        <v>750</v>
      </c>
      <c r="C82" s="17" t="s">
        <v>261</v>
      </c>
      <c r="D82" s="25" t="s">
        <v>751</v>
      </c>
      <c r="E82" s="214" t="s">
        <v>2201</v>
      </c>
      <c r="F82" s="214"/>
      <c r="G82" s="214"/>
      <c r="H82" s="28">
        <f>$F$15*(1+$F$20)</f>
        <v>0</v>
      </c>
      <c r="I82" s="32" t="str">
        <f t="shared" ca="1" si="4"/>
        <v>=$F$15*(1+$F$20)</v>
      </c>
    </row>
    <row r="83" spans="1:9" x14ac:dyDescent="0.25">
      <c r="B83" s="50" t="s">
        <v>752</v>
      </c>
      <c r="C83" s="17" t="s">
        <v>261</v>
      </c>
      <c r="D83" s="25" t="s">
        <v>753</v>
      </c>
      <c r="E83" s="214" t="s">
        <v>2202</v>
      </c>
      <c r="F83" s="214"/>
      <c r="G83" s="214"/>
      <c r="H83" s="28">
        <f t="shared" ref="H83:H86" si="6">$F$15*(1+$F$20)</f>
        <v>0</v>
      </c>
      <c r="I83" s="32" t="str">
        <f t="shared" ca="1" si="4"/>
        <v>=$F$15*(1+$F$20)</v>
      </c>
    </row>
    <row r="84" spans="1:9" x14ac:dyDescent="0.25">
      <c r="B84" s="50" t="s">
        <v>754</v>
      </c>
      <c r="C84" s="17" t="s">
        <v>261</v>
      </c>
      <c r="D84" s="25" t="s">
        <v>755</v>
      </c>
      <c r="E84" s="214" t="s">
        <v>2203</v>
      </c>
      <c r="F84" s="214"/>
      <c r="G84" s="214"/>
      <c r="H84" s="28">
        <f t="shared" si="6"/>
        <v>0</v>
      </c>
      <c r="I84" s="32" t="str">
        <f t="shared" ca="1" si="4"/>
        <v>=$F$15*(1+$F$20)</v>
      </c>
    </row>
    <row r="85" spans="1:9" x14ac:dyDescent="0.25">
      <c r="B85" s="50" t="s">
        <v>756</v>
      </c>
      <c r="C85" s="17" t="s">
        <v>261</v>
      </c>
      <c r="D85" s="25" t="s">
        <v>757</v>
      </c>
      <c r="E85" s="214" t="s">
        <v>2204</v>
      </c>
      <c r="F85" s="214"/>
      <c r="G85" s="214"/>
      <c r="H85" s="28">
        <f t="shared" si="6"/>
        <v>0</v>
      </c>
      <c r="I85" s="32" t="str">
        <f t="shared" ca="1" si="4"/>
        <v>=$F$15*(1+$F$20)</v>
      </c>
    </row>
    <row r="86" spans="1:9" x14ac:dyDescent="0.25">
      <c r="B86" s="50" t="s">
        <v>758</v>
      </c>
      <c r="C86" s="17" t="s">
        <v>261</v>
      </c>
      <c r="D86" s="25" t="s">
        <v>759</v>
      </c>
      <c r="E86" s="214" t="s">
        <v>2205</v>
      </c>
      <c r="F86" s="214"/>
      <c r="G86" s="214"/>
      <c r="H86" s="28">
        <f t="shared" si="6"/>
        <v>0</v>
      </c>
      <c r="I86" s="32" t="str">
        <f t="shared" ca="1" si="4"/>
        <v>=$F$15*(1+$F$20)</v>
      </c>
    </row>
    <row r="87" spans="1:9" x14ac:dyDescent="0.25">
      <c r="B87" s="50" t="s">
        <v>760</v>
      </c>
      <c r="C87" s="17" t="s">
        <v>261</v>
      </c>
      <c r="D87" s="25" t="s">
        <v>761</v>
      </c>
      <c r="E87" s="214" t="s">
        <v>2206</v>
      </c>
      <c r="F87" s="214"/>
      <c r="G87" s="214"/>
      <c r="H87" s="28">
        <f>$F$15*(1+$F$20)+$F$23</f>
        <v>0</v>
      </c>
      <c r="I87" s="32" t="str">
        <f t="shared" ca="1" si="4"/>
        <v>=$F$15*(1+$F$20)+$F$23</v>
      </c>
    </row>
    <row r="88" spans="1:9" x14ac:dyDescent="0.25">
      <c r="B88" s="50" t="s">
        <v>762</v>
      </c>
      <c r="C88" s="17" t="s">
        <v>261</v>
      </c>
      <c r="D88" s="25" t="s">
        <v>763</v>
      </c>
      <c r="E88" s="214" t="s">
        <v>2207</v>
      </c>
      <c r="F88" s="214"/>
      <c r="G88" s="214"/>
      <c r="H88" s="28">
        <f t="shared" ref="H88:H91" si="7">$F$15*(1+$F$20)+$F$23</f>
        <v>0</v>
      </c>
      <c r="I88" s="32" t="str">
        <f t="shared" ca="1" si="4"/>
        <v>=$F$15*(1+$F$20)+$F$23</v>
      </c>
    </row>
    <row r="89" spans="1:9" x14ac:dyDescent="0.25">
      <c r="B89" s="50" t="s">
        <v>764</v>
      </c>
      <c r="C89" s="17" t="s">
        <v>261</v>
      </c>
      <c r="D89" s="25" t="s">
        <v>765</v>
      </c>
      <c r="E89" s="214" t="s">
        <v>2208</v>
      </c>
      <c r="F89" s="214"/>
      <c r="G89" s="214"/>
      <c r="H89" s="28">
        <f t="shared" si="7"/>
        <v>0</v>
      </c>
      <c r="I89" s="32" t="str">
        <f t="shared" ca="1" si="4"/>
        <v>=$F$15*(1+$F$20)+$F$23</v>
      </c>
    </row>
    <row r="90" spans="1:9" x14ac:dyDescent="0.25">
      <c r="B90" s="50" t="s">
        <v>766</v>
      </c>
      <c r="C90" s="17" t="s">
        <v>261</v>
      </c>
      <c r="D90" s="25" t="s">
        <v>767</v>
      </c>
      <c r="E90" s="214" t="s">
        <v>2209</v>
      </c>
      <c r="F90" s="214"/>
      <c r="G90" s="214"/>
      <c r="H90" s="28">
        <f t="shared" si="7"/>
        <v>0</v>
      </c>
      <c r="I90" s="32" t="str">
        <f t="shared" ca="1" si="4"/>
        <v>=$F$15*(1+$F$20)+$F$23</v>
      </c>
    </row>
    <row r="91" spans="1:9" x14ac:dyDescent="0.25">
      <c r="B91" s="50" t="s">
        <v>768</v>
      </c>
      <c r="C91" s="17" t="s">
        <v>261</v>
      </c>
      <c r="D91" s="25" t="s">
        <v>769</v>
      </c>
      <c r="E91" s="214" t="s">
        <v>2210</v>
      </c>
      <c r="F91" s="214"/>
      <c r="G91" s="214"/>
      <c r="H91" s="28">
        <f t="shared" si="7"/>
        <v>0</v>
      </c>
      <c r="I91" s="32" t="str">
        <f t="shared" ca="1" si="4"/>
        <v>=$F$15*(1+$F$20)+$F$23</v>
      </c>
    </row>
    <row r="92" spans="1:9" x14ac:dyDescent="0.25">
      <c r="B92" s="50"/>
      <c r="D92" s="25"/>
      <c r="E92" s="126"/>
      <c r="F92" s="126"/>
      <c r="G92" s="126"/>
      <c r="H92" s="28"/>
      <c r="I92" s="32"/>
    </row>
    <row r="93" spans="1:9" x14ac:dyDescent="0.25">
      <c r="B93" s="50" t="s">
        <v>385</v>
      </c>
      <c r="C93" s="17" t="s">
        <v>261</v>
      </c>
      <c r="D93" s="17" t="s">
        <v>435</v>
      </c>
      <c r="E93" s="214" t="s">
        <v>394</v>
      </c>
      <c r="F93" s="214"/>
      <c r="G93" s="214"/>
      <c r="H93" s="28">
        <f>F28</f>
        <v>0</v>
      </c>
      <c r="I93" s="32" t="str">
        <f t="shared" ca="1" si="3"/>
        <v>=F28</v>
      </c>
    </row>
    <row r="94" spans="1:9" x14ac:dyDescent="0.25">
      <c r="B94" s="50"/>
      <c r="E94" s="214"/>
      <c r="F94" s="214"/>
      <c r="G94" s="214"/>
      <c r="H94" s="63"/>
      <c r="I94" s="32"/>
    </row>
    <row r="95" spans="1:9" x14ac:dyDescent="0.25">
      <c r="D95" s="32"/>
      <c r="F95" s="8"/>
      <c r="G95" s="27"/>
    </row>
    <row r="96" spans="1:9" ht="28.5" x14ac:dyDescent="0.25">
      <c r="A96" s="61" t="s">
        <v>320</v>
      </c>
      <c r="D96" s="32"/>
      <c r="F96" s="8"/>
      <c r="G96" s="27"/>
    </row>
    <row r="97" spans="2:9" x14ac:dyDescent="0.25">
      <c r="B97" s="16" t="s">
        <v>82</v>
      </c>
      <c r="C97" s="16" t="s">
        <v>34</v>
      </c>
      <c r="D97" s="16" t="s">
        <v>80</v>
      </c>
      <c r="E97" s="62" t="s">
        <v>81</v>
      </c>
      <c r="F97" s="32"/>
      <c r="G97" s="29"/>
      <c r="H97" s="62" t="s">
        <v>29</v>
      </c>
      <c r="I97" s="17" t="s">
        <v>229</v>
      </c>
    </row>
    <row r="98" spans="2:9" x14ac:dyDescent="0.25">
      <c r="B98" s="50" t="s">
        <v>266</v>
      </c>
      <c r="C98" s="69" t="s">
        <v>401</v>
      </c>
      <c r="D98" s="25" t="s">
        <v>270</v>
      </c>
      <c r="E98" s="221"/>
      <c r="F98" s="221"/>
      <c r="G98" s="221"/>
      <c r="H98" s="63">
        <f>F35</f>
        <v>0</v>
      </c>
      <c r="I98" s="17" t="str">
        <f t="shared" ref="I98:I111" ca="1" si="8">_xlfn.FORMULATEXT(H98)</f>
        <v>=F35</v>
      </c>
    </row>
    <row r="99" spans="2:9" x14ac:dyDescent="0.25">
      <c r="B99" s="50" t="s">
        <v>267</v>
      </c>
      <c r="C99" s="69" t="s">
        <v>401</v>
      </c>
      <c r="D99" s="25" t="s">
        <v>271</v>
      </c>
      <c r="E99" s="221" t="s">
        <v>2216</v>
      </c>
      <c r="F99" s="221"/>
      <c r="G99" s="221"/>
      <c r="H99" s="63">
        <f>F36</f>
        <v>0</v>
      </c>
      <c r="I99" s="17" t="str">
        <f t="shared" ca="1" si="8"/>
        <v>=F36</v>
      </c>
    </row>
    <row r="100" spans="2:9" x14ac:dyDescent="0.25">
      <c r="B100" s="50" t="s">
        <v>268</v>
      </c>
      <c r="C100" s="69" t="s">
        <v>401</v>
      </c>
      <c r="D100" s="25" t="s">
        <v>272</v>
      </c>
      <c r="E100" s="221" t="s">
        <v>2217</v>
      </c>
      <c r="F100" s="221"/>
      <c r="G100" s="221"/>
      <c r="H100" s="63">
        <f>F36</f>
        <v>0</v>
      </c>
      <c r="I100" s="17" t="str">
        <f t="shared" ca="1" si="8"/>
        <v>=F36</v>
      </c>
    </row>
    <row r="101" spans="2:9" x14ac:dyDescent="0.25">
      <c r="B101" s="50" t="s">
        <v>269</v>
      </c>
      <c r="C101" s="69" t="s">
        <v>401</v>
      </c>
      <c r="D101" s="32" t="s">
        <v>273</v>
      </c>
      <c r="E101" s="221" t="s">
        <v>2093</v>
      </c>
      <c r="F101" s="221"/>
      <c r="G101" s="221"/>
      <c r="H101" s="63">
        <f>F37</f>
        <v>0</v>
      </c>
      <c r="I101" s="17" t="str">
        <f t="shared" ca="1" si="8"/>
        <v>=F37</v>
      </c>
    </row>
    <row r="102" spans="2:9" x14ac:dyDescent="0.25">
      <c r="B102" s="50" t="s">
        <v>398</v>
      </c>
      <c r="C102" s="69" t="s">
        <v>401</v>
      </c>
      <c r="D102" s="32" t="s">
        <v>399</v>
      </c>
      <c r="E102" s="221"/>
      <c r="F102" s="221"/>
      <c r="G102" s="221"/>
      <c r="H102" s="63">
        <f>F35</f>
        <v>0</v>
      </c>
      <c r="I102" s="17" t="str">
        <f t="shared" ca="1" si="8"/>
        <v>=F35</v>
      </c>
    </row>
    <row r="103" spans="2:9" x14ac:dyDescent="0.25">
      <c r="B103" s="50" t="s">
        <v>274</v>
      </c>
      <c r="C103" s="69" t="s">
        <v>401</v>
      </c>
      <c r="D103" s="25" t="s">
        <v>146</v>
      </c>
      <c r="E103" s="221" t="s">
        <v>352</v>
      </c>
      <c r="F103" s="221"/>
      <c r="G103" s="221"/>
      <c r="H103" s="63">
        <f>F35</f>
        <v>0</v>
      </c>
      <c r="I103" s="17" t="str">
        <f t="shared" ca="1" si="8"/>
        <v>=F35</v>
      </c>
    </row>
    <row r="104" spans="2:9" x14ac:dyDescent="0.25">
      <c r="B104" s="50"/>
      <c r="C104" s="69"/>
      <c r="D104" s="25"/>
      <c r="E104" s="125"/>
      <c r="F104" s="125"/>
      <c r="G104" s="125"/>
      <c r="H104" s="63"/>
    </row>
    <row r="105" spans="2:9" x14ac:dyDescent="0.25">
      <c r="B105" s="50" t="s">
        <v>275</v>
      </c>
      <c r="C105" s="69" t="s">
        <v>402</v>
      </c>
      <c r="D105" s="32" t="s">
        <v>278</v>
      </c>
      <c r="E105" s="221" t="s">
        <v>2128</v>
      </c>
      <c r="F105" s="221"/>
      <c r="G105" s="221"/>
      <c r="H105" s="63">
        <f>F38</f>
        <v>0</v>
      </c>
      <c r="I105" s="17" t="str">
        <f t="shared" ca="1" si="8"/>
        <v>=F38</v>
      </c>
    </row>
    <row r="106" spans="2:9" x14ac:dyDescent="0.25">
      <c r="B106" s="50" t="s">
        <v>404</v>
      </c>
      <c r="C106" s="69" t="s">
        <v>402</v>
      </c>
      <c r="D106" s="32" t="s">
        <v>403</v>
      </c>
      <c r="E106" s="221" t="s">
        <v>2218</v>
      </c>
      <c r="F106" s="221"/>
      <c r="G106" s="221"/>
      <c r="H106" s="63">
        <f>F39</f>
        <v>0</v>
      </c>
      <c r="I106" s="17" t="str">
        <f t="shared" ca="1" si="8"/>
        <v>=F39</v>
      </c>
    </row>
    <row r="107" spans="2:9" x14ac:dyDescent="0.25">
      <c r="B107" s="50" t="s">
        <v>276</v>
      </c>
      <c r="C107" s="69" t="s">
        <v>402</v>
      </c>
      <c r="D107" s="32" t="s">
        <v>279</v>
      </c>
      <c r="E107" s="221" t="s">
        <v>2298</v>
      </c>
      <c r="F107" s="221"/>
      <c r="G107" s="221"/>
      <c r="H107" s="63">
        <f>F40</f>
        <v>0</v>
      </c>
      <c r="I107" s="17" t="str">
        <f t="shared" ca="1" si="8"/>
        <v>=F40</v>
      </c>
    </row>
    <row r="108" spans="2:9" x14ac:dyDescent="0.25">
      <c r="B108" s="50" t="s">
        <v>405</v>
      </c>
      <c r="C108" s="69" t="s">
        <v>402</v>
      </c>
      <c r="D108" s="32" t="s">
        <v>406</v>
      </c>
      <c r="E108" s="221" t="s">
        <v>2299</v>
      </c>
      <c r="F108" s="221"/>
      <c r="G108" s="221"/>
      <c r="H108" s="63">
        <f>F40</f>
        <v>0</v>
      </c>
      <c r="I108" s="17" t="str">
        <f t="shared" ca="1" si="8"/>
        <v>=F40</v>
      </c>
    </row>
    <row r="109" spans="2:9" x14ac:dyDescent="0.25">
      <c r="B109" s="50" t="s">
        <v>277</v>
      </c>
      <c r="C109" s="69" t="s">
        <v>402</v>
      </c>
      <c r="D109" s="32" t="s">
        <v>397</v>
      </c>
      <c r="E109" s="221" t="s">
        <v>2184</v>
      </c>
      <c r="F109" s="221"/>
      <c r="G109" s="221"/>
      <c r="H109" s="63">
        <f>F41</f>
        <v>0</v>
      </c>
      <c r="I109" s="17" t="str">
        <f t="shared" ca="1" si="8"/>
        <v>=F41</v>
      </c>
    </row>
    <row r="110" spans="2:9" ht="15" customHeight="1" x14ac:dyDescent="0.25">
      <c r="B110" s="50" t="s">
        <v>407</v>
      </c>
      <c r="C110" s="69" t="s">
        <v>402</v>
      </c>
      <c r="D110" s="32" t="s">
        <v>409</v>
      </c>
      <c r="E110" s="221" t="s">
        <v>2128</v>
      </c>
      <c r="F110" s="221"/>
      <c r="G110" s="221"/>
      <c r="H110" s="63">
        <f>F38</f>
        <v>0</v>
      </c>
      <c r="I110" s="17" t="str">
        <f t="shared" ca="1" si="8"/>
        <v>=F38</v>
      </c>
    </row>
    <row r="111" spans="2:9" ht="15" customHeight="1" x14ac:dyDescent="0.25">
      <c r="B111" s="50" t="s">
        <v>408</v>
      </c>
      <c r="C111" s="69" t="s">
        <v>402</v>
      </c>
      <c r="D111" s="32" t="s">
        <v>2219</v>
      </c>
      <c r="E111" s="221" t="s">
        <v>2218</v>
      </c>
      <c r="F111" s="221"/>
      <c r="G111" s="221"/>
      <c r="H111" s="63">
        <f>F39</f>
        <v>0</v>
      </c>
      <c r="I111" s="17" t="str">
        <f t="shared" ca="1" si="8"/>
        <v>=F39</v>
      </c>
    </row>
    <row r="112" spans="2:9" x14ac:dyDescent="0.25">
      <c r="B112" s="23"/>
      <c r="C112" s="23"/>
      <c r="D112" s="32"/>
      <c r="E112" s="221"/>
      <c r="F112" s="221"/>
      <c r="G112" s="221"/>
    </row>
    <row r="113" spans="1:9" x14ac:dyDescent="0.25">
      <c r="G113" s="27"/>
    </row>
    <row r="114" spans="1:9" x14ac:dyDescent="0.25">
      <c r="A114" s="64" t="s">
        <v>171</v>
      </c>
      <c r="B114" s="65"/>
      <c r="C114" s="65"/>
      <c r="D114" s="65"/>
      <c r="E114" s="65"/>
      <c r="F114" s="65"/>
      <c r="G114" s="66"/>
      <c r="H114" s="65"/>
      <c r="I114" s="65"/>
    </row>
    <row r="115" spans="1:9" x14ac:dyDescent="0.25">
      <c r="D115" s="32"/>
      <c r="F115" s="8"/>
      <c r="G115" s="27"/>
    </row>
    <row r="116" spans="1:9" x14ac:dyDescent="0.25">
      <c r="D116" s="32"/>
      <c r="F116" s="8"/>
      <c r="G116" s="27"/>
    </row>
    <row r="117" spans="1:9" x14ac:dyDescent="0.25">
      <c r="D117" s="32"/>
      <c r="F117" s="8"/>
      <c r="G117" s="27"/>
    </row>
    <row r="118" spans="1:9" x14ac:dyDescent="0.25">
      <c r="D118" s="32"/>
      <c r="F118" s="8"/>
      <c r="G118" s="27"/>
    </row>
    <row r="119" spans="1:9" x14ac:dyDescent="0.25">
      <c r="D119" s="32"/>
      <c r="F119" s="8"/>
      <c r="G119" s="27"/>
    </row>
    <row r="120" spans="1:9" x14ac:dyDescent="0.25">
      <c r="D120" s="32"/>
      <c r="F120" s="8"/>
      <c r="G120" s="27"/>
    </row>
    <row r="121" spans="1:9" x14ac:dyDescent="0.25">
      <c r="D121" s="32"/>
      <c r="F121" s="8"/>
      <c r="G121" s="27"/>
    </row>
    <row r="122" spans="1:9" x14ac:dyDescent="0.25">
      <c r="D122" s="32"/>
      <c r="F122" s="8"/>
      <c r="G122" s="27"/>
      <c r="H122" s="32"/>
    </row>
    <row r="123" spans="1:9" x14ac:dyDescent="0.25">
      <c r="D123" s="32"/>
      <c r="F123" s="8"/>
      <c r="G123" s="27"/>
      <c r="H123" s="32"/>
    </row>
    <row r="124" spans="1:9" x14ac:dyDescent="0.25">
      <c r="D124" s="32"/>
      <c r="F124" s="8"/>
      <c r="G124" s="27"/>
      <c r="H124" s="32"/>
    </row>
    <row r="125" spans="1:9" x14ac:dyDescent="0.25">
      <c r="D125" s="32"/>
      <c r="F125" s="8"/>
      <c r="G125" s="27"/>
      <c r="H125" s="32"/>
    </row>
    <row r="126" spans="1:9" x14ac:dyDescent="0.25">
      <c r="D126" s="32"/>
      <c r="F126" s="8"/>
      <c r="G126" s="27"/>
      <c r="H126" s="62"/>
    </row>
    <row r="127" spans="1:9" x14ac:dyDescent="0.25">
      <c r="D127" s="32"/>
      <c r="F127" s="8"/>
      <c r="G127" s="27"/>
      <c r="H127" s="32"/>
    </row>
    <row r="128" spans="1:9" x14ac:dyDescent="0.25">
      <c r="B128" s="32"/>
      <c r="C128" s="32"/>
      <c r="D128" s="32"/>
      <c r="E128" s="39"/>
      <c r="F128" s="8"/>
      <c r="G128" s="29"/>
      <c r="H128" s="32"/>
      <c r="I128" s="8"/>
    </row>
    <row r="129" spans="4:8" x14ac:dyDescent="0.25">
      <c r="D129" s="32"/>
      <c r="E129" s="32"/>
      <c r="F129" s="32"/>
      <c r="G129" s="29"/>
      <c r="H129" s="32"/>
    </row>
    <row r="130" spans="4:8" x14ac:dyDescent="0.25">
      <c r="D130" s="32"/>
      <c r="H130" s="32"/>
    </row>
    <row r="131" spans="4:8" x14ac:dyDescent="0.25">
      <c r="H131" s="32"/>
    </row>
    <row r="132" spans="4:8" x14ac:dyDescent="0.25">
      <c r="D132" s="16"/>
    </row>
    <row r="133" spans="4:8" x14ac:dyDescent="0.25">
      <c r="D133" s="16"/>
      <c r="E133" s="32"/>
      <c r="F133" s="32"/>
    </row>
  </sheetData>
  <sheetProtection algorithmName="SHA-512" hashValue="ZaNSi6pAHOpHoEf/pbrc/1ylSYk1WbsbMF0gfhuknaRF1Rgm9vyKF4oKGFIGrJn5LllUSQHglT2xB0WOLklOXQ==" saltValue="Ig/yJGXDLEh9x2ltzXLT/Q==" spinCount="100000" sheet="1" objects="1" scenarios="1"/>
  <mergeCells count="49">
    <mergeCell ref="A44:D44"/>
    <mergeCell ref="A45:D45"/>
    <mergeCell ref="E80:G80"/>
    <mergeCell ref="E81:G81"/>
    <mergeCell ref="E91:G91"/>
    <mergeCell ref="E72:G72"/>
    <mergeCell ref="E73:G73"/>
    <mergeCell ref="E74:G74"/>
    <mergeCell ref="E112:G112"/>
    <mergeCell ref="E98:G98"/>
    <mergeCell ref="E99:G99"/>
    <mergeCell ref="E100:G100"/>
    <mergeCell ref="E106:G106"/>
    <mergeCell ref="E111:G111"/>
    <mergeCell ref="E110:G110"/>
    <mergeCell ref="E102:G102"/>
    <mergeCell ref="E109:G109"/>
    <mergeCell ref="A1:D1"/>
    <mergeCell ref="E108:G108"/>
    <mergeCell ref="E101:G101"/>
    <mergeCell ref="E103:G103"/>
    <mergeCell ref="E105:G105"/>
    <mergeCell ref="E107:G107"/>
    <mergeCell ref="A3:D3"/>
    <mergeCell ref="A62:G62"/>
    <mergeCell ref="A63:D63"/>
    <mergeCell ref="E64:G64"/>
    <mergeCell ref="E65:G65"/>
    <mergeCell ref="E66:G66"/>
    <mergeCell ref="E67:G67"/>
    <mergeCell ref="E68:G68"/>
    <mergeCell ref="E70:G70"/>
    <mergeCell ref="E71:G71"/>
    <mergeCell ref="E94:G94"/>
    <mergeCell ref="E75:G75"/>
    <mergeCell ref="G43:I43"/>
    <mergeCell ref="E87:G87"/>
    <mergeCell ref="E88:G88"/>
    <mergeCell ref="E89:G89"/>
    <mergeCell ref="E90:G90"/>
    <mergeCell ref="E82:G82"/>
    <mergeCell ref="E83:G83"/>
    <mergeCell ref="E84:G84"/>
    <mergeCell ref="E85:G85"/>
    <mergeCell ref="E86:G86"/>
    <mergeCell ref="E93:G93"/>
    <mergeCell ref="E77:G77"/>
    <mergeCell ref="E78:G78"/>
    <mergeCell ref="E79:G79"/>
  </mergeCells>
  <dataValidations count="1">
    <dataValidation type="whole" allowBlank="1" showInputMessage="1" showErrorMessage="1" errorTitle="Foutieve ingave" error="U kunt alleen bedragen invullen die zijn afgerond op hele Euro's" sqref="F5:F8 F13:F15 F23 F28 F35:F41">
      <formula1>0</formula1>
      <formula2>100000000</formula2>
    </dataValidation>
  </dataValidations>
  <printOptions headings="1" gridLines="1"/>
  <pageMargins left="0.70866141732283472" right="0.70866141732283472" top="0.74803149606299213" bottom="0.74803149606299213" header="0.31496062992125984" footer="0.31496062992125984"/>
  <pageSetup paperSize="8" scale="54" fitToHeight="0" orientation="landscape" r:id="rId1"/>
  <headerFooter>
    <oddHeader>&amp;L&amp;F&amp;C&amp;A</oddHeader>
    <oddFooter>&amp;RPagina &amp;P / &amp;N
Printdatum: 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2</vt:i4>
      </vt:variant>
    </vt:vector>
  </HeadingPairs>
  <TitlesOfParts>
    <vt:vector size="13" baseType="lpstr">
      <vt:lpstr>Informatie en uitleg</vt:lpstr>
      <vt:lpstr>Inschrijvingssom</vt:lpstr>
      <vt:lpstr>A. Algemeen</vt:lpstr>
      <vt:lpstr>B. Paneel en portaal</vt:lpstr>
      <vt:lpstr>C. Bord en mast_zweepmast</vt:lpstr>
      <vt:lpstr>D. Bord en stelling</vt:lpstr>
      <vt:lpstr>E. Lichtwegwijzer</vt:lpstr>
      <vt:lpstr>F. Grote Handwegwijzer</vt:lpstr>
      <vt:lpstr>G. Kleine Handwegwijzer</vt:lpstr>
      <vt:lpstr>H. Fietsbewegwijzering</vt:lpstr>
      <vt:lpstr>I. Verkeersmaatregelen</vt:lpstr>
      <vt:lpstr>'B. Paneel en portaal'!Afdrukbereik</vt:lpstr>
      <vt:lpstr>Inschrijvingssom!Afdrukbereik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Verwoert, Erik (CD)</dc:creator>
  <cp:lastModifiedBy>Verwoert, Erik (NBD)</cp:lastModifiedBy>
  <cp:lastPrinted>2023-06-21T07:37:10Z</cp:lastPrinted>
  <dcterms:created xsi:type="dcterms:W3CDTF">2014-04-23T06:32:12Z</dcterms:created>
  <dcterms:modified xsi:type="dcterms:W3CDTF">2023-09-13T11:57:13Z</dcterms:modified>
</cp:coreProperties>
</file>